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DRG\Wydział_3\Plany rozwoju\GUIDELINES&amp;FORMS\OSD_BIG\PLAN\2022\"/>
    </mc:Choice>
  </mc:AlternateContent>
  <bookViews>
    <workbookView xWindow="0" yWindow="0" windowWidth="19200" windowHeight="11130" tabRatio="711" activeTab="1"/>
  </bookViews>
  <sheets>
    <sheet name="Wstęp" sheetId="49" r:id="rId1"/>
    <sheet name="Spis" sheetId="54" r:id="rId2"/>
    <sheet name="Tab.G1.1-4" sheetId="50" r:id="rId3"/>
    <sheet name="Tab.G2.1-3" sheetId="165" r:id="rId4"/>
    <sheet name="Tab.G2.1E-6E" sheetId="167" state="hidden" r:id="rId5"/>
    <sheet name="Tab.G3.1-5" sheetId="64" r:id="rId6"/>
    <sheet name="Tab.G3.1E-5E" sheetId="168" state="hidden" r:id="rId7"/>
    <sheet name="Tab.G4.1-3" sheetId="155" r:id="rId8"/>
    <sheet name="Tab.G5.1-3" sheetId="143" r:id="rId9"/>
    <sheet name="Tab.G5.1E-3E" sheetId="169" state="hidden" r:id="rId10"/>
    <sheet name="Tab.G6" sheetId="154" r:id="rId11"/>
    <sheet name="Tab.G6.1-3" sheetId="178" r:id="rId12"/>
    <sheet name="Tab.G7" sheetId="146" r:id="rId13"/>
    <sheet name="Tab.G7E" sheetId="171" state="hidden" r:id="rId14"/>
    <sheet name="Tab.G8" sheetId="147" r:id="rId15"/>
    <sheet name="Tab.G8E" sheetId="170" state="hidden" r:id="rId16"/>
    <sheet name="Tab.G9" sheetId="148" r:id="rId17"/>
    <sheet name="Tab.G9E" sheetId="172" state="hidden" r:id="rId18"/>
    <sheet name="Tab.G10" sheetId="149" r:id="rId19"/>
    <sheet name="Tab.G10E" sheetId="173" state="hidden" r:id="rId20"/>
    <sheet name="Tab.G11" sheetId="150" r:id="rId21"/>
    <sheet name="Tab.G11E" sheetId="174" state="hidden" r:id="rId22"/>
    <sheet name="Tab.G12" sheetId="152" r:id="rId23"/>
    <sheet name="Tab.G13" sheetId="160" r:id="rId24"/>
    <sheet name="Tab.G13E" sheetId="175" state="hidden" r:id="rId25"/>
    <sheet name="Tab.G14" sheetId="156" r:id="rId26"/>
    <sheet name="Tab.G14E" sheetId="176" state="hidden" r:id="rId27"/>
    <sheet name="Tab.G15" sheetId="157" r:id="rId28"/>
    <sheet name="Tab.G16" sheetId="158" r:id="rId29"/>
    <sheet name="Tab.G18" sheetId="179" r:id="rId30"/>
    <sheet name="Tab.G16E" sheetId="177" state="hidden" r:id="rId31"/>
  </sheets>
  <externalReferences>
    <externalReference r:id="rId32"/>
  </externalReferences>
  <definedNames>
    <definedName name="_xlnm._FilterDatabase" localSheetId="18" hidden="1">Tab.G10!$I$13:$I$43</definedName>
    <definedName name="_xlnm._FilterDatabase" localSheetId="19" hidden="1">Tab.G10E!$I$13:$I$43</definedName>
    <definedName name="_xlnm._FilterDatabase" localSheetId="20" hidden="1">Tab.G11!$I$13:$I$43</definedName>
    <definedName name="_xlnm._FilterDatabase" localSheetId="21" hidden="1">Tab.G11E!$I$13:$I$43</definedName>
    <definedName name="_xlnm._FilterDatabase" localSheetId="22" hidden="1">Tab.G12!$I$13:$I$43</definedName>
    <definedName name="_xlnm._FilterDatabase" localSheetId="23" hidden="1">Tab.G13!$I$13:$I$43</definedName>
    <definedName name="_xlnm._FilterDatabase" localSheetId="24" hidden="1">Tab.G13E!$I$13:$I$43</definedName>
    <definedName name="_xlnm._FilterDatabase" localSheetId="12" hidden="1">Tab.G7!$I$13:$I$43</definedName>
    <definedName name="_xlnm._FilterDatabase" localSheetId="13" hidden="1">Tab.G7E!$I$13:$I$43</definedName>
    <definedName name="_xlnm._FilterDatabase" localSheetId="14" hidden="1">Tab.G8!$I$13:$I$43</definedName>
    <definedName name="_xlnm._FilterDatabase" localSheetId="15" hidden="1">Tab.G8E!$I$13:$I$43</definedName>
    <definedName name="_xlnm._FilterDatabase" localSheetId="16" hidden="1">Tab.G9!$I$13:$I$43</definedName>
    <definedName name="_xlnm._FilterDatabase" localSheetId="17" hidden="1">Tab.G9E!$I$13:$I$43</definedName>
    <definedName name="CeleInwestycjePozostałe" localSheetId="18">Tab.G10!$S$14:$S$17</definedName>
    <definedName name="CeleInwestycjePozostałe" localSheetId="19">Tab.G10E!$S$14:$S$17</definedName>
    <definedName name="CeleInwestycjePozostałe" localSheetId="20">Tab.G11!$S$14:$S$17</definedName>
    <definedName name="CeleInwestycjePozostałe" localSheetId="21">Tab.G11E!$S$14:$S$17</definedName>
    <definedName name="CeleInwestycjePozostałe" localSheetId="22">Tab.G12!$S$14:$S$17</definedName>
    <definedName name="CeleInwestycjePozostałe" localSheetId="23">Tab.G13!$S$14:$S$17</definedName>
    <definedName name="CeleInwestycjePozostałe" localSheetId="24">Tab.G13E!$S$14:$S$17</definedName>
    <definedName name="CeleInwestycjePozostałe" localSheetId="12">Tab.G7!$S$14:$S$17</definedName>
    <definedName name="CeleInwestycjePozostałe" localSheetId="13">Tab.G7E!$S$14:$S$17</definedName>
    <definedName name="CeleInwestycjePozostałe" localSheetId="14">Tab.G8!$S$14:$S$17</definedName>
    <definedName name="CeleInwestycjePozostałe" localSheetId="15">Tab.G8E!$S$14:$S$17</definedName>
    <definedName name="CeleInwestycjePozostałe" localSheetId="16">Tab.G9!$S$14:$S$17</definedName>
    <definedName name="CeleInwestycjePozostałe" localSheetId="17">Tab.G9E!$S$14:$S$17</definedName>
    <definedName name="JM_01">"[tys. zł]"</definedName>
    <definedName name="JM_02">"[%]"</definedName>
    <definedName name="JM_03">"[km]"</definedName>
    <definedName name="JM_04">"[szt.]"</definedName>
    <definedName name="JM_05">"[tys. zł/km]"</definedName>
    <definedName name="JM_06">"[tys. zł/szt.]"</definedName>
    <definedName name="JM_07">"[m³/h]"</definedName>
    <definedName name="JM_08">"[tys. zł/(m³/h)]"</definedName>
    <definedName name="JM_09">"[kWh/h]"</definedName>
    <definedName name="_xlnm.Print_Area" localSheetId="1">Spis!$A$1:$B$36</definedName>
    <definedName name="_xlnm.Print_Area" localSheetId="2">'Tab.G1.1-4'!$B$3:$M$57</definedName>
    <definedName name="_xlnm.Print_Area" localSheetId="18">Tab.G10!$A$3:$T$614</definedName>
    <definedName name="_xlnm.Print_Area" localSheetId="19">Tab.G10E!$A$3:$T$614</definedName>
    <definedName name="_xlnm.Print_Area" localSheetId="20">Tab.G11!$A$3:$T$614</definedName>
    <definedName name="_xlnm.Print_Area" localSheetId="21">Tab.G11E!$A$3:$T$614</definedName>
    <definedName name="_xlnm.Print_Area" localSheetId="22">Tab.G12!$A$3:$T$614</definedName>
    <definedName name="_xlnm.Print_Area" localSheetId="23">Tab.G13!$A$3:$T$614</definedName>
    <definedName name="_xlnm.Print_Area" localSheetId="24">Tab.G13E!$A$3:$T$614</definedName>
    <definedName name="_xlnm.Print_Area" localSheetId="25">Tab.G14!$A$2:$P$218</definedName>
    <definedName name="_xlnm.Print_Area" localSheetId="26">Tab.G14E!$A$2:$P$218</definedName>
    <definedName name="_xlnm.Print_Area" localSheetId="27">Tab.G15!$A$2:$P$218</definedName>
    <definedName name="_xlnm.Print_Area" localSheetId="28">Tab.G16!$A$2:$P$218</definedName>
    <definedName name="_xlnm.Print_Area" localSheetId="30">Tab.G16E!$A$2:$P$218</definedName>
    <definedName name="_xlnm.Print_Area" localSheetId="5">'Tab.G3.1-5'!$A$3:$O$24</definedName>
    <definedName name="_xlnm.Print_Area" localSheetId="6">'Tab.G3.1E-5E'!$A$3:$O$24</definedName>
    <definedName name="_xlnm.Print_Area" localSheetId="7">'Tab.G4.1-3'!$A$2:$M$79</definedName>
    <definedName name="_xlnm.Print_Area" localSheetId="8">'Tab.G5.1-3'!$B$3:$M$65</definedName>
    <definedName name="_xlnm.Print_Area" localSheetId="9">'Tab.G5.1E-3E'!$B$3:$M$65</definedName>
    <definedName name="_xlnm.Print_Area" localSheetId="10">Tab.G6!$A$2:$P$614</definedName>
    <definedName name="_xlnm.Print_Area" localSheetId="12">Tab.G7!$A$2:$T$614</definedName>
    <definedName name="_xlnm.Print_Area" localSheetId="13">Tab.G7E!$A$2:$T$614</definedName>
    <definedName name="_xlnm.Print_Area" localSheetId="14">Tab.G8!$A$3:$T$614</definedName>
    <definedName name="_xlnm.Print_Area" localSheetId="15">Tab.G8E!$A$3:$T$614</definedName>
    <definedName name="_xlnm.Print_Area" localSheetId="16">Tab.G9!$A$2:$T$614</definedName>
    <definedName name="_xlnm.Print_Area" localSheetId="17">Tab.G9E!$A$2:$T$614</definedName>
    <definedName name="_xlnm.Print_Area" localSheetId="0">Wstęp!$A$2:$L$25</definedName>
    <definedName name="RG_01">"wysokometanowy gaz ziemny grupy E"</definedName>
    <definedName name="RG_02">"zaazotowany gaz ziemny grupy L podgrupy Lw"</definedName>
    <definedName name="RG_03">"zaazotowany gaz ziemny grupy L podgrupy Ls"</definedName>
    <definedName name="RG_04">"zaazotowany gaz ziemny grupy L podgrupy Lm"</definedName>
    <definedName name="RG_05">"zaazotowany gaz ziemny grupy L podgrupy Ln"</definedName>
    <definedName name="RG_06">"gaz koksowniczy S"</definedName>
    <definedName name="RG_07">"inne gazy (wymienić)"</definedName>
    <definedName name="Rok_ZPR">2023</definedName>
    <definedName name="_xlnm.Print_Titles" localSheetId="18">Tab.G10!$9:$12</definedName>
    <definedName name="_xlnm.Print_Titles" localSheetId="19">Tab.G10E!$9:$12</definedName>
    <definedName name="_xlnm.Print_Titles" localSheetId="20">Tab.G11!$9:$12</definedName>
    <definedName name="_xlnm.Print_Titles" localSheetId="21">Tab.G11E!$9:$12</definedName>
    <definedName name="_xlnm.Print_Titles" localSheetId="22">Tab.G12!$9:$12</definedName>
    <definedName name="_xlnm.Print_Titles" localSheetId="23">Tab.G13!$9:$12</definedName>
    <definedName name="_xlnm.Print_Titles" localSheetId="24">Tab.G13E!$9:$12</definedName>
    <definedName name="_xlnm.Print_Titles" localSheetId="12">Tab.G7!$9:$12</definedName>
    <definedName name="_xlnm.Print_Titles" localSheetId="13">Tab.G7E!$9:$12</definedName>
    <definedName name="_xlnm.Print_Titles" localSheetId="14">Tab.G8!$9:$12</definedName>
    <definedName name="_xlnm.Print_Titles" localSheetId="15">Tab.G8E!$9:$12</definedName>
    <definedName name="_xlnm.Print_Titles" localSheetId="16">Tab.G9!$9:$12</definedName>
    <definedName name="_xlnm.Print_Titles" localSheetId="17">Tab.G9E!$9:$12</definedName>
  </definedNames>
  <calcPr calcId="152511" calcOnSave="0"/>
</workbook>
</file>

<file path=xl/calcChain.xml><?xml version="1.0" encoding="utf-8"?>
<calcChain xmlns="http://schemas.openxmlformats.org/spreadsheetml/2006/main">
  <c r="B34" i="54" l="1"/>
  <c r="F8" i="179"/>
  <c r="I19" i="179"/>
  <c r="J19" i="179"/>
  <c r="H19" i="179"/>
  <c r="G19" i="179"/>
  <c r="F19" i="179"/>
  <c r="G10" i="179"/>
  <c r="H10" i="179"/>
  <c r="I10" i="179"/>
  <c r="J10" i="179"/>
  <c r="F10" i="179"/>
  <c r="F9" i="179"/>
  <c r="G9" i="179" s="1"/>
  <c r="H9" i="179" s="1"/>
  <c r="I9" i="179" s="1"/>
  <c r="J9" i="179" s="1"/>
  <c r="E10" i="179"/>
  <c r="B23" i="54"/>
  <c r="B22" i="54"/>
  <c r="B21" i="54"/>
  <c r="A20" i="54"/>
  <c r="A21" i="54"/>
  <c r="A22" i="54" s="1"/>
  <c r="A23" i="54" s="1"/>
  <c r="A24" i="54" s="1"/>
  <c r="D189" i="178"/>
  <c r="D188" i="178"/>
  <c r="D187" i="178"/>
  <c r="D186" i="178"/>
  <c r="D185" i="178"/>
  <c r="D184" i="178"/>
  <c r="D183" i="178"/>
  <c r="D182" i="178"/>
  <c r="D181" i="178"/>
  <c r="D180" i="178"/>
  <c r="D179" i="178"/>
  <c r="D178" i="178"/>
  <c r="D177" i="178"/>
  <c r="D176" i="178"/>
  <c r="D175" i="178"/>
  <c r="D174" i="178"/>
  <c r="D173" i="178"/>
  <c r="D172" i="178"/>
  <c r="D171" i="178"/>
  <c r="D170" i="178"/>
  <c r="D169" i="178"/>
  <c r="D168" i="178"/>
  <c r="D167" i="178"/>
  <c r="D166" i="178"/>
  <c r="D165" i="178"/>
  <c r="D164" i="178"/>
  <c r="D163" i="178"/>
  <c r="D162" i="178"/>
  <c r="D161" i="178"/>
  <c r="D160" i="178"/>
  <c r="D159" i="178"/>
  <c r="D158" i="178"/>
  <c r="D157" i="178"/>
  <c r="D156" i="178"/>
  <c r="D155" i="178"/>
  <c r="D154" i="178"/>
  <c r="D153" i="178"/>
  <c r="D152" i="178"/>
  <c r="D151" i="178"/>
  <c r="D150" i="178"/>
  <c r="D149" i="178"/>
  <c r="D148" i="178"/>
  <c r="D147" i="178"/>
  <c r="D146" i="178"/>
  <c r="D145" i="178"/>
  <c r="D144" i="178"/>
  <c r="D143" i="178"/>
  <c r="D142" i="178"/>
  <c r="D141" i="178"/>
  <c r="D140" i="178"/>
  <c r="D139" i="178"/>
  <c r="D138" i="178"/>
  <c r="D137" i="178"/>
  <c r="D136" i="178"/>
  <c r="D135" i="178"/>
  <c r="D134" i="178"/>
  <c r="C188" i="178"/>
  <c r="C186" i="178"/>
  <c r="C184" i="178"/>
  <c r="C182" i="178"/>
  <c r="C180" i="178"/>
  <c r="C178" i="178"/>
  <c r="C176" i="178"/>
  <c r="C174" i="178"/>
  <c r="C172" i="178"/>
  <c r="C170" i="178"/>
  <c r="C168" i="178"/>
  <c r="C166" i="178"/>
  <c r="C164" i="178"/>
  <c r="C162" i="178"/>
  <c r="C160" i="178"/>
  <c r="C158" i="178"/>
  <c r="C156" i="178"/>
  <c r="C154" i="178"/>
  <c r="C152" i="178"/>
  <c r="C150" i="178"/>
  <c r="C148" i="178"/>
  <c r="C146" i="178"/>
  <c r="C144" i="178"/>
  <c r="C142" i="178"/>
  <c r="C140" i="178"/>
  <c r="C138" i="178"/>
  <c r="C136" i="178"/>
  <c r="C134" i="178"/>
  <c r="C134" i="178" a="1"/>
  <c r="C189" i="178" s="1"/>
  <c r="I133" i="178"/>
  <c r="H133" i="178"/>
  <c r="G133" i="178"/>
  <c r="F133" i="178"/>
  <c r="E133" i="178"/>
  <c r="C133" i="178"/>
  <c r="G132" i="178"/>
  <c r="H132" i="178" s="1"/>
  <c r="I132" i="178" s="1"/>
  <c r="E132" i="178"/>
  <c r="F132" i="178" s="1"/>
  <c r="C131" i="178"/>
  <c r="B131" i="178"/>
  <c r="D127" i="178"/>
  <c r="D126" i="178"/>
  <c r="D125" i="178"/>
  <c r="D124" i="178"/>
  <c r="D123" i="178"/>
  <c r="I122" i="178"/>
  <c r="H122" i="178"/>
  <c r="G122" i="178"/>
  <c r="F122" i="178"/>
  <c r="E122" i="178"/>
  <c r="D122" i="178"/>
  <c r="I121" i="178"/>
  <c r="H121" i="178"/>
  <c r="G121" i="178"/>
  <c r="F121" i="178"/>
  <c r="E121" i="178"/>
  <c r="D121" i="178"/>
  <c r="D120" i="178"/>
  <c r="D119" i="178"/>
  <c r="D118" i="178"/>
  <c r="D117" i="178"/>
  <c r="D116" i="178"/>
  <c r="I115" i="178"/>
  <c r="H115" i="178"/>
  <c r="G115" i="178"/>
  <c r="F115" i="178"/>
  <c r="E115" i="178"/>
  <c r="D115" i="178"/>
  <c r="D114" i="178"/>
  <c r="D113" i="178"/>
  <c r="D112" i="178"/>
  <c r="I111" i="178"/>
  <c r="H111" i="178"/>
  <c r="H106" i="178" s="1"/>
  <c r="G111" i="178"/>
  <c r="F111" i="178"/>
  <c r="F106" i="178" s="1"/>
  <c r="E111" i="178"/>
  <c r="D111" i="178"/>
  <c r="D110" i="178"/>
  <c r="D109" i="178"/>
  <c r="D108" i="178"/>
  <c r="I107" i="178"/>
  <c r="H107" i="178"/>
  <c r="G107" i="178"/>
  <c r="G106" i="178" s="1"/>
  <c r="F107" i="178"/>
  <c r="E107" i="178"/>
  <c r="D107" i="178"/>
  <c r="I106" i="178"/>
  <c r="E106" i="178"/>
  <c r="D106" i="178"/>
  <c r="D105" i="178"/>
  <c r="D104" i="178"/>
  <c r="D103" i="178"/>
  <c r="D102" i="178"/>
  <c r="I101" i="178"/>
  <c r="H101" i="178"/>
  <c r="G101" i="178"/>
  <c r="F101" i="178"/>
  <c r="E101" i="178"/>
  <c r="D101" i="178"/>
  <c r="D100" i="178"/>
  <c r="D99" i="178"/>
  <c r="D98" i="178"/>
  <c r="D97" i="178"/>
  <c r="I96" i="178"/>
  <c r="H96" i="178"/>
  <c r="G96" i="178"/>
  <c r="F96" i="178"/>
  <c r="E96" i="178"/>
  <c r="D96" i="178"/>
  <c r="I95" i="178"/>
  <c r="H95" i="178"/>
  <c r="G95" i="178"/>
  <c r="F95" i="178"/>
  <c r="E95" i="178"/>
  <c r="D95" i="178"/>
  <c r="D94" i="178"/>
  <c r="D93" i="178"/>
  <c r="D92" i="178"/>
  <c r="D91" i="178"/>
  <c r="I90" i="178"/>
  <c r="H90" i="178"/>
  <c r="G90" i="178"/>
  <c r="F90" i="178"/>
  <c r="E90" i="178"/>
  <c r="D90" i="178"/>
  <c r="D89" i="178"/>
  <c r="D88" i="178"/>
  <c r="D87" i="178"/>
  <c r="D86" i="178"/>
  <c r="I85" i="178"/>
  <c r="H85" i="178"/>
  <c r="G85" i="178"/>
  <c r="F85" i="178"/>
  <c r="E85" i="178"/>
  <c r="D85" i="178"/>
  <c r="I84" i="178"/>
  <c r="H84" i="178"/>
  <c r="G84" i="178"/>
  <c r="F84" i="178"/>
  <c r="E84" i="178"/>
  <c r="D84" i="178"/>
  <c r="D83" i="178"/>
  <c r="D82" i="178"/>
  <c r="D81" i="178"/>
  <c r="D80" i="178"/>
  <c r="I79" i="178"/>
  <c r="H79" i="178"/>
  <c r="G79" i="178"/>
  <c r="F79" i="178"/>
  <c r="E79" i="178"/>
  <c r="D79" i="178"/>
  <c r="D78" i="178"/>
  <c r="D77" i="178"/>
  <c r="D76" i="178"/>
  <c r="D75" i="178"/>
  <c r="I74" i="178"/>
  <c r="H74" i="178"/>
  <c r="G74" i="178"/>
  <c r="F74" i="178"/>
  <c r="E74" i="178"/>
  <c r="D74" i="178"/>
  <c r="I73" i="178"/>
  <c r="H73" i="178"/>
  <c r="G73" i="178"/>
  <c r="F73" i="178"/>
  <c r="E73" i="178"/>
  <c r="D73" i="178"/>
  <c r="I72" i="178"/>
  <c r="H72" i="178"/>
  <c r="G72" i="178"/>
  <c r="F72" i="178"/>
  <c r="E72" i="178"/>
  <c r="D72" i="178"/>
  <c r="C72" i="178" a="1"/>
  <c r="I71" i="178"/>
  <c r="H71" i="178"/>
  <c r="G71" i="178"/>
  <c r="F71" i="178"/>
  <c r="E71" i="178"/>
  <c r="C71" i="178"/>
  <c r="F70" i="178"/>
  <c r="G70" i="178" s="1"/>
  <c r="H70" i="178" s="1"/>
  <c r="I70" i="178" s="1"/>
  <c r="E70" i="178"/>
  <c r="C69" i="178"/>
  <c r="B69" i="178"/>
  <c r="D65" i="178"/>
  <c r="D64" i="178"/>
  <c r="D63" i="178"/>
  <c r="D62" i="178"/>
  <c r="D61" i="178"/>
  <c r="I60" i="178"/>
  <c r="H60" i="178"/>
  <c r="G60" i="178"/>
  <c r="F60" i="178"/>
  <c r="E60" i="178"/>
  <c r="D60" i="178"/>
  <c r="I59" i="178"/>
  <c r="H59" i="178"/>
  <c r="G59" i="178"/>
  <c r="F59" i="178"/>
  <c r="E59" i="178"/>
  <c r="D59" i="178"/>
  <c r="D58" i="178"/>
  <c r="D57" i="178"/>
  <c r="D56" i="178"/>
  <c r="D55" i="178"/>
  <c r="D54" i="178"/>
  <c r="I53" i="178"/>
  <c r="H53" i="178"/>
  <c r="G53" i="178"/>
  <c r="F53" i="178"/>
  <c r="E53" i="178"/>
  <c r="D53" i="178"/>
  <c r="D52" i="178"/>
  <c r="D51" i="178"/>
  <c r="D50" i="178"/>
  <c r="I49" i="178"/>
  <c r="I44" i="178" s="1"/>
  <c r="H49" i="178"/>
  <c r="G49" i="178"/>
  <c r="G44" i="178" s="1"/>
  <c r="F49" i="178"/>
  <c r="E49" i="178"/>
  <c r="E44" i="178" s="1"/>
  <c r="D49" i="178"/>
  <c r="D48" i="178"/>
  <c r="D47" i="178"/>
  <c r="D46" i="178"/>
  <c r="I45" i="178"/>
  <c r="H45" i="178"/>
  <c r="G45" i="178"/>
  <c r="F45" i="178"/>
  <c r="E45" i="178"/>
  <c r="D45" i="178"/>
  <c r="H44" i="178"/>
  <c r="F44" i="178"/>
  <c r="D44" i="178"/>
  <c r="D43" i="178"/>
  <c r="D42" i="178"/>
  <c r="D41" i="178"/>
  <c r="D40" i="178"/>
  <c r="I39" i="178"/>
  <c r="H39" i="178"/>
  <c r="G39" i="178"/>
  <c r="F39" i="178"/>
  <c r="E39" i="178"/>
  <c r="D39" i="178"/>
  <c r="D38" i="178"/>
  <c r="D37" i="178"/>
  <c r="D36" i="178"/>
  <c r="D35" i="178"/>
  <c r="I34" i="178"/>
  <c r="H34" i="178"/>
  <c r="G34" i="178"/>
  <c r="F34" i="178"/>
  <c r="E34" i="178"/>
  <c r="D34" i="178"/>
  <c r="I33" i="178"/>
  <c r="H33" i="178"/>
  <c r="G33" i="178"/>
  <c r="F33" i="178"/>
  <c r="E33" i="178"/>
  <c r="D33" i="178"/>
  <c r="D32" i="178"/>
  <c r="D31" i="178"/>
  <c r="D30" i="178"/>
  <c r="D29" i="178"/>
  <c r="I28" i="178"/>
  <c r="H28" i="178"/>
  <c r="G28" i="178"/>
  <c r="F28" i="178"/>
  <c r="E28" i="178"/>
  <c r="D28" i="178"/>
  <c r="D27" i="178"/>
  <c r="D26" i="178"/>
  <c r="D25" i="178"/>
  <c r="D24" i="178"/>
  <c r="I23" i="178"/>
  <c r="H23" i="178"/>
  <c r="G23" i="178"/>
  <c r="F23" i="178"/>
  <c r="E23" i="178"/>
  <c r="D23" i="178"/>
  <c r="I22" i="178"/>
  <c r="H22" i="178"/>
  <c r="G22" i="178"/>
  <c r="F22" i="178"/>
  <c r="E22" i="178"/>
  <c r="D22" i="178"/>
  <c r="D21" i="178"/>
  <c r="D20" i="178"/>
  <c r="D19" i="178"/>
  <c r="D18" i="178"/>
  <c r="I17" i="178"/>
  <c r="H17" i="178"/>
  <c r="G17" i="178"/>
  <c r="F17" i="178"/>
  <c r="E17" i="178"/>
  <c r="D17" i="178"/>
  <c r="D16" i="178"/>
  <c r="D15" i="178"/>
  <c r="D14" i="178"/>
  <c r="D13" i="178"/>
  <c r="I12" i="178"/>
  <c r="H12" i="178"/>
  <c r="G12" i="178"/>
  <c r="F12" i="178"/>
  <c r="E12" i="178"/>
  <c r="D12" i="178"/>
  <c r="I11" i="178"/>
  <c r="H11" i="178"/>
  <c r="G11" i="178"/>
  <c r="F11" i="178"/>
  <c r="E11" i="178"/>
  <c r="D11" i="178"/>
  <c r="I10" i="178"/>
  <c r="H10" i="178"/>
  <c r="H134" i="178" s="1" a="1"/>
  <c r="G10" i="178"/>
  <c r="F10" i="178"/>
  <c r="F134" i="178" s="1" a="1"/>
  <c r="E10" i="178"/>
  <c r="D10" i="178"/>
  <c r="I9" i="178"/>
  <c r="H9" i="178"/>
  <c r="G9" i="178"/>
  <c r="F9" i="178"/>
  <c r="E9" i="178"/>
  <c r="C9" i="178"/>
  <c r="B9" i="178" a="1"/>
  <c r="B65" i="178" s="1"/>
  <c r="F8" i="178"/>
  <c r="G8" i="178" s="1"/>
  <c r="H8" i="178" s="1"/>
  <c r="I8" i="178" s="1"/>
  <c r="E8" i="178"/>
  <c r="E7" i="178"/>
  <c r="E131" i="178" s="1"/>
  <c r="C7" i="178"/>
  <c r="B7" i="178"/>
  <c r="C1" i="178"/>
  <c r="L11" i="177"/>
  <c r="K11" i="177"/>
  <c r="J11" i="177"/>
  <c r="I11" i="177"/>
  <c r="H11" i="177"/>
  <c r="G11" i="177"/>
  <c r="L11" i="158"/>
  <c r="K11" i="158"/>
  <c r="J11" i="158"/>
  <c r="I11" i="158"/>
  <c r="H11" i="158"/>
  <c r="G11" i="158"/>
  <c r="L11" i="157"/>
  <c r="K11" i="157"/>
  <c r="J11" i="157"/>
  <c r="I11" i="157"/>
  <c r="H11" i="157"/>
  <c r="G11" i="157"/>
  <c r="L11" i="176"/>
  <c r="K11" i="176"/>
  <c r="J11" i="176"/>
  <c r="I11" i="176"/>
  <c r="H11" i="176"/>
  <c r="G11" i="176"/>
  <c r="L11" i="156"/>
  <c r="K11" i="156"/>
  <c r="J11" i="156"/>
  <c r="I11" i="156"/>
  <c r="H11" i="156"/>
  <c r="G11" i="156"/>
  <c r="O11" i="175"/>
  <c r="N11" i="175"/>
  <c r="M11" i="175"/>
  <c r="L11" i="175"/>
  <c r="K11" i="175"/>
  <c r="J11" i="175"/>
  <c r="O11" i="160"/>
  <c r="N11" i="160"/>
  <c r="M11" i="160"/>
  <c r="L11" i="160"/>
  <c r="K11" i="160"/>
  <c r="J11" i="160"/>
  <c r="O11" i="152"/>
  <c r="N11" i="152"/>
  <c r="M11" i="152"/>
  <c r="L11" i="152"/>
  <c r="K11" i="152"/>
  <c r="J11" i="152"/>
  <c r="O11" i="174"/>
  <c r="N11" i="174"/>
  <c r="M11" i="174"/>
  <c r="L11" i="174"/>
  <c r="K11" i="174"/>
  <c r="J11" i="174"/>
  <c r="O11" i="150"/>
  <c r="N11" i="150"/>
  <c r="M11" i="150"/>
  <c r="L11" i="150"/>
  <c r="K11" i="150"/>
  <c r="J11" i="150"/>
  <c r="O11" i="173"/>
  <c r="N11" i="173"/>
  <c r="M11" i="173"/>
  <c r="L11" i="173"/>
  <c r="K11" i="173"/>
  <c r="J11" i="173"/>
  <c r="O11" i="149"/>
  <c r="N11" i="149"/>
  <c r="M11" i="149"/>
  <c r="L11" i="149"/>
  <c r="K11" i="149"/>
  <c r="J11" i="149"/>
  <c r="O11" i="172"/>
  <c r="N11" i="172"/>
  <c r="M11" i="172"/>
  <c r="L11" i="172"/>
  <c r="K11" i="172"/>
  <c r="J11" i="172"/>
  <c r="O11" i="148"/>
  <c r="N11" i="148"/>
  <c r="M11" i="148"/>
  <c r="L11" i="148"/>
  <c r="K11" i="148"/>
  <c r="J11" i="148"/>
  <c r="O11" i="170"/>
  <c r="N11" i="170"/>
  <c r="M11" i="170"/>
  <c r="L11" i="170"/>
  <c r="K11" i="170"/>
  <c r="J11" i="170"/>
  <c r="O11" i="147"/>
  <c r="N11" i="147"/>
  <c r="M11" i="147"/>
  <c r="L11" i="147"/>
  <c r="K11" i="147"/>
  <c r="J11" i="147"/>
  <c r="O11" i="171"/>
  <c r="N11" i="171"/>
  <c r="M11" i="171"/>
  <c r="L11" i="171"/>
  <c r="K11" i="171"/>
  <c r="J11" i="171"/>
  <c r="O11" i="146"/>
  <c r="N11" i="146"/>
  <c r="M11" i="146"/>
  <c r="L11" i="146"/>
  <c r="K11" i="146"/>
  <c r="J11" i="146"/>
  <c r="N12" i="154"/>
  <c r="M12" i="154"/>
  <c r="L12" i="154"/>
  <c r="K12" i="154"/>
  <c r="J12" i="154"/>
  <c r="I12" i="154"/>
  <c r="I10" i="177"/>
  <c r="J10" i="177" s="1"/>
  <c r="K10" i="177" s="1"/>
  <c r="L10" i="177" s="1"/>
  <c r="H10" i="177"/>
  <c r="I10" i="158"/>
  <c r="J10" i="158" s="1"/>
  <c r="K10" i="158" s="1"/>
  <c r="L10" i="158" s="1"/>
  <c r="H10" i="158"/>
  <c r="I10" i="157"/>
  <c r="J10" i="157" s="1"/>
  <c r="K10" i="157" s="1"/>
  <c r="L10" i="157" s="1"/>
  <c r="H10" i="157"/>
  <c r="I10" i="176"/>
  <c r="J10" i="176" s="1"/>
  <c r="K10" i="176" s="1"/>
  <c r="L10" i="176" s="1"/>
  <c r="H10" i="176"/>
  <c r="I10" i="156"/>
  <c r="J10" i="156" s="1"/>
  <c r="K10" i="156" s="1"/>
  <c r="L10" i="156" s="1"/>
  <c r="H10" i="156"/>
  <c r="L10" i="175"/>
  <c r="M10" i="175" s="1"/>
  <c r="N10" i="175" s="1"/>
  <c r="O10" i="175" s="1"/>
  <c r="K10" i="175"/>
  <c r="L10" i="160"/>
  <c r="M10" i="160" s="1"/>
  <c r="N10" i="160" s="1"/>
  <c r="O10" i="160" s="1"/>
  <c r="K10" i="160"/>
  <c r="L10" i="152"/>
  <c r="M10" i="152" s="1"/>
  <c r="N10" i="152" s="1"/>
  <c r="O10" i="152" s="1"/>
  <c r="K10" i="152"/>
  <c r="L10" i="174"/>
  <c r="M10" i="174" s="1"/>
  <c r="N10" i="174" s="1"/>
  <c r="O10" i="174" s="1"/>
  <c r="K10" i="174"/>
  <c r="L10" i="150"/>
  <c r="M10" i="150" s="1"/>
  <c r="N10" i="150" s="1"/>
  <c r="O10" i="150" s="1"/>
  <c r="K10" i="150"/>
  <c r="L10" i="173"/>
  <c r="M10" i="173" s="1"/>
  <c r="N10" i="173" s="1"/>
  <c r="O10" i="173" s="1"/>
  <c r="K10" i="173"/>
  <c r="L10" i="149"/>
  <c r="M10" i="149" s="1"/>
  <c r="N10" i="149" s="1"/>
  <c r="O10" i="149" s="1"/>
  <c r="K10" i="149"/>
  <c r="L10" i="172"/>
  <c r="M10" i="172" s="1"/>
  <c r="N10" i="172" s="1"/>
  <c r="O10" i="172" s="1"/>
  <c r="K10" i="172"/>
  <c r="L10" i="148"/>
  <c r="M10" i="148" s="1"/>
  <c r="N10" i="148" s="1"/>
  <c r="O10" i="148" s="1"/>
  <c r="K10" i="148"/>
  <c r="K10" i="170"/>
  <c r="L10" i="170" s="1"/>
  <c r="M10" i="170" s="1"/>
  <c r="N10" i="170" s="1"/>
  <c r="O10" i="170" s="1"/>
  <c r="L10" i="147"/>
  <c r="M10" i="147" s="1"/>
  <c r="N10" i="147" s="1"/>
  <c r="O10" i="147" s="1"/>
  <c r="K10" i="147"/>
  <c r="K10" i="171"/>
  <c r="L10" i="171" s="1"/>
  <c r="M10" i="171" s="1"/>
  <c r="N10" i="171" s="1"/>
  <c r="O10" i="171" s="1"/>
  <c r="L10" i="146"/>
  <c r="M10" i="146" s="1"/>
  <c r="N10" i="146" s="1"/>
  <c r="O10" i="146" s="1"/>
  <c r="K10" i="146"/>
  <c r="K11" i="154"/>
  <c r="L11" i="154" s="1"/>
  <c r="M11" i="154" s="1"/>
  <c r="N11" i="154" s="1"/>
  <c r="J11" i="154"/>
  <c r="D192" i="169"/>
  <c r="D191" i="169"/>
  <c r="D190" i="169"/>
  <c r="D189" i="169"/>
  <c r="D188" i="169"/>
  <c r="D187" i="169"/>
  <c r="D186" i="169"/>
  <c r="D185" i="169"/>
  <c r="D184" i="169"/>
  <c r="D183" i="169"/>
  <c r="D182" i="169"/>
  <c r="D181" i="169"/>
  <c r="D180" i="169"/>
  <c r="D179" i="169"/>
  <c r="D178" i="169"/>
  <c r="D177" i="169"/>
  <c r="D176" i="169"/>
  <c r="D175" i="169"/>
  <c r="D174" i="169"/>
  <c r="D173" i="169"/>
  <c r="D172" i="169"/>
  <c r="D171" i="169"/>
  <c r="D170" i="169"/>
  <c r="D169" i="169"/>
  <c r="D168" i="169"/>
  <c r="D167" i="169"/>
  <c r="D166" i="169"/>
  <c r="D165" i="169"/>
  <c r="D164" i="169"/>
  <c r="D163" i="169"/>
  <c r="D162" i="169"/>
  <c r="D161" i="169"/>
  <c r="D160" i="169"/>
  <c r="D159" i="169"/>
  <c r="D158" i="169"/>
  <c r="D157" i="169"/>
  <c r="D156" i="169"/>
  <c r="D155" i="169"/>
  <c r="D154" i="169"/>
  <c r="D153" i="169"/>
  <c r="D152" i="169"/>
  <c r="D151" i="169"/>
  <c r="D150" i="169"/>
  <c r="D149" i="169"/>
  <c r="D148" i="169"/>
  <c r="D147" i="169"/>
  <c r="D146" i="169"/>
  <c r="D145" i="169"/>
  <c r="D144" i="169"/>
  <c r="D143" i="169"/>
  <c r="D142" i="169"/>
  <c r="D141" i="169"/>
  <c r="D140" i="169"/>
  <c r="D139" i="169"/>
  <c r="D138" i="169"/>
  <c r="D137" i="169"/>
  <c r="D136" i="169"/>
  <c r="D192" i="143"/>
  <c r="D191" i="143"/>
  <c r="D190" i="143"/>
  <c r="D189" i="143"/>
  <c r="D188" i="143"/>
  <c r="D187" i="143"/>
  <c r="D186" i="143"/>
  <c r="D185" i="143"/>
  <c r="D184" i="143"/>
  <c r="D183" i="143"/>
  <c r="D182" i="143"/>
  <c r="D181" i="143"/>
  <c r="D180" i="143"/>
  <c r="D179" i="143"/>
  <c r="D178" i="143"/>
  <c r="D177" i="143"/>
  <c r="D176" i="143"/>
  <c r="D175" i="143"/>
  <c r="D174" i="143"/>
  <c r="D173" i="143"/>
  <c r="D172" i="143"/>
  <c r="D171" i="143"/>
  <c r="D170" i="143"/>
  <c r="D169" i="143"/>
  <c r="D168" i="143"/>
  <c r="D167" i="143"/>
  <c r="D166" i="143"/>
  <c r="D165" i="143"/>
  <c r="D164" i="143"/>
  <c r="D163" i="143"/>
  <c r="D162" i="143"/>
  <c r="D161" i="143"/>
  <c r="D160" i="143"/>
  <c r="D159" i="143"/>
  <c r="D158" i="143"/>
  <c r="D157" i="143"/>
  <c r="D156" i="143"/>
  <c r="D155" i="143"/>
  <c r="D154" i="143"/>
  <c r="D153" i="143"/>
  <c r="D152" i="143"/>
  <c r="D151" i="143"/>
  <c r="D150" i="143"/>
  <c r="D149" i="143"/>
  <c r="D148" i="143"/>
  <c r="D147" i="143"/>
  <c r="D146" i="143"/>
  <c r="D145" i="143"/>
  <c r="D144" i="143"/>
  <c r="D143" i="143"/>
  <c r="D142" i="143"/>
  <c r="D141" i="143"/>
  <c r="D140" i="143"/>
  <c r="D139" i="143"/>
  <c r="D138" i="143"/>
  <c r="D137" i="143"/>
  <c r="D136" i="143"/>
  <c r="D129" i="143"/>
  <c r="D128" i="143"/>
  <c r="D127" i="143"/>
  <c r="D126" i="143"/>
  <c r="D125" i="143"/>
  <c r="D124" i="143"/>
  <c r="D123" i="143"/>
  <c r="D122" i="143"/>
  <c r="D121" i="143"/>
  <c r="D120" i="143"/>
  <c r="D119" i="143"/>
  <c r="D118" i="143"/>
  <c r="D117" i="143"/>
  <c r="D116" i="143"/>
  <c r="D115" i="143"/>
  <c r="D114" i="143"/>
  <c r="D113" i="143"/>
  <c r="D112" i="143"/>
  <c r="D111" i="143"/>
  <c r="D110" i="143"/>
  <c r="D109" i="143"/>
  <c r="D108" i="143"/>
  <c r="D107" i="143"/>
  <c r="D106" i="143"/>
  <c r="D105" i="143"/>
  <c r="D104" i="143"/>
  <c r="D103" i="143"/>
  <c r="D102" i="143"/>
  <c r="D101" i="143"/>
  <c r="D100" i="143"/>
  <c r="D99" i="143"/>
  <c r="D98" i="143"/>
  <c r="D97" i="143"/>
  <c r="D96" i="143"/>
  <c r="D95" i="143"/>
  <c r="D94" i="143"/>
  <c r="D93" i="143"/>
  <c r="D92" i="143"/>
  <c r="D91" i="143"/>
  <c r="D90" i="143"/>
  <c r="D89" i="143"/>
  <c r="D88" i="143"/>
  <c r="D87" i="143"/>
  <c r="D86" i="143"/>
  <c r="D85" i="143"/>
  <c r="D84" i="143"/>
  <c r="D83" i="143"/>
  <c r="D82" i="143"/>
  <c r="D81" i="143"/>
  <c r="D80" i="143"/>
  <c r="D79" i="143"/>
  <c r="D78" i="143"/>
  <c r="D77" i="143"/>
  <c r="D76" i="143"/>
  <c r="D75" i="143"/>
  <c r="D74" i="143"/>
  <c r="D73" i="143"/>
  <c r="D129" i="169"/>
  <c r="D128" i="169"/>
  <c r="D127" i="169"/>
  <c r="D126" i="169"/>
  <c r="D125" i="169"/>
  <c r="D124" i="169"/>
  <c r="D123" i="169"/>
  <c r="D122" i="169"/>
  <c r="D121" i="169"/>
  <c r="D120" i="169"/>
  <c r="D119" i="169"/>
  <c r="D118" i="169"/>
  <c r="D117" i="169"/>
  <c r="D116" i="169"/>
  <c r="D115" i="169"/>
  <c r="D114" i="169"/>
  <c r="D113" i="169"/>
  <c r="D112" i="169"/>
  <c r="D111" i="169"/>
  <c r="D110" i="169"/>
  <c r="D109" i="169"/>
  <c r="D108" i="169"/>
  <c r="D107" i="169"/>
  <c r="D106" i="169"/>
  <c r="D105" i="169"/>
  <c r="D104" i="169"/>
  <c r="D103" i="169"/>
  <c r="D102" i="169"/>
  <c r="D101" i="169"/>
  <c r="D100" i="169"/>
  <c r="D99" i="169"/>
  <c r="D98" i="169"/>
  <c r="D97" i="169"/>
  <c r="D96" i="169"/>
  <c r="D95" i="169"/>
  <c r="D94" i="169"/>
  <c r="D93" i="169"/>
  <c r="D92" i="169"/>
  <c r="D91" i="169"/>
  <c r="D90" i="169"/>
  <c r="D89" i="169"/>
  <c r="D88" i="169"/>
  <c r="D87" i="169"/>
  <c r="D86" i="169"/>
  <c r="D85" i="169"/>
  <c r="D84" i="169"/>
  <c r="D83" i="169"/>
  <c r="D82" i="169"/>
  <c r="D81" i="169"/>
  <c r="D80" i="169"/>
  <c r="D79" i="169"/>
  <c r="D78" i="169"/>
  <c r="D77" i="169"/>
  <c r="D76" i="169"/>
  <c r="D75" i="169"/>
  <c r="D74" i="169"/>
  <c r="D73" i="169"/>
  <c r="D66" i="169"/>
  <c r="D65" i="169"/>
  <c r="D64" i="169"/>
  <c r="D63" i="169"/>
  <c r="D62" i="169"/>
  <c r="D61" i="169"/>
  <c r="D60" i="169"/>
  <c r="D59" i="169"/>
  <c r="D58" i="169"/>
  <c r="D57" i="169"/>
  <c r="D56" i="169"/>
  <c r="D55" i="169"/>
  <c r="D54" i="169"/>
  <c r="D53" i="169"/>
  <c r="D52" i="169"/>
  <c r="D51" i="169"/>
  <c r="D50" i="169"/>
  <c r="D49" i="169"/>
  <c r="D48" i="169"/>
  <c r="D47" i="169"/>
  <c r="D46" i="169"/>
  <c r="D45" i="169"/>
  <c r="D44" i="169"/>
  <c r="D43" i="169"/>
  <c r="D42" i="169"/>
  <c r="D41" i="169"/>
  <c r="D40" i="169"/>
  <c r="D39" i="169"/>
  <c r="D38" i="169"/>
  <c r="D37" i="169"/>
  <c r="D36" i="169"/>
  <c r="D35" i="169"/>
  <c r="D34" i="169"/>
  <c r="D33" i="169"/>
  <c r="D32" i="169"/>
  <c r="D31" i="169"/>
  <c r="D30" i="169"/>
  <c r="D29" i="169"/>
  <c r="D28" i="169"/>
  <c r="D27" i="169"/>
  <c r="D26" i="169"/>
  <c r="D25" i="169"/>
  <c r="D24" i="169"/>
  <c r="D23" i="169"/>
  <c r="D22" i="169"/>
  <c r="D21" i="169"/>
  <c r="D20" i="169"/>
  <c r="D19" i="169"/>
  <c r="D18" i="169"/>
  <c r="D17" i="169"/>
  <c r="D16" i="169"/>
  <c r="D15" i="169"/>
  <c r="D14" i="169"/>
  <c r="D13" i="169"/>
  <c r="D12" i="169"/>
  <c r="D11" i="169"/>
  <c r="D10" i="169"/>
  <c r="D66" i="143"/>
  <c r="D65" i="143"/>
  <c r="D64" i="143"/>
  <c r="D63" i="143"/>
  <c r="D62" i="143"/>
  <c r="D61" i="143"/>
  <c r="D60" i="143"/>
  <c r="D59" i="143"/>
  <c r="D58" i="143"/>
  <c r="D57" i="143"/>
  <c r="D56" i="143"/>
  <c r="D55" i="143"/>
  <c r="D54" i="143"/>
  <c r="D53" i="143"/>
  <c r="D52" i="143"/>
  <c r="D51" i="143"/>
  <c r="D50" i="143"/>
  <c r="D49" i="143"/>
  <c r="D48" i="143"/>
  <c r="D47" i="143"/>
  <c r="D46" i="143"/>
  <c r="D45" i="143"/>
  <c r="D44" i="143"/>
  <c r="D43" i="143"/>
  <c r="D42" i="143"/>
  <c r="D41" i="143"/>
  <c r="D40" i="143"/>
  <c r="D39" i="143"/>
  <c r="D38" i="143"/>
  <c r="D37" i="143"/>
  <c r="D36" i="143"/>
  <c r="D35" i="143"/>
  <c r="D34" i="143"/>
  <c r="D33" i="143"/>
  <c r="D32" i="143"/>
  <c r="D31" i="143"/>
  <c r="D30" i="143"/>
  <c r="D29" i="143"/>
  <c r="D28" i="143"/>
  <c r="D27" i="143"/>
  <c r="D26" i="143"/>
  <c r="D25" i="143"/>
  <c r="D24" i="143"/>
  <c r="D23" i="143"/>
  <c r="D22" i="143"/>
  <c r="D21" i="143"/>
  <c r="D20" i="143"/>
  <c r="D19" i="143"/>
  <c r="D18" i="143"/>
  <c r="D17" i="143"/>
  <c r="D16" i="143"/>
  <c r="D15" i="143"/>
  <c r="D14" i="143"/>
  <c r="D13" i="143"/>
  <c r="D12" i="143"/>
  <c r="D11" i="143"/>
  <c r="D10" i="143"/>
  <c r="F134" i="143"/>
  <c r="G134" i="143" s="1"/>
  <c r="H134" i="143" s="1"/>
  <c r="I134" i="143" s="1"/>
  <c r="E134" i="143"/>
  <c r="F71" i="143"/>
  <c r="G71" i="143" s="1"/>
  <c r="H71" i="143" s="1"/>
  <c r="I71" i="143" s="1"/>
  <c r="E71" i="143"/>
  <c r="F8" i="143"/>
  <c r="G8" i="143" s="1"/>
  <c r="H8" i="143" s="1"/>
  <c r="I8" i="143" s="1"/>
  <c r="E8" i="143"/>
  <c r="F31" i="155"/>
  <c r="G31" i="155" s="1"/>
  <c r="H31" i="155" s="1"/>
  <c r="I31" i="155" s="1"/>
  <c r="E31" i="155"/>
  <c r="F16" i="155"/>
  <c r="G16" i="155" s="1"/>
  <c r="H16" i="155" s="1"/>
  <c r="I16" i="155" s="1"/>
  <c r="E16" i="155"/>
  <c r="E7" i="155"/>
  <c r="F7" i="155" s="1"/>
  <c r="G7" i="155" s="1"/>
  <c r="H7" i="155" s="1"/>
  <c r="I7" i="155" s="1"/>
  <c r="D41" i="155"/>
  <c r="D40" i="155"/>
  <c r="D39" i="155"/>
  <c r="D38" i="155"/>
  <c r="D37" i="155"/>
  <c r="D36" i="155"/>
  <c r="D35" i="155"/>
  <c r="D34" i="155"/>
  <c r="D33" i="155"/>
  <c r="D26" i="155"/>
  <c r="D25" i="155"/>
  <c r="D24" i="155"/>
  <c r="D23" i="155"/>
  <c r="D22" i="155"/>
  <c r="D21" i="155"/>
  <c r="D20" i="155"/>
  <c r="D19" i="155"/>
  <c r="D18" i="155"/>
  <c r="D11" i="155"/>
  <c r="D10" i="155"/>
  <c r="D9" i="155"/>
  <c r="F188" i="178" l="1"/>
  <c r="F186" i="178"/>
  <c r="F184" i="178"/>
  <c r="F182" i="178"/>
  <c r="F180" i="178"/>
  <c r="F178" i="178"/>
  <c r="F176" i="178"/>
  <c r="F174" i="178"/>
  <c r="F172" i="178"/>
  <c r="F170" i="178"/>
  <c r="F168" i="178"/>
  <c r="F166" i="178"/>
  <c r="F164" i="178"/>
  <c r="F162" i="178"/>
  <c r="F160" i="178"/>
  <c r="F158" i="178"/>
  <c r="F156" i="178"/>
  <c r="F154" i="178"/>
  <c r="F152" i="178"/>
  <c r="F150" i="178"/>
  <c r="F148" i="178"/>
  <c r="F146" i="178"/>
  <c r="F144" i="178"/>
  <c r="F142" i="178"/>
  <c r="F140" i="178"/>
  <c r="F138" i="178"/>
  <c r="F136" i="178"/>
  <c r="F134" i="178"/>
  <c r="F189" i="178"/>
  <c r="F185" i="178"/>
  <c r="F181" i="178"/>
  <c r="F177" i="178"/>
  <c r="F173" i="178"/>
  <c r="F169" i="178"/>
  <c r="F165" i="178"/>
  <c r="F161" i="178"/>
  <c r="F157" i="178"/>
  <c r="F153" i="178"/>
  <c r="F149" i="178"/>
  <c r="F145" i="178"/>
  <c r="F141" i="178"/>
  <c r="F137" i="178"/>
  <c r="F187" i="178"/>
  <c r="F183" i="178"/>
  <c r="F179" i="178"/>
  <c r="F175" i="178"/>
  <c r="F171" i="178"/>
  <c r="F167" i="178"/>
  <c r="F163" i="178"/>
  <c r="F159" i="178"/>
  <c r="F155" i="178"/>
  <c r="F151" i="178"/>
  <c r="F147" i="178"/>
  <c r="F143" i="178"/>
  <c r="F139" i="178"/>
  <c r="F135" i="178"/>
  <c r="I134" i="178" a="1"/>
  <c r="B10" i="178"/>
  <c r="B12" i="178"/>
  <c r="B14" i="178"/>
  <c r="B16" i="178"/>
  <c r="B18" i="178"/>
  <c r="B20" i="178"/>
  <c r="B22" i="178"/>
  <c r="B24" i="178"/>
  <c r="B26" i="178"/>
  <c r="B28" i="178"/>
  <c r="B30" i="178"/>
  <c r="B32" i="178"/>
  <c r="B34" i="178"/>
  <c r="B36" i="178"/>
  <c r="B38" i="178"/>
  <c r="B40" i="178"/>
  <c r="B42" i="178"/>
  <c r="B44" i="178"/>
  <c r="B46" i="178"/>
  <c r="B48" i="178"/>
  <c r="B50" i="178"/>
  <c r="B52" i="178"/>
  <c r="B54" i="178"/>
  <c r="B56" i="178"/>
  <c r="B58" i="178"/>
  <c r="B60" i="178"/>
  <c r="B62" i="178"/>
  <c r="B64" i="178"/>
  <c r="H189" i="178"/>
  <c r="H187" i="178"/>
  <c r="H185" i="178"/>
  <c r="H183" i="178"/>
  <c r="H181" i="178"/>
  <c r="H179" i="178"/>
  <c r="H177" i="178"/>
  <c r="H175" i="178"/>
  <c r="H173" i="178"/>
  <c r="H171" i="178"/>
  <c r="H169" i="178"/>
  <c r="H167" i="178"/>
  <c r="H165" i="178"/>
  <c r="H163" i="178"/>
  <c r="H161" i="178"/>
  <c r="H159" i="178"/>
  <c r="H157" i="178"/>
  <c r="H155" i="178"/>
  <c r="H153" i="178"/>
  <c r="H151" i="178"/>
  <c r="H149" i="178"/>
  <c r="H147" i="178"/>
  <c r="H145" i="178"/>
  <c r="H143" i="178"/>
  <c r="H141" i="178"/>
  <c r="H139" i="178"/>
  <c r="H137" i="178"/>
  <c r="H135" i="178"/>
  <c r="H188" i="178"/>
  <c r="H184" i="178"/>
  <c r="H180" i="178"/>
  <c r="H176" i="178"/>
  <c r="H172" i="178"/>
  <c r="H168" i="178"/>
  <c r="H164" i="178"/>
  <c r="H160" i="178"/>
  <c r="H156" i="178"/>
  <c r="H152" i="178"/>
  <c r="H148" i="178"/>
  <c r="H144" i="178"/>
  <c r="H140" i="178"/>
  <c r="H136" i="178"/>
  <c r="E69" i="178"/>
  <c r="C126" i="178"/>
  <c r="C124" i="178"/>
  <c r="C122" i="178"/>
  <c r="C120" i="178"/>
  <c r="C118" i="178"/>
  <c r="C116" i="178"/>
  <c r="C114" i="178"/>
  <c r="C112" i="178"/>
  <c r="C73" i="178"/>
  <c r="C75" i="178"/>
  <c r="C77" i="178"/>
  <c r="C79" i="178"/>
  <c r="C81" i="178"/>
  <c r="C83" i="178"/>
  <c r="C85" i="178"/>
  <c r="C87" i="178"/>
  <c r="C89" i="178"/>
  <c r="C91" i="178"/>
  <c r="C93" i="178"/>
  <c r="C95" i="178"/>
  <c r="C97" i="178"/>
  <c r="C99" i="178"/>
  <c r="C101" i="178"/>
  <c r="C103" i="178"/>
  <c r="C105" i="178"/>
  <c r="C107" i="178"/>
  <c r="C109" i="178"/>
  <c r="C111" i="178"/>
  <c r="C115" i="178"/>
  <c r="C119" i="178"/>
  <c r="C123" i="178"/>
  <c r="C127" i="178"/>
  <c r="H134" i="178"/>
  <c r="H142" i="178"/>
  <c r="H150" i="178"/>
  <c r="H158" i="178"/>
  <c r="H166" i="178"/>
  <c r="H174" i="178"/>
  <c r="H182" i="178"/>
  <c r="B9" i="178"/>
  <c r="B11" i="178"/>
  <c r="B13" i="178"/>
  <c r="B15" i="178"/>
  <c r="B17" i="178"/>
  <c r="B19" i="178"/>
  <c r="B21" i="178"/>
  <c r="B23" i="178"/>
  <c r="B25" i="178"/>
  <c r="B27" i="178"/>
  <c r="B29" i="178"/>
  <c r="B31" i="178"/>
  <c r="B33" i="178"/>
  <c r="B35" i="178"/>
  <c r="B37" i="178"/>
  <c r="B39" i="178"/>
  <c r="B41" i="178"/>
  <c r="B43" i="178"/>
  <c r="B45" i="178"/>
  <c r="B47" i="178"/>
  <c r="B49" i="178"/>
  <c r="B51" i="178"/>
  <c r="B53" i="178"/>
  <c r="B55" i="178"/>
  <c r="B57" i="178"/>
  <c r="B59" i="178"/>
  <c r="B61" i="178"/>
  <c r="B63" i="178"/>
  <c r="E134" i="178" a="1"/>
  <c r="G134" i="178" a="1"/>
  <c r="C72" i="178"/>
  <c r="C74" i="178"/>
  <c r="C76" i="178"/>
  <c r="C78" i="178"/>
  <c r="C80" i="178"/>
  <c r="C82" i="178"/>
  <c r="C84" i="178"/>
  <c r="C86" i="178"/>
  <c r="C88" i="178"/>
  <c r="C90" i="178"/>
  <c r="C92" i="178"/>
  <c r="C94" i="178"/>
  <c r="C96" i="178"/>
  <c r="C98" i="178"/>
  <c r="C100" i="178"/>
  <c r="C102" i="178"/>
  <c r="C104" i="178"/>
  <c r="C106" i="178"/>
  <c r="C108" i="178"/>
  <c r="C110" i="178"/>
  <c r="C113" i="178"/>
  <c r="C117" i="178"/>
  <c r="C121" i="178"/>
  <c r="C125" i="178"/>
  <c r="H138" i="178"/>
  <c r="H146" i="178"/>
  <c r="H154" i="178"/>
  <c r="H162" i="178"/>
  <c r="H170" i="178"/>
  <c r="H178" i="178"/>
  <c r="H186" i="178"/>
  <c r="C135" i="178"/>
  <c r="C137" i="178"/>
  <c r="C139" i="178"/>
  <c r="C141" i="178"/>
  <c r="C143" i="178"/>
  <c r="C145" i="178"/>
  <c r="C147" i="178"/>
  <c r="C149" i="178"/>
  <c r="C151" i="178"/>
  <c r="C153" i="178"/>
  <c r="C155" i="178"/>
  <c r="C157" i="178"/>
  <c r="C159" i="178"/>
  <c r="C161" i="178"/>
  <c r="C163" i="178"/>
  <c r="C165" i="178"/>
  <c r="C167" i="178"/>
  <c r="C169" i="178"/>
  <c r="C171" i="178"/>
  <c r="C173" i="178"/>
  <c r="C175" i="178"/>
  <c r="C177" i="178"/>
  <c r="C179" i="178"/>
  <c r="C181" i="178"/>
  <c r="C183" i="178"/>
  <c r="C185" i="178"/>
  <c r="C187" i="178"/>
  <c r="D110" i="168"/>
  <c r="D109" i="168"/>
  <c r="D108" i="168"/>
  <c r="D107" i="168"/>
  <c r="D106" i="168"/>
  <c r="D105" i="168"/>
  <c r="D104" i="168"/>
  <c r="D103" i="168"/>
  <c r="D102" i="168"/>
  <c r="D101" i="168"/>
  <c r="D100" i="168"/>
  <c r="D99" i="168"/>
  <c r="D98" i="168"/>
  <c r="D97" i="168"/>
  <c r="D96" i="168"/>
  <c r="D95" i="168"/>
  <c r="D94" i="168"/>
  <c r="D93" i="168"/>
  <c r="D92" i="168"/>
  <c r="D91" i="168"/>
  <c r="D84" i="168"/>
  <c r="D83" i="168"/>
  <c r="D82" i="168"/>
  <c r="D81" i="168"/>
  <c r="D80" i="168"/>
  <c r="D79" i="168"/>
  <c r="D78" i="168"/>
  <c r="D77" i="168"/>
  <c r="D76" i="168"/>
  <c r="D75" i="168"/>
  <c r="D74" i="168"/>
  <c r="D73" i="168"/>
  <c r="D72" i="168"/>
  <c r="D71" i="168"/>
  <c r="D70" i="168"/>
  <c r="D69" i="168"/>
  <c r="D68" i="168"/>
  <c r="D67" i="168"/>
  <c r="D66" i="168"/>
  <c r="D65" i="168"/>
  <c r="D110" i="64"/>
  <c r="D109" i="64"/>
  <c r="D108" i="64"/>
  <c r="D107" i="64"/>
  <c r="D106" i="64"/>
  <c r="D105" i="64"/>
  <c r="D104" i="64"/>
  <c r="D103" i="64"/>
  <c r="D102" i="64"/>
  <c r="D101" i="64"/>
  <c r="D100" i="64"/>
  <c r="D99" i="64"/>
  <c r="D98" i="64"/>
  <c r="D97" i="64"/>
  <c r="D96" i="64"/>
  <c r="D95" i="64"/>
  <c r="D94" i="64"/>
  <c r="D93" i="64"/>
  <c r="D92" i="64"/>
  <c r="D91" i="64"/>
  <c r="D84" i="64"/>
  <c r="D83" i="64"/>
  <c r="D82" i="64"/>
  <c r="D81" i="64"/>
  <c r="D80" i="64"/>
  <c r="D79" i="64"/>
  <c r="D78" i="64"/>
  <c r="D77" i="64"/>
  <c r="D76" i="64"/>
  <c r="D75" i="64"/>
  <c r="D74" i="64"/>
  <c r="D73" i="64"/>
  <c r="D72" i="64"/>
  <c r="D71" i="64"/>
  <c r="D70" i="64"/>
  <c r="D69" i="64"/>
  <c r="D68" i="64"/>
  <c r="D67" i="64"/>
  <c r="D66" i="64"/>
  <c r="D65" i="64"/>
  <c r="D55" i="168"/>
  <c r="D54" i="168"/>
  <c r="D53" i="168"/>
  <c r="D52" i="168"/>
  <c r="D51" i="168"/>
  <c r="D50" i="168"/>
  <c r="D49" i="168"/>
  <c r="D48" i="168"/>
  <c r="D47" i="168"/>
  <c r="D46" i="168"/>
  <c r="D45" i="168"/>
  <c r="D44" i="168"/>
  <c r="D43" i="168"/>
  <c r="D42" i="168"/>
  <c r="D41" i="168"/>
  <c r="D40" i="168"/>
  <c r="D39" i="168"/>
  <c r="D38" i="168"/>
  <c r="D37" i="168"/>
  <c r="D36" i="168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28" i="168"/>
  <c r="D27" i="168"/>
  <c r="D26" i="168"/>
  <c r="D25" i="168"/>
  <c r="D17" i="64"/>
  <c r="D16" i="64"/>
  <c r="D15" i="64"/>
  <c r="D14" i="64"/>
  <c r="D17" i="168"/>
  <c r="D16" i="168"/>
  <c r="D15" i="168"/>
  <c r="D14" i="168"/>
  <c r="D28" i="64"/>
  <c r="D27" i="64"/>
  <c r="D26" i="64"/>
  <c r="D25" i="64"/>
  <c r="E89" i="168"/>
  <c r="F89" i="168" s="1"/>
  <c r="G89" i="168" s="1"/>
  <c r="H89" i="168" s="1"/>
  <c r="I89" i="168" s="1"/>
  <c r="E63" i="168"/>
  <c r="F63" i="168" s="1"/>
  <c r="G63" i="168" s="1"/>
  <c r="H63" i="168" s="1"/>
  <c r="I63" i="168" s="1"/>
  <c r="F34" i="168"/>
  <c r="G34" i="168" s="1"/>
  <c r="H34" i="168" s="1"/>
  <c r="I34" i="168" s="1"/>
  <c r="E34" i="168"/>
  <c r="E23" i="168"/>
  <c r="F23" i="168" s="1"/>
  <c r="G23" i="168" s="1"/>
  <c r="H23" i="168" s="1"/>
  <c r="I23" i="168" s="1"/>
  <c r="E12" i="168"/>
  <c r="F12" i="168" s="1"/>
  <c r="G12" i="168" s="1"/>
  <c r="H12" i="168" s="1"/>
  <c r="I12" i="168" s="1"/>
  <c r="E89" i="64"/>
  <c r="F89" i="64" s="1"/>
  <c r="G89" i="64" s="1"/>
  <c r="H89" i="64" s="1"/>
  <c r="I89" i="64" s="1"/>
  <c r="E63" i="64"/>
  <c r="F63" i="64" s="1"/>
  <c r="G63" i="64" s="1"/>
  <c r="H63" i="64" s="1"/>
  <c r="I63" i="64" s="1"/>
  <c r="E34" i="64"/>
  <c r="F34" i="64" s="1"/>
  <c r="G34" i="64" s="1"/>
  <c r="H34" i="64" s="1"/>
  <c r="I34" i="64" s="1"/>
  <c r="E23" i="64"/>
  <c r="F23" i="64" s="1"/>
  <c r="G23" i="64" s="1"/>
  <c r="H23" i="64" s="1"/>
  <c r="I23" i="64" s="1"/>
  <c r="E12" i="64"/>
  <c r="F12" i="64" s="1"/>
  <c r="G12" i="64" s="1"/>
  <c r="H12" i="64" s="1"/>
  <c r="I12" i="64" s="1"/>
  <c r="J228" i="167"/>
  <c r="K228" i="167" s="1"/>
  <c r="L228" i="167" s="1"/>
  <c r="M228" i="167" s="1"/>
  <c r="N228" i="167" s="1"/>
  <c r="E228" i="167"/>
  <c r="F228" i="167" s="1"/>
  <c r="G228" i="167" s="1"/>
  <c r="H228" i="167" s="1"/>
  <c r="I228" i="167" s="1"/>
  <c r="J212" i="167"/>
  <c r="K212" i="167" s="1"/>
  <c r="L212" i="167" s="1"/>
  <c r="M212" i="167" s="1"/>
  <c r="N212" i="167" s="1"/>
  <c r="E212" i="167"/>
  <c r="F212" i="167" s="1"/>
  <c r="G212" i="167" s="1"/>
  <c r="H212" i="167" s="1"/>
  <c r="I212" i="167" s="1"/>
  <c r="E196" i="167"/>
  <c r="F196" i="167" s="1"/>
  <c r="G196" i="167" s="1"/>
  <c r="H196" i="167" s="1"/>
  <c r="I196" i="167" s="1"/>
  <c r="E134" i="167"/>
  <c r="F134" i="167" s="1"/>
  <c r="G134" i="167" s="1"/>
  <c r="H134" i="167" s="1"/>
  <c r="I134" i="167" s="1"/>
  <c r="E72" i="167"/>
  <c r="F72" i="167" s="1"/>
  <c r="G72" i="167" s="1"/>
  <c r="H72" i="167" s="1"/>
  <c r="I72" i="167" s="1"/>
  <c r="E10" i="167"/>
  <c r="F10" i="167" s="1"/>
  <c r="G10" i="167" s="1"/>
  <c r="H10" i="167" s="1"/>
  <c r="I10" i="167" s="1"/>
  <c r="E132" i="165"/>
  <c r="F132" i="165" s="1"/>
  <c r="G132" i="165" s="1"/>
  <c r="H132" i="165" s="1"/>
  <c r="I132" i="165" s="1"/>
  <c r="E70" i="165"/>
  <c r="F70" i="165" s="1"/>
  <c r="G70" i="165" s="1"/>
  <c r="H70" i="165" s="1"/>
  <c r="I70" i="165" s="1"/>
  <c r="F8" i="165"/>
  <c r="G8" i="165" s="1"/>
  <c r="H8" i="165" s="1"/>
  <c r="I8" i="165" s="1"/>
  <c r="E8" i="165"/>
  <c r="D238" i="167"/>
  <c r="D237" i="167"/>
  <c r="D236" i="167"/>
  <c r="D235" i="167"/>
  <c r="D234" i="167"/>
  <c r="D233" i="167"/>
  <c r="D232" i="167"/>
  <c r="D231" i="167"/>
  <c r="D230" i="167"/>
  <c r="D222" i="167"/>
  <c r="D221" i="167"/>
  <c r="D220" i="167"/>
  <c r="D219" i="167"/>
  <c r="D218" i="167"/>
  <c r="D217" i="167"/>
  <c r="D216" i="167"/>
  <c r="D215" i="167"/>
  <c r="D214" i="167"/>
  <c r="D206" i="167"/>
  <c r="D205" i="167"/>
  <c r="D204" i="167"/>
  <c r="D203" i="167"/>
  <c r="D202" i="167"/>
  <c r="D201" i="167"/>
  <c r="D200" i="167"/>
  <c r="D199" i="167"/>
  <c r="D198" i="167"/>
  <c r="D191" i="167"/>
  <c r="D190" i="167"/>
  <c r="D189" i="167"/>
  <c r="D188" i="167"/>
  <c r="D187" i="167"/>
  <c r="D186" i="167"/>
  <c r="D185" i="167"/>
  <c r="D184" i="167"/>
  <c r="D183" i="167"/>
  <c r="D182" i="167"/>
  <c r="D181" i="167"/>
  <c r="D180" i="167"/>
  <c r="D179" i="167"/>
  <c r="D178" i="167"/>
  <c r="D177" i="167"/>
  <c r="D176" i="167"/>
  <c r="D175" i="167"/>
  <c r="D174" i="167"/>
  <c r="D173" i="167"/>
  <c r="D172" i="167"/>
  <c r="D171" i="167"/>
  <c r="D170" i="167"/>
  <c r="D169" i="167"/>
  <c r="D168" i="167"/>
  <c r="D167" i="167"/>
  <c r="D166" i="167"/>
  <c r="D165" i="167"/>
  <c r="D164" i="167"/>
  <c r="D163" i="167"/>
  <c r="D162" i="167"/>
  <c r="D161" i="167"/>
  <c r="D160" i="167"/>
  <c r="D159" i="167"/>
  <c r="D158" i="167"/>
  <c r="D157" i="167"/>
  <c r="D156" i="167"/>
  <c r="D155" i="167"/>
  <c r="D154" i="167"/>
  <c r="D153" i="167"/>
  <c r="D152" i="167"/>
  <c r="D151" i="167"/>
  <c r="D150" i="167"/>
  <c r="D149" i="167"/>
  <c r="D148" i="167"/>
  <c r="D147" i="167"/>
  <c r="D146" i="167"/>
  <c r="D145" i="167"/>
  <c r="D144" i="167"/>
  <c r="D143" i="167"/>
  <c r="D142" i="167"/>
  <c r="D141" i="167"/>
  <c r="D140" i="167"/>
  <c r="D139" i="167"/>
  <c r="D138" i="167"/>
  <c r="D137" i="167"/>
  <c r="D136" i="167"/>
  <c r="D189" i="165"/>
  <c r="D188" i="165"/>
  <c r="D187" i="165"/>
  <c r="D186" i="165"/>
  <c r="D185" i="165"/>
  <c r="D184" i="165"/>
  <c r="D183" i="165"/>
  <c r="D182" i="165"/>
  <c r="D181" i="165"/>
  <c r="D180" i="165"/>
  <c r="D179" i="165"/>
  <c r="D178" i="165"/>
  <c r="D177" i="165"/>
  <c r="D176" i="165"/>
  <c r="D175" i="165"/>
  <c r="D174" i="165"/>
  <c r="D173" i="165"/>
  <c r="D172" i="165"/>
  <c r="D171" i="165"/>
  <c r="D170" i="165"/>
  <c r="D169" i="165"/>
  <c r="D168" i="165"/>
  <c r="D167" i="165"/>
  <c r="D166" i="165"/>
  <c r="D165" i="165"/>
  <c r="D164" i="165"/>
  <c r="D163" i="165"/>
  <c r="D162" i="165"/>
  <c r="D161" i="165"/>
  <c r="D160" i="165"/>
  <c r="D159" i="165"/>
  <c r="D158" i="165"/>
  <c r="D157" i="165"/>
  <c r="D156" i="165"/>
  <c r="D155" i="165"/>
  <c r="D154" i="165"/>
  <c r="D153" i="165"/>
  <c r="D152" i="165"/>
  <c r="D151" i="165"/>
  <c r="D150" i="165"/>
  <c r="D149" i="165"/>
  <c r="D148" i="165"/>
  <c r="D147" i="165"/>
  <c r="D146" i="165"/>
  <c r="D145" i="165"/>
  <c r="D144" i="165"/>
  <c r="D143" i="165"/>
  <c r="D142" i="165"/>
  <c r="D141" i="165"/>
  <c r="D140" i="165"/>
  <c r="D139" i="165"/>
  <c r="D138" i="165"/>
  <c r="D137" i="165"/>
  <c r="D136" i="165"/>
  <c r="D135" i="165"/>
  <c r="D134" i="165"/>
  <c r="D129" i="167"/>
  <c r="D128" i="167"/>
  <c r="D127" i="167"/>
  <c r="D126" i="167"/>
  <c r="D125" i="167"/>
  <c r="D124" i="167"/>
  <c r="D123" i="167"/>
  <c r="D122" i="167"/>
  <c r="D121" i="167"/>
  <c r="D120" i="167"/>
  <c r="D119" i="167"/>
  <c r="D118" i="167"/>
  <c r="D117" i="167"/>
  <c r="D116" i="167"/>
  <c r="D115" i="167"/>
  <c r="D114" i="167"/>
  <c r="D113" i="167"/>
  <c r="D112" i="167"/>
  <c r="D111" i="167"/>
  <c r="D110" i="167"/>
  <c r="D109" i="167"/>
  <c r="D108" i="167"/>
  <c r="D107" i="167"/>
  <c r="D106" i="167"/>
  <c r="D105" i="167"/>
  <c r="D104" i="167"/>
  <c r="D103" i="167"/>
  <c r="D102" i="167"/>
  <c r="D101" i="167"/>
  <c r="D100" i="167"/>
  <c r="D99" i="167"/>
  <c r="D98" i="167"/>
  <c r="D97" i="167"/>
  <c r="D96" i="167"/>
  <c r="D95" i="167"/>
  <c r="D94" i="167"/>
  <c r="D93" i="167"/>
  <c r="D92" i="167"/>
  <c r="D91" i="167"/>
  <c r="D90" i="167"/>
  <c r="D89" i="167"/>
  <c r="D88" i="167"/>
  <c r="D87" i="167"/>
  <c r="D86" i="167"/>
  <c r="D85" i="167"/>
  <c r="D84" i="167"/>
  <c r="D83" i="167"/>
  <c r="D82" i="167"/>
  <c r="D81" i="167"/>
  <c r="D80" i="167"/>
  <c r="D79" i="167"/>
  <c r="D78" i="167"/>
  <c r="D77" i="167"/>
  <c r="D76" i="167"/>
  <c r="D75" i="167"/>
  <c r="D74" i="167"/>
  <c r="D127" i="165"/>
  <c r="D126" i="165"/>
  <c r="D125" i="165"/>
  <c r="D124" i="165"/>
  <c r="D123" i="165"/>
  <c r="D122" i="165"/>
  <c r="D121" i="165"/>
  <c r="D120" i="165"/>
  <c r="D119" i="165"/>
  <c r="D118" i="165"/>
  <c r="D117" i="165"/>
  <c r="D116" i="165"/>
  <c r="D115" i="165"/>
  <c r="D114" i="165"/>
  <c r="D113" i="165"/>
  <c r="D112" i="165"/>
  <c r="D111" i="165"/>
  <c r="D110" i="165"/>
  <c r="D109" i="165"/>
  <c r="D108" i="165"/>
  <c r="D107" i="165"/>
  <c r="D106" i="165"/>
  <c r="D105" i="165"/>
  <c r="D104" i="165"/>
  <c r="D103" i="165"/>
  <c r="D102" i="165"/>
  <c r="D101" i="165"/>
  <c r="D100" i="165"/>
  <c r="D99" i="165"/>
  <c r="D98" i="165"/>
  <c r="D97" i="165"/>
  <c r="D96" i="165"/>
  <c r="D95" i="165"/>
  <c r="D94" i="165"/>
  <c r="D93" i="165"/>
  <c r="D92" i="165"/>
  <c r="D91" i="165"/>
  <c r="D90" i="165"/>
  <c r="D89" i="165"/>
  <c r="D88" i="165"/>
  <c r="D87" i="165"/>
  <c r="D86" i="165"/>
  <c r="D85" i="165"/>
  <c r="D84" i="165"/>
  <c r="D83" i="165"/>
  <c r="D82" i="165"/>
  <c r="D81" i="165"/>
  <c r="D80" i="165"/>
  <c r="D79" i="165"/>
  <c r="D78" i="165"/>
  <c r="D77" i="165"/>
  <c r="D76" i="165"/>
  <c r="D75" i="165"/>
  <c r="D74" i="165"/>
  <c r="D73" i="165"/>
  <c r="D72" i="165"/>
  <c r="D65" i="165"/>
  <c r="D64" i="165"/>
  <c r="D63" i="165"/>
  <c r="D62" i="165"/>
  <c r="D61" i="165"/>
  <c r="D60" i="165"/>
  <c r="D59" i="165"/>
  <c r="D58" i="165"/>
  <c r="D57" i="165"/>
  <c r="D56" i="165"/>
  <c r="D55" i="165"/>
  <c r="D54" i="165"/>
  <c r="D53" i="165"/>
  <c r="D52" i="165"/>
  <c r="D51" i="165"/>
  <c r="D50" i="165"/>
  <c r="D49" i="165"/>
  <c r="D48" i="165"/>
  <c r="D47" i="165"/>
  <c r="D46" i="165"/>
  <c r="D45" i="165"/>
  <c r="D44" i="165"/>
  <c r="D43" i="165"/>
  <c r="D42" i="165"/>
  <c r="D41" i="165"/>
  <c r="D40" i="165"/>
  <c r="D39" i="165"/>
  <c r="D38" i="165"/>
  <c r="D37" i="165"/>
  <c r="D36" i="165"/>
  <c r="D35" i="165"/>
  <c r="D34" i="165"/>
  <c r="D33" i="165"/>
  <c r="D32" i="165"/>
  <c r="D31" i="165"/>
  <c r="D30" i="165"/>
  <c r="D29" i="165"/>
  <c r="D28" i="165"/>
  <c r="D27" i="165"/>
  <c r="D26" i="165"/>
  <c r="D25" i="165"/>
  <c r="D24" i="165"/>
  <c r="D23" i="165"/>
  <c r="D22" i="165"/>
  <c r="D21" i="165"/>
  <c r="D20" i="165"/>
  <c r="D19" i="165"/>
  <c r="D18" i="165"/>
  <c r="D17" i="165"/>
  <c r="D16" i="165"/>
  <c r="D15" i="165"/>
  <c r="D14" i="165"/>
  <c r="D13" i="165"/>
  <c r="D12" i="165"/>
  <c r="D11" i="165"/>
  <c r="D10" i="165"/>
  <c r="D67" i="167"/>
  <c r="D66" i="167"/>
  <c r="D65" i="167"/>
  <c r="D64" i="167"/>
  <c r="D63" i="167"/>
  <c r="D62" i="167"/>
  <c r="D61" i="167"/>
  <c r="D60" i="167"/>
  <c r="D59" i="167"/>
  <c r="D58" i="167"/>
  <c r="D57" i="167"/>
  <c r="D56" i="167"/>
  <c r="D55" i="167"/>
  <c r="D54" i="167"/>
  <c r="D53" i="167"/>
  <c r="D52" i="167"/>
  <c r="D51" i="167"/>
  <c r="D50" i="167"/>
  <c r="D49" i="167"/>
  <c r="D48" i="167"/>
  <c r="D47" i="167"/>
  <c r="D46" i="167"/>
  <c r="D45" i="167"/>
  <c r="D44" i="167"/>
  <c r="D43" i="167"/>
  <c r="D42" i="167"/>
  <c r="D41" i="167"/>
  <c r="D40" i="167"/>
  <c r="D39" i="167"/>
  <c r="D38" i="167"/>
  <c r="D37" i="167"/>
  <c r="D36" i="167"/>
  <c r="D35" i="167"/>
  <c r="D34" i="167"/>
  <c r="D33" i="167"/>
  <c r="D32" i="167"/>
  <c r="D31" i="167"/>
  <c r="D30" i="167"/>
  <c r="D29" i="167"/>
  <c r="D28" i="167"/>
  <c r="D27" i="167"/>
  <c r="D26" i="167"/>
  <c r="D25" i="167"/>
  <c r="D24" i="167"/>
  <c r="D23" i="167"/>
  <c r="D22" i="167"/>
  <c r="D21" i="167"/>
  <c r="D20" i="167"/>
  <c r="D19" i="167"/>
  <c r="D18" i="167"/>
  <c r="D17" i="167"/>
  <c r="D16" i="167"/>
  <c r="D15" i="167"/>
  <c r="D14" i="167"/>
  <c r="D13" i="167"/>
  <c r="D12" i="167"/>
  <c r="F75" i="50"/>
  <c r="G75" i="50" s="1"/>
  <c r="H75" i="50" s="1"/>
  <c r="I75" i="50" s="1"/>
  <c r="E75" i="50"/>
  <c r="E61" i="50"/>
  <c r="F61" i="50" s="1"/>
  <c r="G61" i="50" s="1"/>
  <c r="H61" i="50" s="1"/>
  <c r="I61" i="50" s="1"/>
  <c r="E35" i="50"/>
  <c r="F35" i="50" s="1"/>
  <c r="G35" i="50" s="1"/>
  <c r="H35" i="50" s="1"/>
  <c r="I35" i="50" s="1"/>
  <c r="D82" i="50"/>
  <c r="D81" i="50"/>
  <c r="D80" i="50"/>
  <c r="D79" i="50"/>
  <c r="D78" i="50"/>
  <c r="D7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63" i="50"/>
  <c r="D70" i="50"/>
  <c r="C70" i="50"/>
  <c r="D69" i="50"/>
  <c r="C69" i="50"/>
  <c r="D68" i="50"/>
  <c r="C68" i="50"/>
  <c r="D67" i="50"/>
  <c r="C67" i="50"/>
  <c r="D66" i="50"/>
  <c r="C66" i="50"/>
  <c r="D65" i="50"/>
  <c r="C65" i="50"/>
  <c r="D64" i="50"/>
  <c r="C64" i="50"/>
  <c r="B62" i="50" a="1"/>
  <c r="B70" i="50" s="1"/>
  <c r="E189" i="178" l="1"/>
  <c r="E187" i="178"/>
  <c r="E185" i="178"/>
  <c r="E183" i="178"/>
  <c r="E181" i="178"/>
  <c r="E179" i="178"/>
  <c r="E177" i="178"/>
  <c r="E175" i="178"/>
  <c r="E173" i="178"/>
  <c r="E171" i="178"/>
  <c r="E169" i="178"/>
  <c r="E167" i="178"/>
  <c r="E165" i="178"/>
  <c r="E163" i="178"/>
  <c r="E161" i="178"/>
  <c r="E159" i="178"/>
  <c r="E157" i="178"/>
  <c r="E155" i="178"/>
  <c r="E153" i="178"/>
  <c r="E151" i="178"/>
  <c r="E149" i="178"/>
  <c r="E147" i="178"/>
  <c r="E145" i="178"/>
  <c r="E143" i="178"/>
  <c r="E141" i="178"/>
  <c r="E139" i="178"/>
  <c r="E137" i="178"/>
  <c r="E135" i="178"/>
  <c r="E186" i="178"/>
  <c r="E182" i="178"/>
  <c r="E178" i="178"/>
  <c r="E174" i="178"/>
  <c r="E170" i="178"/>
  <c r="E166" i="178"/>
  <c r="E162" i="178"/>
  <c r="E158" i="178"/>
  <c r="E154" i="178"/>
  <c r="E150" i="178"/>
  <c r="E146" i="178"/>
  <c r="E142" i="178"/>
  <c r="E138" i="178"/>
  <c r="E134" i="178"/>
  <c r="E188" i="178"/>
  <c r="E184" i="178"/>
  <c r="E180" i="178"/>
  <c r="E176" i="178"/>
  <c r="E172" i="178"/>
  <c r="E168" i="178"/>
  <c r="E164" i="178"/>
  <c r="E160" i="178"/>
  <c r="E156" i="178"/>
  <c r="E152" i="178"/>
  <c r="E148" i="178"/>
  <c r="E144" i="178"/>
  <c r="E140" i="178"/>
  <c r="E136" i="178"/>
  <c r="B133" i="178" a="1"/>
  <c r="B71" i="178" a="1"/>
  <c r="G188" i="178"/>
  <c r="G186" i="178"/>
  <c r="G184" i="178"/>
  <c r="G182" i="178"/>
  <c r="G180" i="178"/>
  <c r="G178" i="178"/>
  <c r="G176" i="178"/>
  <c r="G174" i="178"/>
  <c r="G172" i="178"/>
  <c r="G170" i="178"/>
  <c r="G168" i="178"/>
  <c r="G166" i="178"/>
  <c r="G164" i="178"/>
  <c r="G162" i="178"/>
  <c r="G160" i="178"/>
  <c r="G158" i="178"/>
  <c r="G156" i="178"/>
  <c r="G154" i="178"/>
  <c r="G152" i="178"/>
  <c r="G150" i="178"/>
  <c r="G148" i="178"/>
  <c r="G146" i="178"/>
  <c r="G144" i="178"/>
  <c r="G142" i="178"/>
  <c r="G140" i="178"/>
  <c r="G138" i="178"/>
  <c r="G136" i="178"/>
  <c r="G134" i="178"/>
  <c r="G189" i="178"/>
  <c r="G185" i="178"/>
  <c r="G181" i="178"/>
  <c r="G177" i="178"/>
  <c r="G173" i="178"/>
  <c r="G169" i="178"/>
  <c r="G165" i="178"/>
  <c r="G161" i="178"/>
  <c r="G157" i="178"/>
  <c r="G153" i="178"/>
  <c r="G149" i="178"/>
  <c r="G145" i="178"/>
  <c r="G141" i="178"/>
  <c r="G137" i="178"/>
  <c r="G187" i="178"/>
  <c r="G179" i="178"/>
  <c r="G171" i="178"/>
  <c r="G163" i="178"/>
  <c r="G155" i="178"/>
  <c r="G147" i="178"/>
  <c r="G139" i="178"/>
  <c r="G183" i="178"/>
  <c r="G175" i="178"/>
  <c r="G167" i="178"/>
  <c r="G159" i="178"/>
  <c r="G151" i="178"/>
  <c r="G143" i="178"/>
  <c r="G135" i="178"/>
  <c r="I188" i="178"/>
  <c r="I186" i="178"/>
  <c r="I184" i="178"/>
  <c r="I182" i="178"/>
  <c r="I180" i="178"/>
  <c r="I178" i="178"/>
  <c r="I176" i="178"/>
  <c r="I174" i="178"/>
  <c r="I172" i="178"/>
  <c r="I170" i="178"/>
  <c r="I168" i="178"/>
  <c r="I166" i="178"/>
  <c r="I164" i="178"/>
  <c r="I162" i="178"/>
  <c r="I160" i="178"/>
  <c r="I158" i="178"/>
  <c r="I156" i="178"/>
  <c r="I154" i="178"/>
  <c r="I152" i="178"/>
  <c r="I150" i="178"/>
  <c r="I148" i="178"/>
  <c r="I146" i="178"/>
  <c r="I144" i="178"/>
  <c r="I142" i="178"/>
  <c r="I140" i="178"/>
  <c r="I138" i="178"/>
  <c r="I136" i="178"/>
  <c r="I134" i="178"/>
  <c r="I187" i="178"/>
  <c r="I183" i="178"/>
  <c r="I179" i="178"/>
  <c r="I175" i="178"/>
  <c r="I171" i="178"/>
  <c r="I167" i="178"/>
  <c r="I163" i="178"/>
  <c r="I159" i="178"/>
  <c r="I155" i="178"/>
  <c r="I151" i="178"/>
  <c r="I147" i="178"/>
  <c r="I143" i="178"/>
  <c r="I139" i="178"/>
  <c r="I135" i="178"/>
  <c r="I185" i="178"/>
  <c r="I177" i="178"/>
  <c r="I169" i="178"/>
  <c r="I161" i="178"/>
  <c r="I153" i="178"/>
  <c r="I145" i="178"/>
  <c r="I137" i="178"/>
  <c r="I189" i="178"/>
  <c r="I181" i="178"/>
  <c r="I173" i="178"/>
  <c r="I165" i="178"/>
  <c r="I157" i="178"/>
  <c r="I149" i="178"/>
  <c r="I141" i="178"/>
  <c r="B69" i="50"/>
  <c r="B68" i="50"/>
  <c r="B62" i="50"/>
  <c r="B63" i="50"/>
  <c r="B64" i="50"/>
  <c r="B65" i="50"/>
  <c r="B66" i="50"/>
  <c r="B67" i="50"/>
  <c r="B127" i="178" l="1"/>
  <c r="B125" i="178"/>
  <c r="B123" i="178"/>
  <c r="B121" i="178"/>
  <c r="B119" i="178"/>
  <c r="B117" i="178"/>
  <c r="B115" i="178"/>
  <c r="B113" i="178"/>
  <c r="B111" i="178"/>
  <c r="B109" i="178"/>
  <c r="B107" i="178"/>
  <c r="B105" i="178"/>
  <c r="B103" i="178"/>
  <c r="B101" i="178"/>
  <c r="B99" i="178"/>
  <c r="B97" i="178"/>
  <c r="B95" i="178"/>
  <c r="B93" i="178"/>
  <c r="B91" i="178"/>
  <c r="B89" i="178"/>
  <c r="B87" i="178"/>
  <c r="B85" i="178"/>
  <c r="B83" i="178"/>
  <c r="B81" i="178"/>
  <c r="B79" i="178"/>
  <c r="B77" i="178"/>
  <c r="B75" i="178"/>
  <c r="B73" i="178"/>
  <c r="B71" i="178"/>
  <c r="B126" i="178"/>
  <c r="B124" i="178"/>
  <c r="B122" i="178"/>
  <c r="B120" i="178"/>
  <c r="B118" i="178"/>
  <c r="B116" i="178"/>
  <c r="B114" i="178"/>
  <c r="B112" i="178"/>
  <c r="B110" i="178"/>
  <c r="B108" i="178"/>
  <c r="B106" i="178"/>
  <c r="B104" i="178"/>
  <c r="B102" i="178"/>
  <c r="B100" i="178"/>
  <c r="B98" i="178"/>
  <c r="B96" i="178"/>
  <c r="B94" i="178"/>
  <c r="B92" i="178"/>
  <c r="B90" i="178"/>
  <c r="B88" i="178"/>
  <c r="B86" i="178"/>
  <c r="B84" i="178"/>
  <c r="B82" i="178"/>
  <c r="B80" i="178"/>
  <c r="B78" i="178"/>
  <c r="B76" i="178"/>
  <c r="B74" i="178"/>
  <c r="B72" i="178"/>
  <c r="B188" i="178"/>
  <c r="B186" i="178"/>
  <c r="B184" i="178"/>
  <c r="B182" i="178"/>
  <c r="B180" i="178"/>
  <c r="B178" i="178"/>
  <c r="B176" i="178"/>
  <c r="B174" i="178"/>
  <c r="B172" i="178"/>
  <c r="B170" i="178"/>
  <c r="B168" i="178"/>
  <c r="B166" i="178"/>
  <c r="B164" i="178"/>
  <c r="B162" i="178"/>
  <c r="B160" i="178"/>
  <c r="B158" i="178"/>
  <c r="B156" i="178"/>
  <c r="B154" i="178"/>
  <c r="B152" i="178"/>
  <c r="B150" i="178"/>
  <c r="B148" i="178"/>
  <c r="B146" i="178"/>
  <c r="B144" i="178"/>
  <c r="B142" i="178"/>
  <c r="B140" i="178"/>
  <c r="B138" i="178"/>
  <c r="B136" i="178"/>
  <c r="B134" i="178"/>
  <c r="B187" i="178"/>
  <c r="B183" i="178"/>
  <c r="B179" i="178"/>
  <c r="B175" i="178"/>
  <c r="B171" i="178"/>
  <c r="B167" i="178"/>
  <c r="B163" i="178"/>
  <c r="B159" i="178"/>
  <c r="B155" i="178"/>
  <c r="B151" i="178"/>
  <c r="B147" i="178"/>
  <c r="B143" i="178"/>
  <c r="B139" i="178"/>
  <c r="B135" i="178"/>
  <c r="B189" i="178"/>
  <c r="B185" i="178"/>
  <c r="B181" i="178"/>
  <c r="B177" i="178"/>
  <c r="B173" i="178"/>
  <c r="B169" i="178"/>
  <c r="B165" i="178"/>
  <c r="B161" i="178"/>
  <c r="B157" i="178"/>
  <c r="B153" i="178"/>
  <c r="B149" i="178"/>
  <c r="B145" i="178"/>
  <c r="B141" i="178"/>
  <c r="B137" i="178"/>
  <c r="B133" i="178"/>
  <c r="C81" i="50"/>
  <c r="C79" i="50" l="1"/>
  <c r="C80" i="50"/>
  <c r="C82" i="50"/>
  <c r="F63" i="50" l="1"/>
  <c r="E63" i="50"/>
  <c r="F30" i="50"/>
  <c r="E30" i="50"/>
  <c r="F29" i="50"/>
  <c r="E29" i="50"/>
  <c r="F28" i="50"/>
  <c r="E28" i="50"/>
  <c r="F27" i="50"/>
  <c r="E27" i="50"/>
  <c r="E23" i="50" s="1"/>
  <c r="F26" i="50"/>
  <c r="E26" i="50"/>
  <c r="F25" i="50"/>
  <c r="E25" i="50"/>
  <c r="F24" i="50"/>
  <c r="F23" i="50" s="1"/>
  <c r="E24" i="50"/>
  <c r="F22" i="50"/>
  <c r="E22" i="50"/>
  <c r="E82" i="50"/>
  <c r="F82" i="50"/>
  <c r="G82" i="50"/>
  <c r="H82" i="50"/>
  <c r="I82" i="50"/>
  <c r="F81" i="50"/>
  <c r="E81" i="50"/>
  <c r="L214" i="177"/>
  <c r="K214" i="177"/>
  <c r="J214" i="177"/>
  <c r="I214" i="177"/>
  <c r="H214" i="177"/>
  <c r="G213" i="177"/>
  <c r="G212" i="177"/>
  <c r="G211" i="177"/>
  <c r="G210" i="177"/>
  <c r="G209" i="177"/>
  <c r="G208" i="177"/>
  <c r="G207" i="177"/>
  <c r="G206" i="177"/>
  <c r="G205" i="177"/>
  <c r="G204" i="177"/>
  <c r="G203" i="177"/>
  <c r="G202" i="177"/>
  <c r="G201" i="177"/>
  <c r="G200" i="177"/>
  <c r="G199" i="177"/>
  <c r="G198" i="177"/>
  <c r="G197" i="177"/>
  <c r="G196" i="177"/>
  <c r="G195" i="177"/>
  <c r="G194" i="177"/>
  <c r="G193" i="177"/>
  <c r="G192" i="177"/>
  <c r="G191" i="177"/>
  <c r="G190" i="177"/>
  <c r="G189" i="177"/>
  <c r="G188" i="177"/>
  <c r="G187" i="177"/>
  <c r="G186" i="177"/>
  <c r="G185" i="177"/>
  <c r="G184" i="177"/>
  <c r="G183" i="177"/>
  <c r="G182" i="177"/>
  <c r="G181" i="177"/>
  <c r="G180" i="177"/>
  <c r="G179" i="177"/>
  <c r="G178" i="177"/>
  <c r="G177" i="177"/>
  <c r="G176" i="177"/>
  <c r="G175" i="177"/>
  <c r="G174" i="177"/>
  <c r="G173" i="177"/>
  <c r="G172" i="177"/>
  <c r="G171" i="177"/>
  <c r="G170" i="177"/>
  <c r="G169" i="177"/>
  <c r="G168" i="177"/>
  <c r="G167" i="177"/>
  <c r="G166" i="177"/>
  <c r="G165" i="177"/>
  <c r="G164" i="177"/>
  <c r="G163" i="177"/>
  <c r="G162" i="177"/>
  <c r="G161" i="177"/>
  <c r="G160" i="177"/>
  <c r="G159" i="177"/>
  <c r="G158" i="177"/>
  <c r="G157" i="177"/>
  <c r="G156" i="177"/>
  <c r="G155" i="177"/>
  <c r="G154" i="177"/>
  <c r="G153" i="177"/>
  <c r="G152" i="177"/>
  <c r="G151" i="177"/>
  <c r="G150" i="177"/>
  <c r="G149" i="177"/>
  <c r="G148" i="177"/>
  <c r="G147" i="177"/>
  <c r="G146" i="177"/>
  <c r="G145" i="177"/>
  <c r="G144" i="177"/>
  <c r="G143" i="177"/>
  <c r="G142" i="177"/>
  <c r="G141" i="177"/>
  <c r="G140" i="177"/>
  <c r="G139" i="177"/>
  <c r="G138" i="177"/>
  <c r="G137" i="177"/>
  <c r="G136" i="177"/>
  <c r="G135" i="177"/>
  <c r="G134" i="177"/>
  <c r="G133" i="177"/>
  <c r="G132" i="177"/>
  <c r="G131" i="177"/>
  <c r="G130" i="177"/>
  <c r="G129" i="177"/>
  <c r="G128" i="177"/>
  <c r="G127" i="177"/>
  <c r="G126" i="177"/>
  <c r="G125" i="177"/>
  <c r="G124" i="177"/>
  <c r="G123" i="177"/>
  <c r="G122" i="177"/>
  <c r="G121" i="177"/>
  <c r="G120" i="177"/>
  <c r="G119" i="177"/>
  <c r="G118" i="177"/>
  <c r="G117" i="177"/>
  <c r="G116" i="177"/>
  <c r="G115" i="177"/>
  <c r="G114" i="177"/>
  <c r="G113" i="177"/>
  <c r="G112" i="177"/>
  <c r="G111" i="177"/>
  <c r="G110" i="177"/>
  <c r="G109" i="177"/>
  <c r="G108" i="177"/>
  <c r="G107" i="177"/>
  <c r="G106" i="177"/>
  <c r="G105" i="177"/>
  <c r="G104" i="177"/>
  <c r="G103" i="177"/>
  <c r="G102" i="177"/>
  <c r="G101" i="177"/>
  <c r="G100" i="177"/>
  <c r="G99" i="177"/>
  <c r="G98" i="177"/>
  <c r="G97" i="177"/>
  <c r="G96" i="177"/>
  <c r="G95" i="177"/>
  <c r="G94" i="177"/>
  <c r="G93" i="177"/>
  <c r="G92" i="177"/>
  <c r="G91" i="177"/>
  <c r="G90" i="177"/>
  <c r="G89" i="177"/>
  <c r="G88" i="177"/>
  <c r="G87" i="177"/>
  <c r="G86" i="177"/>
  <c r="G85" i="177"/>
  <c r="G84" i="177"/>
  <c r="G83" i="177"/>
  <c r="G82" i="177"/>
  <c r="G81" i="177"/>
  <c r="G80" i="177"/>
  <c r="G79" i="177"/>
  <c r="G78" i="177"/>
  <c r="G77" i="177"/>
  <c r="G76" i="177"/>
  <c r="G75" i="177"/>
  <c r="G74" i="177"/>
  <c r="G73" i="177"/>
  <c r="G72" i="177"/>
  <c r="G71" i="177"/>
  <c r="G70" i="177"/>
  <c r="G69" i="177"/>
  <c r="G68" i="177"/>
  <c r="G67" i="177"/>
  <c r="G66" i="177"/>
  <c r="G65" i="177"/>
  <c r="G64" i="177"/>
  <c r="G63" i="177"/>
  <c r="G62" i="177"/>
  <c r="G61" i="177"/>
  <c r="G60" i="177"/>
  <c r="G59" i="177"/>
  <c r="G58" i="177"/>
  <c r="G57" i="177"/>
  <c r="G56" i="177"/>
  <c r="G55" i="177"/>
  <c r="G54" i="177"/>
  <c r="G53" i="177"/>
  <c r="G52" i="177"/>
  <c r="G51" i="177"/>
  <c r="G50" i="177"/>
  <c r="G49" i="177"/>
  <c r="G48" i="177"/>
  <c r="G47" i="177"/>
  <c r="G46" i="177"/>
  <c r="G45" i="177"/>
  <c r="G44" i="177"/>
  <c r="G43" i="177"/>
  <c r="G42" i="177"/>
  <c r="G41" i="177"/>
  <c r="G40" i="177"/>
  <c r="G39" i="177"/>
  <c r="G38" i="177"/>
  <c r="G37" i="177"/>
  <c r="G36" i="177"/>
  <c r="G35" i="177"/>
  <c r="G34" i="177"/>
  <c r="G33" i="177"/>
  <c r="G32" i="177"/>
  <c r="G31" i="177"/>
  <c r="G30" i="177"/>
  <c r="G29" i="177"/>
  <c r="G28" i="177"/>
  <c r="G27" i="177"/>
  <c r="G26" i="177"/>
  <c r="G25" i="177"/>
  <c r="G24" i="177"/>
  <c r="G23" i="177"/>
  <c r="G22" i="177"/>
  <c r="G21" i="177"/>
  <c r="G20" i="177"/>
  <c r="G19" i="177"/>
  <c r="G18" i="177"/>
  <c r="G17" i="177"/>
  <c r="G16" i="177"/>
  <c r="G15" i="177"/>
  <c r="G14" i="177"/>
  <c r="G214" i="177" s="1"/>
  <c r="H9" i="177"/>
  <c r="G9" i="177"/>
  <c r="G8" i="177"/>
  <c r="L214" i="158"/>
  <c r="K214" i="158"/>
  <c r="J214" i="158"/>
  <c r="I214" i="158"/>
  <c r="H214" i="158"/>
  <c r="G213" i="158"/>
  <c r="G212" i="158"/>
  <c r="G211" i="158"/>
  <c r="G210" i="158"/>
  <c r="G209" i="158"/>
  <c r="G208" i="158"/>
  <c r="G207" i="158"/>
  <c r="G206" i="158"/>
  <c r="G205" i="158"/>
  <c r="G204" i="158"/>
  <c r="G203" i="158"/>
  <c r="G202" i="158"/>
  <c r="G201" i="158"/>
  <c r="G200" i="158"/>
  <c r="G199" i="158"/>
  <c r="G198" i="158"/>
  <c r="G197" i="158"/>
  <c r="G196" i="158"/>
  <c r="G195" i="158"/>
  <c r="G194" i="158"/>
  <c r="G193" i="158"/>
  <c r="G192" i="158"/>
  <c r="G191" i="158"/>
  <c r="G190" i="158"/>
  <c r="G189" i="158"/>
  <c r="G188" i="158"/>
  <c r="G187" i="158"/>
  <c r="G186" i="158"/>
  <c r="G185" i="158"/>
  <c r="G184" i="158"/>
  <c r="G183" i="158"/>
  <c r="G182" i="158"/>
  <c r="G181" i="158"/>
  <c r="G180" i="158"/>
  <c r="G179" i="158"/>
  <c r="G178" i="158"/>
  <c r="G177" i="158"/>
  <c r="G176" i="158"/>
  <c r="G175" i="158"/>
  <c r="G174" i="158"/>
  <c r="G173" i="158"/>
  <c r="G172" i="158"/>
  <c r="G171" i="158"/>
  <c r="G170" i="158"/>
  <c r="G169" i="158"/>
  <c r="G168" i="158"/>
  <c r="G167" i="158"/>
  <c r="G166" i="158"/>
  <c r="G165" i="158"/>
  <c r="G164" i="158"/>
  <c r="G163" i="158"/>
  <c r="G162" i="158"/>
  <c r="G161" i="158"/>
  <c r="G160" i="158"/>
  <c r="G159" i="158"/>
  <c r="G158" i="158"/>
  <c r="G157" i="158"/>
  <c r="G156" i="158"/>
  <c r="G155" i="158"/>
  <c r="G154" i="158"/>
  <c r="G153" i="158"/>
  <c r="G152" i="158"/>
  <c r="G151" i="158"/>
  <c r="G150" i="158"/>
  <c r="G149" i="158"/>
  <c r="G148" i="158"/>
  <c r="G147" i="158"/>
  <c r="G146" i="158"/>
  <c r="G145" i="158"/>
  <c r="G144" i="158"/>
  <c r="G143" i="158"/>
  <c r="G142" i="158"/>
  <c r="G141" i="158"/>
  <c r="G140" i="158"/>
  <c r="G139" i="158"/>
  <c r="G138" i="158"/>
  <c r="G137" i="158"/>
  <c r="G136" i="158"/>
  <c r="G135" i="158"/>
  <c r="G134" i="158"/>
  <c r="G133" i="158"/>
  <c r="G132" i="158"/>
  <c r="G131" i="158"/>
  <c r="G130" i="158"/>
  <c r="G129" i="158"/>
  <c r="G128" i="158"/>
  <c r="G127" i="158"/>
  <c r="G126" i="158"/>
  <c r="G125" i="158"/>
  <c r="G124" i="158"/>
  <c r="G123" i="158"/>
  <c r="G122" i="158"/>
  <c r="G121" i="158"/>
  <c r="G120" i="158"/>
  <c r="G119" i="158"/>
  <c r="G118" i="158"/>
  <c r="G117" i="158"/>
  <c r="G116" i="158"/>
  <c r="G115" i="158"/>
  <c r="G114" i="158"/>
  <c r="G113" i="158"/>
  <c r="G112" i="158"/>
  <c r="G111" i="158"/>
  <c r="G110" i="158"/>
  <c r="G109" i="158"/>
  <c r="G108" i="158"/>
  <c r="G107" i="158"/>
  <c r="G106" i="158"/>
  <c r="G105" i="158"/>
  <c r="G104" i="158"/>
  <c r="G103" i="158"/>
  <c r="G102" i="158"/>
  <c r="G101" i="158"/>
  <c r="G100" i="158"/>
  <c r="G99" i="158"/>
  <c r="G98" i="158"/>
  <c r="G97" i="158"/>
  <c r="G96" i="158"/>
  <c r="G95" i="158"/>
  <c r="G94" i="158"/>
  <c r="G93" i="158"/>
  <c r="G92" i="158"/>
  <c r="G91" i="158"/>
  <c r="G90" i="158"/>
  <c r="G89" i="158"/>
  <c r="G88" i="158"/>
  <c r="G87" i="158"/>
  <c r="G86" i="158"/>
  <c r="G85" i="158"/>
  <c r="G84" i="158"/>
  <c r="G83" i="158"/>
  <c r="G82" i="158"/>
  <c r="G81" i="158"/>
  <c r="G80" i="158"/>
  <c r="G79" i="158"/>
  <c r="G78" i="158"/>
  <c r="G77" i="158"/>
  <c r="G76" i="158"/>
  <c r="G75" i="158"/>
  <c r="G74" i="158"/>
  <c r="G73" i="158"/>
  <c r="G72" i="158"/>
  <c r="G71" i="158"/>
  <c r="G70" i="158"/>
  <c r="G69" i="158"/>
  <c r="G68" i="158"/>
  <c r="G67" i="158"/>
  <c r="G66" i="158"/>
  <c r="G65" i="158"/>
  <c r="G64" i="158"/>
  <c r="G63" i="158"/>
  <c r="G62" i="158"/>
  <c r="G61" i="158"/>
  <c r="G60" i="158"/>
  <c r="G59" i="158"/>
  <c r="G58" i="158"/>
  <c r="G57" i="158"/>
  <c r="G56" i="158"/>
  <c r="G55" i="158"/>
  <c r="G54" i="158"/>
  <c r="G53" i="158"/>
  <c r="G52" i="158"/>
  <c r="G51" i="158"/>
  <c r="G50" i="158"/>
  <c r="G49" i="158"/>
  <c r="G48" i="158"/>
  <c r="G47" i="158"/>
  <c r="G46" i="158"/>
  <c r="G45" i="158"/>
  <c r="G44" i="158"/>
  <c r="G43" i="158"/>
  <c r="G42" i="158"/>
  <c r="G41" i="158"/>
  <c r="G40" i="158"/>
  <c r="G39" i="158"/>
  <c r="G38" i="158"/>
  <c r="G37" i="158"/>
  <c r="G36" i="158"/>
  <c r="G35" i="158"/>
  <c r="G34" i="158"/>
  <c r="G33" i="158"/>
  <c r="G32" i="158"/>
  <c r="G31" i="158"/>
  <c r="G30" i="158"/>
  <c r="G29" i="158"/>
  <c r="G28" i="158"/>
  <c r="G27" i="158"/>
  <c r="G26" i="158"/>
  <c r="G25" i="158"/>
  <c r="G24" i="158"/>
  <c r="G23" i="158"/>
  <c r="G22" i="158"/>
  <c r="G21" i="158"/>
  <c r="G20" i="158"/>
  <c r="G19" i="158"/>
  <c r="G18" i="158"/>
  <c r="G17" i="158"/>
  <c r="G16" i="158"/>
  <c r="G15" i="158"/>
  <c r="G14" i="158"/>
  <c r="G214" i="158" s="1"/>
  <c r="H9" i="158"/>
  <c r="G9" i="158"/>
  <c r="G8" i="158"/>
  <c r="L214" i="157"/>
  <c r="K214" i="157"/>
  <c r="J214" i="157"/>
  <c r="I214" i="157"/>
  <c r="H214" i="157"/>
  <c r="G213" i="157"/>
  <c r="G212" i="157"/>
  <c r="G211" i="157"/>
  <c r="G210" i="157"/>
  <c r="G209" i="157"/>
  <c r="G208" i="157"/>
  <c r="G207" i="157"/>
  <c r="G206" i="157"/>
  <c r="G205" i="157"/>
  <c r="G204" i="157"/>
  <c r="G203" i="157"/>
  <c r="G202" i="157"/>
  <c r="G201" i="157"/>
  <c r="G200" i="157"/>
  <c r="G199" i="157"/>
  <c r="G198" i="157"/>
  <c r="G197" i="157"/>
  <c r="G196" i="157"/>
  <c r="G195" i="157"/>
  <c r="G194" i="157"/>
  <c r="G193" i="157"/>
  <c r="G192" i="157"/>
  <c r="G191" i="157"/>
  <c r="G190" i="157"/>
  <c r="G189" i="157"/>
  <c r="G188" i="157"/>
  <c r="G187" i="157"/>
  <c r="G186" i="157"/>
  <c r="G185" i="157"/>
  <c r="G184" i="157"/>
  <c r="G183" i="157"/>
  <c r="G182" i="157"/>
  <c r="G181" i="157"/>
  <c r="G180" i="157"/>
  <c r="G179" i="157"/>
  <c r="G178" i="157"/>
  <c r="G177" i="157"/>
  <c r="G176" i="157"/>
  <c r="G175" i="157"/>
  <c r="G174" i="157"/>
  <c r="G173" i="157"/>
  <c r="G172" i="157"/>
  <c r="G171" i="157"/>
  <c r="G170" i="157"/>
  <c r="G169" i="157"/>
  <c r="G168" i="157"/>
  <c r="G167" i="157"/>
  <c r="G166" i="157"/>
  <c r="G165" i="157"/>
  <c r="G164" i="157"/>
  <c r="G163" i="157"/>
  <c r="G162" i="157"/>
  <c r="G161" i="157"/>
  <c r="G160" i="157"/>
  <c r="G159" i="157"/>
  <c r="G158" i="157"/>
  <c r="G157" i="157"/>
  <c r="G156" i="157"/>
  <c r="G155" i="157"/>
  <c r="G154" i="157"/>
  <c r="G153" i="157"/>
  <c r="G152" i="157"/>
  <c r="G151" i="157"/>
  <c r="G150" i="157"/>
  <c r="G149" i="157"/>
  <c r="G148" i="157"/>
  <c r="G147" i="157"/>
  <c r="G146" i="157"/>
  <c r="G145" i="157"/>
  <c r="G144" i="157"/>
  <c r="G143" i="157"/>
  <c r="G142" i="157"/>
  <c r="G141" i="157"/>
  <c r="G140" i="157"/>
  <c r="G139" i="157"/>
  <c r="G138" i="157"/>
  <c r="G137" i="157"/>
  <c r="G136" i="157"/>
  <c r="G135" i="157"/>
  <c r="G134" i="157"/>
  <c r="G133" i="157"/>
  <c r="G132" i="157"/>
  <c r="G131" i="157"/>
  <c r="G130" i="157"/>
  <c r="G129" i="157"/>
  <c r="G128" i="157"/>
  <c r="G127" i="157"/>
  <c r="G126" i="157"/>
  <c r="G125" i="157"/>
  <c r="G124" i="157"/>
  <c r="G123" i="157"/>
  <c r="G122" i="157"/>
  <c r="G121" i="157"/>
  <c r="G120" i="157"/>
  <c r="G119" i="157"/>
  <c r="G118" i="157"/>
  <c r="G117" i="157"/>
  <c r="G116" i="157"/>
  <c r="G115" i="157"/>
  <c r="G114" i="157"/>
  <c r="G113" i="157"/>
  <c r="G112" i="157"/>
  <c r="G111" i="157"/>
  <c r="G110" i="157"/>
  <c r="G109" i="157"/>
  <c r="G108" i="157"/>
  <c r="G107" i="157"/>
  <c r="G106" i="157"/>
  <c r="G105" i="157"/>
  <c r="G104" i="157"/>
  <c r="G103" i="157"/>
  <c r="G102" i="157"/>
  <c r="G101" i="157"/>
  <c r="G100" i="157"/>
  <c r="G99" i="157"/>
  <c r="G98" i="157"/>
  <c r="G97" i="157"/>
  <c r="G96" i="157"/>
  <c r="G95" i="157"/>
  <c r="G94" i="157"/>
  <c r="G93" i="157"/>
  <c r="G92" i="157"/>
  <c r="G91" i="157"/>
  <c r="G90" i="157"/>
  <c r="G89" i="157"/>
  <c r="G88" i="157"/>
  <c r="G87" i="157"/>
  <c r="G86" i="157"/>
  <c r="G85" i="157"/>
  <c r="G84" i="157"/>
  <c r="G83" i="157"/>
  <c r="G82" i="157"/>
  <c r="G81" i="157"/>
  <c r="G80" i="157"/>
  <c r="G79" i="157"/>
  <c r="G78" i="157"/>
  <c r="G77" i="157"/>
  <c r="G76" i="157"/>
  <c r="G75" i="157"/>
  <c r="G74" i="157"/>
  <c r="G73" i="157"/>
  <c r="G72" i="157"/>
  <c r="G71" i="157"/>
  <c r="G70" i="157"/>
  <c r="G69" i="157"/>
  <c r="G68" i="157"/>
  <c r="G67" i="157"/>
  <c r="G66" i="157"/>
  <c r="G65" i="157"/>
  <c r="G64" i="157"/>
  <c r="G63" i="157"/>
  <c r="G62" i="157"/>
  <c r="G61" i="157"/>
  <c r="G60" i="157"/>
  <c r="G59" i="157"/>
  <c r="G58" i="157"/>
  <c r="G57" i="157"/>
  <c r="G56" i="157"/>
  <c r="G55" i="157"/>
  <c r="G54" i="157"/>
  <c r="G53" i="157"/>
  <c r="G52" i="157"/>
  <c r="G51" i="157"/>
  <c r="G50" i="157"/>
  <c r="G49" i="157"/>
  <c r="G48" i="157"/>
  <c r="G47" i="157"/>
  <c r="G46" i="157"/>
  <c r="G45" i="157"/>
  <c r="G44" i="157"/>
  <c r="G43" i="157"/>
  <c r="G42" i="157"/>
  <c r="G41" i="157"/>
  <c r="G40" i="157"/>
  <c r="G39" i="157"/>
  <c r="G38" i="157"/>
  <c r="G37" i="157"/>
  <c r="G36" i="157"/>
  <c r="G35" i="157"/>
  <c r="G34" i="157"/>
  <c r="G33" i="157"/>
  <c r="G32" i="157"/>
  <c r="G31" i="157"/>
  <c r="G30" i="157"/>
  <c r="G29" i="157"/>
  <c r="G28" i="157"/>
  <c r="G27" i="157"/>
  <c r="G26" i="157"/>
  <c r="G25" i="157"/>
  <c r="G24" i="157"/>
  <c r="G23" i="157"/>
  <c r="G22" i="157"/>
  <c r="G21" i="157"/>
  <c r="G20" i="157"/>
  <c r="G19" i="157"/>
  <c r="G18" i="157"/>
  <c r="G17" i="157"/>
  <c r="G16" i="157"/>
  <c r="G15" i="157"/>
  <c r="G14" i="157"/>
  <c r="G214" i="157" s="1"/>
  <c r="H9" i="157"/>
  <c r="G9" i="157"/>
  <c r="G8" i="157"/>
  <c r="L214" i="176"/>
  <c r="K214" i="176"/>
  <c r="J214" i="176"/>
  <c r="I214" i="176"/>
  <c r="H214" i="176"/>
  <c r="G213" i="176"/>
  <c r="G212" i="176"/>
  <c r="G211" i="176"/>
  <c r="G210" i="176"/>
  <c r="G209" i="176"/>
  <c r="G208" i="176"/>
  <c r="G207" i="176"/>
  <c r="G206" i="176"/>
  <c r="G205" i="176"/>
  <c r="G204" i="176"/>
  <c r="G203" i="176"/>
  <c r="G202" i="176"/>
  <c r="G201" i="176"/>
  <c r="G200" i="176"/>
  <c r="G199" i="176"/>
  <c r="G198" i="176"/>
  <c r="G197" i="176"/>
  <c r="G196" i="176"/>
  <c r="G195" i="176"/>
  <c r="G194" i="176"/>
  <c r="G193" i="176"/>
  <c r="G192" i="176"/>
  <c r="G191" i="176"/>
  <c r="G190" i="176"/>
  <c r="G189" i="176"/>
  <c r="G188" i="176"/>
  <c r="G187" i="176"/>
  <c r="G186" i="176"/>
  <c r="G185" i="176"/>
  <c r="G184" i="176"/>
  <c r="G183" i="176"/>
  <c r="G182" i="176"/>
  <c r="G181" i="176"/>
  <c r="G180" i="176"/>
  <c r="G179" i="176"/>
  <c r="G178" i="176"/>
  <c r="G177" i="176"/>
  <c r="G176" i="176"/>
  <c r="G175" i="176"/>
  <c r="G174" i="176"/>
  <c r="G173" i="176"/>
  <c r="G172" i="176"/>
  <c r="G171" i="176"/>
  <c r="G170" i="176"/>
  <c r="G169" i="176"/>
  <c r="G168" i="176"/>
  <c r="G167" i="176"/>
  <c r="G166" i="176"/>
  <c r="G165" i="176"/>
  <c r="G164" i="176"/>
  <c r="G163" i="176"/>
  <c r="G162" i="176"/>
  <c r="G161" i="176"/>
  <c r="G160" i="176"/>
  <c r="G159" i="176"/>
  <c r="G158" i="176"/>
  <c r="G157" i="176"/>
  <c r="G156" i="176"/>
  <c r="G155" i="176"/>
  <c r="G154" i="176"/>
  <c r="G153" i="176"/>
  <c r="G152" i="176"/>
  <c r="G151" i="176"/>
  <c r="G150" i="176"/>
  <c r="G149" i="176"/>
  <c r="G148" i="176"/>
  <c r="G147" i="176"/>
  <c r="G146" i="176"/>
  <c r="G145" i="176"/>
  <c r="G144" i="176"/>
  <c r="G143" i="176"/>
  <c r="G142" i="176"/>
  <c r="G141" i="176"/>
  <c r="G140" i="176"/>
  <c r="G139" i="176"/>
  <c r="G138" i="176"/>
  <c r="G137" i="176"/>
  <c r="G136" i="176"/>
  <c r="G135" i="176"/>
  <c r="G134" i="176"/>
  <c r="G133" i="176"/>
  <c r="G132" i="176"/>
  <c r="G131" i="176"/>
  <c r="G130" i="176"/>
  <c r="G129" i="176"/>
  <c r="G128" i="176"/>
  <c r="G127" i="176"/>
  <c r="G126" i="176"/>
  <c r="G125" i="176"/>
  <c r="G124" i="176"/>
  <c r="G123" i="176"/>
  <c r="G122" i="176"/>
  <c r="G121" i="176"/>
  <c r="G120" i="176"/>
  <c r="G119" i="176"/>
  <c r="G118" i="176"/>
  <c r="G117" i="176"/>
  <c r="G116" i="176"/>
  <c r="G115" i="176"/>
  <c r="G114" i="176"/>
  <c r="G113" i="176"/>
  <c r="G112" i="176"/>
  <c r="G111" i="176"/>
  <c r="G110" i="176"/>
  <c r="G109" i="176"/>
  <c r="G108" i="176"/>
  <c r="G107" i="176"/>
  <c r="G106" i="176"/>
  <c r="G105" i="176"/>
  <c r="G104" i="176"/>
  <c r="G103" i="176"/>
  <c r="G102" i="176"/>
  <c r="G101" i="176"/>
  <c r="G100" i="176"/>
  <c r="G99" i="176"/>
  <c r="G98" i="176"/>
  <c r="G97" i="176"/>
  <c r="G96" i="176"/>
  <c r="G95" i="176"/>
  <c r="G94" i="176"/>
  <c r="G93" i="176"/>
  <c r="G92" i="176"/>
  <c r="G91" i="176"/>
  <c r="G90" i="176"/>
  <c r="G89" i="176"/>
  <c r="G88" i="176"/>
  <c r="G87" i="176"/>
  <c r="G86" i="176"/>
  <c r="G85" i="176"/>
  <c r="G84" i="176"/>
  <c r="G83" i="176"/>
  <c r="G82" i="176"/>
  <c r="G81" i="176"/>
  <c r="G80" i="176"/>
  <c r="G79" i="176"/>
  <c r="G78" i="176"/>
  <c r="G77" i="176"/>
  <c r="G76" i="176"/>
  <c r="G75" i="176"/>
  <c r="G74" i="176"/>
  <c r="G73" i="176"/>
  <c r="G72" i="176"/>
  <c r="G71" i="176"/>
  <c r="G70" i="176"/>
  <c r="G69" i="176"/>
  <c r="G68" i="176"/>
  <c r="G67" i="176"/>
  <c r="G66" i="176"/>
  <c r="G65" i="176"/>
  <c r="G64" i="176"/>
  <c r="G63" i="176"/>
  <c r="G62" i="176"/>
  <c r="G61" i="176"/>
  <c r="G60" i="176"/>
  <c r="G59" i="176"/>
  <c r="G58" i="176"/>
  <c r="G57" i="176"/>
  <c r="G56" i="176"/>
  <c r="G55" i="176"/>
  <c r="G54" i="176"/>
  <c r="G53" i="176"/>
  <c r="G52" i="176"/>
  <c r="G51" i="176"/>
  <c r="G50" i="176"/>
  <c r="G49" i="176"/>
  <c r="G48" i="176"/>
  <c r="G47" i="176"/>
  <c r="G46" i="176"/>
  <c r="G45" i="176"/>
  <c r="G44" i="176"/>
  <c r="G43" i="176"/>
  <c r="G42" i="176"/>
  <c r="G41" i="176"/>
  <c r="G40" i="176"/>
  <c r="G39" i="176"/>
  <c r="G38" i="176"/>
  <c r="G37" i="176"/>
  <c r="G36" i="176"/>
  <c r="G35" i="176"/>
  <c r="G34" i="176"/>
  <c r="G33" i="176"/>
  <c r="G32" i="176"/>
  <c r="G31" i="176"/>
  <c r="G30" i="176"/>
  <c r="G29" i="176"/>
  <c r="G28" i="176"/>
  <c r="G27" i="176"/>
  <c r="G26" i="176"/>
  <c r="G25" i="176"/>
  <c r="G24" i="176"/>
  <c r="G23" i="176"/>
  <c r="G22" i="176"/>
  <c r="G21" i="176"/>
  <c r="G20" i="176"/>
  <c r="G19" i="176"/>
  <c r="G18" i="176"/>
  <c r="G17" i="176"/>
  <c r="G16" i="176"/>
  <c r="G15" i="176"/>
  <c r="G14" i="176"/>
  <c r="G214" i="176" s="1"/>
  <c r="H9" i="176"/>
  <c r="G9" i="176"/>
  <c r="G8" i="176"/>
  <c r="G213" i="156"/>
  <c r="G15" i="156"/>
  <c r="G16" i="156"/>
  <c r="G17" i="156"/>
  <c r="G18" i="156"/>
  <c r="G19" i="156"/>
  <c r="G20" i="156"/>
  <c r="G21" i="156"/>
  <c r="G22" i="156"/>
  <c r="G23" i="156"/>
  <c r="G24" i="156"/>
  <c r="G25" i="156"/>
  <c r="G26" i="156"/>
  <c r="G27" i="156"/>
  <c r="G28" i="156"/>
  <c r="G29" i="156"/>
  <c r="G30" i="156"/>
  <c r="G31" i="156"/>
  <c r="G32" i="156"/>
  <c r="G33" i="156"/>
  <c r="G34" i="156"/>
  <c r="G35" i="156"/>
  <c r="G36" i="156"/>
  <c r="G37" i="156"/>
  <c r="G38" i="156"/>
  <c r="G39" i="156"/>
  <c r="G40" i="156"/>
  <c r="G41" i="156"/>
  <c r="G42" i="156"/>
  <c r="G43" i="156"/>
  <c r="G44" i="156"/>
  <c r="G45" i="156"/>
  <c r="G46" i="156"/>
  <c r="G47" i="156"/>
  <c r="G48" i="156"/>
  <c r="G49" i="156"/>
  <c r="G50" i="156"/>
  <c r="G51" i="156"/>
  <c r="G52" i="156"/>
  <c r="G53" i="156"/>
  <c r="G54" i="156"/>
  <c r="G55" i="156"/>
  <c r="G56" i="156"/>
  <c r="G57" i="156"/>
  <c r="G58" i="156"/>
  <c r="G59" i="156"/>
  <c r="G60" i="156"/>
  <c r="G61" i="156"/>
  <c r="G62" i="156"/>
  <c r="G63" i="156"/>
  <c r="G64" i="156"/>
  <c r="G65" i="156"/>
  <c r="G66" i="156"/>
  <c r="G67" i="156"/>
  <c r="G68" i="156"/>
  <c r="G69" i="156"/>
  <c r="G70" i="156"/>
  <c r="G71" i="156"/>
  <c r="G72" i="156"/>
  <c r="G73" i="156"/>
  <c r="G74" i="156"/>
  <c r="G75" i="156"/>
  <c r="G76" i="156"/>
  <c r="G77" i="156"/>
  <c r="G78" i="156"/>
  <c r="G79" i="156"/>
  <c r="G80" i="156"/>
  <c r="G81" i="156"/>
  <c r="G82" i="156"/>
  <c r="G83" i="156"/>
  <c r="G84" i="156"/>
  <c r="G85" i="156"/>
  <c r="G86" i="156"/>
  <c r="G87" i="156"/>
  <c r="G88" i="156"/>
  <c r="G89" i="156"/>
  <c r="G90" i="156"/>
  <c r="G91" i="156"/>
  <c r="G92" i="156"/>
  <c r="G93" i="156"/>
  <c r="G94" i="156"/>
  <c r="G95" i="156"/>
  <c r="G96" i="156"/>
  <c r="G97" i="156"/>
  <c r="G98" i="156"/>
  <c r="G99" i="156"/>
  <c r="G100" i="156"/>
  <c r="G101" i="156"/>
  <c r="G102" i="156"/>
  <c r="G103" i="156"/>
  <c r="G104" i="156"/>
  <c r="G105" i="156"/>
  <c r="G106" i="156"/>
  <c r="G107" i="156"/>
  <c r="G108" i="156"/>
  <c r="G109" i="156"/>
  <c r="G110" i="156"/>
  <c r="G111" i="156"/>
  <c r="G112" i="156"/>
  <c r="G113" i="156"/>
  <c r="G114" i="156"/>
  <c r="G115" i="156"/>
  <c r="G116" i="156"/>
  <c r="G117" i="156"/>
  <c r="G118" i="156"/>
  <c r="G119" i="156"/>
  <c r="G120" i="156"/>
  <c r="G121" i="156"/>
  <c r="G122" i="156"/>
  <c r="G123" i="156"/>
  <c r="G124" i="156"/>
  <c r="G125" i="156"/>
  <c r="G126" i="156"/>
  <c r="G127" i="156"/>
  <c r="G128" i="156"/>
  <c r="G129" i="156"/>
  <c r="G130" i="156"/>
  <c r="G131" i="156"/>
  <c r="G132" i="156"/>
  <c r="G133" i="156"/>
  <c r="G134" i="156"/>
  <c r="G135" i="156"/>
  <c r="G136" i="156"/>
  <c r="G137" i="156"/>
  <c r="G138" i="156"/>
  <c r="G139" i="156"/>
  <c r="G140" i="156"/>
  <c r="G141" i="156"/>
  <c r="G142" i="156"/>
  <c r="G143" i="156"/>
  <c r="G144" i="156"/>
  <c r="G145" i="156"/>
  <c r="G146" i="156"/>
  <c r="G147" i="156"/>
  <c r="G148" i="156"/>
  <c r="G149" i="156"/>
  <c r="G150" i="156"/>
  <c r="G151" i="156"/>
  <c r="G152" i="156"/>
  <c r="G153" i="156"/>
  <c r="G154" i="156"/>
  <c r="G155" i="156"/>
  <c r="G156" i="156"/>
  <c r="G157" i="156"/>
  <c r="G158" i="156"/>
  <c r="G159" i="156"/>
  <c r="G160" i="156"/>
  <c r="G161" i="156"/>
  <c r="G162" i="156"/>
  <c r="G163" i="156"/>
  <c r="G164" i="156"/>
  <c r="G165" i="156"/>
  <c r="G166" i="156"/>
  <c r="G167" i="156"/>
  <c r="G168" i="156"/>
  <c r="G169" i="156"/>
  <c r="G170" i="156"/>
  <c r="G171" i="156"/>
  <c r="G172" i="156"/>
  <c r="G173" i="156"/>
  <c r="G174" i="156"/>
  <c r="G175" i="156"/>
  <c r="G176" i="156"/>
  <c r="G177" i="156"/>
  <c r="G178" i="156"/>
  <c r="G179" i="156"/>
  <c r="G180" i="156"/>
  <c r="G181" i="156"/>
  <c r="G182" i="156"/>
  <c r="G183" i="156"/>
  <c r="G184" i="156"/>
  <c r="G185" i="156"/>
  <c r="G186" i="156"/>
  <c r="G187" i="156"/>
  <c r="G188" i="156"/>
  <c r="G189" i="156"/>
  <c r="G190" i="156"/>
  <c r="G191" i="156"/>
  <c r="G192" i="156"/>
  <c r="G193" i="156"/>
  <c r="G194" i="156"/>
  <c r="G195" i="156"/>
  <c r="G196" i="156"/>
  <c r="G197" i="156"/>
  <c r="G198" i="156"/>
  <c r="G199" i="156"/>
  <c r="G200" i="156"/>
  <c r="G201" i="156"/>
  <c r="G202" i="156"/>
  <c r="G203" i="156"/>
  <c r="G204" i="156"/>
  <c r="G205" i="156"/>
  <c r="G206" i="156"/>
  <c r="G207" i="156"/>
  <c r="G208" i="156"/>
  <c r="G209" i="156"/>
  <c r="G210" i="156"/>
  <c r="G211" i="156"/>
  <c r="G212" i="156"/>
  <c r="G14" i="156"/>
  <c r="I214" i="156"/>
  <c r="H214" i="156"/>
  <c r="H9" i="156"/>
  <c r="G9" i="156"/>
  <c r="G8" i="156"/>
  <c r="O614" i="175"/>
  <c r="N614" i="175"/>
  <c r="M614" i="175"/>
  <c r="L614" i="175"/>
  <c r="K614" i="175"/>
  <c r="J611" i="175"/>
  <c r="J608" i="175"/>
  <c r="J605" i="175"/>
  <c r="J602" i="175"/>
  <c r="J599" i="175"/>
  <c r="J596" i="175"/>
  <c r="J593" i="175"/>
  <c r="J590" i="175"/>
  <c r="J587" i="175"/>
  <c r="J584" i="175"/>
  <c r="J581" i="175"/>
  <c r="J578" i="175"/>
  <c r="J575" i="175"/>
  <c r="J572" i="175"/>
  <c r="J569" i="175"/>
  <c r="J566" i="175"/>
  <c r="J563" i="175"/>
  <c r="J560" i="175"/>
  <c r="J557" i="175"/>
  <c r="J554" i="175"/>
  <c r="J551" i="175"/>
  <c r="J548" i="175"/>
  <c r="J545" i="175"/>
  <c r="J542" i="175"/>
  <c r="J539" i="175"/>
  <c r="J536" i="175"/>
  <c r="J533" i="175"/>
  <c r="J530" i="175"/>
  <c r="J527" i="175"/>
  <c r="J524" i="175"/>
  <c r="J521" i="175"/>
  <c r="J518" i="175"/>
  <c r="J515" i="175"/>
  <c r="J512" i="175"/>
  <c r="J509" i="175"/>
  <c r="J506" i="175"/>
  <c r="J503" i="175"/>
  <c r="J500" i="175"/>
  <c r="J497" i="175"/>
  <c r="J494" i="175"/>
  <c r="J491" i="175"/>
  <c r="J488" i="175"/>
  <c r="J485" i="175"/>
  <c r="J482" i="175"/>
  <c r="J479" i="175"/>
  <c r="J476" i="175"/>
  <c r="J473" i="175"/>
  <c r="J470" i="175"/>
  <c r="J467" i="175"/>
  <c r="J464" i="175"/>
  <c r="J461" i="175"/>
  <c r="J458" i="175"/>
  <c r="J455" i="175"/>
  <c r="J452" i="175"/>
  <c r="J449" i="175"/>
  <c r="J446" i="175"/>
  <c r="J443" i="175"/>
  <c r="J440" i="175"/>
  <c r="J437" i="175"/>
  <c r="J434" i="175"/>
  <c r="J431" i="175"/>
  <c r="J428" i="175"/>
  <c r="J425" i="175"/>
  <c r="J422" i="175"/>
  <c r="J419" i="175"/>
  <c r="J416" i="175"/>
  <c r="J413" i="175"/>
  <c r="J410" i="175"/>
  <c r="J407" i="175"/>
  <c r="J404" i="175"/>
  <c r="J401" i="175"/>
  <c r="J398" i="175"/>
  <c r="J395" i="175"/>
  <c r="J392" i="175"/>
  <c r="J389" i="175"/>
  <c r="J386" i="175"/>
  <c r="J383" i="175"/>
  <c r="J380" i="175"/>
  <c r="J377" i="175"/>
  <c r="J374" i="175"/>
  <c r="J371" i="175"/>
  <c r="J368" i="175"/>
  <c r="J365" i="175"/>
  <c r="J362" i="175"/>
  <c r="J359" i="175"/>
  <c r="J356" i="175"/>
  <c r="J353" i="175"/>
  <c r="J350" i="175"/>
  <c r="J347" i="175"/>
  <c r="J344" i="175"/>
  <c r="J341" i="175"/>
  <c r="J338" i="175"/>
  <c r="J335" i="175"/>
  <c r="J332" i="175"/>
  <c r="J329" i="175"/>
  <c r="J326" i="175"/>
  <c r="J323" i="175"/>
  <c r="J320" i="175"/>
  <c r="J317" i="175"/>
  <c r="J314" i="175"/>
  <c r="J311" i="175"/>
  <c r="J308" i="175"/>
  <c r="J305" i="175"/>
  <c r="J302" i="175"/>
  <c r="J299" i="175"/>
  <c r="J296" i="175"/>
  <c r="J293" i="175"/>
  <c r="J290" i="175"/>
  <c r="J287" i="175"/>
  <c r="J284" i="175"/>
  <c r="J281" i="175"/>
  <c r="J278" i="175"/>
  <c r="J275" i="175"/>
  <c r="J272" i="175"/>
  <c r="J269" i="175"/>
  <c r="J266" i="175"/>
  <c r="J263" i="175"/>
  <c r="J260" i="175"/>
  <c r="J257" i="175"/>
  <c r="J254" i="175"/>
  <c r="J251" i="175"/>
  <c r="J248" i="175"/>
  <c r="J245" i="175"/>
  <c r="J242" i="175"/>
  <c r="J239" i="175"/>
  <c r="J236" i="175"/>
  <c r="J233" i="175"/>
  <c r="J230" i="175"/>
  <c r="J227" i="175"/>
  <c r="J224" i="175"/>
  <c r="J221" i="175"/>
  <c r="J218" i="175"/>
  <c r="J215" i="175"/>
  <c r="J212" i="175"/>
  <c r="J209" i="175"/>
  <c r="J206" i="175"/>
  <c r="J203" i="175"/>
  <c r="J200" i="175"/>
  <c r="J197" i="175"/>
  <c r="J194" i="175"/>
  <c r="J191" i="175"/>
  <c r="J188" i="175"/>
  <c r="J185" i="175"/>
  <c r="J182" i="175"/>
  <c r="J179" i="175"/>
  <c r="J176" i="175"/>
  <c r="J173" i="175"/>
  <c r="J170" i="175"/>
  <c r="J167" i="175"/>
  <c r="J164" i="175"/>
  <c r="J161" i="175"/>
  <c r="J158" i="175"/>
  <c r="J155" i="175"/>
  <c r="J152" i="175"/>
  <c r="J149" i="175"/>
  <c r="J146" i="175"/>
  <c r="J143" i="175"/>
  <c r="J140" i="175"/>
  <c r="J137" i="175"/>
  <c r="J134" i="175"/>
  <c r="J131" i="175"/>
  <c r="J128" i="175"/>
  <c r="J125" i="175"/>
  <c r="J122" i="175"/>
  <c r="J119" i="175"/>
  <c r="J116" i="175"/>
  <c r="J113" i="175"/>
  <c r="J110" i="175"/>
  <c r="J107" i="175"/>
  <c r="J104" i="175"/>
  <c r="J101" i="175"/>
  <c r="J98" i="175"/>
  <c r="J95" i="175"/>
  <c r="J92" i="175"/>
  <c r="J89" i="175"/>
  <c r="J86" i="175"/>
  <c r="J83" i="175"/>
  <c r="J80" i="175"/>
  <c r="J77" i="175"/>
  <c r="J74" i="175"/>
  <c r="J71" i="175"/>
  <c r="J68" i="175"/>
  <c r="J65" i="175"/>
  <c r="J62" i="175"/>
  <c r="J59" i="175"/>
  <c r="J56" i="175"/>
  <c r="J53" i="175"/>
  <c r="J50" i="175"/>
  <c r="J47" i="175"/>
  <c r="J44" i="175"/>
  <c r="J41" i="175"/>
  <c r="J38" i="175"/>
  <c r="J35" i="175"/>
  <c r="J32" i="175"/>
  <c r="J29" i="175"/>
  <c r="J26" i="175"/>
  <c r="J23" i="175"/>
  <c r="J20" i="175"/>
  <c r="J17" i="175"/>
  <c r="J14" i="175"/>
  <c r="J614" i="175" s="1"/>
  <c r="K9" i="175"/>
  <c r="J9" i="175"/>
  <c r="J8" i="175"/>
  <c r="O614" i="160"/>
  <c r="N614" i="160"/>
  <c r="M614" i="160"/>
  <c r="L614" i="160"/>
  <c r="K614" i="160"/>
  <c r="J611" i="160"/>
  <c r="J608" i="160"/>
  <c r="J605" i="160"/>
  <c r="J602" i="160"/>
  <c r="J599" i="160"/>
  <c r="J596" i="160"/>
  <c r="J593" i="160"/>
  <c r="J590" i="160"/>
  <c r="J587" i="160"/>
  <c r="J584" i="160"/>
  <c r="J581" i="160"/>
  <c r="J578" i="160"/>
  <c r="J575" i="160"/>
  <c r="J572" i="160"/>
  <c r="J569" i="160"/>
  <c r="J566" i="160"/>
  <c r="J563" i="160"/>
  <c r="J560" i="160"/>
  <c r="J557" i="160"/>
  <c r="J554" i="160"/>
  <c r="J551" i="160"/>
  <c r="J548" i="160"/>
  <c r="J545" i="160"/>
  <c r="J542" i="160"/>
  <c r="J539" i="160"/>
  <c r="J536" i="160"/>
  <c r="J533" i="160"/>
  <c r="J530" i="160"/>
  <c r="J527" i="160"/>
  <c r="J524" i="160"/>
  <c r="J521" i="160"/>
  <c r="J518" i="160"/>
  <c r="J515" i="160"/>
  <c r="J512" i="160"/>
  <c r="J509" i="160"/>
  <c r="J506" i="160"/>
  <c r="J503" i="160"/>
  <c r="J500" i="160"/>
  <c r="J497" i="160"/>
  <c r="J494" i="160"/>
  <c r="J491" i="160"/>
  <c r="J488" i="160"/>
  <c r="J485" i="160"/>
  <c r="J482" i="160"/>
  <c r="J479" i="160"/>
  <c r="J476" i="160"/>
  <c r="J473" i="160"/>
  <c r="J470" i="160"/>
  <c r="J467" i="160"/>
  <c r="J464" i="160"/>
  <c r="J461" i="160"/>
  <c r="J458" i="160"/>
  <c r="J455" i="160"/>
  <c r="J452" i="160"/>
  <c r="J449" i="160"/>
  <c r="J446" i="160"/>
  <c r="J443" i="160"/>
  <c r="J440" i="160"/>
  <c r="J437" i="160"/>
  <c r="J434" i="160"/>
  <c r="J431" i="160"/>
  <c r="J428" i="160"/>
  <c r="J425" i="160"/>
  <c r="J422" i="160"/>
  <c r="J419" i="160"/>
  <c r="J416" i="160"/>
  <c r="J413" i="160"/>
  <c r="J410" i="160"/>
  <c r="J407" i="160"/>
  <c r="J404" i="160"/>
  <c r="J401" i="160"/>
  <c r="J398" i="160"/>
  <c r="J395" i="160"/>
  <c r="J392" i="160"/>
  <c r="J389" i="160"/>
  <c r="J386" i="160"/>
  <c r="J383" i="160"/>
  <c r="J380" i="160"/>
  <c r="J377" i="160"/>
  <c r="J374" i="160"/>
  <c r="J371" i="160"/>
  <c r="J368" i="160"/>
  <c r="J365" i="160"/>
  <c r="J362" i="160"/>
  <c r="J359" i="160"/>
  <c r="J356" i="160"/>
  <c r="J353" i="160"/>
  <c r="J350" i="160"/>
  <c r="J347" i="160"/>
  <c r="J344" i="160"/>
  <c r="J341" i="160"/>
  <c r="J338" i="160"/>
  <c r="J335" i="160"/>
  <c r="J332" i="160"/>
  <c r="J329" i="160"/>
  <c r="J326" i="160"/>
  <c r="J323" i="160"/>
  <c r="J320" i="160"/>
  <c r="J317" i="160"/>
  <c r="J314" i="160"/>
  <c r="J311" i="160"/>
  <c r="J308" i="160"/>
  <c r="J305" i="160"/>
  <c r="J302" i="160"/>
  <c r="J299" i="160"/>
  <c r="J296" i="160"/>
  <c r="J293" i="160"/>
  <c r="J290" i="160"/>
  <c r="J287" i="160"/>
  <c r="J284" i="160"/>
  <c r="J281" i="160"/>
  <c r="J278" i="160"/>
  <c r="J275" i="160"/>
  <c r="J272" i="160"/>
  <c r="J269" i="160"/>
  <c r="J266" i="160"/>
  <c r="J263" i="160"/>
  <c r="J260" i="160"/>
  <c r="J257" i="160"/>
  <c r="J254" i="160"/>
  <c r="J251" i="160"/>
  <c r="J248" i="160"/>
  <c r="J245" i="160"/>
  <c r="J242" i="160"/>
  <c r="J239" i="160"/>
  <c r="J236" i="160"/>
  <c r="J233" i="160"/>
  <c r="J230" i="160"/>
  <c r="J227" i="160"/>
  <c r="J224" i="160"/>
  <c r="J221" i="160"/>
  <c r="J218" i="160"/>
  <c r="J215" i="160"/>
  <c r="J212" i="160"/>
  <c r="J209" i="160"/>
  <c r="J206" i="160"/>
  <c r="J203" i="160"/>
  <c r="J200" i="160"/>
  <c r="J197" i="160"/>
  <c r="J194" i="160"/>
  <c r="J191" i="160"/>
  <c r="J188" i="160"/>
  <c r="J185" i="160"/>
  <c r="J182" i="160"/>
  <c r="J179" i="160"/>
  <c r="J176" i="160"/>
  <c r="J173" i="160"/>
  <c r="J170" i="160"/>
  <c r="J167" i="160"/>
  <c r="J164" i="160"/>
  <c r="J161" i="160"/>
  <c r="J158" i="160"/>
  <c r="J155" i="160"/>
  <c r="J152" i="160"/>
  <c r="J149" i="160"/>
  <c r="J146" i="160"/>
  <c r="J143" i="160"/>
  <c r="J140" i="160"/>
  <c r="J137" i="160"/>
  <c r="J134" i="160"/>
  <c r="J131" i="160"/>
  <c r="J128" i="160"/>
  <c r="J125" i="160"/>
  <c r="J122" i="160"/>
  <c r="J119" i="160"/>
  <c r="J116" i="160"/>
  <c r="J113" i="160"/>
  <c r="J110" i="160"/>
  <c r="J107" i="160"/>
  <c r="J104" i="160"/>
  <c r="J101" i="160"/>
  <c r="J98" i="160"/>
  <c r="J95" i="160"/>
  <c r="J92" i="160"/>
  <c r="J89" i="160"/>
  <c r="J86" i="160"/>
  <c r="J83" i="160"/>
  <c r="J80" i="160"/>
  <c r="J77" i="160"/>
  <c r="J74" i="160"/>
  <c r="J71" i="160"/>
  <c r="J68" i="160"/>
  <c r="J65" i="160"/>
  <c r="J62" i="160"/>
  <c r="J59" i="160"/>
  <c r="J56" i="160"/>
  <c r="J53" i="160"/>
  <c r="J50" i="160"/>
  <c r="J47" i="160"/>
  <c r="J44" i="160"/>
  <c r="J41" i="160"/>
  <c r="J38" i="160"/>
  <c r="J35" i="160"/>
  <c r="J32" i="160"/>
  <c r="J29" i="160"/>
  <c r="J26" i="160"/>
  <c r="J23" i="160"/>
  <c r="J20" i="160"/>
  <c r="J17" i="160"/>
  <c r="J14" i="160"/>
  <c r="J614" i="160" s="1"/>
  <c r="K9" i="160"/>
  <c r="J9" i="160"/>
  <c r="J8" i="160"/>
  <c r="O614" i="152"/>
  <c r="N614" i="152"/>
  <c r="M614" i="152"/>
  <c r="L614" i="152"/>
  <c r="K614" i="152"/>
  <c r="J611" i="152"/>
  <c r="J608" i="152"/>
  <c r="J605" i="152"/>
  <c r="J602" i="152"/>
  <c r="J599" i="152"/>
  <c r="J596" i="152"/>
  <c r="J593" i="152"/>
  <c r="J590" i="152"/>
  <c r="J587" i="152"/>
  <c r="J584" i="152"/>
  <c r="J581" i="152"/>
  <c r="J578" i="152"/>
  <c r="J575" i="152"/>
  <c r="J572" i="152"/>
  <c r="J569" i="152"/>
  <c r="J566" i="152"/>
  <c r="J563" i="152"/>
  <c r="J560" i="152"/>
  <c r="J557" i="152"/>
  <c r="J554" i="152"/>
  <c r="J551" i="152"/>
  <c r="J548" i="152"/>
  <c r="J545" i="152"/>
  <c r="J542" i="152"/>
  <c r="J539" i="152"/>
  <c r="J536" i="152"/>
  <c r="J533" i="152"/>
  <c r="J530" i="152"/>
  <c r="J527" i="152"/>
  <c r="J524" i="152"/>
  <c r="J521" i="152"/>
  <c r="J518" i="152"/>
  <c r="J515" i="152"/>
  <c r="J512" i="152"/>
  <c r="J509" i="152"/>
  <c r="J506" i="152"/>
  <c r="J503" i="152"/>
  <c r="J500" i="152"/>
  <c r="J497" i="152"/>
  <c r="J494" i="152"/>
  <c r="J491" i="152"/>
  <c r="J488" i="152"/>
  <c r="J485" i="152"/>
  <c r="J482" i="152"/>
  <c r="J479" i="152"/>
  <c r="J476" i="152"/>
  <c r="J473" i="152"/>
  <c r="J470" i="152"/>
  <c r="J467" i="152"/>
  <c r="J464" i="152"/>
  <c r="J461" i="152"/>
  <c r="J458" i="152"/>
  <c r="J455" i="152"/>
  <c r="J452" i="152"/>
  <c r="J449" i="152"/>
  <c r="J446" i="152"/>
  <c r="J443" i="152"/>
  <c r="J440" i="152"/>
  <c r="J437" i="152"/>
  <c r="J434" i="152"/>
  <c r="J431" i="152"/>
  <c r="J428" i="152"/>
  <c r="J425" i="152"/>
  <c r="J422" i="152"/>
  <c r="J419" i="152"/>
  <c r="J416" i="152"/>
  <c r="J413" i="152"/>
  <c r="J410" i="152"/>
  <c r="J407" i="152"/>
  <c r="J404" i="152"/>
  <c r="J401" i="152"/>
  <c r="J398" i="152"/>
  <c r="J395" i="152"/>
  <c r="J392" i="152"/>
  <c r="J389" i="152"/>
  <c r="J386" i="152"/>
  <c r="J383" i="152"/>
  <c r="J380" i="152"/>
  <c r="J377" i="152"/>
  <c r="J374" i="152"/>
  <c r="J371" i="152"/>
  <c r="J368" i="152"/>
  <c r="J365" i="152"/>
  <c r="J362" i="152"/>
  <c r="J359" i="152"/>
  <c r="J356" i="152"/>
  <c r="J353" i="152"/>
  <c r="J350" i="152"/>
  <c r="J347" i="152"/>
  <c r="J344" i="152"/>
  <c r="J341" i="152"/>
  <c r="J338" i="152"/>
  <c r="J335" i="152"/>
  <c r="J332" i="152"/>
  <c r="J329" i="152"/>
  <c r="J326" i="152"/>
  <c r="J323" i="152"/>
  <c r="J320" i="152"/>
  <c r="J317" i="152"/>
  <c r="J314" i="152"/>
  <c r="J311" i="152"/>
  <c r="J308" i="152"/>
  <c r="J305" i="152"/>
  <c r="J302" i="152"/>
  <c r="J299" i="152"/>
  <c r="J296" i="152"/>
  <c r="J293" i="152"/>
  <c r="J290" i="152"/>
  <c r="J287" i="152"/>
  <c r="J284" i="152"/>
  <c r="J281" i="152"/>
  <c r="J278" i="152"/>
  <c r="J275" i="152"/>
  <c r="J272" i="152"/>
  <c r="J269" i="152"/>
  <c r="J266" i="152"/>
  <c r="J263" i="152"/>
  <c r="J260" i="152"/>
  <c r="J257" i="152"/>
  <c r="J254" i="152"/>
  <c r="J251" i="152"/>
  <c r="J248" i="152"/>
  <c r="J245" i="152"/>
  <c r="J242" i="152"/>
  <c r="J239" i="152"/>
  <c r="J236" i="152"/>
  <c r="J233" i="152"/>
  <c r="J230" i="152"/>
  <c r="J227" i="152"/>
  <c r="J224" i="152"/>
  <c r="J221" i="152"/>
  <c r="J218" i="152"/>
  <c r="J215" i="152"/>
  <c r="J212" i="152"/>
  <c r="J209" i="152"/>
  <c r="J206" i="152"/>
  <c r="J203" i="152"/>
  <c r="J200" i="152"/>
  <c r="J197" i="152"/>
  <c r="J194" i="152"/>
  <c r="J191" i="152"/>
  <c r="J188" i="152"/>
  <c r="J185" i="152"/>
  <c r="J182" i="152"/>
  <c r="J179" i="152"/>
  <c r="J176" i="152"/>
  <c r="J173" i="152"/>
  <c r="J170" i="152"/>
  <c r="J167" i="152"/>
  <c r="J164" i="152"/>
  <c r="J161" i="152"/>
  <c r="J158" i="152"/>
  <c r="J155" i="152"/>
  <c r="J152" i="152"/>
  <c r="J149" i="152"/>
  <c r="J146" i="152"/>
  <c r="J143" i="152"/>
  <c r="J140" i="152"/>
  <c r="J137" i="152"/>
  <c r="J134" i="152"/>
  <c r="J131" i="152"/>
  <c r="J128" i="152"/>
  <c r="J125" i="152"/>
  <c r="J122" i="152"/>
  <c r="J119" i="152"/>
  <c r="J116" i="152"/>
  <c r="J113" i="152"/>
  <c r="J110" i="152"/>
  <c r="J107" i="152"/>
  <c r="J104" i="152"/>
  <c r="J101" i="152"/>
  <c r="J98" i="152"/>
  <c r="J95" i="152"/>
  <c r="J92" i="152"/>
  <c r="J89" i="152"/>
  <c r="J86" i="152"/>
  <c r="J83" i="152"/>
  <c r="J80" i="152"/>
  <c r="J77" i="152"/>
  <c r="J74" i="152"/>
  <c r="J71" i="152"/>
  <c r="J68" i="152"/>
  <c r="J65" i="152"/>
  <c r="J62" i="152"/>
  <c r="J59" i="152"/>
  <c r="J56" i="152"/>
  <c r="J53" i="152"/>
  <c r="J50" i="152"/>
  <c r="J47" i="152"/>
  <c r="J44" i="152"/>
  <c r="J41" i="152"/>
  <c r="J38" i="152"/>
  <c r="J35" i="152"/>
  <c r="J32" i="152"/>
  <c r="J29" i="152"/>
  <c r="J26" i="152"/>
  <c r="J23" i="152"/>
  <c r="J20" i="152"/>
  <c r="J17" i="152"/>
  <c r="J14" i="152"/>
  <c r="J614" i="152" s="1"/>
  <c r="K9" i="152"/>
  <c r="J9" i="152"/>
  <c r="J8" i="152"/>
  <c r="B7" i="174"/>
  <c r="O614" i="174"/>
  <c r="N614" i="174"/>
  <c r="M614" i="174"/>
  <c r="L614" i="174"/>
  <c r="K614" i="174"/>
  <c r="J611" i="174"/>
  <c r="J608" i="174"/>
  <c r="J605" i="174"/>
  <c r="J602" i="174"/>
  <c r="J599" i="174"/>
  <c r="J596" i="174"/>
  <c r="J593" i="174"/>
  <c r="J590" i="174"/>
  <c r="J587" i="174"/>
  <c r="J584" i="174"/>
  <c r="J581" i="174"/>
  <c r="J578" i="174"/>
  <c r="J575" i="174"/>
  <c r="J572" i="174"/>
  <c r="J569" i="174"/>
  <c r="J566" i="174"/>
  <c r="J563" i="174"/>
  <c r="J560" i="174"/>
  <c r="J557" i="174"/>
  <c r="J554" i="174"/>
  <c r="J551" i="174"/>
  <c r="J548" i="174"/>
  <c r="J545" i="174"/>
  <c r="J542" i="174"/>
  <c r="J539" i="174"/>
  <c r="J536" i="174"/>
  <c r="J533" i="174"/>
  <c r="J530" i="174"/>
  <c r="J527" i="174"/>
  <c r="J524" i="174"/>
  <c r="J521" i="174"/>
  <c r="J518" i="174"/>
  <c r="J515" i="174"/>
  <c r="J512" i="174"/>
  <c r="J509" i="174"/>
  <c r="J506" i="174"/>
  <c r="J503" i="174"/>
  <c r="J500" i="174"/>
  <c r="J497" i="174"/>
  <c r="J494" i="174"/>
  <c r="J491" i="174"/>
  <c r="J488" i="174"/>
  <c r="J485" i="174"/>
  <c r="J482" i="174"/>
  <c r="J479" i="174"/>
  <c r="J476" i="174"/>
  <c r="J473" i="174"/>
  <c r="J470" i="174"/>
  <c r="J467" i="174"/>
  <c r="J464" i="174"/>
  <c r="J461" i="174"/>
  <c r="J458" i="174"/>
  <c r="J455" i="174"/>
  <c r="J452" i="174"/>
  <c r="J449" i="174"/>
  <c r="J446" i="174"/>
  <c r="J443" i="174"/>
  <c r="J440" i="174"/>
  <c r="J437" i="174"/>
  <c r="J434" i="174"/>
  <c r="J431" i="174"/>
  <c r="J428" i="174"/>
  <c r="J425" i="174"/>
  <c r="J422" i="174"/>
  <c r="J419" i="174"/>
  <c r="J416" i="174"/>
  <c r="J413" i="174"/>
  <c r="J410" i="174"/>
  <c r="J407" i="174"/>
  <c r="J404" i="174"/>
  <c r="J401" i="174"/>
  <c r="J398" i="174"/>
  <c r="J395" i="174"/>
  <c r="J392" i="174"/>
  <c r="J389" i="174"/>
  <c r="J386" i="174"/>
  <c r="J383" i="174"/>
  <c r="J380" i="174"/>
  <c r="J377" i="174"/>
  <c r="J374" i="174"/>
  <c r="J371" i="174"/>
  <c r="J368" i="174"/>
  <c r="J365" i="174"/>
  <c r="J362" i="174"/>
  <c r="J359" i="174"/>
  <c r="J356" i="174"/>
  <c r="J353" i="174"/>
  <c r="J350" i="174"/>
  <c r="J347" i="174"/>
  <c r="J344" i="174"/>
  <c r="J341" i="174"/>
  <c r="J338" i="174"/>
  <c r="J335" i="174"/>
  <c r="J332" i="174"/>
  <c r="J329" i="174"/>
  <c r="J326" i="174"/>
  <c r="J323" i="174"/>
  <c r="J320" i="174"/>
  <c r="J317" i="174"/>
  <c r="J314" i="174"/>
  <c r="J311" i="174"/>
  <c r="J308" i="174"/>
  <c r="J305" i="174"/>
  <c r="J302" i="174"/>
  <c r="J299" i="174"/>
  <c r="J296" i="174"/>
  <c r="J293" i="174"/>
  <c r="J290" i="174"/>
  <c r="J287" i="174"/>
  <c r="J284" i="174"/>
  <c r="J281" i="174"/>
  <c r="J278" i="174"/>
  <c r="J275" i="174"/>
  <c r="J272" i="174"/>
  <c r="J269" i="174"/>
  <c r="J266" i="174"/>
  <c r="J263" i="174"/>
  <c r="J260" i="174"/>
  <c r="J257" i="174"/>
  <c r="J254" i="174"/>
  <c r="J251" i="174"/>
  <c r="J248" i="174"/>
  <c r="J245" i="174"/>
  <c r="J242" i="174"/>
  <c r="J239" i="174"/>
  <c r="J236" i="174"/>
  <c r="J233" i="174"/>
  <c r="J230" i="174"/>
  <c r="J227" i="174"/>
  <c r="J224" i="174"/>
  <c r="J221" i="174"/>
  <c r="J218" i="174"/>
  <c r="J215" i="174"/>
  <c r="J212" i="174"/>
  <c r="J209" i="174"/>
  <c r="J206" i="174"/>
  <c r="J203" i="174"/>
  <c r="J200" i="174"/>
  <c r="J197" i="174"/>
  <c r="J194" i="174"/>
  <c r="J191" i="174"/>
  <c r="J188" i="174"/>
  <c r="J185" i="174"/>
  <c r="J182" i="174"/>
  <c r="J179" i="174"/>
  <c r="J176" i="174"/>
  <c r="J173" i="174"/>
  <c r="J170" i="174"/>
  <c r="J167" i="174"/>
  <c r="J164" i="174"/>
  <c r="J161" i="174"/>
  <c r="J158" i="174"/>
  <c r="J155" i="174"/>
  <c r="J152" i="174"/>
  <c r="J149" i="174"/>
  <c r="J146" i="174"/>
  <c r="J143" i="174"/>
  <c r="J140" i="174"/>
  <c r="J137" i="174"/>
  <c r="J134" i="174"/>
  <c r="J131" i="174"/>
  <c r="J128" i="174"/>
  <c r="J125" i="174"/>
  <c r="J122" i="174"/>
  <c r="J119" i="174"/>
  <c r="J116" i="174"/>
  <c r="J113" i="174"/>
  <c r="J110" i="174"/>
  <c r="J107" i="174"/>
  <c r="J104" i="174"/>
  <c r="J101" i="174"/>
  <c r="J98" i="174"/>
  <c r="J95" i="174"/>
  <c r="J92" i="174"/>
  <c r="J89" i="174"/>
  <c r="J86" i="174"/>
  <c r="J83" i="174"/>
  <c r="J80" i="174"/>
  <c r="J77" i="174"/>
  <c r="J74" i="174"/>
  <c r="J71" i="174"/>
  <c r="J68" i="174"/>
  <c r="J65" i="174"/>
  <c r="J62" i="174"/>
  <c r="J59" i="174"/>
  <c r="J56" i="174"/>
  <c r="J53" i="174"/>
  <c r="J50" i="174"/>
  <c r="J47" i="174"/>
  <c r="J44" i="174"/>
  <c r="J41" i="174"/>
  <c r="J38" i="174"/>
  <c r="J35" i="174"/>
  <c r="J32" i="174"/>
  <c r="J29" i="174"/>
  <c r="J26" i="174"/>
  <c r="J23" i="174"/>
  <c r="J20" i="174"/>
  <c r="J17" i="174"/>
  <c r="J14" i="174"/>
  <c r="J614" i="174" s="1"/>
  <c r="K9" i="174"/>
  <c r="J9" i="174"/>
  <c r="J8" i="174"/>
  <c r="O614" i="150"/>
  <c r="N614" i="150"/>
  <c r="M614" i="150"/>
  <c r="L614" i="150"/>
  <c r="K614" i="150"/>
  <c r="J611" i="150"/>
  <c r="J608" i="150"/>
  <c r="J605" i="150"/>
  <c r="J602" i="150"/>
  <c r="J599" i="150"/>
  <c r="J596" i="150"/>
  <c r="J593" i="150"/>
  <c r="J590" i="150"/>
  <c r="J587" i="150"/>
  <c r="J584" i="150"/>
  <c r="J581" i="150"/>
  <c r="J578" i="150"/>
  <c r="J575" i="150"/>
  <c r="J572" i="150"/>
  <c r="J569" i="150"/>
  <c r="J566" i="150"/>
  <c r="J563" i="150"/>
  <c r="J560" i="150"/>
  <c r="J557" i="150"/>
  <c r="J554" i="150"/>
  <c r="J551" i="150"/>
  <c r="J548" i="150"/>
  <c r="J545" i="150"/>
  <c r="J542" i="150"/>
  <c r="J539" i="150"/>
  <c r="J536" i="150"/>
  <c r="J533" i="150"/>
  <c r="J530" i="150"/>
  <c r="J527" i="150"/>
  <c r="J524" i="150"/>
  <c r="J521" i="150"/>
  <c r="J518" i="150"/>
  <c r="J515" i="150"/>
  <c r="J512" i="150"/>
  <c r="J509" i="150"/>
  <c r="J506" i="150"/>
  <c r="J503" i="150"/>
  <c r="J500" i="150"/>
  <c r="J497" i="150"/>
  <c r="J494" i="150"/>
  <c r="J491" i="150"/>
  <c r="J488" i="150"/>
  <c r="J485" i="150"/>
  <c r="J482" i="150"/>
  <c r="J479" i="150"/>
  <c r="J476" i="150"/>
  <c r="J473" i="150"/>
  <c r="J470" i="150"/>
  <c r="J467" i="150"/>
  <c r="J464" i="150"/>
  <c r="J461" i="150"/>
  <c r="J458" i="150"/>
  <c r="J455" i="150"/>
  <c r="J452" i="150"/>
  <c r="J449" i="150"/>
  <c r="J446" i="150"/>
  <c r="J443" i="150"/>
  <c r="J440" i="150"/>
  <c r="J437" i="150"/>
  <c r="J434" i="150"/>
  <c r="J431" i="150"/>
  <c r="J428" i="150"/>
  <c r="J425" i="150"/>
  <c r="J422" i="150"/>
  <c r="J419" i="150"/>
  <c r="J416" i="150"/>
  <c r="J413" i="150"/>
  <c r="J410" i="150"/>
  <c r="J407" i="150"/>
  <c r="J404" i="150"/>
  <c r="J401" i="150"/>
  <c r="J398" i="150"/>
  <c r="J395" i="150"/>
  <c r="J392" i="150"/>
  <c r="J389" i="150"/>
  <c r="J386" i="150"/>
  <c r="J383" i="150"/>
  <c r="J380" i="150"/>
  <c r="J377" i="150"/>
  <c r="J374" i="150"/>
  <c r="J371" i="150"/>
  <c r="J368" i="150"/>
  <c r="J365" i="150"/>
  <c r="J362" i="150"/>
  <c r="J359" i="150"/>
  <c r="J356" i="150"/>
  <c r="J353" i="150"/>
  <c r="J350" i="150"/>
  <c r="J347" i="150"/>
  <c r="J344" i="150"/>
  <c r="J341" i="150"/>
  <c r="J338" i="150"/>
  <c r="J335" i="150"/>
  <c r="J332" i="150"/>
  <c r="J329" i="150"/>
  <c r="J326" i="150"/>
  <c r="J323" i="150"/>
  <c r="J320" i="150"/>
  <c r="J317" i="150"/>
  <c r="J314" i="150"/>
  <c r="J311" i="150"/>
  <c r="J308" i="150"/>
  <c r="J305" i="150"/>
  <c r="J302" i="150"/>
  <c r="J299" i="150"/>
  <c r="J296" i="150"/>
  <c r="J293" i="150"/>
  <c r="J290" i="150"/>
  <c r="J287" i="150"/>
  <c r="J284" i="150"/>
  <c r="J281" i="150"/>
  <c r="J278" i="150"/>
  <c r="J275" i="150"/>
  <c r="J272" i="150"/>
  <c r="J269" i="150"/>
  <c r="J266" i="150"/>
  <c r="J263" i="150"/>
  <c r="J260" i="150"/>
  <c r="J257" i="150"/>
  <c r="J254" i="150"/>
  <c r="J251" i="150"/>
  <c r="J248" i="150"/>
  <c r="J245" i="150"/>
  <c r="J242" i="150"/>
  <c r="J239" i="150"/>
  <c r="J236" i="150"/>
  <c r="J233" i="150"/>
  <c r="J230" i="150"/>
  <c r="J227" i="150"/>
  <c r="J224" i="150"/>
  <c r="J221" i="150"/>
  <c r="J218" i="150"/>
  <c r="J215" i="150"/>
  <c r="J212" i="150"/>
  <c r="J209" i="150"/>
  <c r="J206" i="150"/>
  <c r="J203" i="150"/>
  <c r="J200" i="150"/>
  <c r="J197" i="150"/>
  <c r="J194" i="150"/>
  <c r="J191" i="150"/>
  <c r="J188" i="150"/>
  <c r="J185" i="150"/>
  <c r="J182" i="150"/>
  <c r="J179" i="150"/>
  <c r="J176" i="150"/>
  <c r="J173" i="150"/>
  <c r="J170" i="150"/>
  <c r="J167" i="150"/>
  <c r="J164" i="150"/>
  <c r="J161" i="150"/>
  <c r="J158" i="150"/>
  <c r="J155" i="150"/>
  <c r="J152" i="150"/>
  <c r="J149" i="150"/>
  <c r="J146" i="150"/>
  <c r="J143" i="150"/>
  <c r="J140" i="150"/>
  <c r="J137" i="150"/>
  <c r="J134" i="150"/>
  <c r="J131" i="150"/>
  <c r="J128" i="150"/>
  <c r="J125" i="150"/>
  <c r="J122" i="150"/>
  <c r="J119" i="150"/>
  <c r="J116" i="150"/>
  <c r="J113" i="150"/>
  <c r="J110" i="150"/>
  <c r="J107" i="150"/>
  <c r="J104" i="150"/>
  <c r="J101" i="150"/>
  <c r="J98" i="150"/>
  <c r="J95" i="150"/>
  <c r="J92" i="150"/>
  <c r="J89" i="150"/>
  <c r="J86" i="150"/>
  <c r="J83" i="150"/>
  <c r="J80" i="150"/>
  <c r="J77" i="150"/>
  <c r="J74" i="150"/>
  <c r="J71" i="150"/>
  <c r="J68" i="150"/>
  <c r="J65" i="150"/>
  <c r="J62" i="150"/>
  <c r="J59" i="150"/>
  <c r="J56" i="150"/>
  <c r="J53" i="150"/>
  <c r="J50" i="150"/>
  <c r="J47" i="150"/>
  <c r="J44" i="150"/>
  <c r="J41" i="150"/>
  <c r="J38" i="150"/>
  <c r="J35" i="150"/>
  <c r="J32" i="150"/>
  <c r="J29" i="150"/>
  <c r="J26" i="150"/>
  <c r="J23" i="150"/>
  <c r="J20" i="150"/>
  <c r="J17" i="150"/>
  <c r="J14" i="150"/>
  <c r="J614" i="150" s="1"/>
  <c r="K9" i="150"/>
  <c r="J9" i="150"/>
  <c r="J8" i="150"/>
  <c r="O614" i="173"/>
  <c r="N614" i="173"/>
  <c r="M614" i="173"/>
  <c r="L614" i="173"/>
  <c r="K614" i="173"/>
  <c r="J611" i="173"/>
  <c r="J608" i="173"/>
  <c r="J605" i="173"/>
  <c r="J602" i="173"/>
  <c r="J599" i="173"/>
  <c r="J596" i="173"/>
  <c r="J593" i="173"/>
  <c r="J590" i="173"/>
  <c r="J587" i="173"/>
  <c r="J584" i="173"/>
  <c r="J581" i="173"/>
  <c r="J578" i="173"/>
  <c r="J575" i="173"/>
  <c r="J572" i="173"/>
  <c r="J569" i="173"/>
  <c r="J566" i="173"/>
  <c r="J563" i="173"/>
  <c r="J560" i="173"/>
  <c r="J557" i="173"/>
  <c r="J554" i="173"/>
  <c r="J551" i="173"/>
  <c r="J548" i="173"/>
  <c r="J545" i="173"/>
  <c r="J542" i="173"/>
  <c r="J539" i="173"/>
  <c r="J536" i="173"/>
  <c r="J533" i="173"/>
  <c r="J530" i="173"/>
  <c r="J527" i="173"/>
  <c r="J524" i="173"/>
  <c r="J521" i="173"/>
  <c r="J518" i="173"/>
  <c r="J515" i="173"/>
  <c r="J512" i="173"/>
  <c r="J509" i="173"/>
  <c r="J506" i="173"/>
  <c r="J503" i="173"/>
  <c r="J500" i="173"/>
  <c r="J497" i="173"/>
  <c r="J494" i="173"/>
  <c r="J491" i="173"/>
  <c r="J488" i="173"/>
  <c r="J485" i="173"/>
  <c r="J482" i="173"/>
  <c r="J479" i="173"/>
  <c r="J476" i="173"/>
  <c r="J473" i="173"/>
  <c r="J470" i="173"/>
  <c r="J467" i="173"/>
  <c r="J464" i="173"/>
  <c r="J461" i="173"/>
  <c r="J458" i="173"/>
  <c r="J455" i="173"/>
  <c r="J452" i="173"/>
  <c r="J449" i="173"/>
  <c r="J446" i="173"/>
  <c r="J443" i="173"/>
  <c r="J440" i="173"/>
  <c r="J437" i="173"/>
  <c r="J434" i="173"/>
  <c r="J431" i="173"/>
  <c r="J428" i="173"/>
  <c r="J425" i="173"/>
  <c r="J422" i="173"/>
  <c r="J419" i="173"/>
  <c r="J416" i="173"/>
  <c r="J413" i="173"/>
  <c r="J410" i="173"/>
  <c r="J407" i="173"/>
  <c r="J404" i="173"/>
  <c r="J401" i="173"/>
  <c r="J398" i="173"/>
  <c r="J395" i="173"/>
  <c r="J392" i="173"/>
  <c r="J389" i="173"/>
  <c r="J386" i="173"/>
  <c r="J383" i="173"/>
  <c r="J380" i="173"/>
  <c r="J377" i="173"/>
  <c r="J374" i="173"/>
  <c r="J371" i="173"/>
  <c r="J368" i="173"/>
  <c r="J365" i="173"/>
  <c r="J362" i="173"/>
  <c r="J359" i="173"/>
  <c r="J356" i="173"/>
  <c r="J353" i="173"/>
  <c r="J350" i="173"/>
  <c r="J347" i="173"/>
  <c r="J344" i="173"/>
  <c r="J341" i="173"/>
  <c r="J338" i="173"/>
  <c r="J335" i="173"/>
  <c r="J332" i="173"/>
  <c r="J329" i="173"/>
  <c r="J326" i="173"/>
  <c r="J323" i="173"/>
  <c r="J320" i="173"/>
  <c r="J317" i="173"/>
  <c r="J314" i="173"/>
  <c r="J311" i="173"/>
  <c r="J308" i="173"/>
  <c r="J305" i="173"/>
  <c r="J302" i="173"/>
  <c r="J299" i="173"/>
  <c r="J296" i="173"/>
  <c r="J293" i="173"/>
  <c r="J290" i="173"/>
  <c r="J287" i="173"/>
  <c r="J284" i="173"/>
  <c r="J281" i="173"/>
  <c r="J278" i="173"/>
  <c r="J275" i="173"/>
  <c r="J272" i="173"/>
  <c r="J269" i="173"/>
  <c r="J266" i="173"/>
  <c r="J263" i="173"/>
  <c r="J260" i="173"/>
  <c r="J257" i="173"/>
  <c r="J254" i="173"/>
  <c r="J251" i="173"/>
  <c r="J248" i="173"/>
  <c r="J245" i="173"/>
  <c r="J242" i="173"/>
  <c r="J239" i="173"/>
  <c r="J236" i="173"/>
  <c r="J233" i="173"/>
  <c r="J230" i="173"/>
  <c r="J227" i="173"/>
  <c r="J224" i="173"/>
  <c r="J221" i="173"/>
  <c r="J218" i="173"/>
  <c r="J215" i="173"/>
  <c r="J212" i="173"/>
  <c r="J209" i="173"/>
  <c r="J206" i="173"/>
  <c r="J203" i="173"/>
  <c r="J200" i="173"/>
  <c r="J197" i="173"/>
  <c r="J194" i="173"/>
  <c r="J191" i="173"/>
  <c r="J188" i="173"/>
  <c r="J185" i="173"/>
  <c r="J182" i="173"/>
  <c r="J179" i="173"/>
  <c r="J176" i="173"/>
  <c r="J173" i="173"/>
  <c r="J170" i="173"/>
  <c r="J167" i="173"/>
  <c r="J164" i="173"/>
  <c r="J161" i="173"/>
  <c r="J158" i="173"/>
  <c r="J155" i="173"/>
  <c r="J152" i="173"/>
  <c r="J149" i="173"/>
  <c r="J146" i="173"/>
  <c r="J143" i="173"/>
  <c r="J140" i="173"/>
  <c r="J137" i="173"/>
  <c r="J134" i="173"/>
  <c r="J131" i="173"/>
  <c r="J128" i="173"/>
  <c r="J125" i="173"/>
  <c r="J122" i="173"/>
  <c r="J119" i="173"/>
  <c r="J116" i="173"/>
  <c r="J113" i="173"/>
  <c r="J110" i="173"/>
  <c r="J107" i="173"/>
  <c r="J104" i="173"/>
  <c r="J101" i="173"/>
  <c r="J98" i="173"/>
  <c r="J95" i="173"/>
  <c r="J92" i="173"/>
  <c r="J89" i="173"/>
  <c r="J86" i="173"/>
  <c r="J83" i="173"/>
  <c r="J80" i="173"/>
  <c r="J77" i="173"/>
  <c r="J74" i="173"/>
  <c r="J71" i="173"/>
  <c r="J68" i="173"/>
  <c r="J65" i="173"/>
  <c r="J62" i="173"/>
  <c r="J59" i="173"/>
  <c r="J56" i="173"/>
  <c r="J53" i="173"/>
  <c r="J50" i="173"/>
  <c r="J47" i="173"/>
  <c r="J44" i="173"/>
  <c r="J41" i="173"/>
  <c r="J38" i="173"/>
  <c r="J35" i="173"/>
  <c r="J32" i="173"/>
  <c r="J29" i="173"/>
  <c r="J26" i="173"/>
  <c r="J23" i="173"/>
  <c r="J20" i="173"/>
  <c r="J17" i="173"/>
  <c r="J14" i="173"/>
  <c r="J614" i="173" s="1"/>
  <c r="K9" i="173"/>
  <c r="J9" i="173"/>
  <c r="J8" i="173"/>
  <c r="O614" i="149"/>
  <c r="N614" i="149"/>
  <c r="M614" i="149"/>
  <c r="L614" i="149"/>
  <c r="K614" i="149"/>
  <c r="J611" i="149"/>
  <c r="J608" i="149"/>
  <c r="J605" i="149"/>
  <c r="J602" i="149"/>
  <c r="J599" i="149"/>
  <c r="J596" i="149"/>
  <c r="J593" i="149"/>
  <c r="J590" i="149"/>
  <c r="J587" i="149"/>
  <c r="J584" i="149"/>
  <c r="J581" i="149"/>
  <c r="J578" i="149"/>
  <c r="J575" i="149"/>
  <c r="J572" i="149"/>
  <c r="J569" i="149"/>
  <c r="J566" i="149"/>
  <c r="J563" i="149"/>
  <c r="J560" i="149"/>
  <c r="J557" i="149"/>
  <c r="J554" i="149"/>
  <c r="J551" i="149"/>
  <c r="J548" i="149"/>
  <c r="J545" i="149"/>
  <c r="J542" i="149"/>
  <c r="J539" i="149"/>
  <c r="J536" i="149"/>
  <c r="J533" i="149"/>
  <c r="J530" i="149"/>
  <c r="J527" i="149"/>
  <c r="J524" i="149"/>
  <c r="J521" i="149"/>
  <c r="J518" i="149"/>
  <c r="J515" i="149"/>
  <c r="J512" i="149"/>
  <c r="J509" i="149"/>
  <c r="J506" i="149"/>
  <c r="J503" i="149"/>
  <c r="J500" i="149"/>
  <c r="J497" i="149"/>
  <c r="J494" i="149"/>
  <c r="J491" i="149"/>
  <c r="J488" i="149"/>
  <c r="J485" i="149"/>
  <c r="J482" i="149"/>
  <c r="J479" i="149"/>
  <c r="J476" i="149"/>
  <c r="J473" i="149"/>
  <c r="J470" i="149"/>
  <c r="J467" i="149"/>
  <c r="J464" i="149"/>
  <c r="J461" i="149"/>
  <c r="J458" i="149"/>
  <c r="J455" i="149"/>
  <c r="J452" i="149"/>
  <c r="J449" i="149"/>
  <c r="J446" i="149"/>
  <c r="J443" i="149"/>
  <c r="J440" i="149"/>
  <c r="J437" i="149"/>
  <c r="J434" i="149"/>
  <c r="J431" i="149"/>
  <c r="J428" i="149"/>
  <c r="J425" i="149"/>
  <c r="J422" i="149"/>
  <c r="J419" i="149"/>
  <c r="J416" i="149"/>
  <c r="J413" i="149"/>
  <c r="J410" i="149"/>
  <c r="J407" i="149"/>
  <c r="J404" i="149"/>
  <c r="J401" i="149"/>
  <c r="J398" i="149"/>
  <c r="J395" i="149"/>
  <c r="J392" i="149"/>
  <c r="J389" i="149"/>
  <c r="J386" i="149"/>
  <c r="J383" i="149"/>
  <c r="J380" i="149"/>
  <c r="J377" i="149"/>
  <c r="J374" i="149"/>
  <c r="J371" i="149"/>
  <c r="J368" i="149"/>
  <c r="J365" i="149"/>
  <c r="J362" i="149"/>
  <c r="J359" i="149"/>
  <c r="J356" i="149"/>
  <c r="J353" i="149"/>
  <c r="J350" i="149"/>
  <c r="J347" i="149"/>
  <c r="J344" i="149"/>
  <c r="J341" i="149"/>
  <c r="J338" i="149"/>
  <c r="J335" i="149"/>
  <c r="J332" i="149"/>
  <c r="J329" i="149"/>
  <c r="J326" i="149"/>
  <c r="J323" i="149"/>
  <c r="J320" i="149"/>
  <c r="J317" i="149"/>
  <c r="J314" i="149"/>
  <c r="J311" i="149"/>
  <c r="J308" i="149"/>
  <c r="J305" i="149"/>
  <c r="J302" i="149"/>
  <c r="J299" i="149"/>
  <c r="J296" i="149"/>
  <c r="J293" i="149"/>
  <c r="J290" i="149"/>
  <c r="J287" i="149"/>
  <c r="J284" i="149"/>
  <c r="J281" i="149"/>
  <c r="J278" i="149"/>
  <c r="J275" i="149"/>
  <c r="J272" i="149"/>
  <c r="J269" i="149"/>
  <c r="J266" i="149"/>
  <c r="J263" i="149"/>
  <c r="J260" i="149"/>
  <c r="J257" i="149"/>
  <c r="J254" i="149"/>
  <c r="J251" i="149"/>
  <c r="J248" i="149"/>
  <c r="J245" i="149"/>
  <c r="J242" i="149"/>
  <c r="J239" i="149"/>
  <c r="J236" i="149"/>
  <c r="J233" i="149"/>
  <c r="J230" i="149"/>
  <c r="J227" i="149"/>
  <c r="J224" i="149"/>
  <c r="J221" i="149"/>
  <c r="J218" i="149"/>
  <c r="J215" i="149"/>
  <c r="J212" i="149"/>
  <c r="J209" i="149"/>
  <c r="J206" i="149"/>
  <c r="J203" i="149"/>
  <c r="J200" i="149"/>
  <c r="J197" i="149"/>
  <c r="J194" i="149"/>
  <c r="J191" i="149"/>
  <c r="J188" i="149"/>
  <c r="J185" i="149"/>
  <c r="J182" i="149"/>
  <c r="J179" i="149"/>
  <c r="J176" i="149"/>
  <c r="J173" i="149"/>
  <c r="J170" i="149"/>
  <c r="J167" i="149"/>
  <c r="J164" i="149"/>
  <c r="J161" i="149"/>
  <c r="J158" i="149"/>
  <c r="J155" i="149"/>
  <c r="J152" i="149"/>
  <c r="J149" i="149"/>
  <c r="J146" i="149"/>
  <c r="J143" i="149"/>
  <c r="J140" i="149"/>
  <c r="J137" i="149"/>
  <c r="J134" i="149"/>
  <c r="J131" i="149"/>
  <c r="J128" i="149"/>
  <c r="J125" i="149"/>
  <c r="J122" i="149"/>
  <c r="J119" i="149"/>
  <c r="J116" i="149"/>
  <c r="J113" i="149"/>
  <c r="J110" i="149"/>
  <c r="J107" i="149"/>
  <c r="J104" i="149"/>
  <c r="J101" i="149"/>
  <c r="J98" i="149"/>
  <c r="J95" i="149"/>
  <c r="J92" i="149"/>
  <c r="J89" i="149"/>
  <c r="J86" i="149"/>
  <c r="J83" i="149"/>
  <c r="J80" i="149"/>
  <c r="J77" i="149"/>
  <c r="J74" i="149"/>
  <c r="J71" i="149"/>
  <c r="J68" i="149"/>
  <c r="J65" i="149"/>
  <c r="J62" i="149"/>
  <c r="J59" i="149"/>
  <c r="J56" i="149"/>
  <c r="J53" i="149"/>
  <c r="J50" i="149"/>
  <c r="J47" i="149"/>
  <c r="J44" i="149"/>
  <c r="J41" i="149"/>
  <c r="J38" i="149"/>
  <c r="J35" i="149"/>
  <c r="J32" i="149"/>
  <c r="J29" i="149"/>
  <c r="J26" i="149"/>
  <c r="J23" i="149"/>
  <c r="J20" i="149"/>
  <c r="J17" i="149"/>
  <c r="J14" i="149"/>
  <c r="J614" i="149" s="1"/>
  <c r="K9" i="149"/>
  <c r="J9" i="149"/>
  <c r="J8" i="149"/>
  <c r="O614" i="172"/>
  <c r="N614" i="172"/>
  <c r="M614" i="172"/>
  <c r="L614" i="172"/>
  <c r="K614" i="172"/>
  <c r="J611" i="172"/>
  <c r="J608" i="172"/>
  <c r="J605" i="172"/>
  <c r="J602" i="172"/>
  <c r="J599" i="172"/>
  <c r="J596" i="172"/>
  <c r="J593" i="172"/>
  <c r="J590" i="172"/>
  <c r="J587" i="172"/>
  <c r="J584" i="172"/>
  <c r="J581" i="172"/>
  <c r="J578" i="172"/>
  <c r="J575" i="172"/>
  <c r="J572" i="172"/>
  <c r="J569" i="172"/>
  <c r="J566" i="172"/>
  <c r="J563" i="172"/>
  <c r="J560" i="172"/>
  <c r="J557" i="172"/>
  <c r="J554" i="172"/>
  <c r="J551" i="172"/>
  <c r="J548" i="172"/>
  <c r="J545" i="172"/>
  <c r="J542" i="172"/>
  <c r="J539" i="172"/>
  <c r="J536" i="172"/>
  <c r="J533" i="172"/>
  <c r="J530" i="172"/>
  <c r="J527" i="172"/>
  <c r="J524" i="172"/>
  <c r="J521" i="172"/>
  <c r="J518" i="172"/>
  <c r="J515" i="172"/>
  <c r="J512" i="172"/>
  <c r="J509" i="172"/>
  <c r="J506" i="172"/>
  <c r="J503" i="172"/>
  <c r="J500" i="172"/>
  <c r="J497" i="172"/>
  <c r="J494" i="172"/>
  <c r="J491" i="172"/>
  <c r="J488" i="172"/>
  <c r="J485" i="172"/>
  <c r="J482" i="172"/>
  <c r="J479" i="172"/>
  <c r="J476" i="172"/>
  <c r="J473" i="172"/>
  <c r="J470" i="172"/>
  <c r="J467" i="172"/>
  <c r="J464" i="172"/>
  <c r="J461" i="172"/>
  <c r="J458" i="172"/>
  <c r="J455" i="172"/>
  <c r="J452" i="172"/>
  <c r="J449" i="172"/>
  <c r="J446" i="172"/>
  <c r="J443" i="172"/>
  <c r="J440" i="172"/>
  <c r="J437" i="172"/>
  <c r="J434" i="172"/>
  <c r="J431" i="172"/>
  <c r="J428" i="172"/>
  <c r="J425" i="172"/>
  <c r="J422" i="172"/>
  <c r="J419" i="172"/>
  <c r="J416" i="172"/>
  <c r="J413" i="172"/>
  <c r="J410" i="172"/>
  <c r="J407" i="172"/>
  <c r="J404" i="172"/>
  <c r="J401" i="172"/>
  <c r="J398" i="172"/>
  <c r="J395" i="172"/>
  <c r="J392" i="172"/>
  <c r="J389" i="172"/>
  <c r="J386" i="172"/>
  <c r="J383" i="172"/>
  <c r="J380" i="172"/>
  <c r="J377" i="172"/>
  <c r="J374" i="172"/>
  <c r="J371" i="172"/>
  <c r="J368" i="172"/>
  <c r="J365" i="172"/>
  <c r="J362" i="172"/>
  <c r="J359" i="172"/>
  <c r="J356" i="172"/>
  <c r="J353" i="172"/>
  <c r="J350" i="172"/>
  <c r="J347" i="172"/>
  <c r="J344" i="172"/>
  <c r="J341" i="172"/>
  <c r="J338" i="172"/>
  <c r="J335" i="172"/>
  <c r="J332" i="172"/>
  <c r="J329" i="172"/>
  <c r="J326" i="172"/>
  <c r="J323" i="172"/>
  <c r="J320" i="172"/>
  <c r="J317" i="172"/>
  <c r="J314" i="172"/>
  <c r="J311" i="172"/>
  <c r="J308" i="172"/>
  <c r="J305" i="172"/>
  <c r="J302" i="172"/>
  <c r="J299" i="172"/>
  <c r="J296" i="172"/>
  <c r="J293" i="172"/>
  <c r="J290" i="172"/>
  <c r="J287" i="172"/>
  <c r="J284" i="172"/>
  <c r="J281" i="172"/>
  <c r="J278" i="172"/>
  <c r="J275" i="172"/>
  <c r="J272" i="172"/>
  <c r="J269" i="172"/>
  <c r="J266" i="172"/>
  <c r="J263" i="172"/>
  <c r="J260" i="172"/>
  <c r="J257" i="172"/>
  <c r="J254" i="172"/>
  <c r="J251" i="172"/>
  <c r="J248" i="172"/>
  <c r="J245" i="172"/>
  <c r="J242" i="172"/>
  <c r="J239" i="172"/>
  <c r="J236" i="172"/>
  <c r="J233" i="172"/>
  <c r="J230" i="172"/>
  <c r="J227" i="172"/>
  <c r="J224" i="172"/>
  <c r="J221" i="172"/>
  <c r="J218" i="172"/>
  <c r="J215" i="172"/>
  <c r="J212" i="172"/>
  <c r="J209" i="172"/>
  <c r="J206" i="172"/>
  <c r="J203" i="172"/>
  <c r="J200" i="172"/>
  <c r="J197" i="172"/>
  <c r="J194" i="172"/>
  <c r="J191" i="172"/>
  <c r="J188" i="172"/>
  <c r="J185" i="172"/>
  <c r="J182" i="172"/>
  <c r="J179" i="172"/>
  <c r="J176" i="172"/>
  <c r="J173" i="172"/>
  <c r="J170" i="172"/>
  <c r="J167" i="172"/>
  <c r="J164" i="172"/>
  <c r="J161" i="172"/>
  <c r="J158" i="172"/>
  <c r="J155" i="172"/>
  <c r="J152" i="172"/>
  <c r="J149" i="172"/>
  <c r="J146" i="172"/>
  <c r="J143" i="172"/>
  <c r="J140" i="172"/>
  <c r="J137" i="172"/>
  <c r="J134" i="172"/>
  <c r="J131" i="172"/>
  <c r="J128" i="172"/>
  <c r="J125" i="172"/>
  <c r="J122" i="172"/>
  <c r="J119" i="172"/>
  <c r="J116" i="172"/>
  <c r="J113" i="172"/>
  <c r="J110" i="172"/>
  <c r="J107" i="172"/>
  <c r="J104" i="172"/>
  <c r="J101" i="172"/>
  <c r="J98" i="172"/>
  <c r="J95" i="172"/>
  <c r="J92" i="172"/>
  <c r="J89" i="172"/>
  <c r="J86" i="172"/>
  <c r="J83" i="172"/>
  <c r="J80" i="172"/>
  <c r="J77" i="172"/>
  <c r="J74" i="172"/>
  <c r="J71" i="172"/>
  <c r="J68" i="172"/>
  <c r="J65" i="172"/>
  <c r="J62" i="172"/>
  <c r="J59" i="172"/>
  <c r="J56" i="172"/>
  <c r="J53" i="172"/>
  <c r="J50" i="172"/>
  <c r="J47" i="172"/>
  <c r="J44" i="172"/>
  <c r="J41" i="172"/>
  <c r="J38" i="172"/>
  <c r="J35" i="172"/>
  <c r="J32" i="172"/>
  <c r="J29" i="172"/>
  <c r="J26" i="172"/>
  <c r="J23" i="172"/>
  <c r="J20" i="172"/>
  <c r="J17" i="172"/>
  <c r="J14" i="172"/>
  <c r="J614" i="172" s="1"/>
  <c r="K9" i="172"/>
  <c r="J9" i="172"/>
  <c r="J8" i="172"/>
  <c r="O614" i="148"/>
  <c r="N614" i="148"/>
  <c r="M614" i="148"/>
  <c r="L614" i="148"/>
  <c r="K614" i="148"/>
  <c r="J611" i="148"/>
  <c r="J608" i="148"/>
  <c r="J605" i="148"/>
  <c r="J602" i="148"/>
  <c r="J599" i="148"/>
  <c r="J596" i="148"/>
  <c r="J593" i="148"/>
  <c r="J590" i="148"/>
  <c r="J587" i="148"/>
  <c r="J584" i="148"/>
  <c r="J581" i="148"/>
  <c r="J578" i="148"/>
  <c r="J575" i="148"/>
  <c r="J572" i="148"/>
  <c r="J569" i="148"/>
  <c r="J566" i="148"/>
  <c r="J563" i="148"/>
  <c r="J560" i="148"/>
  <c r="J557" i="148"/>
  <c r="J554" i="148"/>
  <c r="J551" i="148"/>
  <c r="J548" i="148"/>
  <c r="J545" i="148"/>
  <c r="J542" i="148"/>
  <c r="J539" i="148"/>
  <c r="J536" i="148"/>
  <c r="J533" i="148"/>
  <c r="J530" i="148"/>
  <c r="J527" i="148"/>
  <c r="J524" i="148"/>
  <c r="J521" i="148"/>
  <c r="J518" i="148"/>
  <c r="J515" i="148"/>
  <c r="J512" i="148"/>
  <c r="J509" i="148"/>
  <c r="J506" i="148"/>
  <c r="J503" i="148"/>
  <c r="J500" i="148"/>
  <c r="J497" i="148"/>
  <c r="J494" i="148"/>
  <c r="J491" i="148"/>
  <c r="J488" i="148"/>
  <c r="J485" i="148"/>
  <c r="J482" i="148"/>
  <c r="J479" i="148"/>
  <c r="J476" i="148"/>
  <c r="J473" i="148"/>
  <c r="J470" i="148"/>
  <c r="J467" i="148"/>
  <c r="J464" i="148"/>
  <c r="J461" i="148"/>
  <c r="J458" i="148"/>
  <c r="J455" i="148"/>
  <c r="J452" i="148"/>
  <c r="J449" i="148"/>
  <c r="J446" i="148"/>
  <c r="J443" i="148"/>
  <c r="J440" i="148"/>
  <c r="J437" i="148"/>
  <c r="J434" i="148"/>
  <c r="J431" i="148"/>
  <c r="J428" i="148"/>
  <c r="J425" i="148"/>
  <c r="J422" i="148"/>
  <c r="J419" i="148"/>
  <c r="J416" i="148"/>
  <c r="J413" i="148"/>
  <c r="J410" i="148"/>
  <c r="J407" i="148"/>
  <c r="J404" i="148"/>
  <c r="J401" i="148"/>
  <c r="J398" i="148"/>
  <c r="J395" i="148"/>
  <c r="J392" i="148"/>
  <c r="J389" i="148"/>
  <c r="J386" i="148"/>
  <c r="J383" i="148"/>
  <c r="J380" i="148"/>
  <c r="J377" i="148"/>
  <c r="J374" i="148"/>
  <c r="J371" i="148"/>
  <c r="J368" i="148"/>
  <c r="J365" i="148"/>
  <c r="J362" i="148"/>
  <c r="J359" i="148"/>
  <c r="J356" i="148"/>
  <c r="J353" i="148"/>
  <c r="J350" i="148"/>
  <c r="J347" i="148"/>
  <c r="J344" i="148"/>
  <c r="J341" i="148"/>
  <c r="J338" i="148"/>
  <c r="J335" i="148"/>
  <c r="J332" i="148"/>
  <c r="J329" i="148"/>
  <c r="J326" i="148"/>
  <c r="J323" i="148"/>
  <c r="J320" i="148"/>
  <c r="J317" i="148"/>
  <c r="J314" i="148"/>
  <c r="J311" i="148"/>
  <c r="J308" i="148"/>
  <c r="J305" i="148"/>
  <c r="J302" i="148"/>
  <c r="J299" i="148"/>
  <c r="J296" i="148"/>
  <c r="J293" i="148"/>
  <c r="J290" i="148"/>
  <c r="J287" i="148"/>
  <c r="J284" i="148"/>
  <c r="J281" i="148"/>
  <c r="J278" i="148"/>
  <c r="J275" i="148"/>
  <c r="J272" i="148"/>
  <c r="J269" i="148"/>
  <c r="J266" i="148"/>
  <c r="J263" i="148"/>
  <c r="J260" i="148"/>
  <c r="J257" i="148"/>
  <c r="J254" i="148"/>
  <c r="J251" i="148"/>
  <c r="J248" i="148"/>
  <c r="J245" i="148"/>
  <c r="J242" i="148"/>
  <c r="J239" i="148"/>
  <c r="J236" i="148"/>
  <c r="J233" i="148"/>
  <c r="J230" i="148"/>
  <c r="J227" i="148"/>
  <c r="J224" i="148"/>
  <c r="J221" i="148"/>
  <c r="J218" i="148"/>
  <c r="J215" i="148"/>
  <c r="J212" i="148"/>
  <c r="J209" i="148"/>
  <c r="J206" i="148"/>
  <c r="J203" i="148"/>
  <c r="J200" i="148"/>
  <c r="J197" i="148"/>
  <c r="J194" i="148"/>
  <c r="J191" i="148"/>
  <c r="J188" i="148"/>
  <c r="J185" i="148"/>
  <c r="J182" i="148"/>
  <c r="J179" i="148"/>
  <c r="J176" i="148"/>
  <c r="J173" i="148"/>
  <c r="J170" i="148"/>
  <c r="J167" i="148"/>
  <c r="J164" i="148"/>
  <c r="J161" i="148"/>
  <c r="J158" i="148"/>
  <c r="J155" i="148"/>
  <c r="J152" i="148"/>
  <c r="J149" i="148"/>
  <c r="J146" i="148"/>
  <c r="J143" i="148"/>
  <c r="J140" i="148"/>
  <c r="J137" i="148"/>
  <c r="J134" i="148"/>
  <c r="J131" i="148"/>
  <c r="J128" i="148"/>
  <c r="J125" i="148"/>
  <c r="J122" i="148"/>
  <c r="J119" i="148"/>
  <c r="J116" i="148"/>
  <c r="J113" i="148"/>
  <c r="J110" i="148"/>
  <c r="J107" i="148"/>
  <c r="J104" i="148"/>
  <c r="J101" i="148"/>
  <c r="J98" i="148"/>
  <c r="J95" i="148"/>
  <c r="J92" i="148"/>
  <c r="J89" i="148"/>
  <c r="J86" i="148"/>
  <c r="J83" i="148"/>
  <c r="J80" i="148"/>
  <c r="J77" i="148"/>
  <c r="J74" i="148"/>
  <c r="J71" i="148"/>
  <c r="J68" i="148"/>
  <c r="J65" i="148"/>
  <c r="J62" i="148"/>
  <c r="J59" i="148"/>
  <c r="J56" i="148"/>
  <c r="J53" i="148"/>
  <c r="J50" i="148"/>
  <c r="J47" i="148"/>
  <c r="J44" i="148"/>
  <c r="J41" i="148"/>
  <c r="J38" i="148"/>
  <c r="J35" i="148"/>
  <c r="J32" i="148"/>
  <c r="J29" i="148"/>
  <c r="J26" i="148"/>
  <c r="J23" i="148"/>
  <c r="J20" i="148"/>
  <c r="J17" i="148"/>
  <c r="J14" i="148"/>
  <c r="J614" i="148" s="1"/>
  <c r="K9" i="148"/>
  <c r="J9" i="148"/>
  <c r="J8" i="148"/>
  <c r="O614" i="170"/>
  <c r="N614" i="170"/>
  <c r="M614" i="170"/>
  <c r="L614" i="170"/>
  <c r="K614" i="170"/>
  <c r="J611" i="170"/>
  <c r="J608" i="170"/>
  <c r="J605" i="170"/>
  <c r="J602" i="170"/>
  <c r="J599" i="170"/>
  <c r="J596" i="170"/>
  <c r="J593" i="170"/>
  <c r="J590" i="170"/>
  <c r="J587" i="170"/>
  <c r="J584" i="170"/>
  <c r="J581" i="170"/>
  <c r="J578" i="170"/>
  <c r="J575" i="170"/>
  <c r="J572" i="170"/>
  <c r="J569" i="170"/>
  <c r="J566" i="170"/>
  <c r="J563" i="170"/>
  <c r="J560" i="170"/>
  <c r="J557" i="170"/>
  <c r="J554" i="170"/>
  <c r="J551" i="170"/>
  <c r="J548" i="170"/>
  <c r="J545" i="170"/>
  <c r="J542" i="170"/>
  <c r="J539" i="170"/>
  <c r="J536" i="170"/>
  <c r="J533" i="170"/>
  <c r="J530" i="170"/>
  <c r="J527" i="170"/>
  <c r="J524" i="170"/>
  <c r="J521" i="170"/>
  <c r="J518" i="170"/>
  <c r="J515" i="170"/>
  <c r="J512" i="170"/>
  <c r="J509" i="170"/>
  <c r="J506" i="170"/>
  <c r="J503" i="170"/>
  <c r="J500" i="170"/>
  <c r="J497" i="170"/>
  <c r="J494" i="170"/>
  <c r="J491" i="170"/>
  <c r="J488" i="170"/>
  <c r="J485" i="170"/>
  <c r="J482" i="170"/>
  <c r="J479" i="170"/>
  <c r="J476" i="170"/>
  <c r="J473" i="170"/>
  <c r="J470" i="170"/>
  <c r="J467" i="170"/>
  <c r="J464" i="170"/>
  <c r="J461" i="170"/>
  <c r="J458" i="170"/>
  <c r="J455" i="170"/>
  <c r="J452" i="170"/>
  <c r="J449" i="170"/>
  <c r="J446" i="170"/>
  <c r="J443" i="170"/>
  <c r="J440" i="170"/>
  <c r="J437" i="170"/>
  <c r="J434" i="170"/>
  <c r="J431" i="170"/>
  <c r="J428" i="170"/>
  <c r="J425" i="170"/>
  <c r="J422" i="170"/>
  <c r="J419" i="170"/>
  <c r="J416" i="170"/>
  <c r="J413" i="170"/>
  <c r="J410" i="170"/>
  <c r="J407" i="170"/>
  <c r="J404" i="170"/>
  <c r="J401" i="170"/>
  <c r="J398" i="170"/>
  <c r="J395" i="170"/>
  <c r="J392" i="170"/>
  <c r="J389" i="170"/>
  <c r="J386" i="170"/>
  <c r="J383" i="170"/>
  <c r="J380" i="170"/>
  <c r="J377" i="170"/>
  <c r="J374" i="170"/>
  <c r="J371" i="170"/>
  <c r="J368" i="170"/>
  <c r="J365" i="170"/>
  <c r="J362" i="170"/>
  <c r="J359" i="170"/>
  <c r="J356" i="170"/>
  <c r="J353" i="170"/>
  <c r="J350" i="170"/>
  <c r="J347" i="170"/>
  <c r="J344" i="170"/>
  <c r="J341" i="170"/>
  <c r="J338" i="170"/>
  <c r="J335" i="170"/>
  <c r="J332" i="170"/>
  <c r="J329" i="170"/>
  <c r="J326" i="170"/>
  <c r="J323" i="170"/>
  <c r="J320" i="170"/>
  <c r="J317" i="170"/>
  <c r="J314" i="170"/>
  <c r="J311" i="170"/>
  <c r="J308" i="170"/>
  <c r="J305" i="170"/>
  <c r="J302" i="170"/>
  <c r="J299" i="170"/>
  <c r="J296" i="170"/>
  <c r="J293" i="170"/>
  <c r="J290" i="170"/>
  <c r="J287" i="170"/>
  <c r="J284" i="170"/>
  <c r="J281" i="170"/>
  <c r="J278" i="170"/>
  <c r="J275" i="170"/>
  <c r="J272" i="170"/>
  <c r="J269" i="170"/>
  <c r="J266" i="170"/>
  <c r="J263" i="170"/>
  <c r="J260" i="170"/>
  <c r="J257" i="170"/>
  <c r="J254" i="170"/>
  <c r="J251" i="170"/>
  <c r="J248" i="170"/>
  <c r="J245" i="170"/>
  <c r="J242" i="170"/>
  <c r="J239" i="170"/>
  <c r="J236" i="170"/>
  <c r="J233" i="170"/>
  <c r="J230" i="170"/>
  <c r="J227" i="170"/>
  <c r="J224" i="170"/>
  <c r="J221" i="170"/>
  <c r="J218" i="170"/>
  <c r="J215" i="170"/>
  <c r="J212" i="170"/>
  <c r="J209" i="170"/>
  <c r="J206" i="170"/>
  <c r="J203" i="170"/>
  <c r="J200" i="170"/>
  <c r="J197" i="170"/>
  <c r="J194" i="170"/>
  <c r="J191" i="170"/>
  <c r="J188" i="170"/>
  <c r="J185" i="170"/>
  <c r="J182" i="170"/>
  <c r="J179" i="170"/>
  <c r="J176" i="170"/>
  <c r="J173" i="170"/>
  <c r="J170" i="170"/>
  <c r="J167" i="170"/>
  <c r="J164" i="170"/>
  <c r="J161" i="170"/>
  <c r="J158" i="170"/>
  <c r="J155" i="170"/>
  <c r="J152" i="170"/>
  <c r="J149" i="170"/>
  <c r="J146" i="170"/>
  <c r="J143" i="170"/>
  <c r="J140" i="170"/>
  <c r="J137" i="170"/>
  <c r="J134" i="170"/>
  <c r="J131" i="170"/>
  <c r="J128" i="170"/>
  <c r="J125" i="170"/>
  <c r="J122" i="170"/>
  <c r="J119" i="170"/>
  <c r="J116" i="170"/>
  <c r="J113" i="170"/>
  <c r="J110" i="170"/>
  <c r="J107" i="170"/>
  <c r="J104" i="170"/>
  <c r="J101" i="170"/>
  <c r="J98" i="170"/>
  <c r="J95" i="170"/>
  <c r="J92" i="170"/>
  <c r="J89" i="170"/>
  <c r="J86" i="170"/>
  <c r="J83" i="170"/>
  <c r="J80" i="170"/>
  <c r="J77" i="170"/>
  <c r="J74" i="170"/>
  <c r="J71" i="170"/>
  <c r="J68" i="170"/>
  <c r="J65" i="170"/>
  <c r="J62" i="170"/>
  <c r="J59" i="170"/>
  <c r="J56" i="170"/>
  <c r="J53" i="170"/>
  <c r="J50" i="170"/>
  <c r="J47" i="170"/>
  <c r="J44" i="170"/>
  <c r="J41" i="170"/>
  <c r="J38" i="170"/>
  <c r="J35" i="170"/>
  <c r="J32" i="170"/>
  <c r="J29" i="170"/>
  <c r="J26" i="170"/>
  <c r="J23" i="170"/>
  <c r="J20" i="170"/>
  <c r="J17" i="170"/>
  <c r="J14" i="170"/>
  <c r="J614" i="170" s="1"/>
  <c r="K9" i="170"/>
  <c r="J9" i="170"/>
  <c r="J8" i="170"/>
  <c r="O614" i="147"/>
  <c r="N614" i="147"/>
  <c r="M614" i="147"/>
  <c r="L614" i="147"/>
  <c r="K614" i="147"/>
  <c r="J611" i="147"/>
  <c r="J608" i="147"/>
  <c r="J605" i="147"/>
  <c r="J602" i="147"/>
  <c r="J599" i="147"/>
  <c r="J596" i="147"/>
  <c r="J593" i="147"/>
  <c r="J590" i="147"/>
  <c r="J587" i="147"/>
  <c r="J584" i="147"/>
  <c r="J581" i="147"/>
  <c r="J578" i="147"/>
  <c r="J575" i="147"/>
  <c r="J572" i="147"/>
  <c r="J569" i="147"/>
  <c r="J566" i="147"/>
  <c r="J563" i="147"/>
  <c r="J560" i="147"/>
  <c r="J557" i="147"/>
  <c r="J554" i="147"/>
  <c r="J551" i="147"/>
  <c r="J548" i="147"/>
  <c r="J545" i="147"/>
  <c r="J542" i="147"/>
  <c r="J539" i="147"/>
  <c r="J536" i="147"/>
  <c r="J533" i="147"/>
  <c r="J530" i="147"/>
  <c r="J527" i="147"/>
  <c r="J524" i="147"/>
  <c r="J521" i="147"/>
  <c r="J518" i="147"/>
  <c r="J515" i="147"/>
  <c r="J512" i="147"/>
  <c r="J509" i="147"/>
  <c r="J506" i="147"/>
  <c r="J503" i="147"/>
  <c r="J500" i="147"/>
  <c r="J497" i="147"/>
  <c r="J494" i="147"/>
  <c r="J491" i="147"/>
  <c r="J488" i="147"/>
  <c r="J485" i="147"/>
  <c r="J482" i="147"/>
  <c r="J479" i="147"/>
  <c r="J476" i="147"/>
  <c r="J473" i="147"/>
  <c r="J470" i="147"/>
  <c r="J467" i="147"/>
  <c r="J464" i="147"/>
  <c r="J461" i="147"/>
  <c r="J458" i="147"/>
  <c r="J455" i="147"/>
  <c r="J452" i="147"/>
  <c r="J449" i="147"/>
  <c r="J446" i="147"/>
  <c r="J443" i="147"/>
  <c r="J440" i="147"/>
  <c r="J437" i="147"/>
  <c r="J434" i="147"/>
  <c r="J431" i="147"/>
  <c r="J428" i="147"/>
  <c r="J425" i="147"/>
  <c r="J422" i="147"/>
  <c r="J419" i="147"/>
  <c r="J416" i="147"/>
  <c r="J413" i="147"/>
  <c r="J410" i="147"/>
  <c r="J407" i="147"/>
  <c r="J404" i="147"/>
  <c r="J401" i="147"/>
  <c r="J398" i="147"/>
  <c r="J395" i="147"/>
  <c r="J392" i="147"/>
  <c r="J389" i="147"/>
  <c r="J386" i="147"/>
  <c r="J383" i="147"/>
  <c r="J380" i="147"/>
  <c r="J377" i="147"/>
  <c r="J374" i="147"/>
  <c r="J371" i="147"/>
  <c r="J368" i="147"/>
  <c r="J365" i="147"/>
  <c r="J362" i="147"/>
  <c r="J359" i="147"/>
  <c r="J356" i="147"/>
  <c r="J353" i="147"/>
  <c r="J350" i="147"/>
  <c r="J347" i="147"/>
  <c r="J344" i="147"/>
  <c r="J341" i="147"/>
  <c r="J338" i="147"/>
  <c r="J335" i="147"/>
  <c r="J332" i="147"/>
  <c r="J329" i="147"/>
  <c r="J326" i="147"/>
  <c r="J323" i="147"/>
  <c r="J320" i="147"/>
  <c r="J317" i="147"/>
  <c r="J314" i="147"/>
  <c r="J311" i="147"/>
  <c r="J308" i="147"/>
  <c r="J305" i="147"/>
  <c r="J302" i="147"/>
  <c r="J299" i="147"/>
  <c r="J296" i="147"/>
  <c r="J293" i="147"/>
  <c r="J290" i="147"/>
  <c r="J287" i="147"/>
  <c r="J284" i="147"/>
  <c r="J281" i="147"/>
  <c r="J278" i="147"/>
  <c r="J275" i="147"/>
  <c r="J272" i="147"/>
  <c r="J269" i="147"/>
  <c r="J266" i="147"/>
  <c r="J263" i="147"/>
  <c r="J260" i="147"/>
  <c r="J257" i="147"/>
  <c r="J254" i="147"/>
  <c r="J251" i="147"/>
  <c r="J248" i="147"/>
  <c r="J245" i="147"/>
  <c r="J242" i="147"/>
  <c r="J239" i="147"/>
  <c r="J236" i="147"/>
  <c r="J233" i="147"/>
  <c r="J230" i="147"/>
  <c r="J227" i="147"/>
  <c r="J224" i="147"/>
  <c r="J221" i="147"/>
  <c r="J218" i="147"/>
  <c r="J215" i="147"/>
  <c r="J212" i="147"/>
  <c r="J209" i="147"/>
  <c r="J206" i="147"/>
  <c r="J203" i="147"/>
  <c r="J200" i="147"/>
  <c r="J197" i="147"/>
  <c r="J194" i="147"/>
  <c r="J191" i="147"/>
  <c r="J188" i="147"/>
  <c r="J185" i="147"/>
  <c r="J182" i="147"/>
  <c r="J179" i="147"/>
  <c r="J176" i="147"/>
  <c r="J173" i="147"/>
  <c r="J170" i="147"/>
  <c r="J167" i="147"/>
  <c r="J164" i="147"/>
  <c r="J161" i="147"/>
  <c r="J158" i="147"/>
  <c r="J155" i="147"/>
  <c r="J152" i="147"/>
  <c r="J149" i="147"/>
  <c r="J146" i="147"/>
  <c r="J143" i="147"/>
  <c r="J140" i="147"/>
  <c r="J137" i="147"/>
  <c r="J134" i="147"/>
  <c r="J131" i="147"/>
  <c r="J128" i="147"/>
  <c r="J125" i="147"/>
  <c r="J122" i="147"/>
  <c r="J119" i="147"/>
  <c r="J116" i="147"/>
  <c r="J113" i="147"/>
  <c r="J110" i="147"/>
  <c r="J107" i="147"/>
  <c r="J104" i="147"/>
  <c r="J101" i="147"/>
  <c r="J98" i="147"/>
  <c r="J95" i="147"/>
  <c r="J92" i="147"/>
  <c r="J89" i="147"/>
  <c r="J86" i="147"/>
  <c r="J83" i="147"/>
  <c r="J80" i="147"/>
  <c r="J77" i="147"/>
  <c r="J74" i="147"/>
  <c r="J71" i="147"/>
  <c r="J68" i="147"/>
  <c r="J65" i="147"/>
  <c r="J62" i="147"/>
  <c r="J59" i="147"/>
  <c r="J56" i="147"/>
  <c r="J53" i="147"/>
  <c r="J50" i="147"/>
  <c r="J47" i="147"/>
  <c r="J44" i="147"/>
  <c r="J41" i="147"/>
  <c r="J38" i="147"/>
  <c r="J35" i="147"/>
  <c r="J32" i="147"/>
  <c r="J29" i="147"/>
  <c r="J26" i="147"/>
  <c r="J23" i="147"/>
  <c r="J20" i="147"/>
  <c r="J17" i="147"/>
  <c r="J14" i="147"/>
  <c r="J614" i="147" s="1"/>
  <c r="K9" i="147"/>
  <c r="J9" i="147"/>
  <c r="J8" i="147"/>
  <c r="O614" i="171"/>
  <c r="N614" i="171"/>
  <c r="M614" i="171"/>
  <c r="L614" i="171"/>
  <c r="K614" i="171"/>
  <c r="J611" i="171"/>
  <c r="J608" i="171"/>
  <c r="J605" i="171"/>
  <c r="J602" i="171"/>
  <c r="J599" i="171"/>
  <c r="J596" i="171"/>
  <c r="J593" i="171"/>
  <c r="J590" i="171"/>
  <c r="J587" i="171"/>
  <c r="J584" i="171"/>
  <c r="J581" i="171"/>
  <c r="J578" i="171"/>
  <c r="J575" i="171"/>
  <c r="J572" i="171"/>
  <c r="J569" i="171"/>
  <c r="J566" i="171"/>
  <c r="J563" i="171"/>
  <c r="J560" i="171"/>
  <c r="J557" i="171"/>
  <c r="J554" i="171"/>
  <c r="J551" i="171"/>
  <c r="J548" i="171"/>
  <c r="J545" i="171"/>
  <c r="J542" i="171"/>
  <c r="J539" i="171"/>
  <c r="J536" i="171"/>
  <c r="J533" i="171"/>
  <c r="J530" i="171"/>
  <c r="J527" i="171"/>
  <c r="J524" i="171"/>
  <c r="J521" i="171"/>
  <c r="J518" i="171"/>
  <c r="J515" i="171"/>
  <c r="J512" i="171"/>
  <c r="J509" i="171"/>
  <c r="J506" i="171"/>
  <c r="J503" i="171"/>
  <c r="J500" i="171"/>
  <c r="J497" i="171"/>
  <c r="J494" i="171"/>
  <c r="J491" i="171"/>
  <c r="J488" i="171"/>
  <c r="J485" i="171"/>
  <c r="J482" i="171"/>
  <c r="J479" i="171"/>
  <c r="J476" i="171"/>
  <c r="J473" i="171"/>
  <c r="J470" i="171"/>
  <c r="J467" i="171"/>
  <c r="J464" i="171"/>
  <c r="J461" i="171"/>
  <c r="J458" i="171"/>
  <c r="J455" i="171"/>
  <c r="J452" i="171"/>
  <c r="J449" i="171"/>
  <c r="J446" i="171"/>
  <c r="J443" i="171"/>
  <c r="J440" i="171"/>
  <c r="J437" i="171"/>
  <c r="J434" i="171"/>
  <c r="J431" i="171"/>
  <c r="J428" i="171"/>
  <c r="J425" i="171"/>
  <c r="J422" i="171"/>
  <c r="J419" i="171"/>
  <c r="J416" i="171"/>
  <c r="J413" i="171"/>
  <c r="J410" i="171"/>
  <c r="J407" i="171"/>
  <c r="J404" i="171"/>
  <c r="J401" i="171"/>
  <c r="J398" i="171"/>
  <c r="J395" i="171"/>
  <c r="J392" i="171"/>
  <c r="J389" i="171"/>
  <c r="J386" i="171"/>
  <c r="J383" i="171"/>
  <c r="J380" i="171"/>
  <c r="J377" i="171"/>
  <c r="J374" i="171"/>
  <c r="J371" i="171"/>
  <c r="J368" i="171"/>
  <c r="J365" i="171"/>
  <c r="J362" i="171"/>
  <c r="J359" i="171"/>
  <c r="J356" i="171"/>
  <c r="J353" i="171"/>
  <c r="J350" i="171"/>
  <c r="J347" i="171"/>
  <c r="J344" i="171"/>
  <c r="J341" i="171"/>
  <c r="J338" i="171"/>
  <c r="J335" i="171"/>
  <c r="J332" i="171"/>
  <c r="J329" i="171"/>
  <c r="J326" i="171"/>
  <c r="J323" i="171"/>
  <c r="J320" i="171"/>
  <c r="J317" i="171"/>
  <c r="J314" i="171"/>
  <c r="J311" i="171"/>
  <c r="J308" i="171"/>
  <c r="J305" i="171"/>
  <c r="J302" i="171"/>
  <c r="J299" i="171"/>
  <c r="J296" i="171"/>
  <c r="J293" i="171"/>
  <c r="J290" i="171"/>
  <c r="J287" i="171"/>
  <c r="J284" i="171"/>
  <c r="J281" i="171"/>
  <c r="J278" i="171"/>
  <c r="J275" i="171"/>
  <c r="J272" i="171"/>
  <c r="J269" i="171"/>
  <c r="J266" i="171"/>
  <c r="J263" i="171"/>
  <c r="J260" i="171"/>
  <c r="J257" i="171"/>
  <c r="J254" i="171"/>
  <c r="J251" i="171"/>
  <c r="J248" i="171"/>
  <c r="J245" i="171"/>
  <c r="J242" i="171"/>
  <c r="J239" i="171"/>
  <c r="J236" i="171"/>
  <c r="J233" i="171"/>
  <c r="J230" i="171"/>
  <c r="J227" i="171"/>
  <c r="J224" i="171"/>
  <c r="J221" i="171"/>
  <c r="J218" i="171"/>
  <c r="J215" i="171"/>
  <c r="J212" i="171"/>
  <c r="J209" i="171"/>
  <c r="J206" i="171"/>
  <c r="J203" i="171"/>
  <c r="J200" i="171"/>
  <c r="J197" i="171"/>
  <c r="J194" i="171"/>
  <c r="J191" i="171"/>
  <c r="J188" i="171"/>
  <c r="J185" i="171"/>
  <c r="J182" i="171"/>
  <c r="J179" i="171"/>
  <c r="J176" i="171"/>
  <c r="J173" i="171"/>
  <c r="J170" i="171"/>
  <c r="J167" i="171"/>
  <c r="J164" i="171"/>
  <c r="J161" i="171"/>
  <c r="J158" i="171"/>
  <c r="J155" i="171"/>
  <c r="J152" i="171"/>
  <c r="J149" i="171"/>
  <c r="J146" i="171"/>
  <c r="J143" i="171"/>
  <c r="J140" i="171"/>
  <c r="J137" i="171"/>
  <c r="J134" i="171"/>
  <c r="J131" i="171"/>
  <c r="J128" i="171"/>
  <c r="J125" i="171"/>
  <c r="J122" i="171"/>
  <c r="J119" i="171"/>
  <c r="J116" i="171"/>
  <c r="J113" i="171"/>
  <c r="J110" i="171"/>
  <c r="J107" i="171"/>
  <c r="J104" i="171"/>
  <c r="J101" i="171"/>
  <c r="J98" i="171"/>
  <c r="J95" i="171"/>
  <c r="J92" i="171"/>
  <c r="J89" i="171"/>
  <c r="J86" i="171"/>
  <c r="J83" i="171"/>
  <c r="J80" i="171"/>
  <c r="J77" i="171"/>
  <c r="J74" i="171"/>
  <c r="J71" i="171"/>
  <c r="J68" i="171"/>
  <c r="J65" i="171"/>
  <c r="J62" i="171"/>
  <c r="J59" i="171"/>
  <c r="J56" i="171"/>
  <c r="J53" i="171"/>
  <c r="J50" i="171"/>
  <c r="J47" i="171"/>
  <c r="J44" i="171"/>
  <c r="J41" i="171"/>
  <c r="J38" i="171"/>
  <c r="J35" i="171"/>
  <c r="J32" i="171"/>
  <c r="J29" i="171"/>
  <c r="J26" i="171"/>
  <c r="J23" i="171"/>
  <c r="J20" i="171"/>
  <c r="J17" i="171"/>
  <c r="J14" i="171"/>
  <c r="J614" i="171" s="1"/>
  <c r="K9" i="171"/>
  <c r="J9" i="171"/>
  <c r="J8" i="171"/>
  <c r="J611" i="146"/>
  <c r="J608" i="146"/>
  <c r="J605" i="146"/>
  <c r="J602" i="146"/>
  <c r="J599" i="146"/>
  <c r="J596" i="146"/>
  <c r="J593" i="146"/>
  <c r="J590" i="146"/>
  <c r="J587" i="146"/>
  <c r="J584" i="146"/>
  <c r="J581" i="146"/>
  <c r="J578" i="146"/>
  <c r="J575" i="146"/>
  <c r="J572" i="146"/>
  <c r="J569" i="146"/>
  <c r="J566" i="146"/>
  <c r="J563" i="146"/>
  <c r="J560" i="146"/>
  <c r="J557" i="146"/>
  <c r="J554" i="146"/>
  <c r="J551" i="146"/>
  <c r="J548" i="146"/>
  <c r="J545" i="146"/>
  <c r="J542" i="146"/>
  <c r="J539" i="146"/>
  <c r="J536" i="146"/>
  <c r="J533" i="146"/>
  <c r="J530" i="146"/>
  <c r="J527" i="146"/>
  <c r="J524" i="146"/>
  <c r="J521" i="146"/>
  <c r="J518" i="146"/>
  <c r="J515" i="146"/>
  <c r="J512" i="146"/>
  <c r="J509" i="146"/>
  <c r="J506" i="146"/>
  <c r="J503" i="146"/>
  <c r="J500" i="146"/>
  <c r="J497" i="146"/>
  <c r="J494" i="146"/>
  <c r="J491" i="146"/>
  <c r="J488" i="146"/>
  <c r="J485" i="146"/>
  <c r="J482" i="146"/>
  <c r="J479" i="146"/>
  <c r="J476" i="146"/>
  <c r="J473" i="146"/>
  <c r="J470" i="146"/>
  <c r="J467" i="146"/>
  <c r="J464" i="146"/>
  <c r="J461" i="146"/>
  <c r="J458" i="146"/>
  <c r="J455" i="146"/>
  <c r="J452" i="146"/>
  <c r="J449" i="146"/>
  <c r="J446" i="146"/>
  <c r="J443" i="146"/>
  <c r="J440" i="146"/>
  <c r="J437" i="146"/>
  <c r="J434" i="146"/>
  <c r="J431" i="146"/>
  <c r="J428" i="146"/>
  <c r="J425" i="146"/>
  <c r="J422" i="146"/>
  <c r="J419" i="146"/>
  <c r="J416" i="146"/>
  <c r="J413" i="146"/>
  <c r="J410" i="146"/>
  <c r="J407" i="146"/>
  <c r="J404" i="146"/>
  <c r="J401" i="146"/>
  <c r="J398" i="146"/>
  <c r="J395" i="146"/>
  <c r="J392" i="146"/>
  <c r="J389" i="146"/>
  <c r="J386" i="146"/>
  <c r="J383" i="146"/>
  <c r="J380" i="146"/>
  <c r="J377" i="146"/>
  <c r="J374" i="146"/>
  <c r="J371" i="146"/>
  <c r="J368" i="146"/>
  <c r="J365" i="146"/>
  <c r="J362" i="146"/>
  <c r="J359" i="146"/>
  <c r="J356" i="146"/>
  <c r="J353" i="146"/>
  <c r="J350" i="146"/>
  <c r="J347" i="146"/>
  <c r="J344" i="146"/>
  <c r="J341" i="146"/>
  <c r="J338" i="146"/>
  <c r="J335" i="146"/>
  <c r="J332" i="146"/>
  <c r="J329" i="146"/>
  <c r="J326" i="146"/>
  <c r="J323" i="146"/>
  <c r="J320" i="146"/>
  <c r="J317" i="146"/>
  <c r="J314" i="146"/>
  <c r="J311" i="146"/>
  <c r="J308" i="146"/>
  <c r="J305" i="146"/>
  <c r="J302" i="146"/>
  <c r="J299" i="146"/>
  <c r="J296" i="146"/>
  <c r="J293" i="146"/>
  <c r="J290" i="146"/>
  <c r="J287" i="146"/>
  <c r="J284" i="146"/>
  <c r="J281" i="146"/>
  <c r="J278" i="146"/>
  <c r="J275" i="146"/>
  <c r="J272" i="146"/>
  <c r="J269" i="146"/>
  <c r="J266" i="146"/>
  <c r="J263" i="146"/>
  <c r="J260" i="146"/>
  <c r="J257" i="146"/>
  <c r="J254" i="146"/>
  <c r="J251" i="146"/>
  <c r="J248" i="146"/>
  <c r="J245" i="146"/>
  <c r="J242" i="146"/>
  <c r="J239" i="146"/>
  <c r="J236" i="146"/>
  <c r="J233" i="146"/>
  <c r="J230" i="146"/>
  <c r="J227" i="146"/>
  <c r="J224" i="146"/>
  <c r="J221" i="146"/>
  <c r="J218" i="146"/>
  <c r="J215" i="146"/>
  <c r="J212" i="146"/>
  <c r="J209" i="146"/>
  <c r="J206" i="146"/>
  <c r="J203" i="146"/>
  <c r="J200" i="146"/>
  <c r="J197" i="146"/>
  <c r="J194" i="146"/>
  <c r="J191" i="146"/>
  <c r="J188" i="146"/>
  <c r="J185" i="146"/>
  <c r="J182" i="146"/>
  <c r="J179" i="146"/>
  <c r="J176" i="146"/>
  <c r="J173" i="146"/>
  <c r="J170" i="146"/>
  <c r="J167" i="146"/>
  <c r="J164" i="146"/>
  <c r="J161" i="146"/>
  <c r="J158" i="146"/>
  <c r="J155" i="146"/>
  <c r="J152" i="146"/>
  <c r="J149" i="146"/>
  <c r="J146" i="146"/>
  <c r="J143" i="146"/>
  <c r="J140" i="146"/>
  <c r="J137" i="146"/>
  <c r="J134" i="146"/>
  <c r="J131" i="146"/>
  <c r="J128" i="146"/>
  <c r="J125" i="146"/>
  <c r="J122" i="146"/>
  <c r="J119" i="146"/>
  <c r="J116" i="146"/>
  <c r="J113" i="146"/>
  <c r="J110" i="146"/>
  <c r="J107" i="146"/>
  <c r="J104" i="146"/>
  <c r="J101" i="146"/>
  <c r="J98" i="146"/>
  <c r="J95" i="146"/>
  <c r="J92" i="146"/>
  <c r="J89" i="146"/>
  <c r="J86" i="146"/>
  <c r="J83" i="146"/>
  <c r="J80" i="146"/>
  <c r="J77" i="146"/>
  <c r="J74" i="146"/>
  <c r="J71" i="146"/>
  <c r="J68" i="146"/>
  <c r="J65" i="146"/>
  <c r="J62" i="146"/>
  <c r="J59" i="146"/>
  <c r="J56" i="146"/>
  <c r="J53" i="146"/>
  <c r="J50" i="146"/>
  <c r="J47" i="146"/>
  <c r="J44" i="146"/>
  <c r="J41" i="146"/>
  <c r="J38" i="146"/>
  <c r="J35" i="146"/>
  <c r="J32" i="146"/>
  <c r="J29" i="146"/>
  <c r="J26" i="146"/>
  <c r="J23" i="146"/>
  <c r="J20" i="146"/>
  <c r="J17" i="146"/>
  <c r="J14" i="146"/>
  <c r="J614" i="146" s="1"/>
  <c r="L614" i="146"/>
  <c r="K614" i="146"/>
  <c r="K9" i="146"/>
  <c r="J9" i="146"/>
  <c r="J8" i="146"/>
  <c r="I17" i="154"/>
  <c r="I20" i="154"/>
  <c r="I23" i="154"/>
  <c r="I26" i="154"/>
  <c r="I29" i="154"/>
  <c r="I32" i="154"/>
  <c r="I35" i="154"/>
  <c r="I38" i="154"/>
  <c r="I41" i="154"/>
  <c r="I44" i="154"/>
  <c r="I47" i="154"/>
  <c r="I50" i="154"/>
  <c r="I53" i="154"/>
  <c r="I56" i="154"/>
  <c r="I59" i="154"/>
  <c r="I62" i="154"/>
  <c r="I65" i="154"/>
  <c r="I68" i="154"/>
  <c r="I71" i="154"/>
  <c r="I74" i="154"/>
  <c r="I77" i="154"/>
  <c r="I80" i="154"/>
  <c r="I83" i="154"/>
  <c r="I86" i="154"/>
  <c r="I89" i="154"/>
  <c r="I92" i="154"/>
  <c r="I95" i="154"/>
  <c r="I98" i="154"/>
  <c r="I101" i="154"/>
  <c r="I104" i="154"/>
  <c r="I107" i="154"/>
  <c r="I110" i="154"/>
  <c r="I113" i="154"/>
  <c r="I116" i="154"/>
  <c r="I119" i="154"/>
  <c r="I122" i="154"/>
  <c r="I125" i="154"/>
  <c r="I128" i="154"/>
  <c r="I131" i="154"/>
  <c r="I134" i="154"/>
  <c r="I137" i="154"/>
  <c r="I140" i="154"/>
  <c r="I143" i="154"/>
  <c r="I146" i="154"/>
  <c r="I149" i="154"/>
  <c r="I152" i="154"/>
  <c r="I155" i="154"/>
  <c r="I158" i="154"/>
  <c r="I161" i="154"/>
  <c r="I164" i="154"/>
  <c r="I167" i="154"/>
  <c r="I170" i="154"/>
  <c r="I173" i="154"/>
  <c r="I176" i="154"/>
  <c r="I179" i="154"/>
  <c r="I182" i="154"/>
  <c r="I185" i="154"/>
  <c r="I188" i="154"/>
  <c r="I191" i="154"/>
  <c r="I194" i="154"/>
  <c r="I197" i="154"/>
  <c r="I200" i="154"/>
  <c r="I203" i="154"/>
  <c r="I206" i="154"/>
  <c r="I209" i="154"/>
  <c r="I212" i="154"/>
  <c r="I215" i="154"/>
  <c r="I218" i="154"/>
  <c r="I221" i="154"/>
  <c r="I224" i="154"/>
  <c r="I227" i="154"/>
  <c r="I230" i="154"/>
  <c r="I233" i="154"/>
  <c r="I236" i="154"/>
  <c r="I239" i="154"/>
  <c r="I242" i="154"/>
  <c r="I245" i="154"/>
  <c r="I248" i="154"/>
  <c r="I251" i="154"/>
  <c r="I254" i="154"/>
  <c r="I257" i="154"/>
  <c r="I260" i="154"/>
  <c r="I263" i="154"/>
  <c r="I266" i="154"/>
  <c r="I269" i="154"/>
  <c r="I272" i="154"/>
  <c r="I275" i="154"/>
  <c r="I278" i="154"/>
  <c r="I281" i="154"/>
  <c r="I284" i="154"/>
  <c r="I287" i="154"/>
  <c r="I290" i="154"/>
  <c r="I293" i="154"/>
  <c r="I296" i="154"/>
  <c r="I299" i="154"/>
  <c r="I302" i="154"/>
  <c r="I305" i="154"/>
  <c r="I308" i="154"/>
  <c r="I311" i="154"/>
  <c r="I314" i="154"/>
  <c r="I317" i="154"/>
  <c r="I320" i="154"/>
  <c r="I323" i="154"/>
  <c r="I326" i="154"/>
  <c r="I329" i="154"/>
  <c r="I332" i="154"/>
  <c r="I335" i="154"/>
  <c r="I338" i="154"/>
  <c r="I341" i="154"/>
  <c r="I344" i="154"/>
  <c r="I347" i="154"/>
  <c r="I350" i="154"/>
  <c r="I353" i="154"/>
  <c r="I356" i="154"/>
  <c r="I359" i="154"/>
  <c r="I362" i="154"/>
  <c r="I365" i="154"/>
  <c r="I368" i="154"/>
  <c r="I371" i="154"/>
  <c r="I374" i="154"/>
  <c r="I377" i="154"/>
  <c r="I380" i="154"/>
  <c r="I383" i="154"/>
  <c r="I386" i="154"/>
  <c r="I389" i="154"/>
  <c r="I392" i="154"/>
  <c r="I395" i="154"/>
  <c r="I398" i="154"/>
  <c r="I401" i="154"/>
  <c r="I404" i="154"/>
  <c r="I407" i="154"/>
  <c r="I410" i="154"/>
  <c r="I413" i="154"/>
  <c r="I416" i="154"/>
  <c r="I419" i="154"/>
  <c r="I422" i="154"/>
  <c r="I425" i="154"/>
  <c r="I428" i="154"/>
  <c r="I431" i="154"/>
  <c r="I434" i="154"/>
  <c r="I437" i="154"/>
  <c r="I440" i="154"/>
  <c r="I443" i="154"/>
  <c r="I446" i="154"/>
  <c r="I449" i="154"/>
  <c r="I452" i="154"/>
  <c r="I455" i="154"/>
  <c r="I458" i="154"/>
  <c r="I461" i="154"/>
  <c r="I464" i="154"/>
  <c r="I467" i="154"/>
  <c r="I470" i="154"/>
  <c r="I473" i="154"/>
  <c r="I476" i="154"/>
  <c r="I479" i="154"/>
  <c r="I482" i="154"/>
  <c r="I485" i="154"/>
  <c r="I488" i="154"/>
  <c r="I491" i="154"/>
  <c r="I494" i="154"/>
  <c r="I497" i="154"/>
  <c r="I500" i="154"/>
  <c r="I503" i="154"/>
  <c r="I506" i="154"/>
  <c r="I509" i="154"/>
  <c r="I512" i="154"/>
  <c r="I515" i="154"/>
  <c r="I518" i="154"/>
  <c r="I521" i="154"/>
  <c r="I524" i="154"/>
  <c r="I527" i="154"/>
  <c r="I530" i="154"/>
  <c r="I533" i="154"/>
  <c r="I536" i="154"/>
  <c r="I539" i="154"/>
  <c r="I542" i="154"/>
  <c r="I545" i="154"/>
  <c r="I548" i="154"/>
  <c r="I551" i="154"/>
  <c r="I554" i="154"/>
  <c r="I557" i="154"/>
  <c r="I560" i="154"/>
  <c r="I563" i="154"/>
  <c r="I566" i="154"/>
  <c r="I569" i="154"/>
  <c r="I572" i="154"/>
  <c r="I575" i="154"/>
  <c r="I578" i="154"/>
  <c r="I581" i="154"/>
  <c r="I584" i="154"/>
  <c r="I587" i="154"/>
  <c r="I590" i="154"/>
  <c r="I593" i="154"/>
  <c r="I596" i="154"/>
  <c r="I599" i="154"/>
  <c r="I602" i="154"/>
  <c r="I605" i="154"/>
  <c r="I608" i="154"/>
  <c r="I611" i="154"/>
  <c r="I14" i="154"/>
  <c r="B135" i="169" a="1"/>
  <c r="B72" i="169" a="1"/>
  <c r="B9" i="169" a="1"/>
  <c r="B32" i="155" a="1"/>
  <c r="B17" i="155" a="1"/>
  <c r="B8" i="155" a="1"/>
  <c r="B90" i="168" a="1"/>
  <c r="B64" i="168" a="1"/>
  <c r="B35" i="168" a="1"/>
  <c r="B54" i="168" s="1"/>
  <c r="B24" i="168" a="1"/>
  <c r="B22" i="168"/>
  <c r="B13" i="168" a="1"/>
  <c r="B104" i="64"/>
  <c r="B94" i="64"/>
  <c r="B90" i="64" a="1"/>
  <c r="B64" i="64" a="1"/>
  <c r="B83" i="64" s="1"/>
  <c r="B35" i="64" a="1"/>
  <c r="B24" i="64" a="1"/>
  <c r="B13" i="64" a="1"/>
  <c r="G35" i="64"/>
  <c r="B133" i="165" a="1"/>
  <c r="B71" i="165" a="1"/>
  <c r="G197" i="167"/>
  <c r="G73" i="167"/>
  <c r="B135" i="167" a="1"/>
  <c r="B73" i="167" a="1"/>
  <c r="B65" i="167"/>
  <c r="B189" i="167" s="1"/>
  <c r="B55" i="167"/>
  <c r="B179" i="167" s="1"/>
  <c r="B45" i="167"/>
  <c r="B169" i="167" s="1"/>
  <c r="B35" i="167"/>
  <c r="B159" i="167" s="1"/>
  <c r="B25" i="167"/>
  <c r="B149" i="167" s="1"/>
  <c r="B15" i="167"/>
  <c r="B139" i="167" s="1"/>
  <c r="B11" i="167" a="1"/>
  <c r="G11" i="167"/>
  <c r="G133" i="165"/>
  <c r="G9" i="165"/>
  <c r="B9" i="165" a="1"/>
  <c r="G76" i="50"/>
  <c r="G62" i="50"/>
  <c r="G36" i="50"/>
  <c r="G10" i="50"/>
  <c r="B189" i="143"/>
  <c r="B179" i="143"/>
  <c r="B177" i="143"/>
  <c r="B175" i="143"/>
  <c r="B169" i="143"/>
  <c r="B159" i="143"/>
  <c r="B157" i="143"/>
  <c r="B155" i="143"/>
  <c r="B149" i="143"/>
  <c r="B139" i="143"/>
  <c r="B137" i="143"/>
  <c r="B135" i="143"/>
  <c r="B135" i="143" a="1"/>
  <c r="B72" i="143" a="1"/>
  <c r="B72" i="143"/>
  <c r="B82" i="143"/>
  <c r="B92" i="143"/>
  <c r="B102" i="143"/>
  <c r="B112" i="143"/>
  <c r="B122" i="143"/>
  <c r="G135" i="143"/>
  <c r="G72" i="143"/>
  <c r="E72" i="143"/>
  <c r="G9" i="143"/>
  <c r="C9" i="143"/>
  <c r="B66" i="143"/>
  <c r="B129" i="143" s="1"/>
  <c r="B65" i="143"/>
  <c r="B191" i="143" s="1"/>
  <c r="B64" i="143"/>
  <c r="B64" i="165" s="1"/>
  <c r="B126" i="165" s="1"/>
  <c r="B63" i="143"/>
  <c r="B126" i="143" s="1"/>
  <c r="B62" i="143"/>
  <c r="B125" i="143" s="1"/>
  <c r="B61" i="143"/>
  <c r="B63" i="167" s="1"/>
  <c r="B187" i="167" s="1"/>
  <c r="B60" i="143"/>
  <c r="B123" i="143" s="1"/>
  <c r="B59" i="143"/>
  <c r="B61" i="167" s="1"/>
  <c r="B185" i="167" s="1"/>
  <c r="B58" i="143"/>
  <c r="B121" i="143" s="1"/>
  <c r="B57" i="143"/>
  <c r="B120" i="143" s="1"/>
  <c r="B56" i="143"/>
  <c r="B119" i="143" s="1"/>
  <c r="B55" i="143"/>
  <c r="B57" i="167" s="1"/>
  <c r="B181" i="167" s="1"/>
  <c r="B54" i="143"/>
  <c r="B54" i="165" s="1"/>
  <c r="B116" i="165" s="1"/>
  <c r="B53" i="143"/>
  <c r="B116" i="143" s="1"/>
  <c r="B52" i="143"/>
  <c r="B52" i="165" s="1"/>
  <c r="B114" i="165" s="1"/>
  <c r="B51" i="143"/>
  <c r="B53" i="167" s="1"/>
  <c r="B177" i="167" s="1"/>
  <c r="B50" i="143"/>
  <c r="B50" i="165" s="1"/>
  <c r="B112" i="165" s="1"/>
  <c r="B49" i="143"/>
  <c r="B51" i="167" s="1"/>
  <c r="B175" i="167" s="1"/>
  <c r="B48" i="143"/>
  <c r="B48" i="165" s="1"/>
  <c r="B110" i="165" s="1"/>
  <c r="B47" i="143"/>
  <c r="B173" i="143" s="1"/>
  <c r="B46" i="143"/>
  <c r="B109" i="143" s="1"/>
  <c r="B45" i="143"/>
  <c r="B171" i="143" s="1"/>
  <c r="B44" i="143"/>
  <c r="B44" i="165" s="1"/>
  <c r="B106" i="165" s="1"/>
  <c r="B43" i="143"/>
  <c r="B106" i="143" s="1"/>
  <c r="B42" i="143"/>
  <c r="B105" i="143" s="1"/>
  <c r="B41" i="143"/>
  <c r="B43" i="167" s="1"/>
  <c r="B167" i="167" s="1"/>
  <c r="B40" i="143"/>
  <c r="B103" i="143" s="1"/>
  <c r="B39" i="143"/>
  <c r="B41" i="167" s="1"/>
  <c r="B165" i="167" s="1"/>
  <c r="B38" i="143"/>
  <c r="B101" i="143" s="1"/>
  <c r="B37" i="143"/>
  <c r="B100" i="143" s="1"/>
  <c r="B36" i="143"/>
  <c r="B99" i="143" s="1"/>
  <c r="B35" i="143"/>
  <c r="B37" i="167" s="1"/>
  <c r="B161" i="167" s="1"/>
  <c r="B34" i="143"/>
  <c r="B34" i="165" s="1"/>
  <c r="B96" i="165" s="1"/>
  <c r="B33" i="143"/>
  <c r="B96" i="143" s="1"/>
  <c r="B32" i="143"/>
  <c r="B32" i="165" s="1"/>
  <c r="B94" i="165" s="1"/>
  <c r="B31" i="143"/>
  <c r="B33" i="167" s="1"/>
  <c r="B157" i="167" s="1"/>
  <c r="B30" i="143"/>
  <c r="B30" i="165" s="1"/>
  <c r="B92" i="165" s="1"/>
  <c r="B29" i="143"/>
  <c r="B110" i="64" s="1"/>
  <c r="B28" i="143"/>
  <c r="B28" i="165" s="1"/>
  <c r="B90" i="165" s="1"/>
  <c r="B27" i="143"/>
  <c r="B108" i="64" s="1"/>
  <c r="B26" i="143"/>
  <c r="B89" i="143" s="1"/>
  <c r="B25" i="143"/>
  <c r="B106" i="64" s="1"/>
  <c r="B24" i="143"/>
  <c r="B24" i="165" s="1"/>
  <c r="B86" i="165" s="1"/>
  <c r="B23" i="143"/>
  <c r="B49" i="168" s="1"/>
  <c r="B22" i="143"/>
  <c r="B48" i="64" s="1"/>
  <c r="B21" i="143"/>
  <c r="B23" i="167" s="1"/>
  <c r="B147" i="167" s="1"/>
  <c r="B20" i="143"/>
  <c r="B46" i="64" s="1"/>
  <c r="B19" i="143"/>
  <c r="M229" i="167" s="1"/>
  <c r="B18" i="143"/>
  <c r="L229" i="167" s="1"/>
  <c r="B17" i="143"/>
  <c r="B40" i="155" s="1"/>
  <c r="B16" i="143"/>
  <c r="B79" i="143" s="1"/>
  <c r="B15" i="143"/>
  <c r="I90" i="168" s="1"/>
  <c r="B14" i="143"/>
  <c r="H90" i="64" s="1"/>
  <c r="B13" i="143"/>
  <c r="G17" i="155" s="1"/>
  <c r="B12" i="143"/>
  <c r="F72" i="169" s="1"/>
  <c r="B11" i="143"/>
  <c r="B10" i="155" s="1"/>
  <c r="B10" i="143"/>
  <c r="C64" i="64" s="1"/>
  <c r="B9" i="143"/>
  <c r="B12" i="150" s="1" a="1"/>
  <c r="K614" i="154"/>
  <c r="J614" i="154"/>
  <c r="J10" i="154"/>
  <c r="I126" i="169"/>
  <c r="H126" i="169"/>
  <c r="G126" i="169"/>
  <c r="F126" i="169"/>
  <c r="E126" i="169"/>
  <c r="I123" i="169"/>
  <c r="H123" i="169"/>
  <c r="G123" i="169"/>
  <c r="F123" i="169"/>
  <c r="E123" i="169"/>
  <c r="I118" i="169"/>
  <c r="H118" i="169"/>
  <c r="H117" i="169" s="1"/>
  <c r="G118" i="169"/>
  <c r="F118" i="169"/>
  <c r="F117" i="169" s="1"/>
  <c r="E118" i="169"/>
  <c r="I117" i="169"/>
  <c r="G117" i="169"/>
  <c r="E117" i="169"/>
  <c r="I111" i="169"/>
  <c r="H111" i="169"/>
  <c r="G111" i="169"/>
  <c r="F111" i="169"/>
  <c r="E111" i="169"/>
  <c r="I107" i="169"/>
  <c r="H107" i="169"/>
  <c r="G107" i="169"/>
  <c r="F107" i="169"/>
  <c r="E107" i="169"/>
  <c r="I103" i="169"/>
  <c r="H103" i="169"/>
  <c r="H102" i="169" s="1"/>
  <c r="G103" i="169"/>
  <c r="F103" i="169"/>
  <c r="F102" i="169" s="1"/>
  <c r="E103" i="169"/>
  <c r="I102" i="169"/>
  <c r="G102" i="169"/>
  <c r="E102" i="169"/>
  <c r="I96" i="169"/>
  <c r="H96" i="169"/>
  <c r="G96" i="169"/>
  <c r="F96" i="169"/>
  <c r="E96" i="169"/>
  <c r="I91" i="169"/>
  <c r="H91" i="169"/>
  <c r="G91" i="169"/>
  <c r="F91" i="169"/>
  <c r="E91" i="169"/>
  <c r="I86" i="169"/>
  <c r="H86" i="169"/>
  <c r="H85" i="169" s="1"/>
  <c r="G86" i="169"/>
  <c r="F86" i="169"/>
  <c r="F85" i="169" s="1"/>
  <c r="E86" i="169"/>
  <c r="I85" i="169"/>
  <c r="G85" i="169"/>
  <c r="E85" i="169"/>
  <c r="I80" i="169"/>
  <c r="H80" i="169"/>
  <c r="G80" i="169"/>
  <c r="F80" i="169"/>
  <c r="E80" i="169"/>
  <c r="I75" i="169"/>
  <c r="I74" i="169" s="1"/>
  <c r="I73" i="169" s="1"/>
  <c r="H75" i="169"/>
  <c r="G75" i="169"/>
  <c r="G74" i="169" s="1"/>
  <c r="G73" i="169" s="1"/>
  <c r="F75" i="169"/>
  <c r="E75" i="169"/>
  <c r="E74" i="169" s="1"/>
  <c r="E73" i="169" s="1"/>
  <c r="H74" i="169"/>
  <c r="H73" i="169" s="1"/>
  <c r="F74" i="169"/>
  <c r="F73" i="169" s="1"/>
  <c r="E70" i="169"/>
  <c r="F63" i="169"/>
  <c r="E63" i="169"/>
  <c r="F60" i="169"/>
  <c r="E60" i="169"/>
  <c r="F55" i="169"/>
  <c r="F54" i="169" s="1"/>
  <c r="E55" i="169"/>
  <c r="E54" i="169"/>
  <c r="F48" i="169"/>
  <c r="E48" i="169"/>
  <c r="F44" i="169"/>
  <c r="E44" i="169"/>
  <c r="E39" i="169" s="1"/>
  <c r="F40" i="169"/>
  <c r="E40" i="169"/>
  <c r="F39" i="169"/>
  <c r="F33" i="169"/>
  <c r="E33" i="169"/>
  <c r="F28" i="169"/>
  <c r="E28" i="169"/>
  <c r="F23" i="169"/>
  <c r="E23" i="169"/>
  <c r="F17" i="169"/>
  <c r="E17" i="169"/>
  <c r="F12" i="169"/>
  <c r="F11" i="169" s="1"/>
  <c r="E12" i="169"/>
  <c r="E11" i="169"/>
  <c r="E7" i="169"/>
  <c r="E133" i="169" s="1"/>
  <c r="F126" i="143"/>
  <c r="E126" i="143"/>
  <c r="F123" i="143"/>
  <c r="E123" i="143"/>
  <c r="F118" i="143"/>
  <c r="E118" i="143"/>
  <c r="F117" i="143"/>
  <c r="E117" i="143"/>
  <c r="F111" i="143"/>
  <c r="E111" i="143"/>
  <c r="F107" i="143"/>
  <c r="E107" i="143"/>
  <c r="F103" i="143"/>
  <c r="E103" i="143"/>
  <c r="F102" i="143"/>
  <c r="E102" i="143"/>
  <c r="F96" i="143"/>
  <c r="E96" i="143"/>
  <c r="F91" i="143"/>
  <c r="E91" i="143"/>
  <c r="F86" i="143"/>
  <c r="E86" i="143"/>
  <c r="F85" i="143"/>
  <c r="E85" i="143"/>
  <c r="F80" i="143"/>
  <c r="E80" i="143"/>
  <c r="F75" i="143"/>
  <c r="E75" i="143"/>
  <c r="F74" i="143"/>
  <c r="E74" i="143"/>
  <c r="F73" i="143"/>
  <c r="E73" i="143"/>
  <c r="E70" i="143"/>
  <c r="F63" i="143"/>
  <c r="E63" i="143"/>
  <c r="F60" i="143"/>
  <c r="F54" i="143" s="1"/>
  <c r="F21" i="50" s="1"/>
  <c r="E60" i="143"/>
  <c r="E54" i="143" s="1"/>
  <c r="E21" i="50" s="1"/>
  <c r="F55" i="143"/>
  <c r="E55" i="143"/>
  <c r="F48" i="143"/>
  <c r="E48" i="143"/>
  <c r="F44" i="143"/>
  <c r="E44" i="143"/>
  <c r="F40" i="143"/>
  <c r="F39" i="143" s="1"/>
  <c r="F20" i="50" s="1"/>
  <c r="E40" i="143"/>
  <c r="E39" i="143" s="1"/>
  <c r="E20" i="50" s="1"/>
  <c r="F33" i="143"/>
  <c r="E33" i="143"/>
  <c r="F28" i="143"/>
  <c r="E28" i="143"/>
  <c r="E22" i="143" s="1"/>
  <c r="E19" i="50" s="1"/>
  <c r="F23" i="143"/>
  <c r="F22" i="143" s="1"/>
  <c r="E23" i="143"/>
  <c r="F17" i="143"/>
  <c r="E17" i="143"/>
  <c r="F12" i="143"/>
  <c r="E12" i="143"/>
  <c r="F11" i="143"/>
  <c r="F18" i="50" s="1"/>
  <c r="E11" i="143"/>
  <c r="E18" i="50" s="1"/>
  <c r="E7" i="143"/>
  <c r="E133" i="143" s="1"/>
  <c r="F39" i="155" a="1"/>
  <c r="F41" i="155" s="1"/>
  <c r="F36" i="155" a="1"/>
  <c r="F37" i="155" s="1"/>
  <c r="E36" i="155"/>
  <c r="E36" i="155" a="1"/>
  <c r="E37" i="155" s="1"/>
  <c r="F33" i="155" a="1"/>
  <c r="F33" i="155"/>
  <c r="F34" i="155"/>
  <c r="F35" i="155"/>
  <c r="F24" i="155"/>
  <c r="E24" i="155"/>
  <c r="F21" i="155"/>
  <c r="E21" i="155"/>
  <c r="F18" i="155"/>
  <c r="E18" i="155"/>
  <c r="E15" i="155"/>
  <c r="E9" i="155"/>
  <c r="E14" i="50" s="1"/>
  <c r="H217" i="157" s="1"/>
  <c r="F9" i="155"/>
  <c r="F14" i="50" s="1"/>
  <c r="I217" i="157" s="1"/>
  <c r="E6" i="155"/>
  <c r="E30" i="155" s="1"/>
  <c r="I109" i="168"/>
  <c r="I107" i="168"/>
  <c r="I107" i="168" a="1"/>
  <c r="I110" i="168" s="1"/>
  <c r="H107" i="168" a="1"/>
  <c r="H109" i="168" s="1"/>
  <c r="G109" i="168"/>
  <c r="G107" i="168"/>
  <c r="G107" i="168" a="1"/>
  <c r="G110" i="168" s="1"/>
  <c r="F107" i="168" a="1"/>
  <c r="F109" i="168" s="1"/>
  <c r="E109" i="168"/>
  <c r="E107" i="168"/>
  <c r="E107" i="168" a="1"/>
  <c r="E110" i="168" s="1"/>
  <c r="I103" i="168" a="1"/>
  <c r="I105" i="168" s="1"/>
  <c r="H105" i="168"/>
  <c r="H103" i="168"/>
  <c r="H103" i="168" a="1"/>
  <c r="H106" i="168" s="1"/>
  <c r="G103" i="168" a="1"/>
  <c r="G105" i="168" s="1"/>
  <c r="F105" i="168"/>
  <c r="F103" i="168"/>
  <c r="F103" i="168" a="1"/>
  <c r="F106" i="168" s="1"/>
  <c r="E103" i="168" a="1"/>
  <c r="E105" i="168" s="1"/>
  <c r="I101" i="168"/>
  <c r="I99" i="168"/>
  <c r="I99" i="168" a="1"/>
  <c r="I102" i="168" s="1"/>
  <c r="H99" i="168" a="1"/>
  <c r="H101" i="168" s="1"/>
  <c r="G101" i="168"/>
  <c r="G99" i="168"/>
  <c r="G99" i="168" a="1"/>
  <c r="G102" i="168" s="1"/>
  <c r="F99" i="168" a="1"/>
  <c r="F101" i="168" s="1"/>
  <c r="E101" i="168"/>
  <c r="E99" i="168"/>
  <c r="E99" i="168" a="1"/>
  <c r="E102" i="168" s="1"/>
  <c r="I95" i="168" a="1"/>
  <c r="I97" i="168" s="1"/>
  <c r="H97" i="168"/>
  <c r="H95" i="168"/>
  <c r="H95" i="168" a="1"/>
  <c r="H98" i="168" s="1"/>
  <c r="G95" i="168" a="1"/>
  <c r="G97" i="168" s="1"/>
  <c r="F97" i="168"/>
  <c r="F95" i="168"/>
  <c r="F95" i="168" a="1"/>
  <c r="F98" i="168" s="1"/>
  <c r="E95" i="168" a="1"/>
  <c r="E97" i="168" s="1"/>
  <c r="I93" i="168"/>
  <c r="I91" i="168"/>
  <c r="I91" i="168" a="1"/>
  <c r="I94" i="168" s="1"/>
  <c r="H91" i="168" a="1"/>
  <c r="H93" i="168" s="1"/>
  <c r="G93" i="168"/>
  <c r="G91" i="168"/>
  <c r="G91" i="168" a="1"/>
  <c r="G94" i="168" s="1"/>
  <c r="F91" i="168" a="1"/>
  <c r="F93" i="168" s="1"/>
  <c r="E93" i="168"/>
  <c r="E91" i="168"/>
  <c r="E91" i="168" a="1"/>
  <c r="E94" i="168" s="1"/>
  <c r="E81" i="168" a="1"/>
  <c r="E84" i="168" s="1"/>
  <c r="E77" i="168" a="1"/>
  <c r="E79" i="168" s="1"/>
  <c r="E73" i="168"/>
  <c r="E73" i="168" a="1"/>
  <c r="E76" i="168" s="1"/>
  <c r="E69" i="168" a="1"/>
  <c r="E71" i="168" s="1"/>
  <c r="E65" i="168" a="1"/>
  <c r="E68" i="168" s="1"/>
  <c r="F52" i="168"/>
  <c r="E52" i="168"/>
  <c r="F48" i="168"/>
  <c r="E48" i="168"/>
  <c r="F44" i="168"/>
  <c r="E44" i="168"/>
  <c r="F40" i="168"/>
  <c r="E40" i="168"/>
  <c r="F36" i="168"/>
  <c r="E36" i="168"/>
  <c r="E25" i="168"/>
  <c r="F25" i="168"/>
  <c r="E14" i="168"/>
  <c r="F14" i="168"/>
  <c r="E11" i="168"/>
  <c r="E22" i="168" s="1"/>
  <c r="F109" i="64"/>
  <c r="F107" i="64"/>
  <c r="F107" i="64" a="1"/>
  <c r="F110" i="64" s="1"/>
  <c r="E107" i="64" a="1"/>
  <c r="E109" i="64" s="1"/>
  <c r="F103" i="64" a="1"/>
  <c r="F106" i="64" s="1"/>
  <c r="E105" i="64"/>
  <c r="E103" i="64"/>
  <c r="E103" i="64" a="1"/>
  <c r="E106" i="64" s="1"/>
  <c r="F101" i="64"/>
  <c r="F99" i="64"/>
  <c r="F99" i="64" a="1"/>
  <c r="F102" i="64" s="1"/>
  <c r="E99" i="64" a="1"/>
  <c r="E101" i="64" s="1"/>
  <c r="F95" i="64" a="1"/>
  <c r="F98" i="64" s="1"/>
  <c r="E97" i="64"/>
  <c r="E95" i="64"/>
  <c r="E95" i="64" a="1"/>
  <c r="E98" i="64" s="1"/>
  <c r="F91" i="64" a="1"/>
  <c r="F91" i="64" s="1"/>
  <c r="F92" i="64"/>
  <c r="F94" i="64"/>
  <c r="E91" i="64" a="1"/>
  <c r="E91" i="64" s="1"/>
  <c r="E92" i="64"/>
  <c r="E94" i="64"/>
  <c r="E81" i="64" a="1"/>
  <c r="E83" i="64" s="1"/>
  <c r="F77" i="64" a="1"/>
  <c r="F80" i="64" s="1"/>
  <c r="E73" i="64"/>
  <c r="E73" i="64" a="1"/>
  <c r="E76" i="64" s="1"/>
  <c r="F69" i="64" a="1"/>
  <c r="F72" i="64" s="1"/>
  <c r="E69" i="64" a="1"/>
  <c r="E71" i="64" s="1"/>
  <c r="F65" i="64" a="1"/>
  <c r="F65" i="64" s="1"/>
  <c r="E65" i="64" a="1"/>
  <c r="E65" i="64" s="1"/>
  <c r="E68" i="64"/>
  <c r="E62" i="64"/>
  <c r="E52" i="64"/>
  <c r="E48" i="64"/>
  <c r="E44" i="64"/>
  <c r="E40" i="64"/>
  <c r="E36" i="64"/>
  <c r="F52" i="64"/>
  <c r="F48" i="64"/>
  <c r="F44" i="64"/>
  <c r="F40" i="64"/>
  <c r="F36" i="64"/>
  <c r="E25" i="64"/>
  <c r="F25" i="64"/>
  <c r="E14" i="64"/>
  <c r="E77" i="64" s="1" a="1"/>
  <c r="E79" i="64" s="1"/>
  <c r="F14" i="64"/>
  <c r="F81" i="64" s="1" a="1"/>
  <c r="E11" i="64"/>
  <c r="E22" i="64" s="1"/>
  <c r="K238" i="167"/>
  <c r="K236" i="167"/>
  <c r="K234" i="167"/>
  <c r="K232" i="167"/>
  <c r="K230" i="167"/>
  <c r="K230" i="167" a="1"/>
  <c r="K237" i="167" s="1"/>
  <c r="J238" i="167"/>
  <c r="J236" i="167"/>
  <c r="J234" i="167"/>
  <c r="J232" i="167"/>
  <c r="J230" i="167"/>
  <c r="J230" i="167" a="1"/>
  <c r="J237" i="167" s="1"/>
  <c r="F230" i="167" a="1"/>
  <c r="F230" i="167"/>
  <c r="F231" i="167"/>
  <c r="F232" i="167"/>
  <c r="F233" i="167"/>
  <c r="F234" i="167"/>
  <c r="F235" i="167"/>
  <c r="F236" i="167"/>
  <c r="F237" i="167"/>
  <c r="F238" i="167"/>
  <c r="E230" i="167" a="1"/>
  <c r="E230" i="167"/>
  <c r="E231" i="167"/>
  <c r="E232" i="167"/>
  <c r="E233" i="167"/>
  <c r="E234" i="167"/>
  <c r="E235" i="167"/>
  <c r="E236" i="167"/>
  <c r="E237" i="167"/>
  <c r="E238" i="167"/>
  <c r="E227" i="167"/>
  <c r="K219" i="167"/>
  <c r="J219" i="167"/>
  <c r="K215" i="167"/>
  <c r="J215" i="167"/>
  <c r="K214" i="167"/>
  <c r="J214" i="167"/>
  <c r="F219" i="167"/>
  <c r="E219" i="167"/>
  <c r="F215" i="167"/>
  <c r="E215" i="167"/>
  <c r="F214" i="167"/>
  <c r="E214" i="167"/>
  <c r="F203" i="167"/>
  <c r="E203" i="167"/>
  <c r="F199" i="167"/>
  <c r="E199" i="167"/>
  <c r="F198" i="167"/>
  <c r="E198" i="167"/>
  <c r="F124" i="167"/>
  <c r="E124" i="167"/>
  <c r="F123" i="167"/>
  <c r="E123" i="167"/>
  <c r="F117" i="167"/>
  <c r="E117" i="167"/>
  <c r="F113" i="167"/>
  <c r="E113" i="167"/>
  <c r="F109" i="167"/>
  <c r="E109" i="167"/>
  <c r="F108" i="167"/>
  <c r="E108" i="167"/>
  <c r="F103" i="167"/>
  <c r="E103" i="167"/>
  <c r="F98" i="167"/>
  <c r="E98" i="167"/>
  <c r="F97" i="167"/>
  <c r="E97" i="167"/>
  <c r="F92" i="167"/>
  <c r="E92" i="167"/>
  <c r="F87" i="167"/>
  <c r="E87" i="167"/>
  <c r="F86" i="167"/>
  <c r="E86" i="167"/>
  <c r="F81" i="167"/>
  <c r="E81" i="167"/>
  <c r="F76" i="167"/>
  <c r="E76" i="167"/>
  <c r="F75" i="167"/>
  <c r="E75" i="167"/>
  <c r="F74" i="167"/>
  <c r="E74" i="167"/>
  <c r="F62" i="167"/>
  <c r="F61" i="167" s="1"/>
  <c r="E62" i="167"/>
  <c r="E61" i="167" s="1"/>
  <c r="F55" i="167"/>
  <c r="E55" i="167"/>
  <c r="E46" i="167" s="1"/>
  <c r="F51" i="167"/>
  <c r="F46" i="167" s="1"/>
  <c r="E51" i="167"/>
  <c r="F47" i="167"/>
  <c r="E47" i="167"/>
  <c r="F41" i="167"/>
  <c r="E41" i="167"/>
  <c r="F36" i="167"/>
  <c r="E36" i="167"/>
  <c r="E35" i="167" s="1"/>
  <c r="E29" i="168" s="1"/>
  <c r="F35" i="167"/>
  <c r="F29" i="168" s="1"/>
  <c r="F30" i="167"/>
  <c r="E30" i="167"/>
  <c r="F25" i="167"/>
  <c r="F24" i="167" s="1"/>
  <c r="E25" i="167"/>
  <c r="E24" i="167" s="1"/>
  <c r="F19" i="167"/>
  <c r="E19" i="167"/>
  <c r="E13" i="167" s="1"/>
  <c r="F14" i="167"/>
  <c r="F13" i="167" s="1"/>
  <c r="E14" i="167"/>
  <c r="E9" i="167"/>
  <c r="E195" i="167" s="1"/>
  <c r="E131" i="165"/>
  <c r="F122" i="165"/>
  <c r="E122" i="165"/>
  <c r="F121" i="165"/>
  <c r="E121" i="165"/>
  <c r="F115" i="165"/>
  <c r="E115" i="165"/>
  <c r="F111" i="165"/>
  <c r="E111" i="165"/>
  <c r="F107" i="165"/>
  <c r="E107" i="165"/>
  <c r="F106" i="165"/>
  <c r="E106" i="165"/>
  <c r="F101" i="165"/>
  <c r="E101" i="165"/>
  <c r="F96" i="165"/>
  <c r="E96" i="165"/>
  <c r="F95" i="165"/>
  <c r="E95" i="165"/>
  <c r="F90" i="165"/>
  <c r="E90" i="165"/>
  <c r="F85" i="165"/>
  <c r="E85" i="165"/>
  <c r="F84" i="165"/>
  <c r="E84" i="165"/>
  <c r="F79" i="165"/>
  <c r="E79" i="165"/>
  <c r="F74" i="165"/>
  <c r="E74" i="165"/>
  <c r="F73" i="165"/>
  <c r="E73" i="165"/>
  <c r="F72" i="165"/>
  <c r="E72" i="165"/>
  <c r="E69" i="165"/>
  <c r="F60" i="165"/>
  <c r="F59" i="165" s="1"/>
  <c r="E60" i="165"/>
  <c r="E59" i="165" s="1"/>
  <c r="F53" i="165"/>
  <c r="E53" i="165"/>
  <c r="F49" i="165"/>
  <c r="E49" i="165"/>
  <c r="F45" i="165"/>
  <c r="E45" i="165"/>
  <c r="F44" i="165"/>
  <c r="E44" i="165"/>
  <c r="F39" i="165"/>
  <c r="E39" i="165"/>
  <c r="F34" i="165"/>
  <c r="E34" i="165"/>
  <c r="E33" i="165" s="1"/>
  <c r="F33" i="165"/>
  <c r="F29" i="64" s="1"/>
  <c r="F28" i="165"/>
  <c r="E28" i="165"/>
  <c r="F23" i="165"/>
  <c r="F22" i="165" s="1"/>
  <c r="E23" i="165"/>
  <c r="E22" i="165" s="1"/>
  <c r="F17" i="165"/>
  <c r="E17" i="165"/>
  <c r="E11" i="165" s="1"/>
  <c r="E10" i="165" s="1"/>
  <c r="F12" i="165"/>
  <c r="F11" i="165" s="1"/>
  <c r="F10" i="165" s="1"/>
  <c r="E12" i="165"/>
  <c r="E7" i="165"/>
  <c r="E74" i="50"/>
  <c r="E60" i="50"/>
  <c r="E34" i="50"/>
  <c r="E8" i="50"/>
  <c r="E9" i="50"/>
  <c r="E13" i="50" l="1"/>
  <c r="E134" i="165" a="1"/>
  <c r="E134" i="165" s="1"/>
  <c r="F13" i="50"/>
  <c r="F134" i="165" a="1"/>
  <c r="F19" i="50"/>
  <c r="F10" i="143"/>
  <c r="F136" i="143" s="1" a="1"/>
  <c r="F12" i="167"/>
  <c r="F84" i="64"/>
  <c r="F81" i="64"/>
  <c r="F83" i="64"/>
  <c r="E12" i="167"/>
  <c r="F68" i="64"/>
  <c r="E39" i="155" a="1"/>
  <c r="E41" i="155" s="1"/>
  <c r="E52" i="50"/>
  <c r="E56" i="50"/>
  <c r="E51" i="50"/>
  <c r="E55" i="50"/>
  <c r="E50" i="50"/>
  <c r="E54" i="50"/>
  <c r="E53" i="50"/>
  <c r="F67" i="64"/>
  <c r="E75" i="64"/>
  <c r="E88" i="64"/>
  <c r="J227" i="167"/>
  <c r="E29" i="64"/>
  <c r="F66" i="64"/>
  <c r="F73" i="64" a="1"/>
  <c r="F75" i="64" s="1"/>
  <c r="E33" i="168"/>
  <c r="E33" i="64"/>
  <c r="E62" i="168"/>
  <c r="E10" i="143"/>
  <c r="E136" i="143" s="1" a="1"/>
  <c r="O12" i="150"/>
  <c r="P12" i="150"/>
  <c r="N12" i="150"/>
  <c r="L12" i="150"/>
  <c r="J12" i="150"/>
  <c r="H12" i="150"/>
  <c r="F12" i="150"/>
  <c r="D12" i="150"/>
  <c r="B12" i="150"/>
  <c r="E81" i="168"/>
  <c r="E88" i="168"/>
  <c r="E17" i="50"/>
  <c r="F52" i="50"/>
  <c r="F56" i="50"/>
  <c r="F51" i="50"/>
  <c r="F55" i="50"/>
  <c r="F50" i="50"/>
  <c r="F54" i="50"/>
  <c r="F53" i="50"/>
  <c r="E65" i="168"/>
  <c r="F79" i="64"/>
  <c r="E67" i="168"/>
  <c r="F69" i="168" a="1"/>
  <c r="E75" i="168"/>
  <c r="F77" i="168" a="1"/>
  <c r="E83" i="168"/>
  <c r="E38" i="155"/>
  <c r="F17" i="50"/>
  <c r="E211" i="167"/>
  <c r="E66" i="64"/>
  <c r="F69" i="64"/>
  <c r="F65" i="168" a="1"/>
  <c r="F67" i="168" s="1"/>
  <c r="F73" i="168" a="1"/>
  <c r="F75" i="168" s="1"/>
  <c r="F81" i="168" a="1"/>
  <c r="F83" i="168" s="1"/>
  <c r="E22" i="169"/>
  <c r="E10" i="169" s="1"/>
  <c r="F77" i="64"/>
  <c r="E67" i="64"/>
  <c r="J211" i="167"/>
  <c r="F71" i="64"/>
  <c r="F36" i="155"/>
  <c r="F22" i="169"/>
  <c r="F10" i="169" s="1"/>
  <c r="E33" i="155" a="1"/>
  <c r="F38" i="155"/>
  <c r="B128" i="143"/>
  <c r="B118" i="143"/>
  <c r="B108" i="143"/>
  <c r="B98" i="143"/>
  <c r="B88" i="143"/>
  <c r="B78" i="143"/>
  <c r="B76" i="50" a="1"/>
  <c r="I10" i="50"/>
  <c r="B62" i="165"/>
  <c r="B124" i="165" s="1"/>
  <c r="B42" i="165"/>
  <c r="B104" i="165" s="1"/>
  <c r="B22" i="165"/>
  <c r="B84" i="165" s="1"/>
  <c r="F9" i="165"/>
  <c r="C133" i="165"/>
  <c r="H11" i="167"/>
  <c r="G135" i="167"/>
  <c r="E213" i="167"/>
  <c r="I229" i="167"/>
  <c r="N229" i="167"/>
  <c r="G24" i="64"/>
  <c r="E64" i="64"/>
  <c r="I90" i="64"/>
  <c r="B44" i="64"/>
  <c r="B70" i="64"/>
  <c r="B92" i="64"/>
  <c r="B17" i="168"/>
  <c r="B41" i="168"/>
  <c r="C13" i="168"/>
  <c r="H24" i="168"/>
  <c r="F64" i="168"/>
  <c r="C8" i="155"/>
  <c r="H17" i="155"/>
  <c r="B9" i="155"/>
  <c r="B19" i="155"/>
  <c r="B10" i="169"/>
  <c r="B73" i="169" s="1"/>
  <c r="G72" i="169"/>
  <c r="B12" i="171" a="1"/>
  <c r="H72" i="143"/>
  <c r="B127" i="143"/>
  <c r="B117" i="143"/>
  <c r="B107" i="143"/>
  <c r="B97" i="143"/>
  <c r="B87" i="143"/>
  <c r="B77" i="143"/>
  <c r="C36" i="50"/>
  <c r="H62" i="50"/>
  <c r="B60" i="165"/>
  <c r="B122" i="165" s="1"/>
  <c r="B40" i="165"/>
  <c r="B102" i="165" s="1"/>
  <c r="B20" i="165"/>
  <c r="B82" i="165" s="1"/>
  <c r="E133" i="165"/>
  <c r="I11" i="167"/>
  <c r="B27" i="167"/>
  <c r="B151" i="167" s="1"/>
  <c r="B47" i="167"/>
  <c r="B171" i="167" s="1"/>
  <c r="B67" i="167"/>
  <c r="B191" i="167" s="1"/>
  <c r="B190" i="167"/>
  <c r="C73" i="167"/>
  <c r="H135" i="167"/>
  <c r="F213" i="167"/>
  <c r="J213" i="167"/>
  <c r="C13" i="64"/>
  <c r="H24" i="64"/>
  <c r="F64" i="64"/>
  <c r="B16" i="64"/>
  <c r="B42" i="64"/>
  <c r="B72" i="64"/>
  <c r="B43" i="168"/>
  <c r="E13" i="168"/>
  <c r="I24" i="168"/>
  <c r="G64" i="168"/>
  <c r="E8" i="155"/>
  <c r="I17" i="155"/>
  <c r="B8" i="155"/>
  <c r="B18" i="155"/>
  <c r="C9" i="169"/>
  <c r="H72" i="169"/>
  <c r="B12" i="149" a="1"/>
  <c r="B12" i="176" a="1"/>
  <c r="L12" i="176" s="1"/>
  <c r="E9" i="143"/>
  <c r="I72" i="143"/>
  <c r="B86" i="143"/>
  <c r="B76" i="143"/>
  <c r="B141" i="143"/>
  <c r="B161" i="143"/>
  <c r="B181" i="143"/>
  <c r="E36" i="50"/>
  <c r="I62" i="50"/>
  <c r="B58" i="165"/>
  <c r="B120" i="165" s="1"/>
  <c r="B38" i="165"/>
  <c r="B100" i="165" s="1"/>
  <c r="B18" i="165"/>
  <c r="B80" i="165" s="1"/>
  <c r="H9" i="165"/>
  <c r="F133" i="165"/>
  <c r="B66" i="167"/>
  <c r="B128" i="167" s="1"/>
  <c r="B29" i="167"/>
  <c r="B153" i="167" s="1"/>
  <c r="B49" i="167"/>
  <c r="B173" i="167" s="1"/>
  <c r="E73" i="167"/>
  <c r="I135" i="167"/>
  <c r="G213" i="167"/>
  <c r="K213" i="167"/>
  <c r="E13" i="64"/>
  <c r="I24" i="64"/>
  <c r="G64" i="64"/>
  <c r="B14" i="64"/>
  <c r="B40" i="64"/>
  <c r="B74" i="64"/>
  <c r="B96" i="64"/>
  <c r="B27" i="168"/>
  <c r="B45" i="168"/>
  <c r="F13" i="168"/>
  <c r="C35" i="168"/>
  <c r="H64" i="168"/>
  <c r="F8" i="155"/>
  <c r="C32" i="155"/>
  <c r="B17" i="155"/>
  <c r="E9" i="169"/>
  <c r="I72" i="169"/>
  <c r="B12" i="174" a="1"/>
  <c r="P12" i="174" s="1"/>
  <c r="F9" i="143"/>
  <c r="C135" i="143"/>
  <c r="B115" i="143"/>
  <c r="B95" i="143"/>
  <c r="B85" i="143"/>
  <c r="B75" i="143"/>
  <c r="B143" i="143"/>
  <c r="B163" i="143"/>
  <c r="B183" i="143"/>
  <c r="F36" i="50"/>
  <c r="C76" i="50"/>
  <c r="B56" i="165"/>
  <c r="B118" i="165" s="1"/>
  <c r="B36" i="165"/>
  <c r="B98" i="165" s="1"/>
  <c r="B16" i="165"/>
  <c r="B78" i="165" s="1"/>
  <c r="I9" i="165"/>
  <c r="B11" i="167"/>
  <c r="B135" i="167" s="1"/>
  <c r="B31" i="167"/>
  <c r="B155" i="167" s="1"/>
  <c r="F73" i="167"/>
  <c r="C197" i="167"/>
  <c r="H213" i="167"/>
  <c r="L213" i="167"/>
  <c r="F13" i="64"/>
  <c r="C35" i="64"/>
  <c r="H64" i="64"/>
  <c r="B13" i="64"/>
  <c r="B38" i="64"/>
  <c r="B76" i="64"/>
  <c r="B98" i="64"/>
  <c r="B24" i="168"/>
  <c r="B47" i="168"/>
  <c r="G13" i="168"/>
  <c r="E35" i="168"/>
  <c r="I64" i="168"/>
  <c r="G8" i="155"/>
  <c r="E32" i="155"/>
  <c r="B26" i="155"/>
  <c r="F9" i="169"/>
  <c r="C135" i="169"/>
  <c r="B12" i="148" a="1"/>
  <c r="P12" i="148" s="1"/>
  <c r="B12" i="160" a="1"/>
  <c r="E135" i="143"/>
  <c r="B124" i="143"/>
  <c r="B114" i="143"/>
  <c r="B104" i="143"/>
  <c r="B94" i="143"/>
  <c r="B84" i="143"/>
  <c r="B74" i="143"/>
  <c r="B145" i="143"/>
  <c r="B165" i="143"/>
  <c r="B185" i="143"/>
  <c r="E76" i="50"/>
  <c r="B14" i="165"/>
  <c r="B76" i="165" s="1"/>
  <c r="C71" i="165"/>
  <c r="H133" i="165"/>
  <c r="B13" i="167"/>
  <c r="B137" i="167" s="1"/>
  <c r="E197" i="167"/>
  <c r="I213" i="167"/>
  <c r="M213" i="167"/>
  <c r="G13" i="64"/>
  <c r="E35" i="64"/>
  <c r="I64" i="64"/>
  <c r="B28" i="64"/>
  <c r="B36" i="64"/>
  <c r="B78" i="64"/>
  <c r="B100" i="64"/>
  <c r="B26" i="168"/>
  <c r="H13" i="168"/>
  <c r="F35" i="168"/>
  <c r="C90" i="168"/>
  <c r="H8" i="155"/>
  <c r="F32" i="155"/>
  <c r="B25" i="155"/>
  <c r="B41" i="155"/>
  <c r="G9" i="169"/>
  <c r="E135" i="169"/>
  <c r="B12" i="173" a="1"/>
  <c r="P12" i="173" s="1"/>
  <c r="H9" i="143"/>
  <c r="F135" i="143"/>
  <c r="B113" i="143"/>
  <c r="B93" i="143"/>
  <c r="B83" i="143"/>
  <c r="B73" i="143"/>
  <c r="B147" i="143"/>
  <c r="B167" i="143"/>
  <c r="B187" i="143"/>
  <c r="C10" i="50"/>
  <c r="H36" i="50"/>
  <c r="F76" i="50"/>
  <c r="B12" i="165"/>
  <c r="B74" i="165" s="1"/>
  <c r="E71" i="165"/>
  <c r="I133" i="165"/>
  <c r="H73" i="167"/>
  <c r="F197" i="167"/>
  <c r="C229" i="167"/>
  <c r="N213" i="167"/>
  <c r="H13" i="64"/>
  <c r="F35" i="64"/>
  <c r="C90" i="64"/>
  <c r="B54" i="64"/>
  <c r="B35" i="64"/>
  <c r="B80" i="64"/>
  <c r="B102" i="64"/>
  <c r="B28" i="168"/>
  <c r="B51" i="168"/>
  <c r="I13" i="168"/>
  <c r="G35" i="168"/>
  <c r="E90" i="168"/>
  <c r="I8" i="155"/>
  <c r="G32" i="155"/>
  <c r="B24" i="155"/>
  <c r="B32" i="155"/>
  <c r="H9" i="169"/>
  <c r="F135" i="169"/>
  <c r="B12" i="146" a="1"/>
  <c r="B12" i="158" a="1"/>
  <c r="L12" i="158" s="1"/>
  <c r="I9" i="143"/>
  <c r="E10" i="50"/>
  <c r="I36" i="50"/>
  <c r="B10" i="165"/>
  <c r="B72" i="165" s="1"/>
  <c r="F71" i="165"/>
  <c r="C11" i="167"/>
  <c r="B17" i="167"/>
  <c r="B141" i="167" s="1"/>
  <c r="I73" i="167"/>
  <c r="E229" i="167"/>
  <c r="J229" i="167"/>
  <c r="I13" i="64"/>
  <c r="E90" i="64"/>
  <c r="B52" i="64"/>
  <c r="B82" i="64"/>
  <c r="B53" i="168"/>
  <c r="C24" i="168"/>
  <c r="H35" i="168"/>
  <c r="F90" i="168"/>
  <c r="C17" i="155"/>
  <c r="H32" i="155"/>
  <c r="B23" i="155"/>
  <c r="B34" i="155"/>
  <c r="I9" i="169"/>
  <c r="G135" i="169"/>
  <c r="B13" i="154" a="1"/>
  <c r="B12" i="175" a="1"/>
  <c r="P12" i="175" s="1"/>
  <c r="B12" i="156" a="1"/>
  <c r="B12" i="177" a="1"/>
  <c r="L12" i="177" s="1"/>
  <c r="C72" i="143"/>
  <c r="H135" i="143"/>
  <c r="B111" i="143"/>
  <c r="B91" i="143"/>
  <c r="B81" i="143"/>
  <c r="B151" i="143"/>
  <c r="F10" i="50"/>
  <c r="C62" i="50"/>
  <c r="H76" i="50"/>
  <c r="B9" i="165"/>
  <c r="G71" i="165"/>
  <c r="E11" i="167"/>
  <c r="B19" i="167"/>
  <c r="B143" i="167" s="1"/>
  <c r="B39" i="167"/>
  <c r="B163" i="167" s="1"/>
  <c r="B59" i="167"/>
  <c r="B183" i="167" s="1"/>
  <c r="C135" i="167"/>
  <c r="H197" i="167"/>
  <c r="F229" i="167"/>
  <c r="K229" i="167"/>
  <c r="C24" i="64"/>
  <c r="H35" i="64"/>
  <c r="F90" i="64"/>
  <c r="B50" i="64"/>
  <c r="B64" i="64"/>
  <c r="B84" i="64"/>
  <c r="B35" i="168"/>
  <c r="B55" i="168"/>
  <c r="E24" i="168"/>
  <c r="I35" i="168"/>
  <c r="G90" i="168"/>
  <c r="E17" i="155"/>
  <c r="I32" i="155"/>
  <c r="B22" i="155"/>
  <c r="B36" i="155"/>
  <c r="C72" i="169"/>
  <c r="H135" i="169"/>
  <c r="I135" i="143"/>
  <c r="B110" i="143"/>
  <c r="B90" i="143"/>
  <c r="B80" i="143"/>
  <c r="B192" i="143"/>
  <c r="B153" i="143"/>
  <c r="B10" i="50" a="1"/>
  <c r="E62" i="50"/>
  <c r="I76" i="50"/>
  <c r="B46" i="165"/>
  <c r="B108" i="165" s="1"/>
  <c r="B26" i="165"/>
  <c r="B88" i="165" s="1"/>
  <c r="C9" i="165"/>
  <c r="H71" i="165"/>
  <c r="F11" i="167"/>
  <c r="B21" i="167"/>
  <c r="B145" i="167" s="1"/>
  <c r="E135" i="167"/>
  <c r="I197" i="167"/>
  <c r="G229" i="167"/>
  <c r="E24" i="64"/>
  <c r="I35" i="64"/>
  <c r="G90" i="64"/>
  <c r="B66" i="64"/>
  <c r="B109" i="64"/>
  <c r="B37" i="168"/>
  <c r="B84" i="168"/>
  <c r="F24" i="168"/>
  <c r="C64" i="168"/>
  <c r="H90" i="168"/>
  <c r="F17" i="155"/>
  <c r="B11" i="155"/>
  <c r="B21" i="155"/>
  <c r="B38" i="155"/>
  <c r="E72" i="169"/>
  <c r="I135" i="169"/>
  <c r="B12" i="147" a="1"/>
  <c r="P12" i="147" s="1"/>
  <c r="B12" i="170" a="1"/>
  <c r="P12" i="170" s="1"/>
  <c r="B12" i="172" a="1"/>
  <c r="B12" i="152" a="1"/>
  <c r="P12" i="152" s="1"/>
  <c r="B12" i="157" a="1"/>
  <c r="G12" i="157" s="1"/>
  <c r="F72" i="143"/>
  <c r="B36" i="50" a="1"/>
  <c r="B56" i="50" s="1"/>
  <c r="H10" i="50"/>
  <c r="F62" i="50"/>
  <c r="E9" i="165"/>
  <c r="I71" i="165"/>
  <c r="F135" i="167"/>
  <c r="C213" i="167"/>
  <c r="H229" i="167"/>
  <c r="B71" i="165"/>
  <c r="F24" i="64"/>
  <c r="B68" i="64"/>
  <c r="B90" i="64"/>
  <c r="B39" i="168"/>
  <c r="B110" i="168"/>
  <c r="G24" i="168"/>
  <c r="E64" i="168"/>
  <c r="B20" i="155"/>
  <c r="E8" i="169"/>
  <c r="F9" i="50"/>
  <c r="C12" i="177"/>
  <c r="E12" i="177"/>
  <c r="G12" i="177"/>
  <c r="I12" i="177"/>
  <c r="B12" i="177"/>
  <c r="D12" i="177"/>
  <c r="F12" i="177"/>
  <c r="H12" i="177"/>
  <c r="J12" i="177"/>
  <c r="C12" i="158"/>
  <c r="E12" i="158"/>
  <c r="G12" i="158"/>
  <c r="I12" i="158"/>
  <c r="M12" i="158"/>
  <c r="B12" i="158"/>
  <c r="D12" i="158"/>
  <c r="F12" i="158"/>
  <c r="H12" i="158"/>
  <c r="J12" i="158"/>
  <c r="C12" i="157"/>
  <c r="E12" i="157"/>
  <c r="K12" i="157"/>
  <c r="C12" i="176"/>
  <c r="E12" i="176"/>
  <c r="G12" i="176"/>
  <c r="I12" i="176"/>
  <c r="K12" i="176"/>
  <c r="M12" i="176"/>
  <c r="B12" i="176"/>
  <c r="D12" i="176"/>
  <c r="H12" i="176"/>
  <c r="J12" i="176"/>
  <c r="L12" i="156"/>
  <c r="J12" i="156"/>
  <c r="H12" i="156"/>
  <c r="F12" i="156"/>
  <c r="D12" i="156"/>
  <c r="C12" i="175"/>
  <c r="E12" i="175"/>
  <c r="I12" i="175"/>
  <c r="K12" i="175"/>
  <c r="M12" i="175"/>
  <c r="O12" i="175"/>
  <c r="B12" i="175"/>
  <c r="D12" i="175"/>
  <c r="F12" i="175"/>
  <c r="H12" i="175"/>
  <c r="J12" i="175"/>
  <c r="N12" i="175"/>
  <c r="C12" i="160"/>
  <c r="E12" i="160"/>
  <c r="G12" i="160"/>
  <c r="I12" i="160"/>
  <c r="K12" i="160"/>
  <c r="M12" i="160"/>
  <c r="C12" i="152"/>
  <c r="I12" i="152"/>
  <c r="K12" i="152"/>
  <c r="M12" i="152"/>
  <c r="B12" i="152"/>
  <c r="D12" i="152"/>
  <c r="F12" i="152"/>
  <c r="H12" i="152"/>
  <c r="N12" i="152"/>
  <c r="C12" i="174"/>
  <c r="E12" i="174"/>
  <c r="G12" i="174"/>
  <c r="I12" i="174"/>
  <c r="K12" i="174"/>
  <c r="M12" i="174"/>
  <c r="O12" i="174"/>
  <c r="B12" i="174"/>
  <c r="F12" i="174"/>
  <c r="H12" i="174"/>
  <c r="J12" i="174"/>
  <c r="L12" i="174"/>
  <c r="N12" i="174"/>
  <c r="C12" i="150"/>
  <c r="E12" i="150"/>
  <c r="G12" i="150"/>
  <c r="I12" i="150"/>
  <c r="K12" i="150"/>
  <c r="M12" i="150"/>
  <c r="C12" i="173"/>
  <c r="E12" i="173"/>
  <c r="G12" i="173"/>
  <c r="I12" i="173"/>
  <c r="K12" i="173"/>
  <c r="M12" i="173"/>
  <c r="O12" i="173"/>
  <c r="B12" i="173"/>
  <c r="F12" i="173"/>
  <c r="H12" i="173"/>
  <c r="J12" i="173"/>
  <c r="L12" i="173"/>
  <c r="N12" i="173"/>
  <c r="C12" i="149"/>
  <c r="E12" i="149"/>
  <c r="G12" i="149"/>
  <c r="I12" i="149"/>
  <c r="M12" i="149"/>
  <c r="C12" i="172"/>
  <c r="E12" i="172"/>
  <c r="G12" i="172"/>
  <c r="I12" i="172"/>
  <c r="K12" i="172"/>
  <c r="M12" i="172"/>
  <c r="C12" i="148"/>
  <c r="E12" i="148"/>
  <c r="I12" i="148"/>
  <c r="K12" i="148"/>
  <c r="M12" i="148"/>
  <c r="O12" i="148"/>
  <c r="B12" i="148"/>
  <c r="D12" i="148"/>
  <c r="F12" i="148"/>
  <c r="H12" i="148"/>
  <c r="J12" i="148"/>
  <c r="N12" i="148"/>
  <c r="C12" i="170"/>
  <c r="E12" i="170"/>
  <c r="G12" i="170"/>
  <c r="I12" i="170"/>
  <c r="K12" i="170"/>
  <c r="M12" i="170"/>
  <c r="O12" i="170"/>
  <c r="F12" i="170"/>
  <c r="H12" i="170"/>
  <c r="J12" i="170"/>
  <c r="L12" i="170"/>
  <c r="N12" i="170"/>
  <c r="C12" i="147"/>
  <c r="E12" i="147"/>
  <c r="G12" i="147"/>
  <c r="M12" i="147"/>
  <c r="O12" i="147"/>
  <c r="B12" i="147"/>
  <c r="D12" i="147"/>
  <c r="F12" i="147"/>
  <c r="H12" i="147"/>
  <c r="J12" i="147"/>
  <c r="L12" i="147"/>
  <c r="E12" i="171"/>
  <c r="G12" i="171"/>
  <c r="I12" i="171"/>
  <c r="K12" i="171"/>
  <c r="M12" i="171"/>
  <c r="P12" i="146"/>
  <c r="N12" i="146"/>
  <c r="L12" i="146"/>
  <c r="J12" i="146"/>
  <c r="F12" i="146"/>
  <c r="D12" i="146"/>
  <c r="N13" i="154"/>
  <c r="L13" i="154"/>
  <c r="J13" i="154"/>
  <c r="H13" i="154"/>
  <c r="F13" i="154"/>
  <c r="D13" i="154"/>
  <c r="B136" i="169"/>
  <c r="B140" i="169"/>
  <c r="B142" i="169"/>
  <c r="B152" i="169"/>
  <c r="B160" i="169"/>
  <c r="B162" i="169"/>
  <c r="B172" i="169"/>
  <c r="B180" i="169"/>
  <c r="B182" i="169"/>
  <c r="B120" i="169"/>
  <c r="B118" i="169"/>
  <c r="B112" i="169"/>
  <c r="B110" i="169"/>
  <c r="B100" i="169"/>
  <c r="B98" i="169"/>
  <c r="B92" i="169"/>
  <c r="B90" i="169"/>
  <c r="B80" i="169"/>
  <c r="B78" i="169"/>
  <c r="B65" i="169"/>
  <c r="B191" i="169" s="1"/>
  <c r="B63" i="169"/>
  <c r="B189" i="169" s="1"/>
  <c r="B61" i="169"/>
  <c r="B187" i="169" s="1"/>
  <c r="B59" i="169"/>
  <c r="B185" i="169" s="1"/>
  <c r="B57" i="169"/>
  <c r="B183" i="169" s="1"/>
  <c r="B55" i="169"/>
  <c r="B181" i="169" s="1"/>
  <c r="B53" i="169"/>
  <c r="B179" i="169" s="1"/>
  <c r="B51" i="169"/>
  <c r="B177" i="169" s="1"/>
  <c r="B49" i="169"/>
  <c r="B175" i="169" s="1"/>
  <c r="B47" i="169"/>
  <c r="B173" i="169" s="1"/>
  <c r="B45" i="169"/>
  <c r="B171" i="169" s="1"/>
  <c r="B43" i="169"/>
  <c r="B169" i="169" s="1"/>
  <c r="B41" i="169"/>
  <c r="B167" i="169" s="1"/>
  <c r="B39" i="169"/>
  <c r="B165" i="169" s="1"/>
  <c r="B37" i="169"/>
  <c r="B163" i="169" s="1"/>
  <c r="B35" i="169"/>
  <c r="B161" i="169" s="1"/>
  <c r="B33" i="169"/>
  <c r="B159" i="169" s="1"/>
  <c r="B31" i="169"/>
  <c r="B157" i="169" s="1"/>
  <c r="B29" i="169"/>
  <c r="B155" i="169" s="1"/>
  <c r="B27" i="169"/>
  <c r="B153" i="169" s="1"/>
  <c r="B25" i="169"/>
  <c r="B151" i="169" s="1"/>
  <c r="B23" i="169"/>
  <c r="B149" i="169" s="1"/>
  <c r="B21" i="169"/>
  <c r="B147" i="169" s="1"/>
  <c r="B19" i="169"/>
  <c r="B145" i="169" s="1"/>
  <c r="B17" i="169"/>
  <c r="B143" i="169" s="1"/>
  <c r="B15" i="169"/>
  <c r="B141" i="169" s="1"/>
  <c r="B13" i="169"/>
  <c r="B139" i="169" s="1"/>
  <c r="B11" i="169"/>
  <c r="B137" i="169" s="1"/>
  <c r="B9" i="169"/>
  <c r="B135" i="169" s="1"/>
  <c r="B66" i="169"/>
  <c r="B129" i="169" s="1"/>
  <c r="B64" i="169"/>
  <c r="B127" i="169" s="1"/>
  <c r="B62" i="169"/>
  <c r="B125" i="169" s="1"/>
  <c r="B60" i="169"/>
  <c r="B123" i="169" s="1"/>
  <c r="B58" i="169"/>
  <c r="B121" i="169" s="1"/>
  <c r="B56" i="169"/>
  <c r="B119" i="169" s="1"/>
  <c r="B54" i="169"/>
  <c r="B117" i="169" s="1"/>
  <c r="B52" i="169"/>
  <c r="B115" i="169" s="1"/>
  <c r="B50" i="169"/>
  <c r="B113" i="169" s="1"/>
  <c r="B48" i="169"/>
  <c r="B111" i="169" s="1"/>
  <c r="B46" i="169"/>
  <c r="B109" i="169" s="1"/>
  <c r="B44" i="169"/>
  <c r="B107" i="169" s="1"/>
  <c r="B42" i="169"/>
  <c r="B105" i="169" s="1"/>
  <c r="B40" i="169"/>
  <c r="B103" i="169" s="1"/>
  <c r="B38" i="169"/>
  <c r="B101" i="169" s="1"/>
  <c r="B36" i="169"/>
  <c r="B99" i="169" s="1"/>
  <c r="B34" i="169"/>
  <c r="B97" i="169" s="1"/>
  <c r="B32" i="169"/>
  <c r="B95" i="169" s="1"/>
  <c r="B30" i="169"/>
  <c r="B93" i="169" s="1"/>
  <c r="B28" i="169"/>
  <c r="B91" i="169" s="1"/>
  <c r="B26" i="169"/>
  <c r="B89" i="169" s="1"/>
  <c r="B24" i="169"/>
  <c r="B87" i="169" s="1"/>
  <c r="B22" i="169"/>
  <c r="B85" i="169" s="1"/>
  <c r="B20" i="169"/>
  <c r="B83" i="169" s="1"/>
  <c r="B18" i="169"/>
  <c r="B81" i="169" s="1"/>
  <c r="B16" i="169"/>
  <c r="B79" i="169" s="1"/>
  <c r="B14" i="169"/>
  <c r="B77" i="169" s="1"/>
  <c r="B12" i="169"/>
  <c r="B75" i="169" s="1"/>
  <c r="B33" i="155"/>
  <c r="B35" i="155"/>
  <c r="B37" i="155"/>
  <c r="B39" i="155"/>
  <c r="B91" i="168"/>
  <c r="B93" i="168"/>
  <c r="B95" i="168"/>
  <c r="B97" i="168"/>
  <c r="B99" i="168"/>
  <c r="B101" i="168"/>
  <c r="B103" i="168"/>
  <c r="B105" i="168"/>
  <c r="B107" i="168"/>
  <c r="B109" i="168"/>
  <c r="B90" i="168"/>
  <c r="B92" i="168"/>
  <c r="B94" i="168"/>
  <c r="B96" i="168"/>
  <c r="B98" i="168"/>
  <c r="B100" i="168"/>
  <c r="B102" i="168"/>
  <c r="B104" i="168"/>
  <c r="B106" i="168"/>
  <c r="B108" i="168"/>
  <c r="B65" i="168"/>
  <c r="B67" i="168"/>
  <c r="B69" i="168"/>
  <c r="B71" i="168"/>
  <c r="B73" i="168"/>
  <c r="B75" i="168"/>
  <c r="B77" i="168"/>
  <c r="B79" i="168"/>
  <c r="B81" i="168"/>
  <c r="B83" i="168"/>
  <c r="B64" i="168"/>
  <c r="B66" i="168"/>
  <c r="B68" i="168"/>
  <c r="B70" i="168"/>
  <c r="B72" i="168"/>
  <c r="B74" i="168"/>
  <c r="B76" i="168"/>
  <c r="B78" i="168"/>
  <c r="B80" i="168"/>
  <c r="B82" i="168"/>
  <c r="B36" i="168"/>
  <c r="B38" i="168"/>
  <c r="B40" i="168"/>
  <c r="B42" i="168"/>
  <c r="B44" i="168"/>
  <c r="B46" i="168"/>
  <c r="B48" i="168"/>
  <c r="B50" i="168"/>
  <c r="B52" i="168"/>
  <c r="B25" i="168"/>
  <c r="B14" i="168"/>
  <c r="B16" i="168"/>
  <c r="B13" i="168"/>
  <c r="B15" i="168"/>
  <c r="B91" i="64"/>
  <c r="B93" i="64"/>
  <c r="B95" i="64"/>
  <c r="B97" i="64"/>
  <c r="B99" i="64"/>
  <c r="B101" i="64"/>
  <c r="B103" i="64"/>
  <c r="B105" i="64"/>
  <c r="B107" i="64"/>
  <c r="B65" i="64"/>
  <c r="B67" i="64"/>
  <c r="B69" i="64"/>
  <c r="B71" i="64"/>
  <c r="B73" i="64"/>
  <c r="B75" i="64"/>
  <c r="B77" i="64"/>
  <c r="B79" i="64"/>
  <c r="B81" i="64"/>
  <c r="B55" i="64"/>
  <c r="B53" i="64"/>
  <c r="B51" i="64"/>
  <c r="B49" i="64"/>
  <c r="B47" i="64"/>
  <c r="B45" i="64"/>
  <c r="B43" i="64"/>
  <c r="B41" i="64"/>
  <c r="B39" i="64"/>
  <c r="B37" i="64"/>
  <c r="B25" i="64"/>
  <c r="B27" i="64"/>
  <c r="B24" i="64"/>
  <c r="B26" i="64"/>
  <c r="B17" i="64"/>
  <c r="B15" i="64"/>
  <c r="B134" i="165"/>
  <c r="B136" i="165"/>
  <c r="B138" i="165"/>
  <c r="B140" i="165"/>
  <c r="B142" i="165"/>
  <c r="B144" i="165"/>
  <c r="B146" i="165"/>
  <c r="B148" i="165"/>
  <c r="B150" i="165"/>
  <c r="B152" i="165"/>
  <c r="B154" i="165"/>
  <c r="B156" i="165"/>
  <c r="B158" i="165"/>
  <c r="B160" i="165"/>
  <c r="B162" i="165"/>
  <c r="B164" i="165"/>
  <c r="B166" i="165"/>
  <c r="B168" i="165"/>
  <c r="B170" i="165"/>
  <c r="B172" i="165"/>
  <c r="B174" i="165"/>
  <c r="B176" i="165"/>
  <c r="B178" i="165"/>
  <c r="B180" i="165"/>
  <c r="B182" i="165"/>
  <c r="B184" i="165"/>
  <c r="B186" i="165"/>
  <c r="B188" i="165"/>
  <c r="B133" i="165"/>
  <c r="B141" i="165"/>
  <c r="B143" i="165"/>
  <c r="B151" i="165"/>
  <c r="B161" i="165"/>
  <c r="B163" i="165"/>
  <c r="B171" i="165"/>
  <c r="B181" i="165"/>
  <c r="B183" i="165"/>
  <c r="B136" i="167"/>
  <c r="B148" i="167"/>
  <c r="B150" i="167"/>
  <c r="B152" i="167"/>
  <c r="B154" i="167"/>
  <c r="B170" i="167"/>
  <c r="B172" i="167"/>
  <c r="B174" i="167"/>
  <c r="B129" i="167"/>
  <c r="B127" i="167"/>
  <c r="B125" i="167"/>
  <c r="B123" i="167"/>
  <c r="B121" i="167"/>
  <c r="B119" i="167"/>
  <c r="B117" i="167"/>
  <c r="B115" i="167"/>
  <c r="B113" i="167"/>
  <c r="B111" i="167"/>
  <c r="B109" i="167"/>
  <c r="B107" i="167"/>
  <c r="B105" i="167"/>
  <c r="B103" i="167"/>
  <c r="B101" i="167"/>
  <c r="B99" i="167"/>
  <c r="B97" i="167"/>
  <c r="B95" i="167"/>
  <c r="B93" i="167"/>
  <c r="B91" i="167"/>
  <c r="B89" i="167"/>
  <c r="B87" i="167"/>
  <c r="B85" i="167"/>
  <c r="B83" i="167"/>
  <c r="B81" i="167"/>
  <c r="B79" i="167"/>
  <c r="B77" i="167"/>
  <c r="B75" i="167"/>
  <c r="B12" i="167"/>
  <c r="B74" i="167" s="1"/>
  <c r="B14" i="167"/>
  <c r="B76" i="167" s="1"/>
  <c r="B16" i="167"/>
  <c r="B18" i="167"/>
  <c r="B20" i="167"/>
  <c r="B22" i="167"/>
  <c r="B84" i="167" s="1"/>
  <c r="B24" i="167"/>
  <c r="B86" i="167" s="1"/>
  <c r="B26" i="167"/>
  <c r="B88" i="167" s="1"/>
  <c r="B28" i="167"/>
  <c r="B90" i="167" s="1"/>
  <c r="B30" i="167"/>
  <c r="B92" i="167" s="1"/>
  <c r="B32" i="167"/>
  <c r="B94" i="167" s="1"/>
  <c r="B34" i="167"/>
  <c r="B96" i="167" s="1"/>
  <c r="B36" i="167"/>
  <c r="B38" i="167"/>
  <c r="B40" i="167"/>
  <c r="B42" i="167"/>
  <c r="B104" i="167" s="1"/>
  <c r="B44" i="167"/>
  <c r="B106" i="167" s="1"/>
  <c r="B46" i="167"/>
  <c r="B108" i="167" s="1"/>
  <c r="B48" i="167"/>
  <c r="B110" i="167" s="1"/>
  <c r="B50" i="167"/>
  <c r="B112" i="167" s="1"/>
  <c r="B52" i="167"/>
  <c r="B114" i="167" s="1"/>
  <c r="B54" i="167"/>
  <c r="B116" i="167" s="1"/>
  <c r="B56" i="167"/>
  <c r="B58" i="167"/>
  <c r="B60" i="167"/>
  <c r="B62" i="167"/>
  <c r="B124" i="167" s="1"/>
  <c r="B64" i="167"/>
  <c r="B126" i="167" s="1"/>
  <c r="B65" i="165"/>
  <c r="B127" i="165" s="1"/>
  <c r="B63" i="165"/>
  <c r="B125" i="165" s="1"/>
  <c r="B61" i="165"/>
  <c r="B59" i="165"/>
  <c r="B121" i="165" s="1"/>
  <c r="B57" i="165"/>
  <c r="B119" i="165" s="1"/>
  <c r="B55" i="165"/>
  <c r="B53" i="165"/>
  <c r="B51" i="165"/>
  <c r="B49" i="165"/>
  <c r="B173" i="165" s="1"/>
  <c r="B47" i="165"/>
  <c r="B109" i="165" s="1"/>
  <c r="B45" i="165"/>
  <c r="B169" i="165" s="1"/>
  <c r="B43" i="165"/>
  <c r="B105" i="165" s="1"/>
  <c r="B41" i="165"/>
  <c r="B39" i="165"/>
  <c r="B101" i="165" s="1"/>
  <c r="B37" i="165"/>
  <c r="B99" i="165" s="1"/>
  <c r="B35" i="165"/>
  <c r="B33" i="165"/>
  <c r="B31" i="165"/>
  <c r="B29" i="165"/>
  <c r="B27" i="165"/>
  <c r="B89" i="165" s="1"/>
  <c r="B25" i="165"/>
  <c r="B149" i="165" s="1"/>
  <c r="B23" i="165"/>
  <c r="B85" i="165" s="1"/>
  <c r="B21" i="165"/>
  <c r="B19" i="165"/>
  <c r="B81" i="165" s="1"/>
  <c r="B17" i="165"/>
  <c r="B79" i="165" s="1"/>
  <c r="B15" i="165"/>
  <c r="B13" i="165"/>
  <c r="B11" i="165"/>
  <c r="B77" i="50"/>
  <c r="B79" i="50"/>
  <c r="B39" i="50"/>
  <c r="B41" i="50"/>
  <c r="B43" i="50"/>
  <c r="B45" i="50"/>
  <c r="B47" i="50"/>
  <c r="B49" i="50"/>
  <c r="B51" i="50"/>
  <c r="B53" i="50"/>
  <c r="B55" i="50"/>
  <c r="B38" i="50"/>
  <c r="B40" i="50"/>
  <c r="B42" i="50"/>
  <c r="B44" i="50"/>
  <c r="B46" i="50"/>
  <c r="B48" i="50"/>
  <c r="B50" i="50"/>
  <c r="B52" i="50"/>
  <c r="B54" i="50"/>
  <c r="B28" i="50"/>
  <c r="B26" i="50"/>
  <c r="B24" i="50"/>
  <c r="B22" i="50"/>
  <c r="B20" i="50"/>
  <c r="B18" i="50"/>
  <c r="B16" i="50"/>
  <c r="B14" i="50"/>
  <c r="B12" i="50"/>
  <c r="B136" i="143"/>
  <c r="B138" i="143"/>
  <c r="B140" i="143"/>
  <c r="B142" i="143"/>
  <c r="B144" i="143"/>
  <c r="B146" i="143"/>
  <c r="B148" i="143"/>
  <c r="B150" i="143"/>
  <c r="B152" i="143"/>
  <c r="B154" i="143"/>
  <c r="B156" i="143"/>
  <c r="B158" i="143"/>
  <c r="B160" i="143"/>
  <c r="B162" i="143"/>
  <c r="B164" i="143"/>
  <c r="B166" i="143"/>
  <c r="B168" i="143"/>
  <c r="B170" i="143"/>
  <c r="B172" i="143"/>
  <c r="B174" i="143"/>
  <c r="B176" i="143"/>
  <c r="B178" i="143"/>
  <c r="B180" i="143"/>
  <c r="B182" i="143"/>
  <c r="B184" i="143"/>
  <c r="B186" i="143"/>
  <c r="B188" i="143"/>
  <c r="B190" i="143"/>
  <c r="E192" i="143"/>
  <c r="E190" i="143"/>
  <c r="E188" i="143"/>
  <c r="E186" i="143"/>
  <c r="E184" i="143"/>
  <c r="E182" i="143"/>
  <c r="E180" i="143"/>
  <c r="E178" i="143"/>
  <c r="E176" i="143"/>
  <c r="E174" i="143"/>
  <c r="E172" i="143"/>
  <c r="E170" i="143"/>
  <c r="E168" i="143"/>
  <c r="E166" i="143"/>
  <c r="E164" i="143"/>
  <c r="E162" i="143"/>
  <c r="E160" i="143"/>
  <c r="E158" i="143"/>
  <c r="E156" i="143"/>
  <c r="E154" i="143"/>
  <c r="E152" i="143"/>
  <c r="E150" i="143"/>
  <c r="E148" i="143"/>
  <c r="E146" i="143"/>
  <c r="E144" i="143"/>
  <c r="E142" i="143"/>
  <c r="E140" i="143"/>
  <c r="E138" i="143"/>
  <c r="E40" i="155"/>
  <c r="F40" i="155"/>
  <c r="E39" i="155"/>
  <c r="F39" i="155"/>
  <c r="E35" i="155"/>
  <c r="F92" i="168"/>
  <c r="F94" i="168"/>
  <c r="H92" i="168"/>
  <c r="H94" i="168"/>
  <c r="E96" i="168"/>
  <c r="E98" i="168"/>
  <c r="G96" i="168"/>
  <c r="G98" i="168"/>
  <c r="I96" i="168"/>
  <c r="I98" i="168"/>
  <c r="F100" i="168"/>
  <c r="F102" i="168"/>
  <c r="H100" i="168"/>
  <c r="H102" i="168"/>
  <c r="E104" i="168"/>
  <c r="E106" i="168"/>
  <c r="G104" i="168"/>
  <c r="G106" i="168"/>
  <c r="I104" i="168"/>
  <c r="I106" i="168"/>
  <c r="F108" i="168"/>
  <c r="F110" i="168"/>
  <c r="H108" i="168"/>
  <c r="H110" i="168"/>
  <c r="E92" i="168"/>
  <c r="F91" i="168"/>
  <c r="G92" i="168"/>
  <c r="H91" i="168"/>
  <c r="I92" i="168"/>
  <c r="E95" i="168"/>
  <c r="F96" i="168"/>
  <c r="G95" i="168"/>
  <c r="H96" i="168"/>
  <c r="I95" i="168"/>
  <c r="E100" i="168"/>
  <c r="F99" i="168"/>
  <c r="G100" i="168"/>
  <c r="H99" i="168"/>
  <c r="I100" i="168"/>
  <c r="E103" i="168"/>
  <c r="F104" i="168"/>
  <c r="G103" i="168"/>
  <c r="H104" i="168"/>
  <c r="I103" i="168"/>
  <c r="E108" i="168"/>
  <c r="F107" i="168"/>
  <c r="G108" i="168"/>
  <c r="H107" i="168"/>
  <c r="I108" i="168"/>
  <c r="F66" i="168"/>
  <c r="F68" i="168"/>
  <c r="E70" i="168"/>
  <c r="E72" i="168"/>
  <c r="F74" i="168"/>
  <c r="F76" i="168"/>
  <c r="E78" i="168"/>
  <c r="E80" i="168"/>
  <c r="F82" i="168"/>
  <c r="F84" i="168"/>
  <c r="E66" i="168"/>
  <c r="F65" i="168"/>
  <c r="E69" i="168"/>
  <c r="F70" i="168"/>
  <c r="E74" i="168"/>
  <c r="F73" i="168"/>
  <c r="E77" i="168"/>
  <c r="F78" i="168"/>
  <c r="E82" i="168"/>
  <c r="F81" i="168"/>
  <c r="E108" i="64"/>
  <c r="E110" i="64"/>
  <c r="E107" i="64"/>
  <c r="F108" i="64"/>
  <c r="E104" i="64"/>
  <c r="F103" i="64"/>
  <c r="F105" i="64"/>
  <c r="F104" i="64"/>
  <c r="E100" i="64"/>
  <c r="E102" i="64"/>
  <c r="E99" i="64"/>
  <c r="F100" i="64"/>
  <c r="E96" i="64"/>
  <c r="F95" i="64"/>
  <c r="F97" i="64"/>
  <c r="F96" i="64"/>
  <c r="F93" i="64"/>
  <c r="E93" i="64"/>
  <c r="E82" i="64"/>
  <c r="E84" i="64"/>
  <c r="E81" i="64"/>
  <c r="F82" i="64"/>
  <c r="E78" i="64"/>
  <c r="E80" i="64"/>
  <c r="E77" i="64"/>
  <c r="F78" i="64"/>
  <c r="F74" i="64"/>
  <c r="F76" i="64"/>
  <c r="E74" i="64"/>
  <c r="F73" i="64"/>
  <c r="E70" i="64"/>
  <c r="E72" i="64"/>
  <c r="E69" i="64"/>
  <c r="F70" i="64"/>
  <c r="J231" i="167"/>
  <c r="J233" i="167"/>
  <c r="J235" i="167"/>
  <c r="K231" i="167"/>
  <c r="K233" i="167"/>
  <c r="K235" i="167"/>
  <c r="E71" i="167"/>
  <c r="E133" i="167"/>
  <c r="E189" i="165"/>
  <c r="E187" i="165"/>
  <c r="E185" i="165"/>
  <c r="E183" i="165"/>
  <c r="E181" i="165"/>
  <c r="E179" i="165"/>
  <c r="E177" i="165"/>
  <c r="E175" i="165"/>
  <c r="E173" i="165"/>
  <c r="E171" i="165"/>
  <c r="E169" i="165"/>
  <c r="E167" i="165"/>
  <c r="E165" i="165"/>
  <c r="E163" i="165"/>
  <c r="E161" i="165"/>
  <c r="E159" i="165"/>
  <c r="E157" i="165"/>
  <c r="E155" i="165"/>
  <c r="E153" i="165"/>
  <c r="E151" i="165"/>
  <c r="E149" i="165"/>
  <c r="E147" i="165"/>
  <c r="E145" i="165"/>
  <c r="E143" i="165"/>
  <c r="E141" i="165"/>
  <c r="E139" i="165"/>
  <c r="E137" i="165"/>
  <c r="E135" i="165"/>
  <c r="E188" i="165"/>
  <c r="E186" i="165"/>
  <c r="E184" i="165"/>
  <c r="E182" i="165"/>
  <c r="E180" i="165"/>
  <c r="E178" i="165"/>
  <c r="E176" i="165"/>
  <c r="E174" i="165"/>
  <c r="E172" i="165"/>
  <c r="E170" i="165"/>
  <c r="E168" i="165"/>
  <c r="E166" i="165"/>
  <c r="E164" i="165"/>
  <c r="E162" i="165"/>
  <c r="E160" i="165"/>
  <c r="E158" i="165"/>
  <c r="E156" i="165"/>
  <c r="E154" i="165"/>
  <c r="E152" i="165"/>
  <c r="E150" i="165"/>
  <c r="E148" i="165"/>
  <c r="E146" i="165"/>
  <c r="E144" i="165"/>
  <c r="E142" i="165"/>
  <c r="E140" i="165"/>
  <c r="E138" i="165"/>
  <c r="E136" i="165"/>
  <c r="G81" i="50"/>
  <c r="H81" i="50"/>
  <c r="G30" i="50"/>
  <c r="G29" i="50"/>
  <c r="G28" i="50"/>
  <c r="G27" i="50"/>
  <c r="G26" i="50"/>
  <c r="G25" i="50"/>
  <c r="G24" i="50"/>
  <c r="H30" i="50"/>
  <c r="H29" i="50"/>
  <c r="H28" i="50"/>
  <c r="H27" i="50"/>
  <c r="H26" i="50"/>
  <c r="H25" i="50"/>
  <c r="H24" i="50"/>
  <c r="G63" i="50"/>
  <c r="H63" i="50"/>
  <c r="A4" i="54"/>
  <c r="A5" i="54" s="1"/>
  <c r="M8" i="177"/>
  <c r="F8" i="177"/>
  <c r="E8" i="177"/>
  <c r="D8" i="177"/>
  <c r="C8" i="177"/>
  <c r="B8" i="177"/>
  <c r="M8" i="158"/>
  <c r="F8" i="158"/>
  <c r="E8" i="158"/>
  <c r="D8" i="158"/>
  <c r="C8" i="158"/>
  <c r="B8" i="158"/>
  <c r="M8" i="157"/>
  <c r="F8" i="157"/>
  <c r="E8" i="157"/>
  <c r="D8" i="157"/>
  <c r="C8" i="157"/>
  <c r="B8" i="157"/>
  <c r="M8" i="176"/>
  <c r="F8" i="176"/>
  <c r="E8" i="176"/>
  <c r="D8" i="176"/>
  <c r="C8" i="176"/>
  <c r="B8" i="176"/>
  <c r="J214" i="156"/>
  <c r="K214" i="156"/>
  <c r="A6" i="54" l="1"/>
  <c r="A7" i="54" s="1"/>
  <c r="A8" i="54" s="1"/>
  <c r="B135" i="165"/>
  <c r="B73" i="165"/>
  <c r="B155" i="165"/>
  <c r="B93" i="165"/>
  <c r="B175" i="165"/>
  <c r="B113" i="165"/>
  <c r="B122" i="167"/>
  <c r="B184" i="167"/>
  <c r="B102" i="167"/>
  <c r="B164" i="167"/>
  <c r="B82" i="167"/>
  <c r="B144" i="167"/>
  <c r="B137" i="165"/>
  <c r="B75" i="165"/>
  <c r="B157" i="165"/>
  <c r="B95" i="165"/>
  <c r="B177" i="165"/>
  <c r="B115" i="165"/>
  <c r="B120" i="167"/>
  <c r="B182" i="167"/>
  <c r="B100" i="167"/>
  <c r="B162" i="167"/>
  <c r="B80" i="167"/>
  <c r="B142" i="167"/>
  <c r="B139" i="165"/>
  <c r="B77" i="165"/>
  <c r="B159" i="165"/>
  <c r="B97" i="165"/>
  <c r="B179" i="165"/>
  <c r="B117" i="165"/>
  <c r="B118" i="167"/>
  <c r="B180" i="167"/>
  <c r="B98" i="167"/>
  <c r="B160" i="167"/>
  <c r="B78" i="167"/>
  <c r="B140" i="167"/>
  <c r="E80" i="50"/>
  <c r="H217" i="177" s="1"/>
  <c r="E136" i="169" a="1"/>
  <c r="B83" i="165"/>
  <c r="B145" i="165"/>
  <c r="B103" i="165"/>
  <c r="B165" i="165"/>
  <c r="B123" i="165"/>
  <c r="B185" i="165"/>
  <c r="F80" i="50"/>
  <c r="I217" i="177" s="1"/>
  <c r="F136" i="169" a="1"/>
  <c r="B153" i="165"/>
  <c r="B91" i="165"/>
  <c r="B178" i="167"/>
  <c r="B158" i="167"/>
  <c r="B138" i="167"/>
  <c r="B187" i="165"/>
  <c r="B167" i="165"/>
  <c r="B147" i="165"/>
  <c r="B84" i="169"/>
  <c r="B104" i="169"/>
  <c r="B124" i="169"/>
  <c r="B176" i="169"/>
  <c r="B156" i="169"/>
  <c r="N12" i="147"/>
  <c r="I12" i="147"/>
  <c r="B12" i="170"/>
  <c r="J12" i="152"/>
  <c r="E12" i="152"/>
  <c r="K12" i="177"/>
  <c r="B12" i="156"/>
  <c r="C12" i="156"/>
  <c r="E12" i="156"/>
  <c r="G12" i="156"/>
  <c r="I12" i="156"/>
  <c r="K12" i="156"/>
  <c r="M12" i="156"/>
  <c r="F80" i="168"/>
  <c r="F79" i="168"/>
  <c r="F77" i="168"/>
  <c r="B176" i="167"/>
  <c r="B156" i="167"/>
  <c r="B111" i="165"/>
  <c r="B86" i="169"/>
  <c r="B106" i="169"/>
  <c r="B126" i="169"/>
  <c r="B174" i="169"/>
  <c r="B154" i="169"/>
  <c r="B88" i="169"/>
  <c r="B108" i="169"/>
  <c r="B128" i="169"/>
  <c r="B13" i="154"/>
  <c r="O13" i="154"/>
  <c r="C13" i="154"/>
  <c r="E13" i="154"/>
  <c r="G13" i="154"/>
  <c r="I13" i="154"/>
  <c r="K13" i="154"/>
  <c r="M13" i="154"/>
  <c r="O12" i="160"/>
  <c r="L12" i="160"/>
  <c r="J12" i="160"/>
  <c r="H12" i="160"/>
  <c r="F12" i="160"/>
  <c r="D12" i="160"/>
  <c r="B12" i="160"/>
  <c r="P12" i="160"/>
  <c r="N12" i="160"/>
  <c r="O12" i="149"/>
  <c r="P12" i="149"/>
  <c r="N12" i="149"/>
  <c r="L12" i="149"/>
  <c r="J12" i="149"/>
  <c r="H12" i="149"/>
  <c r="F12" i="149"/>
  <c r="D12" i="149"/>
  <c r="B12" i="149"/>
  <c r="B189" i="165"/>
  <c r="F72" i="168"/>
  <c r="F71" i="168"/>
  <c r="F69" i="168"/>
  <c r="F79" i="50"/>
  <c r="F136" i="167" a="1"/>
  <c r="B190" i="169"/>
  <c r="B170" i="169"/>
  <c r="B150" i="169"/>
  <c r="M12" i="157"/>
  <c r="B12" i="157"/>
  <c r="L12" i="157"/>
  <c r="J12" i="157"/>
  <c r="H12" i="157"/>
  <c r="F12" i="157"/>
  <c r="D12" i="157"/>
  <c r="O12" i="171"/>
  <c r="P12" i="171"/>
  <c r="N12" i="171"/>
  <c r="L12" i="171"/>
  <c r="J12" i="171"/>
  <c r="H12" i="171"/>
  <c r="F12" i="171"/>
  <c r="D12" i="171"/>
  <c r="B12" i="171"/>
  <c r="E33" i="155"/>
  <c r="E34" i="155"/>
  <c r="B188" i="169"/>
  <c r="B168" i="169"/>
  <c r="B148" i="169"/>
  <c r="F144" i="143"/>
  <c r="F154" i="143"/>
  <c r="F164" i="143"/>
  <c r="F174" i="143"/>
  <c r="F184" i="143"/>
  <c r="F145" i="143"/>
  <c r="F156" i="143"/>
  <c r="F167" i="143"/>
  <c r="F178" i="143"/>
  <c r="F189" i="143"/>
  <c r="F146" i="143"/>
  <c r="F157" i="143"/>
  <c r="F168" i="143"/>
  <c r="F179" i="143"/>
  <c r="F190" i="143"/>
  <c r="F136" i="143"/>
  <c r="F147" i="143"/>
  <c r="F158" i="143"/>
  <c r="F169" i="143"/>
  <c r="F180" i="143"/>
  <c r="F191" i="143"/>
  <c r="F137" i="143"/>
  <c r="F148" i="143"/>
  <c r="F159" i="143"/>
  <c r="F170" i="143"/>
  <c r="F181" i="143"/>
  <c r="F192" i="143"/>
  <c r="F138" i="143"/>
  <c r="F149" i="143"/>
  <c r="F160" i="143"/>
  <c r="F171" i="143"/>
  <c r="F182" i="143"/>
  <c r="F139" i="143"/>
  <c r="F150" i="143"/>
  <c r="F161" i="143"/>
  <c r="F172" i="143"/>
  <c r="F183" i="143"/>
  <c r="F140" i="143"/>
  <c r="F151" i="143"/>
  <c r="F162" i="143"/>
  <c r="F173" i="143"/>
  <c r="F185" i="143"/>
  <c r="F141" i="143"/>
  <c r="F152" i="143"/>
  <c r="F163" i="143"/>
  <c r="F175" i="143"/>
  <c r="F186" i="143"/>
  <c r="F142" i="143"/>
  <c r="F153" i="143"/>
  <c r="F165" i="143"/>
  <c r="F176" i="143"/>
  <c r="F187" i="143"/>
  <c r="F143" i="143"/>
  <c r="F155" i="143"/>
  <c r="F166" i="143"/>
  <c r="F177" i="143"/>
  <c r="F188" i="143"/>
  <c r="B188" i="167"/>
  <c r="B168" i="167"/>
  <c r="B74" i="169"/>
  <c r="B94" i="169"/>
  <c r="B114" i="169"/>
  <c r="B186" i="169"/>
  <c r="B166" i="169"/>
  <c r="B146" i="169"/>
  <c r="O12" i="152"/>
  <c r="O12" i="172"/>
  <c r="B12" i="172"/>
  <c r="P12" i="172"/>
  <c r="N12" i="172"/>
  <c r="L12" i="172"/>
  <c r="J12" i="172"/>
  <c r="H12" i="172"/>
  <c r="F12" i="172"/>
  <c r="D12" i="172"/>
  <c r="B10" i="50"/>
  <c r="B27" i="50"/>
  <c r="B29" i="50"/>
  <c r="B11" i="50"/>
  <c r="B13" i="50"/>
  <c r="B15" i="50"/>
  <c r="B17" i="50"/>
  <c r="B19" i="50"/>
  <c r="B21" i="50"/>
  <c r="B23" i="50"/>
  <c r="B25" i="50"/>
  <c r="B192" i="169"/>
  <c r="B72" i="169"/>
  <c r="B81" i="50"/>
  <c r="B82" i="50"/>
  <c r="B80" i="50"/>
  <c r="B78" i="50"/>
  <c r="B76" i="50"/>
  <c r="E16" i="50"/>
  <c r="E45" i="50"/>
  <c r="E44" i="50"/>
  <c r="B186" i="167"/>
  <c r="B166" i="167"/>
  <c r="B146" i="167"/>
  <c r="B76" i="169"/>
  <c r="B96" i="169"/>
  <c r="B116" i="169"/>
  <c r="B184" i="169"/>
  <c r="B164" i="169"/>
  <c r="B144" i="169"/>
  <c r="F142" i="165"/>
  <c r="F152" i="165"/>
  <c r="F162" i="165"/>
  <c r="F172" i="165"/>
  <c r="F182" i="165"/>
  <c r="F143" i="165"/>
  <c r="F153" i="165"/>
  <c r="F163" i="165"/>
  <c r="F173" i="165"/>
  <c r="F183" i="165"/>
  <c r="F134" i="165"/>
  <c r="F144" i="165"/>
  <c r="F154" i="165"/>
  <c r="F164" i="165"/>
  <c r="F174" i="165"/>
  <c r="F184" i="165"/>
  <c r="F145" i="165"/>
  <c r="F175" i="165"/>
  <c r="F155" i="165"/>
  <c r="F165" i="165"/>
  <c r="F156" i="165"/>
  <c r="F176" i="165"/>
  <c r="F135" i="165"/>
  <c r="F146" i="165"/>
  <c r="F186" i="165"/>
  <c r="F136" i="165"/>
  <c r="F137" i="165"/>
  <c r="F147" i="165"/>
  <c r="F157" i="165"/>
  <c r="F167" i="165"/>
  <c r="F177" i="165"/>
  <c r="F187" i="165"/>
  <c r="F139" i="165"/>
  <c r="F159" i="165"/>
  <c r="F179" i="165"/>
  <c r="F189" i="165"/>
  <c r="F170" i="165"/>
  <c r="F141" i="165"/>
  <c r="F151" i="165"/>
  <c r="F161" i="165"/>
  <c r="F171" i="165"/>
  <c r="F185" i="165"/>
  <c r="F166" i="165"/>
  <c r="F138" i="165"/>
  <c r="F148" i="165"/>
  <c r="F158" i="165"/>
  <c r="F168" i="165"/>
  <c r="F178" i="165"/>
  <c r="F188" i="165"/>
  <c r="F169" i="165"/>
  <c r="F140" i="165"/>
  <c r="F160" i="165"/>
  <c r="F149" i="165"/>
  <c r="F150" i="165"/>
  <c r="F180" i="165"/>
  <c r="F181" i="165"/>
  <c r="B73" i="167"/>
  <c r="F16" i="50"/>
  <c r="F45" i="50"/>
  <c r="F44" i="50"/>
  <c r="E136" i="143"/>
  <c r="E137" i="143"/>
  <c r="E157" i="143"/>
  <c r="E149" i="143"/>
  <c r="E171" i="143"/>
  <c r="E191" i="143"/>
  <c r="E151" i="143"/>
  <c r="E173" i="143"/>
  <c r="E153" i="143"/>
  <c r="E175" i="143"/>
  <c r="E155" i="143"/>
  <c r="E177" i="143"/>
  <c r="E159" i="143"/>
  <c r="E179" i="143"/>
  <c r="E139" i="143"/>
  <c r="E161" i="143"/>
  <c r="E181" i="143"/>
  <c r="E141" i="143"/>
  <c r="E163" i="143"/>
  <c r="E183" i="143"/>
  <c r="E143" i="143"/>
  <c r="E165" i="143"/>
  <c r="E185" i="143"/>
  <c r="E145" i="143"/>
  <c r="E167" i="143"/>
  <c r="E187" i="143"/>
  <c r="E147" i="143"/>
  <c r="E169" i="143"/>
  <c r="E189" i="143"/>
  <c r="F18" i="64"/>
  <c r="I217" i="156"/>
  <c r="F12" i="50"/>
  <c r="B12" i="146"/>
  <c r="M12" i="146"/>
  <c r="O12" i="146"/>
  <c r="C12" i="146"/>
  <c r="E12" i="146"/>
  <c r="G12" i="146"/>
  <c r="I12" i="146"/>
  <c r="K12" i="146"/>
  <c r="E79" i="50"/>
  <c r="E136" i="167" a="1"/>
  <c r="B30" i="50"/>
  <c r="B36" i="50"/>
  <c r="B37" i="50"/>
  <c r="B87" i="165"/>
  <c r="B107" i="165"/>
  <c r="B82" i="169"/>
  <c r="B102" i="169"/>
  <c r="B122" i="169"/>
  <c r="B178" i="169"/>
  <c r="B158" i="169"/>
  <c r="B138" i="169"/>
  <c r="H12" i="146"/>
  <c r="C12" i="171"/>
  <c r="K12" i="147"/>
  <c r="D12" i="170"/>
  <c r="L12" i="148"/>
  <c r="G12" i="148"/>
  <c r="K12" i="149"/>
  <c r="D12" i="173"/>
  <c r="D12" i="174"/>
  <c r="L12" i="152"/>
  <c r="G12" i="152"/>
  <c r="L12" i="175"/>
  <c r="G12" i="175"/>
  <c r="F12" i="176"/>
  <c r="I12" i="157"/>
  <c r="K12" i="158"/>
  <c r="M12" i="177"/>
  <c r="H217" i="156"/>
  <c r="E12" i="50"/>
  <c r="E18" i="64"/>
  <c r="F8" i="169"/>
  <c r="G9" i="50"/>
  <c r="E134" i="169"/>
  <c r="E71" i="169"/>
  <c r="G214" i="156"/>
  <c r="H23" i="50"/>
  <c r="H53" i="50" s="1"/>
  <c r="G23" i="50"/>
  <c r="G53" i="50" s="1"/>
  <c r="H55" i="50"/>
  <c r="H54" i="50"/>
  <c r="A9" i="54" l="1"/>
  <c r="A10" i="54" s="1"/>
  <c r="A11" i="54" s="1"/>
  <c r="A12" i="54" s="1"/>
  <c r="A13" i="54" s="1"/>
  <c r="F136" i="167"/>
  <c r="F189" i="167"/>
  <c r="F169" i="167"/>
  <c r="F149" i="167"/>
  <c r="F184" i="167"/>
  <c r="F164" i="167"/>
  <c r="F144" i="167"/>
  <c r="F181" i="167"/>
  <c r="F161" i="167"/>
  <c r="F141" i="167"/>
  <c r="F176" i="167"/>
  <c r="F156" i="167"/>
  <c r="F191" i="167"/>
  <c r="F171" i="167"/>
  <c r="F151" i="167"/>
  <c r="F186" i="167"/>
  <c r="F166" i="167"/>
  <c r="F146" i="167"/>
  <c r="F183" i="167"/>
  <c r="F155" i="167"/>
  <c r="F180" i="167"/>
  <c r="F152" i="167"/>
  <c r="F179" i="167"/>
  <c r="F178" i="167"/>
  <c r="F150" i="167"/>
  <c r="F177" i="167"/>
  <c r="F174" i="167"/>
  <c r="F148" i="167"/>
  <c r="F170" i="167"/>
  <c r="F153" i="167"/>
  <c r="F147" i="167"/>
  <c r="F173" i="167"/>
  <c r="F140" i="167"/>
  <c r="F190" i="167"/>
  <c r="F175" i="167"/>
  <c r="F145" i="167"/>
  <c r="F172" i="167"/>
  <c r="F142" i="167"/>
  <c r="F143" i="167"/>
  <c r="F167" i="167"/>
  <c r="F139" i="167"/>
  <c r="F168" i="167"/>
  <c r="F138" i="167"/>
  <c r="F165" i="167"/>
  <c r="F137" i="167"/>
  <c r="F162" i="167"/>
  <c r="F163" i="167"/>
  <c r="F160" i="167"/>
  <c r="F187" i="167"/>
  <c r="F159" i="167"/>
  <c r="F188" i="167"/>
  <c r="F158" i="167"/>
  <c r="F185" i="167"/>
  <c r="F157" i="167"/>
  <c r="F182" i="167"/>
  <c r="F154" i="167"/>
  <c r="E136" i="167"/>
  <c r="E146" i="167"/>
  <c r="E156" i="167"/>
  <c r="E166" i="167"/>
  <c r="E176" i="167"/>
  <c r="E186" i="167"/>
  <c r="E138" i="167"/>
  <c r="E148" i="167"/>
  <c r="E158" i="167"/>
  <c r="E168" i="167"/>
  <c r="E178" i="167"/>
  <c r="E188" i="167"/>
  <c r="E139" i="167"/>
  <c r="E149" i="167"/>
  <c r="E159" i="167"/>
  <c r="E169" i="167"/>
  <c r="E179" i="167"/>
  <c r="E189" i="167"/>
  <c r="E137" i="167"/>
  <c r="E147" i="167"/>
  <c r="E157" i="167"/>
  <c r="E167" i="167"/>
  <c r="E177" i="167"/>
  <c r="E187" i="167"/>
  <c r="E170" i="167"/>
  <c r="E190" i="167"/>
  <c r="E150" i="167"/>
  <c r="E180" i="167"/>
  <c r="E160" i="167"/>
  <c r="E141" i="167"/>
  <c r="E151" i="167"/>
  <c r="E161" i="167"/>
  <c r="E171" i="167"/>
  <c r="E181" i="167"/>
  <c r="E191" i="167"/>
  <c r="E144" i="167"/>
  <c r="E174" i="167"/>
  <c r="E155" i="167"/>
  <c r="E175" i="167"/>
  <c r="E140" i="167"/>
  <c r="E142" i="167"/>
  <c r="E152" i="167"/>
  <c r="E162" i="167"/>
  <c r="E172" i="167"/>
  <c r="E182" i="167"/>
  <c r="E143" i="167"/>
  <c r="E154" i="167"/>
  <c r="E164" i="167"/>
  <c r="E184" i="167"/>
  <c r="E153" i="167"/>
  <c r="E163" i="167"/>
  <c r="E173" i="167"/>
  <c r="E183" i="167"/>
  <c r="E145" i="167"/>
  <c r="E165" i="167"/>
  <c r="E185" i="167"/>
  <c r="F40" i="50"/>
  <c r="F39" i="50"/>
  <c r="E181" i="169"/>
  <c r="E141" i="169"/>
  <c r="E169" i="169"/>
  <c r="E165" i="169"/>
  <c r="E161" i="169"/>
  <c r="E189" i="169"/>
  <c r="E149" i="169"/>
  <c r="E185" i="169"/>
  <c r="E145" i="169"/>
  <c r="E138" i="169"/>
  <c r="E136" i="169"/>
  <c r="E177" i="169"/>
  <c r="E173" i="169"/>
  <c r="E157" i="169"/>
  <c r="E153" i="169"/>
  <c r="E174" i="169"/>
  <c r="E154" i="169"/>
  <c r="E143" i="169"/>
  <c r="E183" i="169"/>
  <c r="E192" i="169"/>
  <c r="E147" i="169"/>
  <c r="E172" i="169"/>
  <c r="E152" i="169"/>
  <c r="E187" i="169"/>
  <c r="E188" i="169"/>
  <c r="E168" i="169"/>
  <c r="E148" i="169"/>
  <c r="E155" i="169"/>
  <c r="E186" i="169"/>
  <c r="E166" i="169"/>
  <c r="E146" i="169"/>
  <c r="E159" i="169"/>
  <c r="E176" i="169"/>
  <c r="E156" i="169"/>
  <c r="E139" i="169"/>
  <c r="E179" i="169"/>
  <c r="E182" i="169"/>
  <c r="E142" i="169"/>
  <c r="E180" i="169"/>
  <c r="E140" i="169"/>
  <c r="E178" i="169"/>
  <c r="E137" i="169"/>
  <c r="E170" i="169"/>
  <c r="E151" i="169"/>
  <c r="E164" i="169"/>
  <c r="E163" i="169"/>
  <c r="E162" i="169"/>
  <c r="E167" i="169"/>
  <c r="E175" i="169"/>
  <c r="E160" i="169"/>
  <c r="E171" i="169"/>
  <c r="E158" i="169"/>
  <c r="E190" i="169"/>
  <c r="E150" i="169"/>
  <c r="E191" i="169"/>
  <c r="E184" i="169"/>
  <c r="E144" i="169"/>
  <c r="I217" i="176"/>
  <c r="F78" i="50"/>
  <c r="F77" i="50" s="1"/>
  <c r="F18" i="168"/>
  <c r="F188" i="169"/>
  <c r="F168" i="169"/>
  <c r="F148" i="169"/>
  <c r="F151" i="169"/>
  <c r="F191" i="169"/>
  <c r="F165" i="169"/>
  <c r="F169" i="169"/>
  <c r="F186" i="169"/>
  <c r="F166" i="169"/>
  <c r="F146" i="169"/>
  <c r="F155" i="169"/>
  <c r="F182" i="169"/>
  <c r="F162" i="169"/>
  <c r="F142" i="169"/>
  <c r="F163" i="169"/>
  <c r="F137" i="169"/>
  <c r="F180" i="169"/>
  <c r="F160" i="169"/>
  <c r="F140" i="169"/>
  <c r="F167" i="169"/>
  <c r="F141" i="169"/>
  <c r="F181" i="169"/>
  <c r="F190" i="169"/>
  <c r="F170" i="169"/>
  <c r="F150" i="169"/>
  <c r="F147" i="169"/>
  <c r="F187" i="169"/>
  <c r="F161" i="169"/>
  <c r="F176" i="169"/>
  <c r="F136" i="169"/>
  <c r="F149" i="169"/>
  <c r="F174" i="169"/>
  <c r="F139" i="169"/>
  <c r="F153" i="169"/>
  <c r="F172" i="169"/>
  <c r="F143" i="169"/>
  <c r="F157" i="169"/>
  <c r="F164" i="169"/>
  <c r="F159" i="169"/>
  <c r="F173" i="169"/>
  <c r="F158" i="169"/>
  <c r="F171" i="169"/>
  <c r="F177" i="169"/>
  <c r="F156" i="169"/>
  <c r="F175" i="169"/>
  <c r="F185" i="169"/>
  <c r="F183" i="169"/>
  <c r="F154" i="169"/>
  <c r="F179" i="169"/>
  <c r="F189" i="169"/>
  <c r="F192" i="169"/>
  <c r="F152" i="169"/>
  <c r="F184" i="169"/>
  <c r="F144" i="169"/>
  <c r="F178" i="169"/>
  <c r="F138" i="169"/>
  <c r="F145" i="169"/>
  <c r="E40" i="50"/>
  <c r="E39" i="50"/>
  <c r="H217" i="158"/>
  <c r="E47" i="50"/>
  <c r="E46" i="50"/>
  <c r="E15" i="50"/>
  <c r="E43" i="50"/>
  <c r="E78" i="50"/>
  <c r="E77" i="50" s="1"/>
  <c r="H217" i="176"/>
  <c r="E18" i="168"/>
  <c r="F47" i="50"/>
  <c r="F46" i="50"/>
  <c r="F15" i="50"/>
  <c r="F43" i="50"/>
  <c r="I217" i="158"/>
  <c r="G8" i="169"/>
  <c r="H9" i="50"/>
  <c r="F134" i="169"/>
  <c r="F71" i="169"/>
  <c r="H50" i="50"/>
  <c r="H51" i="50"/>
  <c r="G55" i="50"/>
  <c r="H52" i="50"/>
  <c r="H56" i="50"/>
  <c r="G54" i="50"/>
  <c r="G50" i="50"/>
  <c r="G51" i="50"/>
  <c r="G52" i="50"/>
  <c r="G56" i="50"/>
  <c r="A14" i="54" l="1"/>
  <c r="A15" i="54" s="1"/>
  <c r="A16" i="54" s="1"/>
  <c r="A17" i="54" s="1"/>
  <c r="A18" i="54" s="1"/>
  <c r="A19" i="54" s="1"/>
  <c r="E42" i="50"/>
  <c r="E48" i="50"/>
  <c r="F42" i="50"/>
  <c r="F48" i="50"/>
  <c r="E11" i="50"/>
  <c r="F11" i="50"/>
  <c r="H8" i="169"/>
  <c r="I9" i="50"/>
  <c r="G134" i="169"/>
  <c r="G71" i="169"/>
  <c r="N614" i="146"/>
  <c r="M614" i="146"/>
  <c r="F41" i="50" l="1"/>
  <c r="F49" i="50"/>
  <c r="F38" i="50"/>
  <c r="E41" i="50"/>
  <c r="E49" i="50"/>
  <c r="E38" i="50"/>
  <c r="H71" i="169"/>
  <c r="H134" i="169"/>
  <c r="I8" i="169"/>
  <c r="L614" i="154"/>
  <c r="G22" i="50" s="1"/>
  <c r="M614" i="154"/>
  <c r="H22" i="50" s="1"/>
  <c r="I9" i="154"/>
  <c r="I10" i="154"/>
  <c r="I63" i="169"/>
  <c r="H63" i="169"/>
  <c r="G63" i="169"/>
  <c r="I60" i="169"/>
  <c r="H60" i="169"/>
  <c r="H54" i="169" s="1"/>
  <c r="G60" i="169"/>
  <c r="I55" i="169"/>
  <c r="H55" i="169"/>
  <c r="G55" i="169"/>
  <c r="I48" i="169"/>
  <c r="H48" i="169"/>
  <c r="G48" i="169"/>
  <c r="I44" i="169"/>
  <c r="H44" i="169"/>
  <c r="H39" i="169" s="1"/>
  <c r="G44" i="169"/>
  <c r="I40" i="169"/>
  <c r="H40" i="169"/>
  <c r="G40" i="169"/>
  <c r="I33" i="169"/>
  <c r="H33" i="169"/>
  <c r="G33" i="169"/>
  <c r="I28" i="169"/>
  <c r="H28" i="169"/>
  <c r="H22" i="169" s="1"/>
  <c r="G28" i="169"/>
  <c r="I23" i="169"/>
  <c r="H23" i="169"/>
  <c r="G23" i="169"/>
  <c r="I17" i="169"/>
  <c r="H17" i="169"/>
  <c r="G17" i="169"/>
  <c r="I12" i="169"/>
  <c r="H12" i="169"/>
  <c r="G12" i="169"/>
  <c r="G11" i="169"/>
  <c r="G126" i="143"/>
  <c r="G123" i="143"/>
  <c r="G118" i="143"/>
  <c r="G117" i="143"/>
  <c r="G111" i="143"/>
  <c r="G107" i="143"/>
  <c r="G103" i="143"/>
  <c r="G102" i="143"/>
  <c r="G96" i="143"/>
  <c r="G91" i="143"/>
  <c r="G86" i="143"/>
  <c r="G85" i="143"/>
  <c r="G80" i="143"/>
  <c r="G75" i="143"/>
  <c r="G74" i="143" s="1"/>
  <c r="G73" i="143" s="1"/>
  <c r="H126" i="143"/>
  <c r="H123" i="143"/>
  <c r="H118" i="143"/>
  <c r="H117" i="143" s="1"/>
  <c r="H111" i="143"/>
  <c r="H107" i="143"/>
  <c r="H103" i="143"/>
  <c r="H102" i="143" s="1"/>
  <c r="H96" i="143"/>
  <c r="H91" i="143"/>
  <c r="H86" i="143"/>
  <c r="H85" i="143" s="1"/>
  <c r="H80" i="143"/>
  <c r="H75" i="143"/>
  <c r="H74" i="143"/>
  <c r="G63" i="143"/>
  <c r="G60" i="143"/>
  <c r="G55" i="143"/>
  <c r="G48" i="143"/>
  <c r="G44" i="143"/>
  <c r="G40" i="143"/>
  <c r="G33" i="143"/>
  <c r="G28" i="143"/>
  <c r="G23" i="143"/>
  <c r="G17" i="143"/>
  <c r="G12" i="143"/>
  <c r="H63" i="143"/>
  <c r="H60" i="143"/>
  <c r="H55" i="143"/>
  <c r="H54" i="143" s="1"/>
  <c r="H21" i="50" s="1"/>
  <c r="H48" i="143"/>
  <c r="H44" i="143"/>
  <c r="H40" i="143"/>
  <c r="H33" i="143"/>
  <c r="H28" i="143"/>
  <c r="H23" i="143"/>
  <c r="H22" i="143" s="1"/>
  <c r="H19" i="50" s="1"/>
  <c r="H17" i="143"/>
  <c r="H12" i="143"/>
  <c r="H33" i="155" a="1"/>
  <c r="H33" i="155" s="1"/>
  <c r="G24" i="155"/>
  <c r="G21" i="155"/>
  <c r="G18" i="155"/>
  <c r="H24" i="155"/>
  <c r="H21" i="155"/>
  <c r="H18" i="155"/>
  <c r="G9" i="155"/>
  <c r="G14" i="50" s="1"/>
  <c r="J217" i="157" s="1"/>
  <c r="H9" i="155"/>
  <c r="H14" i="50" s="1"/>
  <c r="K217" i="157" s="1"/>
  <c r="I52" i="168"/>
  <c r="H52" i="168"/>
  <c r="G52" i="168"/>
  <c r="I48" i="168"/>
  <c r="H48" i="168"/>
  <c r="G48" i="168"/>
  <c r="I44" i="168"/>
  <c r="H44" i="168"/>
  <c r="G44" i="168"/>
  <c r="I40" i="168"/>
  <c r="H40" i="168"/>
  <c r="G40" i="168"/>
  <c r="I36" i="168"/>
  <c r="H36" i="168"/>
  <c r="G36" i="168"/>
  <c r="I25" i="168"/>
  <c r="H25" i="168"/>
  <c r="G25" i="168"/>
  <c r="I14" i="168"/>
  <c r="H14" i="168"/>
  <c r="G14" i="168"/>
  <c r="I107" i="64" a="1"/>
  <c r="I110" i="64" s="1"/>
  <c r="H109" i="64"/>
  <c r="H107" i="64"/>
  <c r="H107" i="64" a="1"/>
  <c r="H110" i="64" s="1"/>
  <c r="G107" i="64" a="1"/>
  <c r="G110" i="64" s="1"/>
  <c r="I105" i="64"/>
  <c r="I103" i="64"/>
  <c r="I103" i="64" a="1"/>
  <c r="I106" i="64" s="1"/>
  <c r="H103" i="64" a="1"/>
  <c r="H105" i="64" s="1"/>
  <c r="G105" i="64"/>
  <c r="G103" i="64"/>
  <c r="G103" i="64" a="1"/>
  <c r="G106" i="64" s="1"/>
  <c r="I99" i="64" a="1"/>
  <c r="I101" i="64" s="1"/>
  <c r="H101" i="64"/>
  <c r="H99" i="64"/>
  <c r="H99" i="64" a="1"/>
  <c r="H102" i="64" s="1"/>
  <c r="G99" i="64" a="1"/>
  <c r="G101" i="64" s="1"/>
  <c r="I95" i="64" a="1"/>
  <c r="I97" i="64" s="1"/>
  <c r="H97" i="64"/>
  <c r="H95" i="64"/>
  <c r="H95" i="64" a="1"/>
  <c r="H98" i="64" s="1"/>
  <c r="G95" i="64" a="1"/>
  <c r="G97" i="64" s="1"/>
  <c r="H91" i="64" a="1"/>
  <c r="H91" i="64"/>
  <c r="H92" i="64"/>
  <c r="H93" i="64"/>
  <c r="H94" i="64"/>
  <c r="G91" i="64" a="1"/>
  <c r="G91" i="64" s="1"/>
  <c r="G52" i="64"/>
  <c r="G48" i="64"/>
  <c r="G44" i="64"/>
  <c r="G40" i="64"/>
  <c r="G36" i="64"/>
  <c r="H52" i="64"/>
  <c r="H48" i="64"/>
  <c r="H44" i="64"/>
  <c r="H40" i="64"/>
  <c r="H36" i="64"/>
  <c r="G25" i="64"/>
  <c r="H25" i="64"/>
  <c r="G14" i="64"/>
  <c r="G77" i="64" s="1" a="1"/>
  <c r="G79" i="64" s="1"/>
  <c r="H14" i="64"/>
  <c r="H77" i="64" s="1" a="1"/>
  <c r="C8" i="50"/>
  <c r="C226" i="167"/>
  <c r="B226" i="167"/>
  <c r="J226" i="167"/>
  <c r="E226" i="167"/>
  <c r="G219" i="167"/>
  <c r="G215" i="167"/>
  <c r="H219" i="167"/>
  <c r="H215" i="167"/>
  <c r="H214" i="167"/>
  <c r="J210" i="167"/>
  <c r="E210" i="167"/>
  <c r="N219" i="167"/>
  <c r="M219" i="167"/>
  <c r="N215" i="167"/>
  <c r="M215" i="167"/>
  <c r="N214" i="167"/>
  <c r="M214" i="167"/>
  <c r="G203" i="167"/>
  <c r="G199" i="167"/>
  <c r="G198" i="167" s="1"/>
  <c r="H203" i="167"/>
  <c r="H199" i="167"/>
  <c r="H198" i="167"/>
  <c r="H230" i="167" s="1" a="1"/>
  <c r="G124" i="167"/>
  <c r="G123" i="167"/>
  <c r="G117" i="167"/>
  <c r="G113" i="167"/>
  <c r="G109" i="167"/>
  <c r="G108" i="167"/>
  <c r="G103" i="167"/>
  <c r="G98" i="167"/>
  <c r="G97" i="167" s="1"/>
  <c r="G92" i="167"/>
  <c r="G87" i="167"/>
  <c r="G86" i="167" s="1"/>
  <c r="G81" i="167"/>
  <c r="G76" i="167"/>
  <c r="H124" i="167"/>
  <c r="H123" i="167" s="1"/>
  <c r="H117" i="167"/>
  <c r="H113" i="167"/>
  <c r="H109" i="167"/>
  <c r="H108" i="167" s="1"/>
  <c r="H103" i="167"/>
  <c r="H98" i="167"/>
  <c r="H92" i="167"/>
  <c r="H87" i="167"/>
  <c r="H86" i="167"/>
  <c r="H81" i="167"/>
  <c r="H76" i="167"/>
  <c r="H75" i="167" s="1"/>
  <c r="G62" i="167"/>
  <c r="G61" i="167" s="1"/>
  <c r="G55" i="167"/>
  <c r="G51" i="167"/>
  <c r="G47" i="167"/>
  <c r="G41" i="167"/>
  <c r="G35" i="167" s="1"/>
  <c r="G29" i="168" s="1"/>
  <c r="G36" i="167"/>
  <c r="G30" i="167"/>
  <c r="G25" i="167"/>
  <c r="G24" i="167" s="1"/>
  <c r="G19" i="167"/>
  <c r="G14" i="167"/>
  <c r="H62" i="167"/>
  <c r="H61" i="167" s="1"/>
  <c r="H55" i="167"/>
  <c r="H51" i="167"/>
  <c r="H47" i="167"/>
  <c r="H46" i="167" s="1"/>
  <c r="H41" i="167"/>
  <c r="H36" i="167"/>
  <c r="H30" i="167"/>
  <c r="H25" i="167"/>
  <c r="H24" i="167" s="1"/>
  <c r="H19" i="167"/>
  <c r="H14" i="167"/>
  <c r="G122" i="165"/>
  <c r="G121" i="165"/>
  <c r="G115" i="165"/>
  <c r="G111" i="165"/>
  <c r="G107" i="165"/>
  <c r="G106" i="165"/>
  <c r="G101" i="165"/>
  <c r="G96" i="165"/>
  <c r="G95" i="165" s="1"/>
  <c r="G90" i="165"/>
  <c r="G85" i="165"/>
  <c r="G84" i="165" s="1"/>
  <c r="G79" i="165"/>
  <c r="G74" i="165"/>
  <c r="H122" i="165"/>
  <c r="H121" i="165" s="1"/>
  <c r="H115" i="165"/>
  <c r="H111" i="165"/>
  <c r="H107" i="165"/>
  <c r="H106" i="165" s="1"/>
  <c r="H101" i="165"/>
  <c r="H96" i="165"/>
  <c r="H90" i="165"/>
  <c r="H85" i="165"/>
  <c r="H84" i="165"/>
  <c r="H79" i="165"/>
  <c r="H74" i="165"/>
  <c r="H73" i="165" s="1"/>
  <c r="G60" i="165"/>
  <c r="G59" i="165" s="1"/>
  <c r="G53" i="165"/>
  <c r="G49" i="165"/>
  <c r="G45" i="165"/>
  <c r="G39" i="165"/>
  <c r="G34" i="165"/>
  <c r="G28" i="165"/>
  <c r="G23" i="165"/>
  <c r="G17" i="165"/>
  <c r="G12" i="165"/>
  <c r="H60" i="165"/>
  <c r="H59" i="165" s="1"/>
  <c r="H53" i="165"/>
  <c r="H49" i="165"/>
  <c r="H45" i="165"/>
  <c r="H39" i="165"/>
  <c r="H34" i="165"/>
  <c r="H28" i="165"/>
  <c r="H23" i="165"/>
  <c r="H17" i="165"/>
  <c r="H12" i="165"/>
  <c r="A25" i="54" l="1"/>
  <c r="A26" i="54" s="1"/>
  <c r="A27" i="54" s="1"/>
  <c r="A28" i="54" s="1"/>
  <c r="A29" i="54" s="1"/>
  <c r="A30" i="54" s="1"/>
  <c r="G77" i="168" a="1"/>
  <c r="G69" i="168" a="1"/>
  <c r="G81" i="168" a="1"/>
  <c r="G73" i="168" a="1"/>
  <c r="G65" i="168" a="1"/>
  <c r="G13" i="167"/>
  <c r="H81" i="168" a="1"/>
  <c r="H73" i="168" a="1"/>
  <c r="H65" i="168" a="1"/>
  <c r="H77" i="168" a="1"/>
  <c r="H69" i="168" a="1"/>
  <c r="E37" i="50"/>
  <c r="F37" i="50"/>
  <c r="I77" i="168" a="1"/>
  <c r="I69" i="168" a="1"/>
  <c r="I81" i="168" a="1"/>
  <c r="I73" i="168" a="1"/>
  <c r="I65" i="168" a="1"/>
  <c r="G39" i="143"/>
  <c r="G20" i="50" s="1"/>
  <c r="I134" i="169"/>
  <c r="I71" i="169"/>
  <c r="H11" i="165"/>
  <c r="H33" i="165"/>
  <c r="G11" i="165"/>
  <c r="G10" i="165" s="1"/>
  <c r="G33" i="165"/>
  <c r="G44" i="165"/>
  <c r="H34" i="155"/>
  <c r="H36" i="155" a="1"/>
  <c r="H38" i="155" s="1"/>
  <c r="H39" i="143"/>
  <c r="H20" i="50" s="1"/>
  <c r="G22" i="143"/>
  <c r="G19" i="50" s="1"/>
  <c r="G54" i="143"/>
  <c r="G21" i="50" s="1"/>
  <c r="I11" i="169"/>
  <c r="H44" i="165"/>
  <c r="H13" i="167"/>
  <c r="H80" i="64"/>
  <c r="H79" i="64"/>
  <c r="H77" i="64"/>
  <c r="H29" i="64"/>
  <c r="G65" i="64" a="1"/>
  <c r="G69" i="64" a="1"/>
  <c r="H73" i="64" a="1"/>
  <c r="H75" i="64" s="1"/>
  <c r="H81" i="64" a="1"/>
  <c r="H82" i="64" s="1"/>
  <c r="G33" i="155" a="1"/>
  <c r="G39" i="155" a="1"/>
  <c r="G41" i="155" s="1"/>
  <c r="G29" i="64"/>
  <c r="H65" i="64" a="1"/>
  <c r="H69" i="64" a="1"/>
  <c r="H71" i="64" s="1"/>
  <c r="G73" i="64" a="1"/>
  <c r="G74" i="64" s="1"/>
  <c r="G81" i="64" a="1"/>
  <c r="G83" i="64" s="1"/>
  <c r="H35" i="155"/>
  <c r="G36" i="155" a="1"/>
  <c r="G38" i="155" s="1"/>
  <c r="H39" i="155" a="1"/>
  <c r="H41" i="155" s="1"/>
  <c r="H11" i="143"/>
  <c r="H11" i="169"/>
  <c r="H10" i="169" s="1"/>
  <c r="H136" i="169" s="1" a="1"/>
  <c r="G22" i="169"/>
  <c r="I22" i="169"/>
  <c r="I10" i="169" s="1"/>
  <c r="G39" i="169"/>
  <c r="I39" i="169"/>
  <c r="G54" i="169"/>
  <c r="I54" i="169"/>
  <c r="G11" i="143"/>
  <c r="I614" i="154"/>
  <c r="G10" i="169"/>
  <c r="H73" i="143"/>
  <c r="H40" i="155"/>
  <c r="H39" i="155"/>
  <c r="G107" i="64"/>
  <c r="G109" i="64"/>
  <c r="H108" i="64"/>
  <c r="I107" i="64"/>
  <c r="I109" i="64"/>
  <c r="G108" i="64"/>
  <c r="I108" i="64"/>
  <c r="H104" i="64"/>
  <c r="H106" i="64"/>
  <c r="G104" i="64"/>
  <c r="H103" i="64"/>
  <c r="I104" i="64"/>
  <c r="G100" i="64"/>
  <c r="G102" i="64"/>
  <c r="I100" i="64"/>
  <c r="I102" i="64"/>
  <c r="G99" i="64"/>
  <c r="H100" i="64"/>
  <c r="I99" i="64"/>
  <c r="G96" i="64"/>
  <c r="G98" i="64"/>
  <c r="I96" i="64"/>
  <c r="I98" i="64"/>
  <c r="G95" i="64"/>
  <c r="H96" i="64"/>
  <c r="I95" i="64"/>
  <c r="G94" i="64"/>
  <c r="G92" i="64"/>
  <c r="G93" i="64"/>
  <c r="G78" i="64"/>
  <c r="G80" i="64"/>
  <c r="G77" i="64"/>
  <c r="H78" i="64"/>
  <c r="H74" i="64"/>
  <c r="H76" i="64"/>
  <c r="H73" i="64"/>
  <c r="G70" i="64"/>
  <c r="H22" i="165"/>
  <c r="G22" i="165"/>
  <c r="H95" i="165"/>
  <c r="G73" i="165"/>
  <c r="G72" i="165" s="1"/>
  <c r="H230" i="167"/>
  <c r="H233" i="167"/>
  <c r="H237" i="167"/>
  <c r="H231" i="167"/>
  <c r="H235" i="167"/>
  <c r="M230" i="167" a="1"/>
  <c r="M238" i="167" s="1"/>
  <c r="H35" i="167"/>
  <c r="G46" i="167"/>
  <c r="H97" i="167"/>
  <c r="H74" i="167" s="1"/>
  <c r="G75" i="167"/>
  <c r="G74" i="167" s="1"/>
  <c r="G214" i="167"/>
  <c r="G230" i="167" s="1" a="1"/>
  <c r="M231" i="167"/>
  <c r="M233" i="167"/>
  <c r="M235" i="167"/>
  <c r="M237" i="167"/>
  <c r="M230" i="167"/>
  <c r="M232" i="167"/>
  <c r="M234" i="167"/>
  <c r="M236" i="167"/>
  <c r="H238" i="167"/>
  <c r="H236" i="167"/>
  <c r="H234" i="167"/>
  <c r="H232" i="167"/>
  <c r="G12" i="167"/>
  <c r="H72" i="165"/>
  <c r="H10" i="165"/>
  <c r="A31" i="54" l="1"/>
  <c r="A32" i="54" s="1"/>
  <c r="A33" i="54" s="1"/>
  <c r="H80" i="168"/>
  <c r="H79" i="168"/>
  <c r="H77" i="168"/>
  <c r="H78" i="168"/>
  <c r="H67" i="168"/>
  <c r="H68" i="168"/>
  <c r="H65" i="168"/>
  <c r="H66" i="168"/>
  <c r="I68" i="168"/>
  <c r="I67" i="168"/>
  <c r="I65" i="168"/>
  <c r="I66" i="168"/>
  <c r="H75" i="168"/>
  <c r="H76" i="168"/>
  <c r="H73" i="168"/>
  <c r="H74" i="168"/>
  <c r="H83" i="168"/>
  <c r="H84" i="168"/>
  <c r="H81" i="168"/>
  <c r="H82" i="168"/>
  <c r="G81" i="64"/>
  <c r="I76" i="168"/>
  <c r="I75" i="168"/>
  <c r="I73" i="168"/>
  <c r="I74" i="168"/>
  <c r="I84" i="168"/>
  <c r="I83" i="168"/>
  <c r="I81" i="168"/>
  <c r="I82" i="168"/>
  <c r="H161" i="169"/>
  <c r="H189" i="169"/>
  <c r="H149" i="169"/>
  <c r="H185" i="169"/>
  <c r="H145" i="169"/>
  <c r="H181" i="169"/>
  <c r="H141" i="169"/>
  <c r="H177" i="169"/>
  <c r="H137" i="169"/>
  <c r="H173" i="169"/>
  <c r="H169" i="169"/>
  <c r="H165" i="169"/>
  <c r="H157" i="169"/>
  <c r="H153" i="169"/>
  <c r="H184" i="169"/>
  <c r="H164" i="169"/>
  <c r="H144" i="169"/>
  <c r="H159" i="169"/>
  <c r="H182" i="169"/>
  <c r="H142" i="169"/>
  <c r="H162" i="169"/>
  <c r="H163" i="169"/>
  <c r="H176" i="169"/>
  <c r="H156" i="169"/>
  <c r="H136" i="169"/>
  <c r="H175" i="169"/>
  <c r="H186" i="169"/>
  <c r="H166" i="169"/>
  <c r="H146" i="169"/>
  <c r="H155" i="169"/>
  <c r="H178" i="169"/>
  <c r="H148" i="169"/>
  <c r="H183" i="169"/>
  <c r="H138" i="169"/>
  <c r="H174" i="169"/>
  <c r="H140" i="169"/>
  <c r="H187" i="169"/>
  <c r="H172" i="169"/>
  <c r="H191" i="169"/>
  <c r="H170" i="169"/>
  <c r="H139" i="169"/>
  <c r="H168" i="169"/>
  <c r="H143" i="169"/>
  <c r="H160" i="169"/>
  <c r="H147" i="169"/>
  <c r="H154" i="169"/>
  <c r="H167" i="169"/>
  <c r="H192" i="169"/>
  <c r="H158" i="169"/>
  <c r="H151" i="169"/>
  <c r="H190" i="169"/>
  <c r="H188" i="169"/>
  <c r="H152" i="169"/>
  <c r="H171" i="169"/>
  <c r="H180" i="169"/>
  <c r="H150" i="169"/>
  <c r="H179" i="169"/>
  <c r="I71" i="168"/>
  <c r="I69" i="168"/>
  <c r="I72" i="168"/>
  <c r="I70" i="168"/>
  <c r="G68" i="168"/>
  <c r="G65" i="168"/>
  <c r="G67" i="168"/>
  <c r="G66" i="168"/>
  <c r="G136" i="169" a="1"/>
  <c r="I79" i="168"/>
  <c r="I77" i="168"/>
  <c r="I78" i="168"/>
  <c r="I80" i="168"/>
  <c r="G76" i="168"/>
  <c r="G73" i="168"/>
  <c r="G75" i="168"/>
  <c r="G74" i="168"/>
  <c r="H70" i="64"/>
  <c r="G82" i="64"/>
  <c r="H36" i="155"/>
  <c r="G84" i="168"/>
  <c r="G81" i="168"/>
  <c r="G83" i="168"/>
  <c r="G82" i="168"/>
  <c r="I136" i="169" a="1"/>
  <c r="G71" i="168"/>
  <c r="G72" i="168"/>
  <c r="G69" i="168"/>
  <c r="G70" i="168"/>
  <c r="H37" i="155"/>
  <c r="H72" i="168"/>
  <c r="H71" i="168"/>
  <c r="H69" i="168"/>
  <c r="H70" i="168"/>
  <c r="G79" i="168"/>
  <c r="G80" i="168"/>
  <c r="G77" i="168"/>
  <c r="G78" i="168"/>
  <c r="H69" i="64"/>
  <c r="H72" i="64"/>
  <c r="G84" i="64"/>
  <c r="G36" i="155"/>
  <c r="G37" i="155"/>
  <c r="G39" i="155"/>
  <c r="G40" i="155"/>
  <c r="G134" i="165" a="1"/>
  <c r="G166" i="165" s="1"/>
  <c r="G13" i="50"/>
  <c r="H134" i="165" a="1"/>
  <c r="H149" i="165" s="1"/>
  <c r="H13" i="50"/>
  <c r="H12" i="167"/>
  <c r="H79" i="50" s="1"/>
  <c r="H29" i="168"/>
  <c r="G10" i="143"/>
  <c r="G136" i="143" s="1" a="1"/>
  <c r="G18" i="50"/>
  <c r="G17" i="50" s="1"/>
  <c r="G76" i="64"/>
  <c r="G75" i="64"/>
  <c r="G73" i="64"/>
  <c r="H66" i="64"/>
  <c r="H68" i="64"/>
  <c r="H65" i="64"/>
  <c r="H67" i="64"/>
  <c r="G33" i="155"/>
  <c r="G35" i="155"/>
  <c r="G34" i="155"/>
  <c r="G65" i="64"/>
  <c r="G67" i="64"/>
  <c r="G66" i="64"/>
  <c r="G68" i="64"/>
  <c r="G136" i="167" a="1"/>
  <c r="G136" i="167" s="1"/>
  <c r="G79" i="50"/>
  <c r="G80" i="50"/>
  <c r="J217" i="177" s="1"/>
  <c r="H80" i="50"/>
  <c r="K217" i="177" s="1"/>
  <c r="H10" i="143"/>
  <c r="H136" i="143" s="1" a="1"/>
  <c r="H18" i="50"/>
  <c r="H17" i="50" s="1"/>
  <c r="H84" i="64"/>
  <c r="H81" i="64"/>
  <c r="H83" i="64"/>
  <c r="G72" i="64"/>
  <c r="G69" i="64"/>
  <c r="G71" i="64"/>
  <c r="H138" i="165"/>
  <c r="H140" i="165"/>
  <c r="H150" i="165"/>
  <c r="H152" i="165"/>
  <c r="H158" i="165"/>
  <c r="H135" i="165"/>
  <c r="H139" i="165"/>
  <c r="H151" i="165"/>
  <c r="H137" i="165"/>
  <c r="H141" i="165"/>
  <c r="G135" i="165"/>
  <c r="G139" i="165"/>
  <c r="G141" i="165"/>
  <c r="G147" i="165"/>
  <c r="G149" i="165"/>
  <c r="G155" i="165"/>
  <c r="G159" i="165"/>
  <c r="G161" i="165"/>
  <c r="G167" i="165"/>
  <c r="G134" i="165"/>
  <c r="G136" i="165"/>
  <c r="G138" i="165"/>
  <c r="G142" i="165"/>
  <c r="G144" i="165"/>
  <c r="G150" i="165"/>
  <c r="G152" i="165"/>
  <c r="G158" i="165"/>
  <c r="G168" i="165"/>
  <c r="G230" i="167"/>
  <c r="G231" i="167"/>
  <c r="G235" i="167"/>
  <c r="G233" i="167"/>
  <c r="G237" i="167"/>
  <c r="G238" i="167"/>
  <c r="G234" i="167"/>
  <c r="G236" i="167"/>
  <c r="G232" i="167"/>
  <c r="H136" i="167" a="1"/>
  <c r="G137" i="167"/>
  <c r="G145" i="167"/>
  <c r="G143" i="167"/>
  <c r="G147" i="167"/>
  <c r="G140" i="167"/>
  <c r="G156" i="167"/>
  <c r="G164" i="167"/>
  <c r="G188" i="167"/>
  <c r="G142" i="167"/>
  <c r="A34" i="54" l="1"/>
  <c r="A35" i="54" s="1"/>
  <c r="A36" i="54" s="1"/>
  <c r="A37" i="54" s="1"/>
  <c r="A38" i="54" s="1"/>
  <c r="A39" i="54" s="1"/>
  <c r="G185" i="167"/>
  <c r="G179" i="165"/>
  <c r="H161" i="165"/>
  <c r="H170" i="165"/>
  <c r="G175" i="165"/>
  <c r="H186" i="165"/>
  <c r="G158" i="167"/>
  <c r="G161" i="167"/>
  <c r="G162" i="165"/>
  <c r="G156" i="165"/>
  <c r="G173" i="165"/>
  <c r="G153" i="165"/>
  <c r="H189" i="165"/>
  <c r="H163" i="165"/>
  <c r="H184" i="165"/>
  <c r="H164" i="165"/>
  <c r="H144" i="165"/>
  <c r="G150" i="167"/>
  <c r="G163" i="167"/>
  <c r="G153" i="167"/>
  <c r="G188" i="165"/>
  <c r="G154" i="165"/>
  <c r="G171" i="165"/>
  <c r="G151" i="165"/>
  <c r="H185" i="165"/>
  <c r="H145" i="165"/>
  <c r="H159" i="165"/>
  <c r="H182" i="165"/>
  <c r="H162" i="165"/>
  <c r="H142" i="165"/>
  <c r="G191" i="167"/>
  <c r="G187" i="165"/>
  <c r="H177" i="165"/>
  <c r="H178" i="165"/>
  <c r="G190" i="167"/>
  <c r="G178" i="165"/>
  <c r="G181" i="165"/>
  <c r="H165" i="165"/>
  <c r="H179" i="165"/>
  <c r="H172" i="165"/>
  <c r="G182" i="167"/>
  <c r="G174" i="165"/>
  <c r="G184" i="165"/>
  <c r="G189" i="165"/>
  <c r="G169" i="165"/>
  <c r="H181" i="165"/>
  <c r="H155" i="165"/>
  <c r="H180" i="165"/>
  <c r="H160" i="165"/>
  <c r="G180" i="167"/>
  <c r="G175" i="167"/>
  <c r="G185" i="165"/>
  <c r="G186" i="165"/>
  <c r="G176" i="165"/>
  <c r="G148" i="165"/>
  <c r="G165" i="165"/>
  <c r="G145" i="165"/>
  <c r="H173" i="165"/>
  <c r="H187" i="165"/>
  <c r="H147" i="165"/>
  <c r="H176" i="165"/>
  <c r="H156" i="165"/>
  <c r="H136" i="165"/>
  <c r="G172" i="167"/>
  <c r="G159" i="167"/>
  <c r="G182" i="165"/>
  <c r="G172" i="165"/>
  <c r="G146" i="165"/>
  <c r="G183" i="165"/>
  <c r="G163" i="165"/>
  <c r="G143" i="165"/>
  <c r="H169" i="165"/>
  <c r="H183" i="165"/>
  <c r="H143" i="165"/>
  <c r="H174" i="165"/>
  <c r="H154" i="165"/>
  <c r="H134" i="165"/>
  <c r="G175" i="169"/>
  <c r="G151" i="169"/>
  <c r="G143" i="169"/>
  <c r="G137" i="169"/>
  <c r="G191" i="169"/>
  <c r="G183" i="169"/>
  <c r="G167" i="169"/>
  <c r="G159" i="169"/>
  <c r="G186" i="169"/>
  <c r="G166" i="169"/>
  <c r="G146" i="169"/>
  <c r="G165" i="169"/>
  <c r="G147" i="169"/>
  <c r="G164" i="169"/>
  <c r="G144" i="169"/>
  <c r="G155" i="169"/>
  <c r="G184" i="169"/>
  <c r="G161" i="169"/>
  <c r="G178" i="169"/>
  <c r="G158" i="169"/>
  <c r="G189" i="169"/>
  <c r="G149" i="169"/>
  <c r="G179" i="169"/>
  <c r="G188" i="169"/>
  <c r="G168" i="169"/>
  <c r="G148" i="169"/>
  <c r="G169" i="169"/>
  <c r="G139" i="169"/>
  <c r="G180" i="169"/>
  <c r="G150" i="169"/>
  <c r="G141" i="169"/>
  <c r="G176" i="169"/>
  <c r="G142" i="169"/>
  <c r="G138" i="169"/>
  <c r="G174" i="169"/>
  <c r="G140" i="169"/>
  <c r="G136" i="169"/>
  <c r="G172" i="169"/>
  <c r="G185" i="169"/>
  <c r="G163" i="169"/>
  <c r="G170" i="169"/>
  <c r="G181" i="169"/>
  <c r="G171" i="169"/>
  <c r="G162" i="169"/>
  <c r="G177" i="169"/>
  <c r="G187" i="169"/>
  <c r="G156" i="169"/>
  <c r="G157" i="169"/>
  <c r="G160" i="169"/>
  <c r="G173" i="169"/>
  <c r="G192" i="169"/>
  <c r="G190" i="169"/>
  <c r="G154" i="169"/>
  <c r="G153" i="169"/>
  <c r="G182" i="169"/>
  <c r="G152" i="169"/>
  <c r="G145" i="169"/>
  <c r="G174" i="167"/>
  <c r="G148" i="167"/>
  <c r="G177" i="167"/>
  <c r="G170" i="165"/>
  <c r="G160" i="165"/>
  <c r="G140" i="165"/>
  <c r="G177" i="165"/>
  <c r="G157" i="165"/>
  <c r="G137" i="165"/>
  <c r="H157" i="165"/>
  <c r="H171" i="165"/>
  <c r="H188" i="165"/>
  <c r="H168" i="165"/>
  <c r="H148" i="165"/>
  <c r="G180" i="165"/>
  <c r="G164" i="165"/>
  <c r="H175" i="165"/>
  <c r="G166" i="167"/>
  <c r="G169" i="167"/>
  <c r="H153" i="165"/>
  <c r="H167" i="165"/>
  <c r="H166" i="165"/>
  <c r="H146" i="165"/>
  <c r="G179" i="167"/>
  <c r="I192" i="169"/>
  <c r="I139" i="169"/>
  <c r="I159" i="169"/>
  <c r="I179" i="169"/>
  <c r="I142" i="169"/>
  <c r="I162" i="169"/>
  <c r="I182" i="169"/>
  <c r="I141" i="169"/>
  <c r="I161" i="169"/>
  <c r="I147" i="169"/>
  <c r="I167" i="169"/>
  <c r="I187" i="169"/>
  <c r="I150" i="169"/>
  <c r="I170" i="169"/>
  <c r="I190" i="169"/>
  <c r="I137" i="169"/>
  <c r="I157" i="169"/>
  <c r="I177" i="169"/>
  <c r="I140" i="169"/>
  <c r="I160" i="169"/>
  <c r="I180" i="169"/>
  <c r="I165" i="169"/>
  <c r="I136" i="169"/>
  <c r="I166" i="169"/>
  <c r="I169" i="169"/>
  <c r="I138" i="169"/>
  <c r="I168" i="169"/>
  <c r="I171" i="169"/>
  <c r="I144" i="169"/>
  <c r="I172" i="169"/>
  <c r="I143" i="169"/>
  <c r="I173" i="169"/>
  <c r="I146" i="169"/>
  <c r="I174" i="169"/>
  <c r="I145" i="169"/>
  <c r="I175" i="169"/>
  <c r="I148" i="169"/>
  <c r="I176" i="169"/>
  <c r="I149" i="169"/>
  <c r="I181" i="169"/>
  <c r="I152" i="169"/>
  <c r="I178" i="169"/>
  <c r="I185" i="169"/>
  <c r="I186" i="169"/>
  <c r="I151" i="169"/>
  <c r="I183" i="169"/>
  <c r="I154" i="169"/>
  <c r="I184" i="169"/>
  <c r="I153" i="169"/>
  <c r="I156" i="169"/>
  <c r="I155" i="169"/>
  <c r="I189" i="169"/>
  <c r="I158" i="169"/>
  <c r="I188" i="169"/>
  <c r="I163" i="169"/>
  <c r="I191" i="169"/>
  <c r="I164" i="169"/>
  <c r="G186" i="167"/>
  <c r="G178" i="167"/>
  <c r="G170" i="167"/>
  <c r="G162" i="167"/>
  <c r="G154" i="167"/>
  <c r="G146" i="167"/>
  <c r="G138" i="167"/>
  <c r="G184" i="167"/>
  <c r="G176" i="167"/>
  <c r="G168" i="167"/>
  <c r="G160" i="167"/>
  <c r="G152" i="167"/>
  <c r="G144" i="167"/>
  <c r="G187" i="167"/>
  <c r="G171" i="167"/>
  <c r="G155" i="167"/>
  <c r="G139" i="167"/>
  <c r="G183" i="167"/>
  <c r="G167" i="167"/>
  <c r="G151" i="167"/>
  <c r="G189" i="167"/>
  <c r="G181" i="167"/>
  <c r="G173" i="167"/>
  <c r="G165" i="167"/>
  <c r="G157" i="167"/>
  <c r="G149" i="167"/>
  <c r="G141" i="167"/>
  <c r="H16" i="50"/>
  <c r="H45" i="50"/>
  <c r="H44" i="50"/>
  <c r="G78" i="50"/>
  <c r="G77" i="50" s="1"/>
  <c r="J217" i="176"/>
  <c r="G18" i="168"/>
  <c r="G136" i="143"/>
  <c r="G138" i="143"/>
  <c r="G140" i="143"/>
  <c r="G142" i="143"/>
  <c r="G144" i="143"/>
  <c r="G146" i="143"/>
  <c r="G148" i="143"/>
  <c r="G150" i="143"/>
  <c r="G152" i="143"/>
  <c r="G154" i="143"/>
  <c r="G156" i="143"/>
  <c r="G158" i="143"/>
  <c r="G160" i="143"/>
  <c r="G162" i="143"/>
  <c r="G164" i="143"/>
  <c r="G166" i="143"/>
  <c r="G168" i="143"/>
  <c r="G170" i="143"/>
  <c r="G172" i="143"/>
  <c r="G174" i="143"/>
  <c r="G176" i="143"/>
  <c r="G178" i="143"/>
  <c r="G180" i="143"/>
  <c r="G182" i="143"/>
  <c r="G184" i="143"/>
  <c r="G186" i="143"/>
  <c r="G188" i="143"/>
  <c r="G190" i="143"/>
  <c r="G192" i="143"/>
  <c r="G137" i="143"/>
  <c r="G141" i="143"/>
  <c r="G145" i="143"/>
  <c r="G149" i="143"/>
  <c r="G153" i="143"/>
  <c r="G157" i="143"/>
  <c r="G161" i="143"/>
  <c r="G165" i="143"/>
  <c r="G169" i="143"/>
  <c r="G173" i="143"/>
  <c r="G177" i="143"/>
  <c r="G181" i="143"/>
  <c r="G185" i="143"/>
  <c r="G189" i="143"/>
  <c r="G139" i="143"/>
  <c r="G143" i="143"/>
  <c r="G147" i="143"/>
  <c r="G151" i="143"/>
  <c r="G155" i="143"/>
  <c r="G159" i="143"/>
  <c r="G163" i="143"/>
  <c r="G167" i="143"/>
  <c r="G171" i="143"/>
  <c r="G175" i="143"/>
  <c r="G179" i="143"/>
  <c r="G183" i="143"/>
  <c r="G187" i="143"/>
  <c r="G191" i="143"/>
  <c r="H78" i="50"/>
  <c r="H77" i="50" s="1"/>
  <c r="K217" i="176"/>
  <c r="H18" i="168"/>
  <c r="H136" i="143"/>
  <c r="H138" i="143"/>
  <c r="H140" i="143"/>
  <c r="H142" i="143"/>
  <c r="H144" i="143"/>
  <c r="H146" i="143"/>
  <c r="H148" i="143"/>
  <c r="H150" i="143"/>
  <c r="H152" i="143"/>
  <c r="H154" i="143"/>
  <c r="H156" i="143"/>
  <c r="H158" i="143"/>
  <c r="H160" i="143"/>
  <c r="H162" i="143"/>
  <c r="H164" i="143"/>
  <c r="H166" i="143"/>
  <c r="H168" i="143"/>
  <c r="H170" i="143"/>
  <c r="H172" i="143"/>
  <c r="H174" i="143"/>
  <c r="H176" i="143"/>
  <c r="H178" i="143"/>
  <c r="H180" i="143"/>
  <c r="H182" i="143"/>
  <c r="H184" i="143"/>
  <c r="H186" i="143"/>
  <c r="H188" i="143"/>
  <c r="H190" i="143"/>
  <c r="H192" i="143"/>
  <c r="H139" i="143"/>
  <c r="H143" i="143"/>
  <c r="H147" i="143"/>
  <c r="H151" i="143"/>
  <c r="H155" i="143"/>
  <c r="H159" i="143"/>
  <c r="H163" i="143"/>
  <c r="H167" i="143"/>
  <c r="H171" i="143"/>
  <c r="H175" i="143"/>
  <c r="H179" i="143"/>
  <c r="H183" i="143"/>
  <c r="H187" i="143"/>
  <c r="H191" i="143"/>
  <c r="H137" i="143"/>
  <c r="H141" i="143"/>
  <c r="H145" i="143"/>
  <c r="H149" i="143"/>
  <c r="H153" i="143"/>
  <c r="H157" i="143"/>
  <c r="H161" i="143"/>
  <c r="H165" i="143"/>
  <c r="H169" i="143"/>
  <c r="H173" i="143"/>
  <c r="H177" i="143"/>
  <c r="H181" i="143"/>
  <c r="H185" i="143"/>
  <c r="H189" i="143"/>
  <c r="G16" i="50"/>
  <c r="G45" i="50"/>
  <c r="G44" i="50"/>
  <c r="H12" i="50"/>
  <c r="K217" i="156"/>
  <c r="H18" i="64"/>
  <c r="G12" i="50"/>
  <c r="J217" i="156"/>
  <c r="G18" i="64"/>
  <c r="H137" i="167"/>
  <c r="H139" i="167"/>
  <c r="H141" i="167"/>
  <c r="H143" i="167"/>
  <c r="H145" i="167"/>
  <c r="H147" i="167"/>
  <c r="H149" i="167"/>
  <c r="H151" i="167"/>
  <c r="H153" i="167"/>
  <c r="H155" i="167"/>
  <c r="H157" i="167"/>
  <c r="H159" i="167"/>
  <c r="H161" i="167"/>
  <c r="H163" i="167"/>
  <c r="H165" i="167"/>
  <c r="H167" i="167"/>
  <c r="H169" i="167"/>
  <c r="H171" i="167"/>
  <c r="H173" i="167"/>
  <c r="H175" i="167"/>
  <c r="H177" i="167"/>
  <c r="H179" i="167"/>
  <c r="H181" i="167"/>
  <c r="H183" i="167"/>
  <c r="H185" i="167"/>
  <c r="H187" i="167"/>
  <c r="H189" i="167"/>
  <c r="H191" i="167"/>
  <c r="H136" i="167"/>
  <c r="H140" i="167"/>
  <c r="H144" i="167"/>
  <c r="H148" i="167"/>
  <c r="H152" i="167"/>
  <c r="H156" i="167"/>
  <c r="H160" i="167"/>
  <c r="H164" i="167"/>
  <c r="H168" i="167"/>
  <c r="H172" i="167"/>
  <c r="H176" i="167"/>
  <c r="H180" i="167"/>
  <c r="H184" i="167"/>
  <c r="H188" i="167"/>
  <c r="H138" i="167"/>
  <c r="H142" i="167"/>
  <c r="H146" i="167"/>
  <c r="H150" i="167"/>
  <c r="H154" i="167"/>
  <c r="H158" i="167"/>
  <c r="H162" i="167"/>
  <c r="H166" i="167"/>
  <c r="H170" i="167"/>
  <c r="H174" i="167"/>
  <c r="H178" i="167"/>
  <c r="H182" i="167"/>
  <c r="H186" i="167"/>
  <c r="H190" i="167"/>
  <c r="G39" i="50" l="1"/>
  <c r="G40" i="50"/>
  <c r="G47" i="50"/>
  <c r="G43" i="50"/>
  <c r="G46" i="50"/>
  <c r="G15" i="50"/>
  <c r="J217" i="158"/>
  <c r="H39" i="50"/>
  <c r="H40" i="50"/>
  <c r="H47" i="50"/>
  <c r="H43" i="50"/>
  <c r="H46" i="50"/>
  <c r="K217" i="158"/>
  <c r="H15" i="50"/>
  <c r="H11" i="50" s="1"/>
  <c r="C23" i="50"/>
  <c r="C15" i="50"/>
  <c r="H48" i="50" l="1"/>
  <c r="H42" i="50"/>
  <c r="H49" i="50"/>
  <c r="H41" i="50"/>
  <c r="H38" i="50"/>
  <c r="G48" i="50"/>
  <c r="G42" i="50"/>
  <c r="G11" i="50"/>
  <c r="H37" i="50" l="1"/>
  <c r="G49" i="50"/>
  <c r="G41" i="50"/>
  <c r="G38" i="50"/>
  <c r="G37" i="50" l="1"/>
  <c r="F250" i="176"/>
  <c r="F611" i="175"/>
  <c r="C611" i="175"/>
  <c r="F608" i="175"/>
  <c r="F605" i="175"/>
  <c r="F602" i="175"/>
  <c r="F599" i="175"/>
  <c r="F596" i="175"/>
  <c r="F593" i="175"/>
  <c r="F590" i="175"/>
  <c r="F587" i="175"/>
  <c r="F584" i="175"/>
  <c r="F581" i="175"/>
  <c r="F578" i="175"/>
  <c r="F575" i="175"/>
  <c r="F572" i="175"/>
  <c r="F569" i="175"/>
  <c r="F566" i="175"/>
  <c r="F563" i="175"/>
  <c r="F560" i="175"/>
  <c r="F557" i="175"/>
  <c r="F554" i="175"/>
  <c r="F551" i="175"/>
  <c r="F548" i="175"/>
  <c r="F545" i="175"/>
  <c r="F542" i="175"/>
  <c r="F539" i="175"/>
  <c r="F536" i="175"/>
  <c r="F533" i="175"/>
  <c r="F530" i="175"/>
  <c r="F527" i="175"/>
  <c r="F524" i="175"/>
  <c r="F521" i="175"/>
  <c r="F518" i="175"/>
  <c r="F515" i="175"/>
  <c r="F512" i="175"/>
  <c r="F509" i="175"/>
  <c r="F506" i="175"/>
  <c r="F503" i="175"/>
  <c r="F500" i="175"/>
  <c r="F497" i="175"/>
  <c r="F494" i="175"/>
  <c r="F491" i="175"/>
  <c r="F488" i="175"/>
  <c r="F485" i="175"/>
  <c r="F482" i="175"/>
  <c r="F479" i="175"/>
  <c r="F476" i="175"/>
  <c r="F473" i="175"/>
  <c r="F470" i="175"/>
  <c r="F467" i="175"/>
  <c r="F464" i="175"/>
  <c r="F461" i="175"/>
  <c r="F458" i="175"/>
  <c r="F455" i="175"/>
  <c r="F452" i="175"/>
  <c r="F449" i="175"/>
  <c r="F446" i="175"/>
  <c r="F443" i="175"/>
  <c r="F440" i="175"/>
  <c r="F437" i="175"/>
  <c r="F434" i="175"/>
  <c r="F431" i="175"/>
  <c r="F428" i="175"/>
  <c r="F425" i="175"/>
  <c r="F422" i="175"/>
  <c r="F419" i="175"/>
  <c r="F416" i="175"/>
  <c r="F413" i="175"/>
  <c r="F410" i="175"/>
  <c r="F407" i="175"/>
  <c r="F404" i="175"/>
  <c r="F401" i="175"/>
  <c r="F398" i="175"/>
  <c r="F395" i="175"/>
  <c r="F392" i="175"/>
  <c r="F389" i="175"/>
  <c r="F386" i="175"/>
  <c r="F383" i="175"/>
  <c r="F380" i="175"/>
  <c r="F377" i="175"/>
  <c r="F374" i="175"/>
  <c r="F371" i="175"/>
  <c r="F368" i="175"/>
  <c r="F365" i="175"/>
  <c r="F362" i="175"/>
  <c r="F359" i="175"/>
  <c r="F356" i="175"/>
  <c r="F353" i="175"/>
  <c r="F350" i="175"/>
  <c r="F347" i="175"/>
  <c r="F344" i="175"/>
  <c r="F341" i="175"/>
  <c r="F338" i="175"/>
  <c r="F335" i="175"/>
  <c r="F332" i="175"/>
  <c r="F329" i="175"/>
  <c r="F326" i="175"/>
  <c r="F323" i="175"/>
  <c r="F320" i="175"/>
  <c r="F317" i="175"/>
  <c r="F314" i="175"/>
  <c r="F311" i="175"/>
  <c r="F308" i="175"/>
  <c r="F305" i="175"/>
  <c r="F302" i="175"/>
  <c r="F299" i="175"/>
  <c r="F296" i="175"/>
  <c r="F293" i="175"/>
  <c r="F290" i="175"/>
  <c r="F287" i="175"/>
  <c r="F284" i="175"/>
  <c r="F281" i="175"/>
  <c r="F278" i="175"/>
  <c r="F275" i="175"/>
  <c r="F272" i="175"/>
  <c r="F269" i="175"/>
  <c r="F266" i="175"/>
  <c r="F263" i="175"/>
  <c r="F260" i="175"/>
  <c r="F257" i="175"/>
  <c r="F254" i="175"/>
  <c r="F251" i="175"/>
  <c r="F248" i="175"/>
  <c r="F245" i="175"/>
  <c r="F242" i="175"/>
  <c r="F239" i="175"/>
  <c r="F236" i="175"/>
  <c r="F233" i="175"/>
  <c r="F230" i="175"/>
  <c r="F227" i="175"/>
  <c r="F224" i="175"/>
  <c r="F221" i="175"/>
  <c r="F218" i="175"/>
  <c r="F215" i="175"/>
  <c r="F212" i="175"/>
  <c r="F209" i="175"/>
  <c r="F206" i="175"/>
  <c r="F203" i="175"/>
  <c r="F200" i="175"/>
  <c r="F197" i="175"/>
  <c r="F194" i="175"/>
  <c r="F191" i="175"/>
  <c r="F188" i="175"/>
  <c r="F185" i="175"/>
  <c r="F182" i="175"/>
  <c r="F179" i="175"/>
  <c r="F176" i="175"/>
  <c r="F173" i="175"/>
  <c r="F170" i="175"/>
  <c r="F167" i="175"/>
  <c r="F164" i="175"/>
  <c r="F161" i="175"/>
  <c r="F158" i="175"/>
  <c r="F155" i="175"/>
  <c r="F152" i="175"/>
  <c r="F149" i="175"/>
  <c r="F146" i="175"/>
  <c r="F143" i="175"/>
  <c r="F140" i="175"/>
  <c r="F137" i="175"/>
  <c r="F134" i="175"/>
  <c r="F131" i="175"/>
  <c r="F128" i="175"/>
  <c r="F125" i="175"/>
  <c r="F122" i="175"/>
  <c r="F119" i="175"/>
  <c r="F116" i="175"/>
  <c r="F113" i="175"/>
  <c r="F110" i="175"/>
  <c r="F107" i="175"/>
  <c r="F104" i="175"/>
  <c r="F101" i="175"/>
  <c r="F98" i="175"/>
  <c r="F95" i="175"/>
  <c r="F92" i="175"/>
  <c r="F89" i="175"/>
  <c r="F86" i="175"/>
  <c r="F83" i="175"/>
  <c r="F80" i="175"/>
  <c r="F77" i="175"/>
  <c r="F74" i="175"/>
  <c r="F71" i="175"/>
  <c r="F68" i="175"/>
  <c r="F65" i="175"/>
  <c r="F62" i="175"/>
  <c r="F59" i="175"/>
  <c r="F56" i="175"/>
  <c r="F53" i="175"/>
  <c r="F50" i="175"/>
  <c r="F47" i="175"/>
  <c r="F44" i="175"/>
  <c r="F41" i="175"/>
  <c r="F38" i="175"/>
  <c r="F35" i="175"/>
  <c r="F32" i="175"/>
  <c r="F29" i="175"/>
  <c r="F26" i="175"/>
  <c r="F23" i="175"/>
  <c r="F20" i="175"/>
  <c r="F17" i="175"/>
  <c r="F14" i="175"/>
  <c r="P8" i="175"/>
  <c r="I8" i="175"/>
  <c r="G8" i="175"/>
  <c r="F8" i="175"/>
  <c r="E8" i="175"/>
  <c r="D8" i="175"/>
  <c r="C8" i="175"/>
  <c r="B8" i="175"/>
  <c r="F611" i="174"/>
  <c r="C611" i="174"/>
  <c r="F608" i="174"/>
  <c r="F605" i="174"/>
  <c r="F602" i="174"/>
  <c r="F599" i="174"/>
  <c r="F596" i="174"/>
  <c r="F593" i="174"/>
  <c r="F590" i="174"/>
  <c r="F587" i="174"/>
  <c r="F584" i="174"/>
  <c r="F581" i="174"/>
  <c r="F578" i="174"/>
  <c r="F575" i="174"/>
  <c r="F572" i="174"/>
  <c r="F569" i="174"/>
  <c r="F566" i="174"/>
  <c r="F563" i="174"/>
  <c r="F560" i="174"/>
  <c r="F557" i="174"/>
  <c r="F554" i="174"/>
  <c r="F551" i="174"/>
  <c r="F548" i="174"/>
  <c r="F545" i="174"/>
  <c r="F542" i="174"/>
  <c r="F539" i="174"/>
  <c r="F536" i="174"/>
  <c r="F533" i="174"/>
  <c r="F530" i="174"/>
  <c r="F527" i="174"/>
  <c r="F524" i="174"/>
  <c r="F521" i="174"/>
  <c r="F518" i="174"/>
  <c r="F515" i="174"/>
  <c r="F512" i="174"/>
  <c r="F509" i="174"/>
  <c r="F506" i="174"/>
  <c r="F503" i="174"/>
  <c r="F500" i="174"/>
  <c r="F497" i="174"/>
  <c r="F494" i="174"/>
  <c r="F491" i="174"/>
  <c r="F488" i="174"/>
  <c r="F485" i="174"/>
  <c r="F482" i="174"/>
  <c r="F479" i="174"/>
  <c r="F476" i="174"/>
  <c r="F473" i="174"/>
  <c r="F470" i="174"/>
  <c r="F467" i="174"/>
  <c r="F464" i="174"/>
  <c r="F461" i="174"/>
  <c r="F458" i="174"/>
  <c r="F455" i="174"/>
  <c r="F452" i="174"/>
  <c r="F449" i="174"/>
  <c r="F446" i="174"/>
  <c r="F443" i="174"/>
  <c r="F440" i="174"/>
  <c r="F437" i="174"/>
  <c r="F434" i="174"/>
  <c r="F431" i="174"/>
  <c r="F428" i="174"/>
  <c r="F425" i="174"/>
  <c r="F422" i="174"/>
  <c r="F419" i="174"/>
  <c r="F416" i="174"/>
  <c r="F413" i="174"/>
  <c r="F410" i="174"/>
  <c r="F407" i="174"/>
  <c r="F404" i="174"/>
  <c r="F401" i="174"/>
  <c r="F398" i="174"/>
  <c r="F395" i="174"/>
  <c r="F392" i="174"/>
  <c r="F389" i="174"/>
  <c r="F386" i="174"/>
  <c r="F383" i="174"/>
  <c r="F380" i="174"/>
  <c r="F377" i="174"/>
  <c r="F374" i="174"/>
  <c r="F371" i="174"/>
  <c r="F368" i="174"/>
  <c r="F365" i="174"/>
  <c r="F362" i="174"/>
  <c r="F359" i="174"/>
  <c r="F356" i="174"/>
  <c r="F353" i="174"/>
  <c r="F350" i="174"/>
  <c r="F347" i="174"/>
  <c r="F344" i="174"/>
  <c r="F341" i="174"/>
  <c r="F338" i="174"/>
  <c r="F335" i="174"/>
  <c r="F332" i="174"/>
  <c r="F329" i="174"/>
  <c r="F326" i="174"/>
  <c r="F323" i="174"/>
  <c r="F320" i="174"/>
  <c r="F317" i="174"/>
  <c r="F314" i="174"/>
  <c r="F311" i="174"/>
  <c r="F308" i="174"/>
  <c r="F305" i="174"/>
  <c r="F302" i="174"/>
  <c r="F299" i="174"/>
  <c r="F296" i="174"/>
  <c r="F293" i="174"/>
  <c r="F290" i="174"/>
  <c r="F287" i="174"/>
  <c r="F284" i="174"/>
  <c r="F281" i="174"/>
  <c r="F278" i="174"/>
  <c r="F275" i="174"/>
  <c r="F272" i="174"/>
  <c r="F269" i="174"/>
  <c r="F266" i="174"/>
  <c r="F263" i="174"/>
  <c r="F260" i="174"/>
  <c r="F257" i="174"/>
  <c r="F254" i="174"/>
  <c r="F251" i="174"/>
  <c r="F248" i="174"/>
  <c r="F245" i="174"/>
  <c r="F242" i="174"/>
  <c r="F239" i="174"/>
  <c r="F236" i="174"/>
  <c r="F233" i="174"/>
  <c r="F230" i="174"/>
  <c r="F227" i="174"/>
  <c r="F224" i="174"/>
  <c r="F221" i="174"/>
  <c r="F218" i="174"/>
  <c r="F215" i="174"/>
  <c r="F212" i="174"/>
  <c r="F209" i="174"/>
  <c r="F206" i="174"/>
  <c r="F203" i="174"/>
  <c r="F200" i="174"/>
  <c r="F197" i="174"/>
  <c r="F194" i="174"/>
  <c r="F191" i="174"/>
  <c r="F188" i="174"/>
  <c r="F185" i="174"/>
  <c r="F182" i="174"/>
  <c r="F179" i="174"/>
  <c r="F176" i="174"/>
  <c r="F173" i="174"/>
  <c r="F170" i="174"/>
  <c r="F167" i="174"/>
  <c r="F164" i="174"/>
  <c r="F161" i="174"/>
  <c r="F158" i="174"/>
  <c r="F155" i="174"/>
  <c r="F152" i="174"/>
  <c r="F149" i="174"/>
  <c r="F146" i="174"/>
  <c r="F143" i="174"/>
  <c r="F140" i="174"/>
  <c r="F137" i="174"/>
  <c r="F134" i="174"/>
  <c r="F131" i="174"/>
  <c r="F128" i="174"/>
  <c r="F125" i="174"/>
  <c r="F122" i="174"/>
  <c r="F119" i="174"/>
  <c r="F116" i="174"/>
  <c r="F113" i="174"/>
  <c r="F110" i="174"/>
  <c r="F107" i="174"/>
  <c r="F104" i="174"/>
  <c r="F101" i="174"/>
  <c r="F98" i="174"/>
  <c r="F95" i="174"/>
  <c r="F92" i="174"/>
  <c r="F89" i="174"/>
  <c r="F86" i="174"/>
  <c r="F83" i="174"/>
  <c r="F80" i="174"/>
  <c r="F77" i="174"/>
  <c r="F74" i="174"/>
  <c r="F71" i="174"/>
  <c r="F68" i="174"/>
  <c r="F65" i="174"/>
  <c r="F62" i="174"/>
  <c r="F59" i="174"/>
  <c r="F56" i="174"/>
  <c r="F53" i="174"/>
  <c r="F50" i="174"/>
  <c r="F47" i="174"/>
  <c r="F44" i="174"/>
  <c r="F41" i="174"/>
  <c r="F38" i="174"/>
  <c r="F35" i="174"/>
  <c r="F32" i="174"/>
  <c r="F29" i="174"/>
  <c r="F26" i="174"/>
  <c r="F23" i="174"/>
  <c r="F20" i="174"/>
  <c r="F17" i="174"/>
  <c r="F14" i="174"/>
  <c r="P8" i="174"/>
  <c r="I8" i="174"/>
  <c r="G8" i="174"/>
  <c r="F8" i="174"/>
  <c r="E8" i="174"/>
  <c r="D8" i="174"/>
  <c r="C8" i="174"/>
  <c r="B8" i="174"/>
  <c r="F611" i="173"/>
  <c r="C611" i="173"/>
  <c r="F608" i="173"/>
  <c r="F605" i="173"/>
  <c r="F602" i="173"/>
  <c r="F599" i="173"/>
  <c r="F596" i="173"/>
  <c r="F593" i="173"/>
  <c r="F590" i="173"/>
  <c r="F587" i="173"/>
  <c r="F584" i="173"/>
  <c r="F581" i="173"/>
  <c r="F578" i="173"/>
  <c r="F575" i="173"/>
  <c r="F572" i="173"/>
  <c r="F569" i="173"/>
  <c r="F566" i="173"/>
  <c r="F563" i="173"/>
  <c r="F560" i="173"/>
  <c r="F557" i="173"/>
  <c r="F554" i="173"/>
  <c r="F551" i="173"/>
  <c r="F548" i="173"/>
  <c r="F545" i="173"/>
  <c r="F542" i="173"/>
  <c r="F539" i="173"/>
  <c r="F536" i="173"/>
  <c r="F533" i="173"/>
  <c r="F530" i="173"/>
  <c r="F527" i="173"/>
  <c r="F524" i="173"/>
  <c r="F521" i="173"/>
  <c r="F518" i="173"/>
  <c r="F515" i="173"/>
  <c r="F512" i="173"/>
  <c r="F509" i="173"/>
  <c r="F506" i="173"/>
  <c r="F503" i="173"/>
  <c r="F500" i="173"/>
  <c r="F497" i="173"/>
  <c r="F494" i="173"/>
  <c r="F491" i="173"/>
  <c r="F488" i="173"/>
  <c r="F485" i="173"/>
  <c r="F482" i="173"/>
  <c r="F479" i="173"/>
  <c r="F476" i="173"/>
  <c r="F473" i="173"/>
  <c r="F470" i="173"/>
  <c r="F467" i="173"/>
  <c r="F464" i="173"/>
  <c r="F461" i="173"/>
  <c r="F458" i="173"/>
  <c r="F455" i="173"/>
  <c r="F452" i="173"/>
  <c r="F449" i="173"/>
  <c r="F446" i="173"/>
  <c r="F443" i="173"/>
  <c r="F440" i="173"/>
  <c r="F437" i="173"/>
  <c r="F434" i="173"/>
  <c r="F431" i="173"/>
  <c r="F428" i="173"/>
  <c r="F425" i="173"/>
  <c r="F422" i="173"/>
  <c r="F419" i="173"/>
  <c r="F416" i="173"/>
  <c r="F413" i="173"/>
  <c r="F410" i="173"/>
  <c r="F407" i="173"/>
  <c r="F404" i="173"/>
  <c r="F401" i="173"/>
  <c r="F398" i="173"/>
  <c r="F395" i="173"/>
  <c r="F392" i="173"/>
  <c r="F389" i="173"/>
  <c r="F386" i="173"/>
  <c r="F383" i="173"/>
  <c r="F380" i="173"/>
  <c r="F377" i="173"/>
  <c r="F374" i="173"/>
  <c r="F371" i="173"/>
  <c r="F368" i="173"/>
  <c r="F365" i="173"/>
  <c r="F362" i="173"/>
  <c r="F359" i="173"/>
  <c r="F356" i="173"/>
  <c r="F353" i="173"/>
  <c r="F350" i="173"/>
  <c r="F347" i="173"/>
  <c r="F344" i="173"/>
  <c r="F341" i="173"/>
  <c r="F338" i="173"/>
  <c r="F335" i="173"/>
  <c r="F332" i="173"/>
  <c r="F329" i="173"/>
  <c r="F326" i="173"/>
  <c r="F323" i="173"/>
  <c r="F320" i="173"/>
  <c r="F317" i="173"/>
  <c r="F314" i="173"/>
  <c r="F311" i="173"/>
  <c r="F308" i="173"/>
  <c r="F305" i="173"/>
  <c r="F302" i="173"/>
  <c r="F299" i="173"/>
  <c r="F296" i="173"/>
  <c r="F293" i="173"/>
  <c r="F290" i="173"/>
  <c r="F287" i="173"/>
  <c r="F284" i="173"/>
  <c r="F281" i="173"/>
  <c r="F278" i="173"/>
  <c r="F275" i="173"/>
  <c r="F272" i="173"/>
  <c r="F269" i="173"/>
  <c r="F266" i="173"/>
  <c r="F263" i="173"/>
  <c r="F260" i="173"/>
  <c r="F257" i="173"/>
  <c r="F254" i="173"/>
  <c r="F251" i="173"/>
  <c r="F248" i="173"/>
  <c r="F245" i="173"/>
  <c r="F242" i="173"/>
  <c r="F239" i="173"/>
  <c r="F236" i="173"/>
  <c r="F233" i="173"/>
  <c r="F230" i="173"/>
  <c r="F227" i="173"/>
  <c r="F224" i="173"/>
  <c r="F221" i="173"/>
  <c r="F218" i="173"/>
  <c r="F215" i="173"/>
  <c r="F212" i="173"/>
  <c r="F209" i="173"/>
  <c r="F206" i="173"/>
  <c r="F203" i="173"/>
  <c r="F200" i="173"/>
  <c r="F197" i="173"/>
  <c r="F194" i="173"/>
  <c r="F191" i="173"/>
  <c r="F188" i="173"/>
  <c r="F185" i="173"/>
  <c r="F182" i="173"/>
  <c r="F179" i="173"/>
  <c r="F176" i="173"/>
  <c r="F173" i="173"/>
  <c r="F170" i="173"/>
  <c r="F167" i="173"/>
  <c r="F164" i="173"/>
  <c r="F161" i="173"/>
  <c r="F158" i="173"/>
  <c r="F155" i="173"/>
  <c r="F152" i="173"/>
  <c r="F149" i="173"/>
  <c r="F146" i="173"/>
  <c r="F143" i="173"/>
  <c r="F140" i="173"/>
  <c r="F137" i="173"/>
  <c r="F134" i="173"/>
  <c r="F131" i="173"/>
  <c r="F128" i="173"/>
  <c r="F125" i="173"/>
  <c r="F122" i="173"/>
  <c r="F119" i="173"/>
  <c r="F116" i="173"/>
  <c r="F113" i="173"/>
  <c r="F110" i="173"/>
  <c r="F107" i="173"/>
  <c r="F104" i="173"/>
  <c r="F101" i="173"/>
  <c r="F98" i="173"/>
  <c r="F95" i="173"/>
  <c r="F92" i="173"/>
  <c r="F89" i="173"/>
  <c r="F86" i="173"/>
  <c r="F83" i="173"/>
  <c r="F80" i="173"/>
  <c r="F77" i="173"/>
  <c r="F74" i="173"/>
  <c r="F71" i="173"/>
  <c r="F68" i="173"/>
  <c r="F65" i="173"/>
  <c r="F62" i="173"/>
  <c r="F56" i="173"/>
  <c r="F53" i="173"/>
  <c r="F50" i="173"/>
  <c r="F47" i="173"/>
  <c r="F44" i="173"/>
  <c r="F41" i="173"/>
  <c r="F38" i="173"/>
  <c r="F35" i="173"/>
  <c r="F32" i="173"/>
  <c r="F29" i="173"/>
  <c r="F26" i="173"/>
  <c r="F59" i="173" s="1"/>
  <c r="F23" i="173"/>
  <c r="F20" i="173"/>
  <c r="F17" i="173"/>
  <c r="F14" i="173"/>
  <c r="P8" i="173"/>
  <c r="I8" i="173"/>
  <c r="G8" i="173"/>
  <c r="F8" i="173"/>
  <c r="E8" i="173"/>
  <c r="D8" i="173"/>
  <c r="C8" i="173"/>
  <c r="B8" i="173"/>
  <c r="F611" i="172"/>
  <c r="C611" i="172"/>
  <c r="F608" i="172"/>
  <c r="F605" i="172"/>
  <c r="F602" i="172"/>
  <c r="F599" i="172"/>
  <c r="F596" i="172"/>
  <c r="F593" i="172"/>
  <c r="F590" i="172"/>
  <c r="F587" i="172"/>
  <c r="F584" i="172"/>
  <c r="F581" i="172"/>
  <c r="F578" i="172"/>
  <c r="F575" i="172"/>
  <c r="F572" i="172"/>
  <c r="F569" i="172"/>
  <c r="F566" i="172"/>
  <c r="F563" i="172"/>
  <c r="F560" i="172"/>
  <c r="F557" i="172"/>
  <c r="F554" i="172"/>
  <c r="F551" i="172"/>
  <c r="F548" i="172"/>
  <c r="F545" i="172"/>
  <c r="F542" i="172"/>
  <c r="F539" i="172"/>
  <c r="F536" i="172"/>
  <c r="F533" i="172"/>
  <c r="F530" i="172"/>
  <c r="F527" i="172"/>
  <c r="F524" i="172"/>
  <c r="F521" i="172"/>
  <c r="F518" i="172"/>
  <c r="F515" i="172"/>
  <c r="F512" i="172"/>
  <c r="F509" i="172"/>
  <c r="F506" i="172"/>
  <c r="F503" i="172"/>
  <c r="F500" i="172"/>
  <c r="F497" i="172"/>
  <c r="F494" i="172"/>
  <c r="F491" i="172"/>
  <c r="F488" i="172"/>
  <c r="F485" i="172"/>
  <c r="F482" i="172"/>
  <c r="F479" i="172"/>
  <c r="F476" i="172"/>
  <c r="F473" i="172"/>
  <c r="F470" i="172"/>
  <c r="F467" i="172"/>
  <c r="F464" i="172"/>
  <c r="F461" i="172"/>
  <c r="F458" i="172"/>
  <c r="F455" i="172"/>
  <c r="F452" i="172"/>
  <c r="F449" i="172"/>
  <c r="F446" i="172"/>
  <c r="F443" i="172"/>
  <c r="F440" i="172"/>
  <c r="F437" i="172"/>
  <c r="F434" i="172"/>
  <c r="F431" i="172"/>
  <c r="F428" i="172"/>
  <c r="F425" i="172"/>
  <c r="F422" i="172"/>
  <c r="F419" i="172"/>
  <c r="F416" i="172"/>
  <c r="F413" i="172"/>
  <c r="F410" i="172"/>
  <c r="F407" i="172"/>
  <c r="F404" i="172"/>
  <c r="F401" i="172"/>
  <c r="F398" i="172"/>
  <c r="F395" i="172"/>
  <c r="F392" i="172"/>
  <c r="F389" i="172"/>
  <c r="F386" i="172"/>
  <c r="F383" i="172"/>
  <c r="F380" i="172"/>
  <c r="F377" i="172"/>
  <c r="F374" i="172"/>
  <c r="F371" i="172"/>
  <c r="F368" i="172"/>
  <c r="F365" i="172"/>
  <c r="F362" i="172"/>
  <c r="F359" i="172"/>
  <c r="F356" i="172"/>
  <c r="F353" i="172"/>
  <c r="F350" i="172"/>
  <c r="F347" i="172"/>
  <c r="F344" i="172"/>
  <c r="F341" i="172"/>
  <c r="F338" i="172"/>
  <c r="F335" i="172"/>
  <c r="F332" i="172"/>
  <c r="F329" i="172"/>
  <c r="F326" i="172"/>
  <c r="F323" i="172"/>
  <c r="F320" i="172"/>
  <c r="F317" i="172"/>
  <c r="F314" i="172"/>
  <c r="F311" i="172"/>
  <c r="F308" i="172"/>
  <c r="F305" i="172"/>
  <c r="F302" i="172"/>
  <c r="F299" i="172"/>
  <c r="F296" i="172"/>
  <c r="F293" i="172"/>
  <c r="F290" i="172"/>
  <c r="F287" i="172"/>
  <c r="F284" i="172"/>
  <c r="F281" i="172"/>
  <c r="F278" i="172"/>
  <c r="F275" i="172"/>
  <c r="F272" i="172"/>
  <c r="F269" i="172"/>
  <c r="F266" i="172"/>
  <c r="F263" i="172"/>
  <c r="F260" i="172"/>
  <c r="F257" i="172"/>
  <c r="F254" i="172"/>
  <c r="F251" i="172"/>
  <c r="F248" i="172"/>
  <c r="F245" i="172"/>
  <c r="F242" i="172"/>
  <c r="F239" i="172"/>
  <c r="F236" i="172"/>
  <c r="F233" i="172"/>
  <c r="F230" i="172"/>
  <c r="F227" i="172"/>
  <c r="F224" i="172"/>
  <c r="F221" i="172"/>
  <c r="F218" i="172"/>
  <c r="F215" i="172"/>
  <c r="F212" i="172"/>
  <c r="F209" i="172"/>
  <c r="F206" i="172"/>
  <c r="F203" i="172"/>
  <c r="F200" i="172"/>
  <c r="F197" i="172"/>
  <c r="F194" i="172"/>
  <c r="F191" i="172"/>
  <c r="F188" i="172"/>
  <c r="F185" i="172"/>
  <c r="F182" i="172"/>
  <c r="F179" i="172"/>
  <c r="F176" i="172"/>
  <c r="F173" i="172"/>
  <c r="F170" i="172"/>
  <c r="F167" i="172"/>
  <c r="F164" i="172"/>
  <c r="F161" i="172"/>
  <c r="F158" i="172"/>
  <c r="F155" i="172"/>
  <c r="F152" i="172"/>
  <c r="F149" i="172"/>
  <c r="F146" i="172"/>
  <c r="F143" i="172"/>
  <c r="F140" i="172"/>
  <c r="F137" i="172"/>
  <c r="F134" i="172"/>
  <c r="F131" i="172"/>
  <c r="F128" i="172"/>
  <c r="F125" i="172"/>
  <c r="F122" i="172"/>
  <c r="F119" i="172"/>
  <c r="F116" i="172"/>
  <c r="F113" i="172"/>
  <c r="F110" i="172"/>
  <c r="F107" i="172"/>
  <c r="F104" i="172"/>
  <c r="F101" i="172"/>
  <c r="F98" i="172"/>
  <c r="F95" i="172"/>
  <c r="F92" i="172"/>
  <c r="F89" i="172"/>
  <c r="F86" i="172"/>
  <c r="F83" i="172"/>
  <c r="F80" i="172"/>
  <c r="F77" i="172"/>
  <c r="F74" i="172"/>
  <c r="F71" i="172"/>
  <c r="F68" i="172"/>
  <c r="F65" i="172"/>
  <c r="F62" i="172"/>
  <c r="F56" i="172"/>
  <c r="F53" i="172"/>
  <c r="F50" i="172"/>
  <c r="F47" i="172"/>
  <c r="F44" i="172"/>
  <c r="F41" i="172"/>
  <c r="F38" i="172"/>
  <c r="F35" i="172"/>
  <c r="F32" i="172"/>
  <c r="F29" i="172"/>
  <c r="F26" i="172"/>
  <c r="F23" i="172"/>
  <c r="F20" i="172"/>
  <c r="F17" i="172"/>
  <c r="F14" i="172"/>
  <c r="P8" i="172"/>
  <c r="I8" i="172"/>
  <c r="G8" i="172"/>
  <c r="F8" i="172"/>
  <c r="E8" i="172"/>
  <c r="D8" i="172"/>
  <c r="C8" i="172"/>
  <c r="B8" i="172"/>
  <c r="F611" i="171"/>
  <c r="C611" i="171"/>
  <c r="F608" i="171"/>
  <c r="F605" i="171"/>
  <c r="F602" i="171"/>
  <c r="F599" i="171"/>
  <c r="F596" i="171"/>
  <c r="F593" i="171"/>
  <c r="F590" i="171"/>
  <c r="F587" i="171"/>
  <c r="F584" i="171"/>
  <c r="F581" i="171"/>
  <c r="F578" i="171"/>
  <c r="F575" i="171"/>
  <c r="F572" i="171"/>
  <c r="F569" i="171"/>
  <c r="F566" i="171"/>
  <c r="F563" i="171"/>
  <c r="F560" i="171"/>
  <c r="F557" i="171"/>
  <c r="F554" i="171"/>
  <c r="F551" i="171"/>
  <c r="F548" i="171"/>
  <c r="F545" i="171"/>
  <c r="F542" i="171"/>
  <c r="F539" i="171"/>
  <c r="F536" i="171"/>
  <c r="F533" i="171"/>
  <c r="F530" i="171"/>
  <c r="F527" i="171"/>
  <c r="F524" i="171"/>
  <c r="F521" i="171"/>
  <c r="F518" i="171"/>
  <c r="F515" i="171"/>
  <c r="F512" i="171"/>
  <c r="F509" i="171"/>
  <c r="F506" i="171"/>
  <c r="F503" i="171"/>
  <c r="F500" i="171"/>
  <c r="F497" i="171"/>
  <c r="F494" i="171"/>
  <c r="F491" i="171"/>
  <c r="F488" i="171"/>
  <c r="F485" i="171"/>
  <c r="F482" i="171"/>
  <c r="F479" i="171"/>
  <c r="F476" i="171"/>
  <c r="F473" i="171"/>
  <c r="F470" i="171"/>
  <c r="F467" i="171"/>
  <c r="F464" i="171"/>
  <c r="F461" i="171"/>
  <c r="F458" i="171"/>
  <c r="F455" i="171"/>
  <c r="F452" i="171"/>
  <c r="F449" i="171"/>
  <c r="F446" i="171"/>
  <c r="F443" i="171"/>
  <c r="F440" i="171"/>
  <c r="F437" i="171"/>
  <c r="F434" i="171"/>
  <c r="F431" i="171"/>
  <c r="F428" i="171"/>
  <c r="F425" i="171"/>
  <c r="F422" i="171"/>
  <c r="F419" i="171"/>
  <c r="F416" i="171"/>
  <c r="F413" i="171"/>
  <c r="F410" i="171"/>
  <c r="F407" i="171"/>
  <c r="F404" i="171"/>
  <c r="F401" i="171"/>
  <c r="F398" i="171"/>
  <c r="F395" i="171"/>
  <c r="F392" i="171"/>
  <c r="F389" i="171"/>
  <c r="F386" i="171"/>
  <c r="F383" i="171"/>
  <c r="F380" i="171"/>
  <c r="F377" i="171"/>
  <c r="F374" i="171"/>
  <c r="F371" i="171"/>
  <c r="F368" i="171"/>
  <c r="F365" i="171"/>
  <c r="F362" i="171"/>
  <c r="F359" i="171"/>
  <c r="F356" i="171"/>
  <c r="F353" i="171"/>
  <c r="F350" i="171"/>
  <c r="F347" i="171"/>
  <c r="F344" i="171"/>
  <c r="F341" i="171"/>
  <c r="F338" i="171"/>
  <c r="F335" i="171"/>
  <c r="F332" i="171"/>
  <c r="F329" i="171"/>
  <c r="F326" i="171"/>
  <c r="F323" i="171"/>
  <c r="F320" i="171"/>
  <c r="F317" i="171"/>
  <c r="F314" i="171"/>
  <c r="F311" i="171"/>
  <c r="F308" i="171"/>
  <c r="F305" i="171"/>
  <c r="F302" i="171"/>
  <c r="F299" i="171"/>
  <c r="F296" i="171"/>
  <c r="F293" i="171"/>
  <c r="F290" i="171"/>
  <c r="F287" i="171"/>
  <c r="F284" i="171"/>
  <c r="F281" i="171"/>
  <c r="F278" i="171"/>
  <c r="F275" i="171"/>
  <c r="F272" i="171"/>
  <c r="F269" i="171"/>
  <c r="F266" i="171"/>
  <c r="F263" i="171"/>
  <c r="F260" i="171"/>
  <c r="F257" i="171"/>
  <c r="F254" i="171"/>
  <c r="F251" i="171"/>
  <c r="F248" i="171"/>
  <c r="F245" i="171"/>
  <c r="F242" i="171"/>
  <c r="F239" i="171"/>
  <c r="F236" i="171"/>
  <c r="F233" i="171"/>
  <c r="F230" i="171"/>
  <c r="F227" i="171"/>
  <c r="F224" i="171"/>
  <c r="F221" i="171"/>
  <c r="F218" i="171"/>
  <c r="F215" i="171"/>
  <c r="F212" i="171"/>
  <c r="F209" i="171"/>
  <c r="F206" i="171"/>
  <c r="F203" i="171"/>
  <c r="F200" i="171"/>
  <c r="F197" i="171"/>
  <c r="F194" i="171"/>
  <c r="F191" i="171"/>
  <c r="F188" i="171"/>
  <c r="F185" i="171"/>
  <c r="F182" i="171"/>
  <c r="F179" i="171"/>
  <c r="F176" i="171"/>
  <c r="F173" i="171"/>
  <c r="F170" i="171"/>
  <c r="F167" i="171"/>
  <c r="F164" i="171"/>
  <c r="F161" i="171"/>
  <c r="F158" i="171"/>
  <c r="F155" i="171"/>
  <c r="F152" i="171"/>
  <c r="F149" i="171"/>
  <c r="F146" i="171"/>
  <c r="F143" i="171"/>
  <c r="F140" i="171"/>
  <c r="F137" i="171"/>
  <c r="F134" i="171"/>
  <c r="F131" i="171"/>
  <c r="F128" i="171"/>
  <c r="F125" i="171"/>
  <c r="F122" i="171"/>
  <c r="F119" i="171"/>
  <c r="F116" i="171"/>
  <c r="F113" i="171"/>
  <c r="F110" i="171"/>
  <c r="F107" i="171"/>
  <c r="F104" i="171"/>
  <c r="F101" i="171"/>
  <c r="F98" i="171"/>
  <c r="F95" i="171"/>
  <c r="F92" i="171"/>
  <c r="F89" i="171"/>
  <c r="F86" i="171"/>
  <c r="F83" i="171"/>
  <c r="F80" i="171"/>
  <c r="F77" i="171"/>
  <c r="F74" i="171"/>
  <c r="F71" i="171"/>
  <c r="F68" i="171"/>
  <c r="F65" i="171"/>
  <c r="F62" i="171"/>
  <c r="F56" i="171"/>
  <c r="F53" i="171"/>
  <c r="F50" i="171"/>
  <c r="F47" i="171"/>
  <c r="F44" i="171"/>
  <c r="F41" i="171"/>
  <c r="F38" i="171"/>
  <c r="F35" i="171"/>
  <c r="F32" i="171"/>
  <c r="F29" i="171"/>
  <c r="F26" i="171"/>
  <c r="F59" i="171" s="1"/>
  <c r="F23" i="171"/>
  <c r="F20" i="171"/>
  <c r="F17" i="171"/>
  <c r="F14" i="171"/>
  <c r="P8" i="171"/>
  <c r="I8" i="171"/>
  <c r="H8" i="171"/>
  <c r="G8" i="171"/>
  <c r="F8" i="171"/>
  <c r="E8" i="171"/>
  <c r="D8" i="171"/>
  <c r="C8" i="171"/>
  <c r="B8" i="171"/>
  <c r="F611" i="170"/>
  <c r="C611" i="170"/>
  <c r="F608" i="170"/>
  <c r="F605" i="170"/>
  <c r="F602" i="170"/>
  <c r="F599" i="170"/>
  <c r="F596" i="170"/>
  <c r="F593" i="170"/>
  <c r="F590" i="170"/>
  <c r="F587" i="170"/>
  <c r="F584" i="170"/>
  <c r="F581" i="170"/>
  <c r="F578" i="170"/>
  <c r="F575" i="170"/>
  <c r="F572" i="170"/>
  <c r="F569" i="170"/>
  <c r="F566" i="170"/>
  <c r="F563" i="170"/>
  <c r="F560" i="170"/>
  <c r="F557" i="170"/>
  <c r="F554" i="170"/>
  <c r="F551" i="170"/>
  <c r="F548" i="170"/>
  <c r="F545" i="170"/>
  <c r="F542" i="170"/>
  <c r="F539" i="170"/>
  <c r="F536" i="170"/>
  <c r="F533" i="170"/>
  <c r="F530" i="170"/>
  <c r="F527" i="170"/>
  <c r="F524" i="170"/>
  <c r="F521" i="170"/>
  <c r="F518" i="170"/>
  <c r="F515" i="170"/>
  <c r="F512" i="170"/>
  <c r="F509" i="170"/>
  <c r="F506" i="170"/>
  <c r="F503" i="170"/>
  <c r="F500" i="170"/>
  <c r="F497" i="170"/>
  <c r="F494" i="170"/>
  <c r="F491" i="170"/>
  <c r="F488" i="170"/>
  <c r="F485" i="170"/>
  <c r="F482" i="170"/>
  <c r="F479" i="170"/>
  <c r="F476" i="170"/>
  <c r="F473" i="170"/>
  <c r="F470" i="170"/>
  <c r="F467" i="170"/>
  <c r="F464" i="170"/>
  <c r="F461" i="170"/>
  <c r="F458" i="170"/>
  <c r="F455" i="170"/>
  <c r="F452" i="170"/>
  <c r="F449" i="170"/>
  <c r="F446" i="170"/>
  <c r="F443" i="170"/>
  <c r="F440" i="170"/>
  <c r="F437" i="170"/>
  <c r="F434" i="170"/>
  <c r="F431" i="170"/>
  <c r="F428" i="170"/>
  <c r="F425" i="170"/>
  <c r="F422" i="170"/>
  <c r="F419" i="170"/>
  <c r="F416" i="170"/>
  <c r="F413" i="170"/>
  <c r="F410" i="170"/>
  <c r="F407" i="170"/>
  <c r="F404" i="170"/>
  <c r="F401" i="170"/>
  <c r="F398" i="170"/>
  <c r="F395" i="170"/>
  <c r="F392" i="170"/>
  <c r="F389" i="170"/>
  <c r="F386" i="170"/>
  <c r="F383" i="170"/>
  <c r="F380" i="170"/>
  <c r="F377" i="170"/>
  <c r="F374" i="170"/>
  <c r="F371" i="170"/>
  <c r="F368" i="170"/>
  <c r="F365" i="170"/>
  <c r="F362" i="170"/>
  <c r="F359" i="170"/>
  <c r="F356" i="170"/>
  <c r="F353" i="170"/>
  <c r="F350" i="170"/>
  <c r="F347" i="170"/>
  <c r="F344" i="170"/>
  <c r="F341" i="170"/>
  <c r="F338" i="170"/>
  <c r="F335" i="170"/>
  <c r="F332" i="170"/>
  <c r="F329" i="170"/>
  <c r="F326" i="170"/>
  <c r="F323" i="170"/>
  <c r="F320" i="170"/>
  <c r="F317" i="170"/>
  <c r="F314" i="170"/>
  <c r="F311" i="170"/>
  <c r="F308" i="170"/>
  <c r="F305" i="170"/>
  <c r="F302" i="170"/>
  <c r="F299" i="170"/>
  <c r="F296" i="170"/>
  <c r="F293" i="170"/>
  <c r="F290" i="170"/>
  <c r="F287" i="170"/>
  <c r="F284" i="170"/>
  <c r="F281" i="170"/>
  <c r="F278" i="170"/>
  <c r="F275" i="170"/>
  <c r="F272" i="170"/>
  <c r="F269" i="170"/>
  <c r="F266" i="170"/>
  <c r="F263" i="170"/>
  <c r="F260" i="170"/>
  <c r="F257" i="170"/>
  <c r="F254" i="170"/>
  <c r="F251" i="170"/>
  <c r="F248" i="170"/>
  <c r="F245" i="170"/>
  <c r="F242" i="170"/>
  <c r="F239" i="170"/>
  <c r="F236" i="170"/>
  <c r="F233" i="170"/>
  <c r="F230" i="170"/>
  <c r="F227" i="170"/>
  <c r="F224" i="170"/>
  <c r="F221" i="170"/>
  <c r="F218" i="170"/>
  <c r="F215" i="170"/>
  <c r="F212" i="170"/>
  <c r="F209" i="170"/>
  <c r="F206" i="170"/>
  <c r="F203" i="170"/>
  <c r="F200" i="170"/>
  <c r="F197" i="170"/>
  <c r="F194" i="170"/>
  <c r="F191" i="170"/>
  <c r="F188" i="170"/>
  <c r="F185" i="170"/>
  <c r="F182" i="170"/>
  <c r="F179" i="170"/>
  <c r="F176" i="170"/>
  <c r="F173" i="170"/>
  <c r="F170" i="170"/>
  <c r="F167" i="170"/>
  <c r="F164" i="170"/>
  <c r="F161" i="170"/>
  <c r="F158" i="170"/>
  <c r="F155" i="170"/>
  <c r="F152" i="170"/>
  <c r="F149" i="170"/>
  <c r="F146" i="170"/>
  <c r="F143" i="170"/>
  <c r="F140" i="170"/>
  <c r="F137" i="170"/>
  <c r="F134" i="170"/>
  <c r="F131" i="170"/>
  <c r="F128" i="170"/>
  <c r="F125" i="170"/>
  <c r="F122" i="170"/>
  <c r="F119" i="170"/>
  <c r="F116" i="170"/>
  <c r="F113" i="170"/>
  <c r="F110" i="170"/>
  <c r="F107" i="170"/>
  <c r="F104" i="170"/>
  <c r="F101" i="170"/>
  <c r="F98" i="170"/>
  <c r="F95" i="170"/>
  <c r="F92" i="170"/>
  <c r="F89" i="170"/>
  <c r="F86" i="170"/>
  <c r="F83" i="170"/>
  <c r="F80" i="170"/>
  <c r="F77" i="170"/>
  <c r="F74" i="170"/>
  <c r="F71" i="170"/>
  <c r="F68" i="170"/>
  <c r="F65" i="170"/>
  <c r="F62" i="170"/>
  <c r="F59" i="170"/>
  <c r="F56" i="170"/>
  <c r="F53" i="170"/>
  <c r="F50" i="170"/>
  <c r="F47" i="170"/>
  <c r="F44" i="170"/>
  <c r="F41" i="170"/>
  <c r="F38" i="170"/>
  <c r="F35" i="170"/>
  <c r="F32" i="170"/>
  <c r="F29" i="170"/>
  <c r="F26" i="170"/>
  <c r="F23" i="170"/>
  <c r="F20" i="170"/>
  <c r="F17" i="170"/>
  <c r="F14" i="170"/>
  <c r="P8" i="170"/>
  <c r="I8" i="170"/>
  <c r="G8" i="170"/>
  <c r="F8" i="170"/>
  <c r="E8" i="170"/>
  <c r="D8" i="170"/>
  <c r="C8" i="170"/>
  <c r="B8" i="170"/>
  <c r="C133" i="169"/>
  <c r="B133" i="169"/>
  <c r="C70" i="169"/>
  <c r="B70" i="169"/>
  <c r="C7" i="169"/>
  <c r="B7" i="169"/>
  <c r="C88" i="168"/>
  <c r="B88" i="168"/>
  <c r="C62" i="168"/>
  <c r="B62" i="168"/>
  <c r="C33" i="168"/>
  <c r="B33" i="168"/>
  <c r="C25" i="168"/>
  <c r="C22" i="168"/>
  <c r="C14" i="168"/>
  <c r="C11" i="168"/>
  <c r="B11" i="168"/>
  <c r="I81" i="50" l="1"/>
  <c r="I80" i="50"/>
  <c r="L217" i="177" s="1"/>
  <c r="B73" i="50"/>
  <c r="B209" i="167"/>
  <c r="B194" i="167"/>
  <c r="L219" i="167" l="1"/>
  <c r="L215" i="167"/>
  <c r="C231" i="167"/>
  <c r="C230" i="167"/>
  <c r="C235" i="167"/>
  <c r="C219" i="167"/>
  <c r="C215" i="167"/>
  <c r="C214" i="167"/>
  <c r="C203" i="167"/>
  <c r="C199" i="167"/>
  <c r="C198" i="167"/>
  <c r="I219" i="167"/>
  <c r="I215" i="167"/>
  <c r="I214" i="167" s="1"/>
  <c r="I203" i="167"/>
  <c r="I199" i="167"/>
  <c r="I198" i="167" l="1"/>
  <c r="L214" i="167"/>
  <c r="L230" i="167" s="1" a="1"/>
  <c r="C136" i="167" a="1"/>
  <c r="C189" i="167" s="1"/>
  <c r="I124" i="167"/>
  <c r="I123" i="167" s="1"/>
  <c r="I117" i="167"/>
  <c r="I113" i="167"/>
  <c r="I109" i="167"/>
  <c r="I103" i="167"/>
  <c r="I98" i="167"/>
  <c r="I97" i="167" s="1"/>
  <c r="I92" i="167"/>
  <c r="I87" i="167"/>
  <c r="I86" i="167" s="1"/>
  <c r="I81" i="167"/>
  <c r="I76" i="167"/>
  <c r="C74" i="167" a="1"/>
  <c r="C129" i="167" s="1"/>
  <c r="I62" i="167"/>
  <c r="I61" i="167"/>
  <c r="I55" i="167"/>
  <c r="I51" i="167"/>
  <c r="I47" i="167"/>
  <c r="I41" i="167"/>
  <c r="I35" i="167" s="1"/>
  <c r="I29" i="168" s="1"/>
  <c r="I36" i="167"/>
  <c r="I30" i="167"/>
  <c r="I25" i="167"/>
  <c r="I24" i="167" s="1"/>
  <c r="I19" i="167"/>
  <c r="I14" i="167"/>
  <c r="C1" i="167"/>
  <c r="I13" i="167" l="1"/>
  <c r="I12" i="167" s="1"/>
  <c r="L238" i="167"/>
  <c r="L233" i="167"/>
  <c r="L237" i="167"/>
  <c r="L232" i="167"/>
  <c r="L236" i="167"/>
  <c r="L231" i="167"/>
  <c r="L235" i="167"/>
  <c r="L230" i="167"/>
  <c r="L234" i="167"/>
  <c r="I75" i="167"/>
  <c r="I74" i="167" s="1"/>
  <c r="I108" i="167"/>
  <c r="N230" i="167" a="1"/>
  <c r="I230" i="167" a="1"/>
  <c r="I46" i="167"/>
  <c r="I79" i="50" s="1"/>
  <c r="I18" i="168" s="1"/>
  <c r="C74" i="167"/>
  <c r="C76" i="167"/>
  <c r="C78" i="167"/>
  <c r="C80" i="167"/>
  <c r="C82" i="167"/>
  <c r="C84" i="167"/>
  <c r="C86" i="167"/>
  <c r="C88" i="167"/>
  <c r="C90" i="167"/>
  <c r="C92" i="167"/>
  <c r="C94" i="167"/>
  <c r="C96" i="167"/>
  <c r="C98" i="167"/>
  <c r="C100" i="167"/>
  <c r="C102" i="167"/>
  <c r="C104" i="167"/>
  <c r="C106" i="167"/>
  <c r="C108" i="167"/>
  <c r="C110" i="167"/>
  <c r="C112" i="167"/>
  <c r="C114" i="167"/>
  <c r="C116" i="167"/>
  <c r="C118" i="167"/>
  <c r="C120" i="167"/>
  <c r="C122" i="167"/>
  <c r="C124" i="167"/>
  <c r="C126" i="167"/>
  <c r="C128" i="167"/>
  <c r="C137" i="167"/>
  <c r="C141" i="167"/>
  <c r="C145" i="167"/>
  <c r="C149" i="167"/>
  <c r="C153" i="167"/>
  <c r="C157" i="167"/>
  <c r="C161" i="167"/>
  <c r="C165" i="167"/>
  <c r="C169" i="167"/>
  <c r="C173" i="167"/>
  <c r="C177" i="167"/>
  <c r="C181" i="167"/>
  <c r="C185" i="167"/>
  <c r="C75" i="167"/>
  <c r="C77" i="167"/>
  <c r="C79" i="167"/>
  <c r="C81" i="167"/>
  <c r="C83" i="167"/>
  <c r="C85" i="167"/>
  <c r="C87" i="167"/>
  <c r="C89" i="167"/>
  <c r="C91" i="167"/>
  <c r="C93" i="167"/>
  <c r="C95" i="167"/>
  <c r="C97" i="167"/>
  <c r="C99" i="167"/>
  <c r="C101" i="167"/>
  <c r="C103" i="167"/>
  <c r="C105" i="167"/>
  <c r="C107" i="167"/>
  <c r="C109" i="167"/>
  <c r="C111" i="167"/>
  <c r="C113" i="167"/>
  <c r="C115" i="167"/>
  <c r="C117" i="167"/>
  <c r="C119" i="167"/>
  <c r="C121" i="167"/>
  <c r="C123" i="167"/>
  <c r="C125" i="167"/>
  <c r="C127" i="167"/>
  <c r="C190" i="167"/>
  <c r="C188" i="167"/>
  <c r="C186" i="167"/>
  <c r="C184" i="167"/>
  <c r="C182" i="167"/>
  <c r="C180" i="167"/>
  <c r="C178" i="167"/>
  <c r="C176" i="167"/>
  <c r="C174" i="167"/>
  <c r="C172" i="167"/>
  <c r="C170" i="167"/>
  <c r="C168" i="167"/>
  <c r="C166" i="167"/>
  <c r="C164" i="167"/>
  <c r="C162" i="167"/>
  <c r="C160" i="167"/>
  <c r="C158" i="167"/>
  <c r="C156" i="167"/>
  <c r="C154" i="167"/>
  <c r="C152" i="167"/>
  <c r="C150" i="167"/>
  <c r="C148" i="167"/>
  <c r="C146" i="167"/>
  <c r="C144" i="167"/>
  <c r="C142" i="167"/>
  <c r="C140" i="167"/>
  <c r="C138" i="167"/>
  <c r="C136" i="167"/>
  <c r="C139" i="167"/>
  <c r="C143" i="167"/>
  <c r="C147" i="167"/>
  <c r="C151" i="167"/>
  <c r="C155" i="167"/>
  <c r="C159" i="167"/>
  <c r="C163" i="167"/>
  <c r="C167" i="167"/>
  <c r="C171" i="167"/>
  <c r="C175" i="167"/>
  <c r="C179" i="167"/>
  <c r="C183" i="167"/>
  <c r="C187" i="167"/>
  <c r="C191" i="167"/>
  <c r="C39" i="50"/>
  <c r="N238" i="167" l="1"/>
  <c r="N233" i="167"/>
  <c r="N237" i="167"/>
  <c r="N232" i="167"/>
  <c r="N236" i="167"/>
  <c r="N231" i="167"/>
  <c r="N235" i="167"/>
  <c r="N230" i="167"/>
  <c r="N234" i="167"/>
  <c r="I231" i="167"/>
  <c r="I233" i="167"/>
  <c r="I235" i="167"/>
  <c r="I237" i="167"/>
  <c r="I230" i="167"/>
  <c r="I232" i="167"/>
  <c r="I234" i="167"/>
  <c r="I236" i="167"/>
  <c r="I238" i="167"/>
  <c r="I78" i="50"/>
  <c r="I77" i="50" s="1"/>
  <c r="L217" i="176"/>
  <c r="I136" i="167" a="1"/>
  <c r="I191" i="167" s="1"/>
  <c r="B213" i="167" a="1"/>
  <c r="B220" i="167" s="1"/>
  <c r="B197" i="167" a="1"/>
  <c r="B202" i="167" s="1"/>
  <c r="B229" i="167" a="1"/>
  <c r="B237" i="167" s="1"/>
  <c r="B204" i="167"/>
  <c r="B236" i="167"/>
  <c r="B234" i="167"/>
  <c r="B229" i="167"/>
  <c r="B233" i="167"/>
  <c r="B205" i="167"/>
  <c r="B221" i="167"/>
  <c r="B238" i="167"/>
  <c r="B230" i="167"/>
  <c r="B200" i="167"/>
  <c r="B216" i="167"/>
  <c r="B215" i="167"/>
  <c r="B219" i="167"/>
  <c r="B235" i="167" l="1"/>
  <c r="B231" i="167"/>
  <c r="B232" i="167"/>
  <c r="B214" i="167"/>
  <c r="B222" i="167"/>
  <c r="B217" i="167"/>
  <c r="B213" i="167"/>
  <c r="B218" i="167"/>
  <c r="I136" i="167"/>
  <c r="I140" i="167"/>
  <c r="I144" i="167"/>
  <c r="I148" i="167"/>
  <c r="I152" i="167"/>
  <c r="I156" i="167"/>
  <c r="I160" i="167"/>
  <c r="I164" i="167"/>
  <c r="I168" i="167"/>
  <c r="I172" i="167"/>
  <c r="I176" i="167"/>
  <c r="I180" i="167"/>
  <c r="I184" i="167"/>
  <c r="I188" i="167"/>
  <c r="I137" i="167"/>
  <c r="I141" i="167"/>
  <c r="I145" i="167"/>
  <c r="I149" i="167"/>
  <c r="I153" i="167"/>
  <c r="I157" i="167"/>
  <c r="I161" i="167"/>
  <c r="I165" i="167"/>
  <c r="I169" i="167"/>
  <c r="I173" i="167"/>
  <c r="I177" i="167"/>
  <c r="I181" i="167"/>
  <c r="I185" i="167"/>
  <c r="I189" i="167"/>
  <c r="I138" i="167"/>
  <c r="I142" i="167"/>
  <c r="I146" i="167"/>
  <c r="I150" i="167"/>
  <c r="I154" i="167"/>
  <c r="I158" i="167"/>
  <c r="I162" i="167"/>
  <c r="I166" i="167"/>
  <c r="I170" i="167"/>
  <c r="I174" i="167"/>
  <c r="I178" i="167"/>
  <c r="I182" i="167"/>
  <c r="I186" i="167"/>
  <c r="I190" i="167"/>
  <c r="I139" i="167"/>
  <c r="I143" i="167"/>
  <c r="I147" i="167"/>
  <c r="I151" i="167"/>
  <c r="I155" i="167"/>
  <c r="I159" i="167"/>
  <c r="I163" i="167"/>
  <c r="I167" i="167"/>
  <c r="I171" i="167"/>
  <c r="I175" i="167"/>
  <c r="I179" i="167"/>
  <c r="I183" i="167"/>
  <c r="I187" i="167"/>
  <c r="B197" i="167"/>
  <c r="B203" i="167"/>
  <c r="B199" i="167"/>
  <c r="B198" i="167"/>
  <c r="B206" i="167"/>
  <c r="B201" i="167"/>
  <c r="B33" i="54"/>
  <c r="B32" i="54"/>
  <c r="B31" i="54"/>
  <c r="B30" i="54"/>
  <c r="B29" i="54"/>
  <c r="B28" i="54"/>
  <c r="B27" i="54"/>
  <c r="B26" i="54"/>
  <c r="B25" i="54"/>
  <c r="B24" i="54"/>
  <c r="B20" i="54"/>
  <c r="B19" i="54"/>
  <c r="B18" i="54"/>
  <c r="B17" i="54"/>
  <c r="B16" i="54"/>
  <c r="B15" i="54"/>
  <c r="B14" i="54"/>
  <c r="B13" i="54"/>
  <c r="B12" i="54"/>
  <c r="B11" i="54"/>
  <c r="B10" i="54"/>
  <c r="B9" i="54"/>
  <c r="B8" i="54"/>
  <c r="B7" i="54"/>
  <c r="B6" i="54"/>
  <c r="F8" i="156" l="1"/>
  <c r="E8" i="156"/>
  <c r="D8" i="156"/>
  <c r="C8" i="156"/>
  <c r="M8" i="156"/>
  <c r="P8" i="160"/>
  <c r="I8" i="160"/>
  <c r="G8" i="160"/>
  <c r="F8" i="160"/>
  <c r="E8" i="160"/>
  <c r="D8" i="160"/>
  <c r="C8" i="160"/>
  <c r="P8" i="152"/>
  <c r="I8" i="152"/>
  <c r="G8" i="152"/>
  <c r="F8" i="152"/>
  <c r="E8" i="152"/>
  <c r="D8" i="152"/>
  <c r="C8" i="152"/>
  <c r="P8" i="150"/>
  <c r="I8" i="150"/>
  <c r="G8" i="150"/>
  <c r="F8" i="150"/>
  <c r="E8" i="150"/>
  <c r="D8" i="150"/>
  <c r="C8" i="150"/>
  <c r="P8" i="149"/>
  <c r="I8" i="149"/>
  <c r="G8" i="149"/>
  <c r="F8" i="149"/>
  <c r="E8" i="149"/>
  <c r="D8" i="149"/>
  <c r="C8" i="149"/>
  <c r="I8" i="148"/>
  <c r="G8" i="148"/>
  <c r="F8" i="148"/>
  <c r="E8" i="148"/>
  <c r="D8" i="148"/>
  <c r="C8" i="148"/>
  <c r="P8" i="148"/>
  <c r="I8" i="147"/>
  <c r="G8" i="147"/>
  <c r="F8" i="147"/>
  <c r="E8" i="147"/>
  <c r="D8" i="147"/>
  <c r="C8" i="147"/>
  <c r="P8" i="147"/>
  <c r="I8" i="146"/>
  <c r="H8" i="146"/>
  <c r="G8" i="146"/>
  <c r="F8" i="146"/>
  <c r="E8" i="146"/>
  <c r="E9" i="154"/>
  <c r="D8" i="146"/>
  <c r="D9" i="154"/>
  <c r="C8" i="146"/>
  <c r="P8" i="146"/>
  <c r="O9" i="154"/>
  <c r="H9" i="154"/>
  <c r="G9" i="154"/>
  <c r="F9" i="154"/>
  <c r="C9" i="154"/>
  <c r="I126" i="143"/>
  <c r="I123" i="143"/>
  <c r="I118" i="143"/>
  <c r="I117" i="143"/>
  <c r="I111" i="143"/>
  <c r="I107" i="143"/>
  <c r="I103" i="143"/>
  <c r="I102" i="143"/>
  <c r="I96" i="143"/>
  <c r="I91" i="143"/>
  <c r="I86" i="143"/>
  <c r="I85" i="143"/>
  <c r="I80" i="143"/>
  <c r="I75" i="143"/>
  <c r="I74" i="143" s="1"/>
  <c r="I73" i="143" s="1"/>
  <c r="I63" i="143"/>
  <c r="I60" i="143"/>
  <c r="I55" i="143"/>
  <c r="I48" i="143"/>
  <c r="I44" i="143"/>
  <c r="I40" i="143"/>
  <c r="I33" i="143"/>
  <c r="I28" i="143"/>
  <c r="I23" i="143"/>
  <c r="I22" i="143" s="1"/>
  <c r="I19" i="50" s="1"/>
  <c r="I17" i="143"/>
  <c r="I12" i="143"/>
  <c r="I11" i="143" l="1"/>
  <c r="I18" i="50" s="1"/>
  <c r="H8" i="160"/>
  <c r="H8" i="175"/>
  <c r="H8" i="170"/>
  <c r="H8" i="174"/>
  <c r="H8" i="173"/>
  <c r="H8" i="172"/>
  <c r="H8" i="147"/>
  <c r="H8" i="148"/>
  <c r="H8" i="149"/>
  <c r="H8" i="150"/>
  <c r="H8" i="152"/>
  <c r="I10" i="143"/>
  <c r="I54" i="143"/>
  <c r="I21" i="50" s="1"/>
  <c r="I39" i="143"/>
  <c r="I20" i="50" s="1"/>
  <c r="I24" i="155"/>
  <c r="I21" i="155"/>
  <c r="I18" i="155"/>
  <c r="C9" i="155"/>
  <c r="I9" i="155"/>
  <c r="I36" i="155" l="1" a="1"/>
  <c r="I39" i="155" a="1"/>
  <c r="I136" i="143" a="1"/>
  <c r="I14" i="50"/>
  <c r="I33" i="155" a="1"/>
  <c r="I33" i="155" s="1"/>
  <c r="I41" i="155" l="1"/>
  <c r="I40" i="155"/>
  <c r="I39" i="155"/>
  <c r="I38" i="155"/>
  <c r="I37" i="155"/>
  <c r="I36" i="155"/>
  <c r="I35" i="155"/>
  <c r="I34" i="155"/>
  <c r="I136" i="143"/>
  <c r="I138" i="143"/>
  <c r="I140" i="143"/>
  <c r="I142" i="143"/>
  <c r="I144" i="143"/>
  <c r="I146" i="143"/>
  <c r="I148" i="143"/>
  <c r="I150" i="143"/>
  <c r="I152" i="143"/>
  <c r="I154" i="143"/>
  <c r="I156" i="143"/>
  <c r="I158" i="143"/>
  <c r="I160" i="143"/>
  <c r="I162" i="143"/>
  <c r="I164" i="143"/>
  <c r="I166" i="143"/>
  <c r="I168" i="143"/>
  <c r="I170" i="143"/>
  <c r="I172" i="143"/>
  <c r="I174" i="143"/>
  <c r="I176" i="143"/>
  <c r="I178" i="143"/>
  <c r="I180" i="143"/>
  <c r="I182" i="143"/>
  <c r="I184" i="143"/>
  <c r="I186" i="143"/>
  <c r="I188" i="143"/>
  <c r="I190" i="143"/>
  <c r="I192" i="143"/>
  <c r="I137" i="143"/>
  <c r="I139" i="143"/>
  <c r="I141" i="143"/>
  <c r="I143" i="143"/>
  <c r="I145" i="143"/>
  <c r="I147" i="143"/>
  <c r="I149" i="143"/>
  <c r="I151" i="143"/>
  <c r="I153" i="143"/>
  <c r="I155" i="143"/>
  <c r="I157" i="143"/>
  <c r="I159" i="143"/>
  <c r="I161" i="143"/>
  <c r="I163" i="143"/>
  <c r="I165" i="143"/>
  <c r="I167" i="143"/>
  <c r="I169" i="143"/>
  <c r="I171" i="143"/>
  <c r="I173" i="143"/>
  <c r="I175" i="143"/>
  <c r="I177" i="143"/>
  <c r="I179" i="143"/>
  <c r="I181" i="143"/>
  <c r="I183" i="143"/>
  <c r="I185" i="143"/>
  <c r="I187" i="143"/>
  <c r="I189" i="143"/>
  <c r="I191" i="143"/>
  <c r="I52" i="64"/>
  <c r="I48" i="64"/>
  <c r="I44" i="64"/>
  <c r="I40" i="64"/>
  <c r="I36" i="64"/>
  <c r="C25" i="64"/>
  <c r="I25" i="64"/>
  <c r="I14" i="64"/>
  <c r="C14" i="64"/>
  <c r="I81" i="64" l="1" a="1"/>
  <c r="I73" i="64" a="1"/>
  <c r="I77" i="64" a="1"/>
  <c r="I69" i="64" a="1"/>
  <c r="I91" i="64" a="1"/>
  <c r="I91" i="64" s="1"/>
  <c r="I65" i="64" a="1"/>
  <c r="B8" i="50"/>
  <c r="C134" i="165" a="1"/>
  <c r="C184" i="165" s="1"/>
  <c r="I122" i="165"/>
  <c r="C72" i="165" a="1"/>
  <c r="C73" i="165" s="1"/>
  <c r="C79" i="165"/>
  <c r="C87" i="165"/>
  <c r="C95" i="165"/>
  <c r="C103" i="165"/>
  <c r="C111" i="165"/>
  <c r="C119" i="165"/>
  <c r="C127" i="165"/>
  <c r="I60" i="165"/>
  <c r="I59" i="165" s="1"/>
  <c r="I72" i="64" l="1"/>
  <c r="I69" i="64"/>
  <c r="I71" i="64"/>
  <c r="I70" i="64"/>
  <c r="I76" i="64"/>
  <c r="I75" i="64"/>
  <c r="I73" i="64"/>
  <c r="I74" i="64"/>
  <c r="I79" i="64"/>
  <c r="I78" i="64"/>
  <c r="I77" i="64"/>
  <c r="I80" i="64"/>
  <c r="I83" i="64"/>
  <c r="I84" i="64"/>
  <c r="I82" i="64"/>
  <c r="I81" i="64"/>
  <c r="C123" i="165"/>
  <c r="C115" i="165"/>
  <c r="C107" i="165"/>
  <c r="C99" i="165"/>
  <c r="C91" i="165"/>
  <c r="C83" i="165"/>
  <c r="C75" i="165"/>
  <c r="B210" i="167"/>
  <c r="B71" i="167"/>
  <c r="B195" i="167"/>
  <c r="B133" i="167"/>
  <c r="B9" i="167"/>
  <c r="B74" i="50"/>
  <c r="A2" i="54"/>
  <c r="C210" i="167"/>
  <c r="C195" i="167"/>
  <c r="C133" i="167"/>
  <c r="C9" i="167"/>
  <c r="C71" i="167"/>
  <c r="C74" i="50"/>
  <c r="I94" i="64"/>
  <c r="B34" i="50"/>
  <c r="B133" i="143"/>
  <c r="C133" i="143"/>
  <c r="I93" i="64"/>
  <c r="I92" i="64"/>
  <c r="C70" i="143"/>
  <c r="C7" i="143"/>
  <c r="C6" i="155"/>
  <c r="C30" i="155"/>
  <c r="C15" i="155"/>
  <c r="C88" i="64"/>
  <c r="C62" i="64"/>
  <c r="C33" i="64"/>
  <c r="C22" i="64"/>
  <c r="C11" i="64"/>
  <c r="C131" i="165"/>
  <c r="C69" i="165"/>
  <c r="C7" i="165"/>
  <c r="C60" i="50"/>
  <c r="B8" i="156"/>
  <c r="B8" i="160"/>
  <c r="B8" i="152"/>
  <c r="B8" i="150"/>
  <c r="B8" i="149"/>
  <c r="B8" i="148"/>
  <c r="B8" i="147"/>
  <c r="B8" i="146"/>
  <c r="B70" i="143"/>
  <c r="B7" i="143"/>
  <c r="B9" i="154"/>
  <c r="B30" i="155"/>
  <c r="B15" i="155"/>
  <c r="B6" i="155"/>
  <c r="B7" i="165"/>
  <c r="B88" i="64"/>
  <c r="B62" i="64"/>
  <c r="B33" i="64"/>
  <c r="B22" i="64"/>
  <c r="B11" i="64"/>
  <c r="B131" i="165"/>
  <c r="B69" i="165"/>
  <c r="C34" i="50"/>
  <c r="B60" i="50"/>
  <c r="I65" i="64"/>
  <c r="I67" i="64"/>
  <c r="I66" i="64"/>
  <c r="I68" i="64"/>
  <c r="C144" i="165"/>
  <c r="C160" i="165"/>
  <c r="C176" i="165"/>
  <c r="C125" i="165"/>
  <c r="C121" i="165"/>
  <c r="C117" i="165"/>
  <c r="C113" i="165"/>
  <c r="C109" i="165"/>
  <c r="C105" i="165"/>
  <c r="C101" i="165"/>
  <c r="C97" i="165"/>
  <c r="C93" i="165"/>
  <c r="C89" i="165"/>
  <c r="C85" i="165"/>
  <c r="C81" i="165"/>
  <c r="C77" i="165"/>
  <c r="C136" i="165"/>
  <c r="C152" i="165"/>
  <c r="C168" i="165"/>
  <c r="I121" i="165"/>
  <c r="C72" i="165"/>
  <c r="C74" i="165"/>
  <c r="C76" i="165"/>
  <c r="C78" i="165"/>
  <c r="C80" i="165"/>
  <c r="C82" i="165"/>
  <c r="C84" i="165"/>
  <c r="C86" i="165"/>
  <c r="C88" i="165"/>
  <c r="C90" i="165"/>
  <c r="C92" i="165"/>
  <c r="C94" i="165"/>
  <c r="C96" i="165"/>
  <c r="C98" i="165"/>
  <c r="C100" i="165"/>
  <c r="C102" i="165"/>
  <c r="C104" i="165"/>
  <c r="C106" i="165"/>
  <c r="C108" i="165"/>
  <c r="C110" i="165"/>
  <c r="C112" i="165"/>
  <c r="C114" i="165"/>
  <c r="C116" i="165"/>
  <c r="C118" i="165"/>
  <c r="C120" i="165"/>
  <c r="C122" i="165"/>
  <c r="C124" i="165"/>
  <c r="C126" i="165"/>
  <c r="C189" i="165"/>
  <c r="C186" i="165"/>
  <c r="C182" i="165"/>
  <c r="C178" i="165"/>
  <c r="C174" i="165"/>
  <c r="C170" i="165"/>
  <c r="C166" i="165"/>
  <c r="C162" i="165"/>
  <c r="C158" i="165"/>
  <c r="C154" i="165"/>
  <c r="C150" i="165"/>
  <c r="C146" i="165"/>
  <c r="C142" i="165"/>
  <c r="C138" i="165"/>
  <c r="C134" i="165"/>
  <c r="C140" i="165"/>
  <c r="C148" i="165"/>
  <c r="C156" i="165"/>
  <c r="C164" i="165"/>
  <c r="C172" i="165"/>
  <c r="C180" i="165"/>
  <c r="C188" i="165"/>
  <c r="C135" i="165"/>
  <c r="C137" i="165"/>
  <c r="C139" i="165"/>
  <c r="C141" i="165"/>
  <c r="C143" i="165"/>
  <c r="C145" i="165"/>
  <c r="C147" i="165"/>
  <c r="C149" i="165"/>
  <c r="C151" i="165"/>
  <c r="C153" i="165"/>
  <c r="C155" i="165"/>
  <c r="C157" i="165"/>
  <c r="C159" i="165"/>
  <c r="C161" i="165"/>
  <c r="C163" i="165"/>
  <c r="C165" i="165"/>
  <c r="C167" i="165"/>
  <c r="C169" i="165"/>
  <c r="C171" i="165"/>
  <c r="C173" i="165"/>
  <c r="C175" i="165"/>
  <c r="C177" i="165"/>
  <c r="C179" i="165"/>
  <c r="C181" i="165"/>
  <c r="C183" i="165"/>
  <c r="C185" i="165"/>
  <c r="C187" i="165"/>
  <c r="I12" i="165" l="1"/>
  <c r="I17" i="165"/>
  <c r="I23" i="165"/>
  <c r="I28" i="165"/>
  <c r="I34" i="165"/>
  <c r="I39" i="165"/>
  <c r="I45" i="165"/>
  <c r="I49" i="165"/>
  <c r="I53" i="165"/>
  <c r="C1" i="165"/>
  <c r="B5" i="54"/>
  <c r="I115" i="165"/>
  <c r="I111" i="165"/>
  <c r="I107" i="165"/>
  <c r="I101" i="165"/>
  <c r="I95" i="165" s="1"/>
  <c r="I96" i="165"/>
  <c r="I90" i="165"/>
  <c r="I85" i="165"/>
  <c r="I79" i="165"/>
  <c r="I74" i="165"/>
  <c r="I63" i="50"/>
  <c r="B3" i="54"/>
  <c r="B4" i="54"/>
  <c r="F67" i="54"/>
  <c r="C38" i="50"/>
  <c r="C40" i="50"/>
  <c r="C41" i="50"/>
  <c r="C48" i="50"/>
  <c r="C55" i="50"/>
  <c r="C56" i="50"/>
  <c r="N614" i="154"/>
  <c r="I22" i="50" s="1"/>
  <c r="O614" i="146"/>
  <c r="I24" i="50" s="1"/>
  <c r="I25" i="50"/>
  <c r="I26" i="50"/>
  <c r="I27" i="50"/>
  <c r="I28" i="50"/>
  <c r="I29" i="50"/>
  <c r="I30" i="50"/>
  <c r="C47" i="154"/>
  <c r="F14" i="146"/>
  <c r="F17" i="146"/>
  <c r="F20" i="146"/>
  <c r="F23" i="146"/>
  <c r="F26" i="146"/>
  <c r="F59" i="146" s="1"/>
  <c r="F29" i="146"/>
  <c r="F32" i="146"/>
  <c r="F35" i="146"/>
  <c r="F38" i="146"/>
  <c r="F41" i="146"/>
  <c r="F44" i="146"/>
  <c r="F47" i="146"/>
  <c r="F50" i="146"/>
  <c r="F53" i="146"/>
  <c r="F56" i="146"/>
  <c r="F62" i="146"/>
  <c r="F65" i="146"/>
  <c r="F68" i="146"/>
  <c r="F71" i="146"/>
  <c r="F74" i="146"/>
  <c r="F77" i="146"/>
  <c r="F80" i="146"/>
  <c r="F83" i="146"/>
  <c r="F86" i="146"/>
  <c r="F89" i="146"/>
  <c r="F92" i="146"/>
  <c r="F95" i="146"/>
  <c r="F98" i="146"/>
  <c r="F101" i="146"/>
  <c r="F104" i="146"/>
  <c r="F107" i="146"/>
  <c r="F110" i="146"/>
  <c r="F113" i="146"/>
  <c r="F116" i="146"/>
  <c r="F119" i="146"/>
  <c r="F122" i="146"/>
  <c r="F125" i="146"/>
  <c r="F128" i="146"/>
  <c r="F131" i="146"/>
  <c r="F134" i="146"/>
  <c r="F137" i="146"/>
  <c r="F140" i="146"/>
  <c r="F143" i="146"/>
  <c r="F146" i="146"/>
  <c r="F149" i="146"/>
  <c r="F152" i="146"/>
  <c r="F155" i="146"/>
  <c r="F158" i="146"/>
  <c r="F161" i="146"/>
  <c r="F164" i="146"/>
  <c r="F167" i="146"/>
  <c r="F170" i="146"/>
  <c r="F173" i="146"/>
  <c r="F176" i="146"/>
  <c r="F179" i="146"/>
  <c r="F182" i="146"/>
  <c r="F185" i="146"/>
  <c r="F188" i="146"/>
  <c r="F191" i="146"/>
  <c r="F194" i="146"/>
  <c r="F197" i="146"/>
  <c r="F200" i="146"/>
  <c r="F203" i="146"/>
  <c r="F206" i="146"/>
  <c r="F209" i="146"/>
  <c r="F212" i="146"/>
  <c r="F215" i="146"/>
  <c r="F218" i="146"/>
  <c r="F221" i="146"/>
  <c r="F224" i="146"/>
  <c r="F227" i="146"/>
  <c r="F230" i="146"/>
  <c r="F233" i="146"/>
  <c r="F236" i="146"/>
  <c r="F239" i="146"/>
  <c r="F242" i="146"/>
  <c r="F245" i="146"/>
  <c r="F248" i="146"/>
  <c r="F251" i="146"/>
  <c r="F254" i="146"/>
  <c r="F257" i="146"/>
  <c r="F260" i="146"/>
  <c r="F263" i="146"/>
  <c r="F266" i="146"/>
  <c r="F269" i="146"/>
  <c r="F272" i="146"/>
  <c r="F275" i="146"/>
  <c r="F278" i="146"/>
  <c r="F281" i="146"/>
  <c r="F284" i="146"/>
  <c r="F287" i="146"/>
  <c r="F290" i="146"/>
  <c r="F293" i="146"/>
  <c r="F296" i="146"/>
  <c r="F299" i="146"/>
  <c r="F302" i="146"/>
  <c r="F305" i="146"/>
  <c r="F308" i="146"/>
  <c r="F311" i="146"/>
  <c r="F314" i="146"/>
  <c r="F317" i="146"/>
  <c r="F320" i="146"/>
  <c r="F323" i="146"/>
  <c r="F326" i="146"/>
  <c r="F329" i="146"/>
  <c r="F332" i="146"/>
  <c r="F335" i="146"/>
  <c r="F338" i="146"/>
  <c r="F341" i="146"/>
  <c r="F344" i="146"/>
  <c r="F347" i="146"/>
  <c r="F350" i="146"/>
  <c r="F353" i="146"/>
  <c r="F356" i="146"/>
  <c r="F359" i="146"/>
  <c r="F362" i="146"/>
  <c r="F365" i="146"/>
  <c r="F368" i="146"/>
  <c r="F371" i="146"/>
  <c r="F374" i="146"/>
  <c r="F377" i="146"/>
  <c r="F380" i="146"/>
  <c r="F383" i="146"/>
  <c r="F386" i="146"/>
  <c r="F389" i="146"/>
  <c r="F392" i="146"/>
  <c r="F395" i="146"/>
  <c r="F398" i="146"/>
  <c r="F401" i="146"/>
  <c r="F404" i="146"/>
  <c r="F407" i="146"/>
  <c r="F410" i="146"/>
  <c r="F413" i="146"/>
  <c r="F416" i="146"/>
  <c r="F419" i="146"/>
  <c r="F422" i="146"/>
  <c r="F425" i="146"/>
  <c r="F428" i="146"/>
  <c r="F431" i="146"/>
  <c r="F434" i="146"/>
  <c r="F437" i="146"/>
  <c r="F440" i="146"/>
  <c r="F443" i="146"/>
  <c r="F446" i="146"/>
  <c r="F449" i="146"/>
  <c r="F452" i="146"/>
  <c r="F455" i="146"/>
  <c r="F458" i="146"/>
  <c r="F461" i="146"/>
  <c r="F464" i="146"/>
  <c r="F467" i="146"/>
  <c r="F470" i="146"/>
  <c r="F473" i="146"/>
  <c r="F476" i="146"/>
  <c r="F479" i="146"/>
  <c r="F482" i="146"/>
  <c r="F485" i="146"/>
  <c r="F488" i="146"/>
  <c r="F491" i="146"/>
  <c r="F494" i="146"/>
  <c r="F497" i="146"/>
  <c r="F500" i="146"/>
  <c r="F503" i="146"/>
  <c r="F506" i="146"/>
  <c r="F509" i="146"/>
  <c r="F512" i="146"/>
  <c r="F515" i="146"/>
  <c r="F518" i="146"/>
  <c r="F521" i="146"/>
  <c r="F524" i="146"/>
  <c r="F527" i="146"/>
  <c r="F530" i="146"/>
  <c r="F533" i="146"/>
  <c r="F536" i="146"/>
  <c r="F539" i="146"/>
  <c r="F542" i="146"/>
  <c r="F545" i="146"/>
  <c r="F548" i="146"/>
  <c r="F551" i="146"/>
  <c r="F554" i="146"/>
  <c r="F557" i="146"/>
  <c r="F560" i="146"/>
  <c r="F563" i="146"/>
  <c r="F566" i="146"/>
  <c r="F569" i="146"/>
  <c r="F572" i="146"/>
  <c r="F575" i="146"/>
  <c r="F578" i="146"/>
  <c r="F581" i="146"/>
  <c r="F584" i="146"/>
  <c r="F587" i="146"/>
  <c r="F590" i="146"/>
  <c r="F593" i="146"/>
  <c r="F596" i="146"/>
  <c r="F599" i="146"/>
  <c r="F602" i="146"/>
  <c r="F605" i="146"/>
  <c r="F608" i="146"/>
  <c r="F611" i="146"/>
  <c r="F59" i="147"/>
  <c r="F14" i="147"/>
  <c r="F17" i="147"/>
  <c r="F20" i="147"/>
  <c r="F23" i="147"/>
  <c r="F26" i="147"/>
  <c r="F29" i="147"/>
  <c r="F32" i="147"/>
  <c r="F35" i="147"/>
  <c r="F38" i="147"/>
  <c r="F41" i="147"/>
  <c r="F44" i="147"/>
  <c r="F47" i="147"/>
  <c r="F50" i="147"/>
  <c r="F53" i="147"/>
  <c r="F56" i="147"/>
  <c r="F62" i="147"/>
  <c r="F65" i="147"/>
  <c r="F68" i="147"/>
  <c r="F71" i="147"/>
  <c r="F74" i="147"/>
  <c r="F77" i="147"/>
  <c r="F80" i="147"/>
  <c r="F83" i="147"/>
  <c r="F86" i="147"/>
  <c r="F89" i="147"/>
  <c r="F92" i="147"/>
  <c r="F95" i="147"/>
  <c r="F98" i="147"/>
  <c r="F101" i="147"/>
  <c r="F104" i="147"/>
  <c r="F107" i="147"/>
  <c r="F110" i="147"/>
  <c r="F113" i="147"/>
  <c r="F116" i="147"/>
  <c r="F119" i="147"/>
  <c r="F122" i="147"/>
  <c r="F125" i="147"/>
  <c r="F128" i="147"/>
  <c r="F131" i="147"/>
  <c r="F134" i="147"/>
  <c r="F137" i="147"/>
  <c r="F140" i="147"/>
  <c r="F143" i="147"/>
  <c r="F146" i="147"/>
  <c r="F149" i="147"/>
  <c r="F152" i="147"/>
  <c r="F155" i="147"/>
  <c r="F158" i="147"/>
  <c r="F161" i="147"/>
  <c r="F164" i="147"/>
  <c r="F167" i="147"/>
  <c r="F170" i="147"/>
  <c r="F173" i="147"/>
  <c r="F176" i="147"/>
  <c r="F179" i="147"/>
  <c r="F182" i="147"/>
  <c r="F185" i="147"/>
  <c r="F188" i="147"/>
  <c r="F191" i="147"/>
  <c r="F194" i="147"/>
  <c r="F197" i="147"/>
  <c r="F200" i="147"/>
  <c r="F203" i="147"/>
  <c r="F206" i="147"/>
  <c r="F209" i="147"/>
  <c r="F212" i="147"/>
  <c r="F215" i="147"/>
  <c r="F218" i="147"/>
  <c r="F221" i="147"/>
  <c r="F224" i="147"/>
  <c r="F227" i="147"/>
  <c r="F230" i="147"/>
  <c r="F233" i="147"/>
  <c r="F236" i="147"/>
  <c r="F239" i="147"/>
  <c r="F242" i="147"/>
  <c r="F245" i="147"/>
  <c r="F248" i="147"/>
  <c r="F251" i="147"/>
  <c r="F254" i="147"/>
  <c r="F257" i="147"/>
  <c r="F260" i="147"/>
  <c r="F263" i="147"/>
  <c r="F266" i="147"/>
  <c r="F269" i="147"/>
  <c r="F272" i="147"/>
  <c r="F275" i="147"/>
  <c r="F278" i="147"/>
  <c r="F281" i="147"/>
  <c r="F284" i="147"/>
  <c r="F287" i="147"/>
  <c r="F290" i="147"/>
  <c r="F293" i="147"/>
  <c r="F296" i="147"/>
  <c r="F299" i="147"/>
  <c r="F302" i="147"/>
  <c r="F305" i="147"/>
  <c r="F308" i="147"/>
  <c r="F311" i="147"/>
  <c r="F314" i="147"/>
  <c r="F317" i="147"/>
  <c r="F320" i="147"/>
  <c r="F323" i="147"/>
  <c r="F326" i="147"/>
  <c r="F329" i="147"/>
  <c r="F332" i="147"/>
  <c r="F335" i="147"/>
  <c r="F338" i="147"/>
  <c r="F341" i="147"/>
  <c r="F344" i="147"/>
  <c r="F347" i="147"/>
  <c r="F350" i="147"/>
  <c r="F353" i="147"/>
  <c r="F356" i="147"/>
  <c r="F359" i="147"/>
  <c r="F362" i="147"/>
  <c r="F365" i="147"/>
  <c r="F368" i="147"/>
  <c r="F371" i="147"/>
  <c r="F374" i="147"/>
  <c r="F377" i="147"/>
  <c r="F380" i="147"/>
  <c r="F383" i="147"/>
  <c r="F386" i="147"/>
  <c r="F389" i="147"/>
  <c r="F392" i="147"/>
  <c r="F395" i="147"/>
  <c r="F398" i="147"/>
  <c r="F401" i="147"/>
  <c r="F404" i="147"/>
  <c r="F407" i="147"/>
  <c r="F410" i="147"/>
  <c r="F413" i="147"/>
  <c r="F416" i="147"/>
  <c r="F419" i="147"/>
  <c r="F422" i="147"/>
  <c r="F425" i="147"/>
  <c r="F428" i="147"/>
  <c r="F431" i="147"/>
  <c r="F434" i="147"/>
  <c r="F437" i="147"/>
  <c r="F440" i="147"/>
  <c r="F443" i="147"/>
  <c r="F446" i="147"/>
  <c r="F449" i="147"/>
  <c r="F452" i="147"/>
  <c r="F455" i="147"/>
  <c r="F458" i="147"/>
  <c r="F461" i="147"/>
  <c r="F464" i="147"/>
  <c r="F467" i="147"/>
  <c r="F470" i="147"/>
  <c r="F473" i="147"/>
  <c r="F476" i="147"/>
  <c r="F479" i="147"/>
  <c r="F482" i="147"/>
  <c r="F485" i="147"/>
  <c r="F488" i="147"/>
  <c r="F491" i="147"/>
  <c r="F494" i="147"/>
  <c r="F497" i="147"/>
  <c r="F500" i="147"/>
  <c r="F503" i="147"/>
  <c r="F506" i="147"/>
  <c r="F509" i="147"/>
  <c r="F512" i="147"/>
  <c r="F515" i="147"/>
  <c r="F518" i="147"/>
  <c r="F521" i="147"/>
  <c r="F524" i="147"/>
  <c r="F527" i="147"/>
  <c r="F530" i="147"/>
  <c r="F533" i="147"/>
  <c r="F536" i="147"/>
  <c r="F539" i="147"/>
  <c r="F542" i="147"/>
  <c r="F545" i="147"/>
  <c r="F548" i="147"/>
  <c r="F551" i="147"/>
  <c r="F554" i="147"/>
  <c r="F557" i="147"/>
  <c r="F560" i="147"/>
  <c r="F563" i="147"/>
  <c r="F566" i="147"/>
  <c r="F569" i="147"/>
  <c r="F572" i="147"/>
  <c r="F575" i="147"/>
  <c r="F578" i="147"/>
  <c r="F581" i="147"/>
  <c r="F584" i="147"/>
  <c r="F587" i="147"/>
  <c r="F590" i="147"/>
  <c r="F593" i="147"/>
  <c r="F596" i="147"/>
  <c r="F599" i="147"/>
  <c r="F602" i="147"/>
  <c r="F605" i="147"/>
  <c r="F608" i="147"/>
  <c r="F611" i="147"/>
  <c r="F14" i="148"/>
  <c r="F17" i="148"/>
  <c r="F20" i="148"/>
  <c r="F23" i="148"/>
  <c r="F26" i="148"/>
  <c r="F29" i="148"/>
  <c r="F32" i="148"/>
  <c r="F35" i="148"/>
  <c r="F38" i="148"/>
  <c r="F41" i="148"/>
  <c r="F44" i="148"/>
  <c r="F47" i="148"/>
  <c r="F50" i="148"/>
  <c r="F53" i="148"/>
  <c r="F56" i="148"/>
  <c r="C611" i="148"/>
  <c r="F62" i="148"/>
  <c r="F65" i="148"/>
  <c r="F68" i="148"/>
  <c r="F71" i="148"/>
  <c r="F74" i="148"/>
  <c r="F77" i="148"/>
  <c r="F80" i="148"/>
  <c r="F83" i="148"/>
  <c r="F86" i="148"/>
  <c r="F89" i="148"/>
  <c r="F92" i="148"/>
  <c r="F95" i="148"/>
  <c r="F98" i="148"/>
  <c r="F101" i="148"/>
  <c r="F104" i="148"/>
  <c r="F107" i="148"/>
  <c r="F110" i="148"/>
  <c r="F113" i="148"/>
  <c r="F116" i="148"/>
  <c r="F119" i="148"/>
  <c r="F122" i="148"/>
  <c r="F125" i="148"/>
  <c r="F128" i="148"/>
  <c r="F131" i="148"/>
  <c r="F134" i="148"/>
  <c r="F137" i="148"/>
  <c r="F140" i="148"/>
  <c r="F143" i="148"/>
  <c r="F146" i="148"/>
  <c r="F149" i="148"/>
  <c r="F152" i="148"/>
  <c r="F155" i="148"/>
  <c r="F158" i="148"/>
  <c r="F161" i="148"/>
  <c r="F164" i="148"/>
  <c r="F167" i="148"/>
  <c r="F170" i="148"/>
  <c r="F173" i="148"/>
  <c r="F176" i="148"/>
  <c r="F179" i="148"/>
  <c r="F182" i="148"/>
  <c r="F185" i="148"/>
  <c r="F188" i="148"/>
  <c r="F191" i="148"/>
  <c r="F194" i="148"/>
  <c r="F197" i="148"/>
  <c r="F200" i="148"/>
  <c r="F203" i="148"/>
  <c r="F206" i="148"/>
  <c r="F209" i="148"/>
  <c r="F212" i="148"/>
  <c r="F215" i="148"/>
  <c r="F218" i="148"/>
  <c r="F221" i="148"/>
  <c r="F224" i="148"/>
  <c r="F227" i="148"/>
  <c r="F230" i="148"/>
  <c r="F233" i="148"/>
  <c r="F236" i="148"/>
  <c r="F239" i="148"/>
  <c r="F242" i="148"/>
  <c r="F245" i="148"/>
  <c r="F248" i="148"/>
  <c r="F251" i="148"/>
  <c r="F254" i="148"/>
  <c r="F257" i="148"/>
  <c r="F260" i="148"/>
  <c r="F263" i="148"/>
  <c r="F266" i="148"/>
  <c r="F269" i="148"/>
  <c r="F272" i="148"/>
  <c r="F275" i="148"/>
  <c r="F278" i="148"/>
  <c r="F281" i="148"/>
  <c r="F284" i="148"/>
  <c r="F287" i="148"/>
  <c r="F290" i="148"/>
  <c r="F293" i="148"/>
  <c r="F296" i="148"/>
  <c r="F299" i="148"/>
  <c r="F302" i="148"/>
  <c r="F305" i="148"/>
  <c r="F308" i="148"/>
  <c r="F311" i="148"/>
  <c r="F314" i="148"/>
  <c r="F317" i="148"/>
  <c r="F320" i="148"/>
  <c r="F323" i="148"/>
  <c r="F326" i="148"/>
  <c r="F329" i="148"/>
  <c r="F332" i="148"/>
  <c r="F335" i="148"/>
  <c r="F338" i="148"/>
  <c r="F341" i="148"/>
  <c r="F344" i="148"/>
  <c r="F347" i="148"/>
  <c r="F350" i="148"/>
  <c r="F353" i="148"/>
  <c r="F356" i="148"/>
  <c r="F359" i="148"/>
  <c r="F362" i="148"/>
  <c r="F365" i="148"/>
  <c r="F368" i="148"/>
  <c r="F371" i="148"/>
  <c r="F374" i="148"/>
  <c r="F377" i="148"/>
  <c r="F380" i="148"/>
  <c r="F383" i="148"/>
  <c r="F386" i="148"/>
  <c r="F389" i="148"/>
  <c r="F392" i="148"/>
  <c r="F395" i="148"/>
  <c r="F398" i="148"/>
  <c r="F401" i="148"/>
  <c r="F404" i="148"/>
  <c r="F407" i="148"/>
  <c r="F410" i="148"/>
  <c r="F413" i="148"/>
  <c r="F416" i="148"/>
  <c r="F419" i="148"/>
  <c r="F422" i="148"/>
  <c r="F425" i="148"/>
  <c r="F428" i="148"/>
  <c r="F431" i="148"/>
  <c r="F434" i="148"/>
  <c r="F437" i="148"/>
  <c r="F440" i="148"/>
  <c r="F443" i="148"/>
  <c r="F446" i="148"/>
  <c r="F449" i="148"/>
  <c r="F452" i="148"/>
  <c r="F455" i="148"/>
  <c r="F458" i="148"/>
  <c r="F461" i="148"/>
  <c r="F464" i="148"/>
  <c r="F467" i="148"/>
  <c r="F470" i="148"/>
  <c r="F473" i="148"/>
  <c r="F476" i="148"/>
  <c r="F479" i="148"/>
  <c r="F482" i="148"/>
  <c r="F485" i="148"/>
  <c r="F488" i="148"/>
  <c r="F491" i="148"/>
  <c r="F494" i="148"/>
  <c r="F497" i="148"/>
  <c r="F500" i="148"/>
  <c r="F503" i="148"/>
  <c r="F506" i="148"/>
  <c r="F509" i="148"/>
  <c r="F512" i="148"/>
  <c r="F515" i="148"/>
  <c r="F518" i="148"/>
  <c r="F521" i="148"/>
  <c r="F524" i="148"/>
  <c r="F527" i="148"/>
  <c r="F530" i="148"/>
  <c r="F533" i="148"/>
  <c r="F536" i="148"/>
  <c r="F539" i="148"/>
  <c r="F542" i="148"/>
  <c r="F545" i="148"/>
  <c r="F548" i="148"/>
  <c r="F551" i="148"/>
  <c r="F554" i="148"/>
  <c r="F557" i="148"/>
  <c r="F560" i="148"/>
  <c r="F563" i="148"/>
  <c r="F566" i="148"/>
  <c r="F569" i="148"/>
  <c r="F572" i="148"/>
  <c r="F575" i="148"/>
  <c r="F578" i="148"/>
  <c r="F581" i="148"/>
  <c r="F584" i="148"/>
  <c r="F587" i="148"/>
  <c r="F590" i="148"/>
  <c r="F593" i="148"/>
  <c r="F596" i="148"/>
  <c r="F599" i="148"/>
  <c r="F602" i="148"/>
  <c r="F605" i="148"/>
  <c r="F608" i="148"/>
  <c r="F611" i="148"/>
  <c r="F14" i="149"/>
  <c r="F17" i="149"/>
  <c r="F20" i="149"/>
  <c r="F23" i="149"/>
  <c r="F26" i="149"/>
  <c r="F59" i="149" s="1"/>
  <c r="F29" i="149"/>
  <c r="F32" i="149"/>
  <c r="F35" i="149"/>
  <c r="F38" i="149"/>
  <c r="F41" i="149"/>
  <c r="F44" i="149"/>
  <c r="F47" i="149"/>
  <c r="F50" i="149"/>
  <c r="F53" i="149"/>
  <c r="F56" i="149"/>
  <c r="F62" i="149"/>
  <c r="F65" i="149"/>
  <c r="F68" i="149"/>
  <c r="F71" i="149"/>
  <c r="F74" i="149"/>
  <c r="F77" i="149"/>
  <c r="F80" i="149"/>
  <c r="F83" i="149"/>
  <c r="F86" i="149"/>
  <c r="F89" i="149"/>
  <c r="F92" i="149"/>
  <c r="F95" i="149"/>
  <c r="F98" i="149"/>
  <c r="F101" i="149"/>
  <c r="F104" i="149"/>
  <c r="F107" i="149"/>
  <c r="F110" i="149"/>
  <c r="F113" i="149"/>
  <c r="F116" i="149"/>
  <c r="F119" i="149"/>
  <c r="F122" i="149"/>
  <c r="F125" i="149"/>
  <c r="F128" i="149"/>
  <c r="F131" i="149"/>
  <c r="F134" i="149"/>
  <c r="F137" i="149"/>
  <c r="F140" i="149"/>
  <c r="F143" i="149"/>
  <c r="F146" i="149"/>
  <c r="F149" i="149"/>
  <c r="F152" i="149"/>
  <c r="F155" i="149"/>
  <c r="F158" i="149"/>
  <c r="F161" i="149"/>
  <c r="F164" i="149"/>
  <c r="F167" i="149"/>
  <c r="F170" i="149"/>
  <c r="F173" i="149"/>
  <c r="F176" i="149"/>
  <c r="F179" i="149"/>
  <c r="F182" i="149"/>
  <c r="F185" i="149"/>
  <c r="F188" i="149"/>
  <c r="F191" i="149"/>
  <c r="F194" i="149"/>
  <c r="F197" i="149"/>
  <c r="F200" i="149"/>
  <c r="F203" i="149"/>
  <c r="F206" i="149"/>
  <c r="F209" i="149"/>
  <c r="F212" i="149"/>
  <c r="F215" i="149"/>
  <c r="F218" i="149"/>
  <c r="F221" i="149"/>
  <c r="F224" i="149"/>
  <c r="F227" i="149"/>
  <c r="F230" i="149"/>
  <c r="F233" i="149"/>
  <c r="F236" i="149"/>
  <c r="F239" i="149"/>
  <c r="F242" i="149"/>
  <c r="F245" i="149"/>
  <c r="F248" i="149"/>
  <c r="F251" i="149"/>
  <c r="F254" i="149"/>
  <c r="F257" i="149"/>
  <c r="F260" i="149"/>
  <c r="F263" i="149"/>
  <c r="F266" i="149"/>
  <c r="F269" i="149"/>
  <c r="F272" i="149"/>
  <c r="F275" i="149"/>
  <c r="F278" i="149"/>
  <c r="F281" i="149"/>
  <c r="F284" i="149"/>
  <c r="F287" i="149"/>
  <c r="F290" i="149"/>
  <c r="F293" i="149"/>
  <c r="F296" i="149"/>
  <c r="F299" i="149"/>
  <c r="F302" i="149"/>
  <c r="F305" i="149"/>
  <c r="F308" i="149"/>
  <c r="F311" i="149"/>
  <c r="F314" i="149"/>
  <c r="F317" i="149"/>
  <c r="F320" i="149"/>
  <c r="F323" i="149"/>
  <c r="F326" i="149"/>
  <c r="F329" i="149"/>
  <c r="F332" i="149"/>
  <c r="F335" i="149"/>
  <c r="F338" i="149"/>
  <c r="F341" i="149"/>
  <c r="F344" i="149"/>
  <c r="F347" i="149"/>
  <c r="F350" i="149"/>
  <c r="F353" i="149"/>
  <c r="F356" i="149"/>
  <c r="F359" i="149"/>
  <c r="F362" i="149"/>
  <c r="F365" i="149"/>
  <c r="F368" i="149"/>
  <c r="F371" i="149"/>
  <c r="F374" i="149"/>
  <c r="F377" i="149"/>
  <c r="F380" i="149"/>
  <c r="F383" i="149"/>
  <c r="F386" i="149"/>
  <c r="F389" i="149"/>
  <c r="F392" i="149"/>
  <c r="F395" i="149"/>
  <c r="F398" i="149"/>
  <c r="F401" i="149"/>
  <c r="F404" i="149"/>
  <c r="F407" i="149"/>
  <c r="F410" i="149"/>
  <c r="F413" i="149"/>
  <c r="F416" i="149"/>
  <c r="F419" i="149"/>
  <c r="F422" i="149"/>
  <c r="F425" i="149"/>
  <c r="F428" i="149"/>
  <c r="F431" i="149"/>
  <c r="F434" i="149"/>
  <c r="F437" i="149"/>
  <c r="F440" i="149"/>
  <c r="F443" i="149"/>
  <c r="F446" i="149"/>
  <c r="F449" i="149"/>
  <c r="F452" i="149"/>
  <c r="F455" i="149"/>
  <c r="F458" i="149"/>
  <c r="F461" i="149"/>
  <c r="F464" i="149"/>
  <c r="F467" i="149"/>
  <c r="F470" i="149"/>
  <c r="F473" i="149"/>
  <c r="F476" i="149"/>
  <c r="F479" i="149"/>
  <c r="F482" i="149"/>
  <c r="F485" i="149"/>
  <c r="F488" i="149"/>
  <c r="F491" i="149"/>
  <c r="F494" i="149"/>
  <c r="F497" i="149"/>
  <c r="F500" i="149"/>
  <c r="F503" i="149"/>
  <c r="F506" i="149"/>
  <c r="F509" i="149"/>
  <c r="F512" i="149"/>
  <c r="F515" i="149"/>
  <c r="F518" i="149"/>
  <c r="F521" i="149"/>
  <c r="F524" i="149"/>
  <c r="F527" i="149"/>
  <c r="F530" i="149"/>
  <c r="F533" i="149"/>
  <c r="F536" i="149"/>
  <c r="F539" i="149"/>
  <c r="F542" i="149"/>
  <c r="F545" i="149"/>
  <c r="F548" i="149"/>
  <c r="F551" i="149"/>
  <c r="F554" i="149"/>
  <c r="F557" i="149"/>
  <c r="F560" i="149"/>
  <c r="F563" i="149"/>
  <c r="F566" i="149"/>
  <c r="F569" i="149"/>
  <c r="F572" i="149"/>
  <c r="F575" i="149"/>
  <c r="F578" i="149"/>
  <c r="F581" i="149"/>
  <c r="F584" i="149"/>
  <c r="F587" i="149"/>
  <c r="F590" i="149"/>
  <c r="F593" i="149"/>
  <c r="F596" i="149"/>
  <c r="F599" i="149"/>
  <c r="F602" i="149"/>
  <c r="F605" i="149"/>
  <c r="F608" i="149"/>
  <c r="F611" i="149"/>
  <c r="F14" i="150"/>
  <c r="F17" i="150"/>
  <c r="F20" i="150"/>
  <c r="F23" i="150"/>
  <c r="F26" i="150"/>
  <c r="F59" i="150" s="1"/>
  <c r="F29" i="150"/>
  <c r="F32" i="150"/>
  <c r="F35" i="150"/>
  <c r="F38" i="150"/>
  <c r="F41" i="150"/>
  <c r="F44" i="150"/>
  <c r="F47" i="150"/>
  <c r="F50" i="150"/>
  <c r="F53" i="150"/>
  <c r="F56" i="150"/>
  <c r="F62" i="150"/>
  <c r="F65" i="150"/>
  <c r="F68" i="150"/>
  <c r="F71" i="150"/>
  <c r="F74" i="150"/>
  <c r="F77" i="150"/>
  <c r="F80" i="150"/>
  <c r="F83" i="150"/>
  <c r="F86" i="150"/>
  <c r="F89" i="150"/>
  <c r="F92" i="150"/>
  <c r="F95" i="150"/>
  <c r="F98" i="150"/>
  <c r="F101" i="150"/>
  <c r="F104" i="150"/>
  <c r="F107" i="150"/>
  <c r="F110" i="150"/>
  <c r="F113" i="150"/>
  <c r="F116" i="150"/>
  <c r="F119" i="150"/>
  <c r="F122" i="150"/>
  <c r="F125" i="150"/>
  <c r="F128" i="150"/>
  <c r="F131" i="150"/>
  <c r="F134" i="150"/>
  <c r="F137" i="150"/>
  <c r="F140" i="150"/>
  <c r="F143" i="150"/>
  <c r="F146" i="150"/>
  <c r="F149" i="150"/>
  <c r="F152" i="150"/>
  <c r="F155" i="150"/>
  <c r="F158" i="150"/>
  <c r="F161" i="150"/>
  <c r="F164" i="150"/>
  <c r="F167" i="150"/>
  <c r="F170" i="150"/>
  <c r="F173" i="150"/>
  <c r="F176" i="150"/>
  <c r="F179" i="150"/>
  <c r="F182" i="150"/>
  <c r="F185" i="150"/>
  <c r="F188" i="150"/>
  <c r="F191" i="150"/>
  <c r="F194" i="150"/>
  <c r="F197" i="150"/>
  <c r="F200" i="150"/>
  <c r="F203" i="150"/>
  <c r="F206" i="150"/>
  <c r="F209" i="150"/>
  <c r="F212" i="150"/>
  <c r="F215" i="150"/>
  <c r="F218" i="150"/>
  <c r="F221" i="150"/>
  <c r="F224" i="150"/>
  <c r="F227" i="150"/>
  <c r="F230" i="150"/>
  <c r="F233" i="150"/>
  <c r="F236" i="150"/>
  <c r="F239" i="150"/>
  <c r="F242" i="150"/>
  <c r="F245" i="150"/>
  <c r="F248" i="150"/>
  <c r="F251" i="150"/>
  <c r="F254" i="150"/>
  <c r="F257" i="150"/>
  <c r="F260" i="150"/>
  <c r="F263" i="150"/>
  <c r="F266" i="150"/>
  <c r="F269" i="150"/>
  <c r="F272" i="150"/>
  <c r="F275" i="150"/>
  <c r="F278" i="150"/>
  <c r="F281" i="150"/>
  <c r="F284" i="150"/>
  <c r="F287" i="150"/>
  <c r="F290" i="150"/>
  <c r="F293" i="150"/>
  <c r="F296" i="150"/>
  <c r="F299" i="150"/>
  <c r="F302" i="150"/>
  <c r="F305" i="150"/>
  <c r="F308" i="150"/>
  <c r="F311" i="150"/>
  <c r="F314" i="150"/>
  <c r="F317" i="150"/>
  <c r="F320" i="150"/>
  <c r="F323" i="150"/>
  <c r="F326" i="150"/>
  <c r="F329" i="150"/>
  <c r="F332" i="150"/>
  <c r="F335" i="150"/>
  <c r="F338" i="150"/>
  <c r="F341" i="150"/>
  <c r="F344" i="150"/>
  <c r="F347" i="150"/>
  <c r="F350" i="150"/>
  <c r="F353" i="150"/>
  <c r="F356" i="150"/>
  <c r="F359" i="150"/>
  <c r="F362" i="150"/>
  <c r="F365" i="150"/>
  <c r="F368" i="150"/>
  <c r="F371" i="150"/>
  <c r="F374" i="150"/>
  <c r="F377" i="150"/>
  <c r="F380" i="150"/>
  <c r="F383" i="150"/>
  <c r="F386" i="150"/>
  <c r="F389" i="150"/>
  <c r="F392" i="150"/>
  <c r="F395" i="150"/>
  <c r="F398" i="150"/>
  <c r="F401" i="150"/>
  <c r="F404" i="150"/>
  <c r="F407" i="150"/>
  <c r="F410" i="150"/>
  <c r="F413" i="150"/>
  <c r="F416" i="150"/>
  <c r="F419" i="150"/>
  <c r="F422" i="150"/>
  <c r="F425" i="150"/>
  <c r="F428" i="150"/>
  <c r="F431" i="150"/>
  <c r="F434" i="150"/>
  <c r="F437" i="150"/>
  <c r="F440" i="150"/>
  <c r="F443" i="150"/>
  <c r="F446" i="150"/>
  <c r="F449" i="150"/>
  <c r="F452" i="150"/>
  <c r="F455" i="150"/>
  <c r="F458" i="150"/>
  <c r="F461" i="150"/>
  <c r="F464" i="150"/>
  <c r="F467" i="150"/>
  <c r="F470" i="150"/>
  <c r="F473" i="150"/>
  <c r="F476" i="150"/>
  <c r="F479" i="150"/>
  <c r="F482" i="150"/>
  <c r="F485" i="150"/>
  <c r="F488" i="150"/>
  <c r="F491" i="150"/>
  <c r="F494" i="150"/>
  <c r="F497" i="150"/>
  <c r="F500" i="150"/>
  <c r="F503" i="150"/>
  <c r="F506" i="150"/>
  <c r="F509" i="150"/>
  <c r="F512" i="150"/>
  <c r="F515" i="150"/>
  <c r="F518" i="150"/>
  <c r="F521" i="150"/>
  <c r="F524" i="150"/>
  <c r="F527" i="150"/>
  <c r="F530" i="150"/>
  <c r="F533" i="150"/>
  <c r="F536" i="150"/>
  <c r="F539" i="150"/>
  <c r="F542" i="150"/>
  <c r="F545" i="150"/>
  <c r="F548" i="150"/>
  <c r="F551" i="150"/>
  <c r="F554" i="150"/>
  <c r="F557" i="150"/>
  <c r="F560" i="150"/>
  <c r="F563" i="150"/>
  <c r="F566" i="150"/>
  <c r="F569" i="150"/>
  <c r="F572" i="150"/>
  <c r="F575" i="150"/>
  <c r="F578" i="150"/>
  <c r="F581" i="150"/>
  <c r="F584" i="150"/>
  <c r="F587" i="150"/>
  <c r="F590" i="150"/>
  <c r="F593" i="150"/>
  <c r="F596" i="150"/>
  <c r="F599" i="150"/>
  <c r="F602" i="150"/>
  <c r="F605" i="150"/>
  <c r="F608" i="150"/>
  <c r="F611" i="150"/>
  <c r="F14" i="152"/>
  <c r="F17" i="152"/>
  <c r="F20" i="152"/>
  <c r="F23" i="152"/>
  <c r="F26" i="152"/>
  <c r="F59" i="152" s="1"/>
  <c r="F29" i="152"/>
  <c r="F32" i="152"/>
  <c r="F35" i="152"/>
  <c r="F38" i="152"/>
  <c r="F41" i="152"/>
  <c r="F44" i="152"/>
  <c r="F47" i="152"/>
  <c r="F50" i="152"/>
  <c r="F53" i="152"/>
  <c r="F56" i="152"/>
  <c r="F62" i="152"/>
  <c r="F65" i="152"/>
  <c r="F68" i="152"/>
  <c r="F71" i="152"/>
  <c r="F74" i="152"/>
  <c r="F77" i="152"/>
  <c r="F80" i="152"/>
  <c r="F83" i="152"/>
  <c r="F86" i="152"/>
  <c r="F89" i="152"/>
  <c r="F92" i="152"/>
  <c r="F95" i="152"/>
  <c r="F98" i="152"/>
  <c r="F101" i="152"/>
  <c r="F104" i="152"/>
  <c r="F107" i="152"/>
  <c r="F110" i="152"/>
  <c r="F113" i="152"/>
  <c r="F116" i="152"/>
  <c r="F119" i="152"/>
  <c r="F122" i="152"/>
  <c r="F125" i="152"/>
  <c r="F128" i="152"/>
  <c r="F131" i="152"/>
  <c r="F134" i="152"/>
  <c r="F137" i="152"/>
  <c r="F140" i="152"/>
  <c r="F143" i="152"/>
  <c r="F146" i="152"/>
  <c r="F149" i="152"/>
  <c r="F152" i="152"/>
  <c r="F155" i="152"/>
  <c r="F158" i="152"/>
  <c r="F161" i="152"/>
  <c r="F164" i="152"/>
  <c r="F167" i="152"/>
  <c r="F170" i="152"/>
  <c r="F173" i="152"/>
  <c r="F176" i="152"/>
  <c r="F179" i="152"/>
  <c r="F182" i="152"/>
  <c r="F185" i="152"/>
  <c r="F188" i="152"/>
  <c r="F191" i="152"/>
  <c r="F194" i="152"/>
  <c r="F197" i="152"/>
  <c r="F200" i="152"/>
  <c r="F203" i="152"/>
  <c r="F206" i="152"/>
  <c r="F209" i="152"/>
  <c r="F212" i="152"/>
  <c r="F215" i="152"/>
  <c r="F218" i="152"/>
  <c r="F221" i="152"/>
  <c r="F224" i="152"/>
  <c r="F227" i="152"/>
  <c r="F230" i="152"/>
  <c r="F233" i="152"/>
  <c r="F236" i="152"/>
  <c r="F239" i="152"/>
  <c r="F242" i="152"/>
  <c r="F245" i="152"/>
  <c r="F248" i="152"/>
  <c r="F251" i="152"/>
  <c r="F254" i="152"/>
  <c r="F257" i="152"/>
  <c r="F260" i="152"/>
  <c r="F263" i="152"/>
  <c r="F266" i="152"/>
  <c r="F269" i="152"/>
  <c r="F272" i="152"/>
  <c r="F275" i="152"/>
  <c r="F278" i="152"/>
  <c r="F281" i="152"/>
  <c r="F284" i="152"/>
  <c r="F287" i="152"/>
  <c r="F290" i="152"/>
  <c r="F293" i="152"/>
  <c r="F296" i="152"/>
  <c r="F299" i="152"/>
  <c r="F302" i="152"/>
  <c r="F305" i="152"/>
  <c r="F308" i="152"/>
  <c r="F311" i="152"/>
  <c r="F314" i="152"/>
  <c r="F317" i="152"/>
  <c r="F320" i="152"/>
  <c r="F323" i="152"/>
  <c r="F326" i="152"/>
  <c r="F329" i="152"/>
  <c r="F332" i="152"/>
  <c r="F335" i="152"/>
  <c r="F338" i="152"/>
  <c r="F341" i="152"/>
  <c r="F344" i="152"/>
  <c r="F347" i="152"/>
  <c r="F350" i="152"/>
  <c r="F353" i="152"/>
  <c r="F356" i="152"/>
  <c r="F359" i="152"/>
  <c r="F362" i="152"/>
  <c r="F365" i="152"/>
  <c r="F368" i="152"/>
  <c r="F371" i="152"/>
  <c r="F374" i="152"/>
  <c r="F377" i="152"/>
  <c r="F380" i="152"/>
  <c r="F383" i="152"/>
  <c r="F386" i="152"/>
  <c r="F389" i="152"/>
  <c r="F392" i="152"/>
  <c r="F395" i="152"/>
  <c r="F398" i="152"/>
  <c r="F401" i="152"/>
  <c r="F404" i="152"/>
  <c r="F407" i="152"/>
  <c r="F410" i="152"/>
  <c r="F413" i="152"/>
  <c r="F416" i="152"/>
  <c r="F419" i="152"/>
  <c r="F422" i="152"/>
  <c r="F425" i="152"/>
  <c r="F428" i="152"/>
  <c r="F431" i="152"/>
  <c r="F434" i="152"/>
  <c r="F437" i="152"/>
  <c r="F440" i="152"/>
  <c r="F443" i="152"/>
  <c r="F446" i="152"/>
  <c r="F449" i="152"/>
  <c r="F452" i="152"/>
  <c r="F455" i="152"/>
  <c r="F458" i="152"/>
  <c r="F461" i="152"/>
  <c r="F464" i="152"/>
  <c r="F467" i="152"/>
  <c r="F470" i="152"/>
  <c r="F473" i="152"/>
  <c r="F476" i="152"/>
  <c r="F479" i="152"/>
  <c r="F482" i="152"/>
  <c r="F485" i="152"/>
  <c r="F488" i="152"/>
  <c r="F491" i="152"/>
  <c r="F494" i="152"/>
  <c r="F497" i="152"/>
  <c r="F500" i="152"/>
  <c r="F503" i="152"/>
  <c r="F506" i="152"/>
  <c r="F509" i="152"/>
  <c r="F512" i="152"/>
  <c r="F515" i="152"/>
  <c r="F518" i="152"/>
  <c r="F521" i="152"/>
  <c r="F524" i="152"/>
  <c r="F527" i="152"/>
  <c r="F530" i="152"/>
  <c r="F533" i="152"/>
  <c r="F536" i="152"/>
  <c r="F539" i="152"/>
  <c r="F542" i="152"/>
  <c r="F545" i="152"/>
  <c r="F548" i="152"/>
  <c r="F551" i="152"/>
  <c r="F554" i="152"/>
  <c r="F557" i="152"/>
  <c r="F560" i="152"/>
  <c r="F563" i="152"/>
  <c r="F566" i="152"/>
  <c r="F569" i="152"/>
  <c r="F572" i="152"/>
  <c r="F575" i="152"/>
  <c r="F578" i="152"/>
  <c r="F581" i="152"/>
  <c r="F584" i="152"/>
  <c r="F587" i="152"/>
  <c r="F590" i="152"/>
  <c r="F593" i="152"/>
  <c r="F596" i="152"/>
  <c r="F599" i="152"/>
  <c r="F602" i="152"/>
  <c r="F605" i="152"/>
  <c r="F608" i="152"/>
  <c r="C611" i="152"/>
  <c r="F611" i="152"/>
  <c r="F14" i="160"/>
  <c r="F17" i="160"/>
  <c r="F20" i="160"/>
  <c r="F23" i="160"/>
  <c r="F26" i="160"/>
  <c r="F59" i="160" s="1"/>
  <c r="F29" i="160"/>
  <c r="F32" i="160"/>
  <c r="F35" i="160"/>
  <c r="F38" i="160"/>
  <c r="F41" i="160"/>
  <c r="F44" i="160"/>
  <c r="F47" i="160"/>
  <c r="F50" i="160"/>
  <c r="F53" i="160"/>
  <c r="F56" i="160"/>
  <c r="F62" i="160"/>
  <c r="F65" i="160"/>
  <c r="F68" i="160"/>
  <c r="F71" i="160"/>
  <c r="F74" i="160"/>
  <c r="F77" i="160"/>
  <c r="F80" i="160"/>
  <c r="F83" i="160"/>
  <c r="F86" i="160"/>
  <c r="F89" i="160"/>
  <c r="F92" i="160"/>
  <c r="F95" i="160"/>
  <c r="F98" i="160"/>
  <c r="F101" i="160"/>
  <c r="F104" i="160"/>
  <c r="F107" i="160"/>
  <c r="F110" i="160"/>
  <c r="F113" i="160"/>
  <c r="F116" i="160"/>
  <c r="F119" i="160"/>
  <c r="F122" i="160"/>
  <c r="F125" i="160"/>
  <c r="F128" i="160"/>
  <c r="F131" i="160"/>
  <c r="F134" i="160"/>
  <c r="F137" i="160"/>
  <c r="F140" i="160"/>
  <c r="F143" i="160"/>
  <c r="F146" i="160"/>
  <c r="F149" i="160"/>
  <c r="F152" i="160"/>
  <c r="F155" i="160"/>
  <c r="F158" i="160"/>
  <c r="F161" i="160"/>
  <c r="F164" i="160"/>
  <c r="F167" i="160"/>
  <c r="F170" i="160"/>
  <c r="F173" i="160"/>
  <c r="F176" i="160"/>
  <c r="F179" i="160"/>
  <c r="F182" i="160"/>
  <c r="F185" i="160"/>
  <c r="F188" i="160"/>
  <c r="F191" i="160"/>
  <c r="F194" i="160"/>
  <c r="F197" i="160"/>
  <c r="F200" i="160"/>
  <c r="F203" i="160"/>
  <c r="F206" i="160"/>
  <c r="F209" i="160"/>
  <c r="F212" i="160"/>
  <c r="F215" i="160"/>
  <c r="F218" i="160"/>
  <c r="F221" i="160"/>
  <c r="F224" i="160"/>
  <c r="F227" i="160"/>
  <c r="F230" i="160"/>
  <c r="F233" i="160"/>
  <c r="F236" i="160"/>
  <c r="F239" i="160"/>
  <c r="F242" i="160"/>
  <c r="F245" i="160"/>
  <c r="F248" i="160"/>
  <c r="F251" i="160"/>
  <c r="F254" i="160"/>
  <c r="F257" i="160"/>
  <c r="F260" i="160"/>
  <c r="F263" i="160"/>
  <c r="F266" i="160"/>
  <c r="F269" i="160"/>
  <c r="F272" i="160"/>
  <c r="F275" i="160"/>
  <c r="F278" i="160"/>
  <c r="F281" i="160"/>
  <c r="F284" i="160"/>
  <c r="F287" i="160"/>
  <c r="F290" i="160"/>
  <c r="F293" i="160"/>
  <c r="F296" i="160"/>
  <c r="F299" i="160"/>
  <c r="F302" i="160"/>
  <c r="F305" i="160"/>
  <c r="F308" i="160"/>
  <c r="F311" i="160"/>
  <c r="F314" i="160"/>
  <c r="F317" i="160"/>
  <c r="F320" i="160"/>
  <c r="F323" i="160"/>
  <c r="F326" i="160"/>
  <c r="F329" i="160"/>
  <c r="F332" i="160"/>
  <c r="F335" i="160"/>
  <c r="F338" i="160"/>
  <c r="F341" i="160"/>
  <c r="F344" i="160"/>
  <c r="F347" i="160"/>
  <c r="F350" i="160"/>
  <c r="F353" i="160"/>
  <c r="F356" i="160"/>
  <c r="F359" i="160"/>
  <c r="F362" i="160"/>
  <c r="F365" i="160"/>
  <c r="F368" i="160"/>
  <c r="F371" i="160"/>
  <c r="F374" i="160"/>
  <c r="F377" i="160"/>
  <c r="F380" i="160"/>
  <c r="F383" i="160"/>
  <c r="F386" i="160"/>
  <c r="F389" i="160"/>
  <c r="F392" i="160"/>
  <c r="F395" i="160"/>
  <c r="F398" i="160"/>
  <c r="F401" i="160"/>
  <c r="F404" i="160"/>
  <c r="F407" i="160"/>
  <c r="F410" i="160"/>
  <c r="F413" i="160"/>
  <c r="F416" i="160"/>
  <c r="F419" i="160"/>
  <c r="F422" i="160"/>
  <c r="F425" i="160"/>
  <c r="F428" i="160"/>
  <c r="F431" i="160"/>
  <c r="F434" i="160"/>
  <c r="F437" i="160"/>
  <c r="F440" i="160"/>
  <c r="F443" i="160"/>
  <c r="F446" i="160"/>
  <c r="F449" i="160"/>
  <c r="F452" i="160"/>
  <c r="F455" i="160"/>
  <c r="F458" i="160"/>
  <c r="F461" i="160"/>
  <c r="F464" i="160"/>
  <c r="F467" i="160"/>
  <c r="F470" i="160"/>
  <c r="F473" i="160"/>
  <c r="F476" i="160"/>
  <c r="F479" i="160"/>
  <c r="F482" i="160"/>
  <c r="F485" i="160"/>
  <c r="F488" i="160"/>
  <c r="F491" i="160"/>
  <c r="F494" i="160"/>
  <c r="F497" i="160"/>
  <c r="F500" i="160"/>
  <c r="F503" i="160"/>
  <c r="F506" i="160"/>
  <c r="F509" i="160"/>
  <c r="F512" i="160"/>
  <c r="F515" i="160"/>
  <c r="F518" i="160"/>
  <c r="F521" i="160"/>
  <c r="F524" i="160"/>
  <c r="F527" i="160"/>
  <c r="F530" i="160"/>
  <c r="F533" i="160"/>
  <c r="F536" i="160"/>
  <c r="F539" i="160"/>
  <c r="F542" i="160"/>
  <c r="F545" i="160"/>
  <c r="F548" i="160"/>
  <c r="F551" i="160"/>
  <c r="F554" i="160"/>
  <c r="F557" i="160"/>
  <c r="F560" i="160"/>
  <c r="F563" i="160"/>
  <c r="F566" i="160"/>
  <c r="F569" i="160"/>
  <c r="F572" i="160"/>
  <c r="F575" i="160"/>
  <c r="F578" i="160"/>
  <c r="F581" i="160"/>
  <c r="F584" i="160"/>
  <c r="F587" i="160"/>
  <c r="F590" i="160"/>
  <c r="F593" i="160"/>
  <c r="F596" i="160"/>
  <c r="F599" i="160"/>
  <c r="F602" i="160"/>
  <c r="F605" i="160"/>
  <c r="F608" i="160"/>
  <c r="F611" i="160"/>
  <c r="L214" i="156"/>
  <c r="F250" i="156"/>
  <c r="L217" i="157"/>
  <c r="C611" i="160"/>
  <c r="C611" i="150"/>
  <c r="I73" i="165"/>
  <c r="I23" i="50" l="1"/>
  <c r="I54" i="50" s="1"/>
  <c r="I106" i="165"/>
  <c r="I84" i="165"/>
  <c r="I72" i="165" s="1"/>
  <c r="I22" i="165"/>
  <c r="I11" i="165"/>
  <c r="I33" i="165"/>
  <c r="C611" i="146"/>
  <c r="C611" i="149"/>
  <c r="C611" i="147"/>
  <c r="I44" i="165"/>
  <c r="I29" i="64" l="1"/>
  <c r="I10" i="165"/>
  <c r="I51" i="50"/>
  <c r="I17" i="50"/>
  <c r="I16" i="50" s="1"/>
  <c r="I56" i="50"/>
  <c r="I53" i="50"/>
  <c r="I55" i="50"/>
  <c r="I52" i="50"/>
  <c r="I50" i="50"/>
  <c r="I13" i="50" l="1"/>
  <c r="I12" i="50" s="1"/>
  <c r="I39" i="50" s="1"/>
  <c r="I134" i="165" a="1"/>
  <c r="L217" i="158"/>
  <c r="I44" i="50"/>
  <c r="I45" i="50"/>
  <c r="I134" i="165" l="1"/>
  <c r="I136" i="165"/>
  <c r="I138" i="165"/>
  <c r="I140" i="165"/>
  <c r="I142" i="165"/>
  <c r="I144" i="165"/>
  <c r="I146" i="165"/>
  <c r="I148" i="165"/>
  <c r="I150" i="165"/>
  <c r="I152" i="165"/>
  <c r="I154" i="165"/>
  <c r="I156" i="165"/>
  <c r="I158" i="165"/>
  <c r="I160" i="165"/>
  <c r="I162" i="165"/>
  <c r="I164" i="165"/>
  <c r="I166" i="165"/>
  <c r="I168" i="165"/>
  <c r="I170" i="165"/>
  <c r="I172" i="165"/>
  <c r="I174" i="165"/>
  <c r="I176" i="165"/>
  <c r="I178" i="165"/>
  <c r="I180" i="165"/>
  <c r="I182" i="165"/>
  <c r="I184" i="165"/>
  <c r="I186" i="165"/>
  <c r="I188" i="165"/>
  <c r="I135" i="165"/>
  <c r="I137" i="165"/>
  <c r="I139" i="165"/>
  <c r="I141" i="165"/>
  <c r="I143" i="165"/>
  <c r="I145" i="165"/>
  <c r="I147" i="165"/>
  <c r="I149" i="165"/>
  <c r="I151" i="165"/>
  <c r="I153" i="165"/>
  <c r="I155" i="165"/>
  <c r="I157" i="165"/>
  <c r="I159" i="165"/>
  <c r="I161" i="165"/>
  <c r="I163" i="165"/>
  <c r="I165" i="165"/>
  <c r="I167" i="165"/>
  <c r="I169" i="165"/>
  <c r="I171" i="165"/>
  <c r="I173" i="165"/>
  <c r="I175" i="165"/>
  <c r="I177" i="165"/>
  <c r="I179" i="165"/>
  <c r="I181" i="165"/>
  <c r="I183" i="165"/>
  <c r="I185" i="165"/>
  <c r="I187" i="165"/>
  <c r="I189" i="165"/>
  <c r="I18" i="64"/>
  <c r="L217" i="156"/>
  <c r="I40" i="50"/>
  <c r="I15" i="50"/>
  <c r="I47" i="50"/>
  <c r="I43" i="50"/>
  <c r="I46" i="50"/>
  <c r="I11" i="50" l="1"/>
  <c r="I48" i="50"/>
  <c r="I42" i="50"/>
  <c r="I38" i="50" l="1"/>
  <c r="I49" i="50"/>
  <c r="I41" i="50"/>
  <c r="I37" i="50" l="1"/>
</calcChain>
</file>

<file path=xl/sharedStrings.xml><?xml version="1.0" encoding="utf-8"?>
<sst xmlns="http://schemas.openxmlformats.org/spreadsheetml/2006/main" count="3815" uniqueCount="251">
  <si>
    <t>nazwa przedsiębiorstwa</t>
  </si>
  <si>
    <t>SPIS TABEL</t>
  </si>
  <si>
    <t>*-</t>
  </si>
  <si>
    <t>podać wartość dóbr inwestycyjnych nie ujętych w pozostałych pozycjach</t>
  </si>
  <si>
    <t xml:space="preserve">1. </t>
  </si>
  <si>
    <t xml:space="preserve">2. </t>
  </si>
  <si>
    <t>ŁĄCZNIE</t>
  </si>
  <si>
    <t>gazomierze i układy pomiarowe wymieniane u odbiorców na koszt przedsiębiorstwa</t>
  </si>
  <si>
    <t>Przygotowanie inwestycji</t>
  </si>
  <si>
    <t>&gt;&gt; powrót do spisu treści</t>
  </si>
  <si>
    <t>Nakłady ogółem (A+B+C)</t>
  </si>
  <si>
    <t>Gazociągi wraz z przyłączami</t>
  </si>
  <si>
    <t xml:space="preserve"> - gazociągi średniego i niskiego ciśnienia</t>
  </si>
  <si>
    <t>1.</t>
  </si>
  <si>
    <t>Modernizacja i odtworzenie związane w poprawą jakości usług i/lub wzrostem zapotrzebowania na moc</t>
  </si>
  <si>
    <t>dla przedsiębiorstw sieciowych zajmujących się dystrybucją paliw gazowych</t>
  </si>
  <si>
    <t>INFORMACJE WSTĘPNE</t>
  </si>
  <si>
    <t>Grupy przyłączeniowe:</t>
  </si>
  <si>
    <t>C. Pozostałe nakłady - tabele szczegółowe</t>
  </si>
  <si>
    <t>-</t>
  </si>
  <si>
    <t>Dla danego projektu inwestycyjnego należy wskazać jego lokalizację (kolumna [03]), cel realizacji projektu zgodnie z listą rozwijaną w komórce dotyczącej celu realizacji projektu (kolumna [04]), następnie dla wybranego celu należy wskazać wartość spodziewanych efektów (kolumna [06]) zgodnie z przedstawionymi wskaźnikami realizacji celu (kolumna [05]).</t>
  </si>
  <si>
    <t>poprawa efektywności</t>
  </si>
  <si>
    <t>NPV:
IRR:
kwota wzrostu przychodów i/lub obniżenie kosztów (zł/rok):</t>
  </si>
  <si>
    <t>odtworzenie majątku</t>
  </si>
  <si>
    <t>obowiązki prawne</t>
  </si>
  <si>
    <t>źródło obowiązku (przepis prawny):
kwota ewentualnej sankcji z tytułu niestosowania się do obowiązku:
inne zagrożenia niestosowania się:</t>
  </si>
  <si>
    <t>rozwój skali działalności</t>
  </si>
  <si>
    <t>dodatkowa powierzchnia biurowa:
dodatkowa liczba zatrudnionych:
dodatkowi odbiorcy objęci inwestycją itp.:</t>
  </si>
  <si>
    <t>2.</t>
  </si>
  <si>
    <t>3.</t>
  </si>
  <si>
    <t>CRL</t>
  </si>
  <si>
    <t>legalizowane</t>
  </si>
  <si>
    <t xml:space="preserve"> - gazociągi wysokiego i podwyższonego ciśnienia</t>
  </si>
  <si>
    <t>nowe</t>
  </si>
  <si>
    <t>Dla danego projektu inwestycyjnego należy wskazać jego lokalizację (kolumna [03]), cel realizacji projektu (kolumna [04]), następnie należy wskazać wartość spodziewanych efektów (kolumna [06]) zgodnie z przedstawionymi wskaźnikami realizacji celu (kolumna [05])</t>
  </si>
  <si>
    <t>4.</t>
  </si>
  <si>
    <t>Zakup środków transportu</t>
  </si>
  <si>
    <t>Należy wypełniać tabele dotyczące nakładów inwestycyjnych łącznie i zakresu rzeczowego inwestycji, tabele dotyczące jednostkowych nakładów inwestycyjnych wypełniają się automatycznie.</t>
  </si>
  <si>
    <t>5.</t>
  </si>
  <si>
    <t>6.</t>
  </si>
  <si>
    <t>7.</t>
  </si>
  <si>
    <t>A. Przyłączenia nowych odbiorców i nowych źródeł - tabele szczegółowe</t>
  </si>
  <si>
    <t>Imię i nazwisko oraz nr telefonu osoby upoważnionej przez przedsiębiorstwo do kontaktów w sprawie Projektu Planu Rozwoju</t>
  </si>
  <si>
    <t>wiek majątku odtwarzanego: 
stopień umorzenia zastępowanego majątku: 
stan majątku zastępowanego (np. przebieg samochodów, zużycie rzeczywiste etc.):</t>
  </si>
  <si>
    <t>B. Nakłady na modernizację i wymianę elementów składowych sieci dystrybucyjnej oraz gazyfikacji terenów niezgazyfikowanych</t>
  </si>
  <si>
    <t>Modernizacja i wymiana związana w poprawą jakości usług i/lub wzrostem zapotrzebowania na moc</t>
  </si>
  <si>
    <t>Nakłady ogółem, z tego:</t>
  </si>
  <si>
    <t>grupa przyłączeniowa A</t>
  </si>
  <si>
    <t>grupa przyłączeniowa B</t>
  </si>
  <si>
    <t>grupa przyłączeniowa C</t>
  </si>
  <si>
    <t>ze stali</t>
  </si>
  <si>
    <t>300 &lt; DN[mm]</t>
  </si>
  <si>
    <t>200 &lt; DN[mm] ≤ 300</t>
  </si>
  <si>
    <t>100 &lt; DN[mm] ≤ 200</t>
  </si>
  <si>
    <t>DN[mm] ≤ 100</t>
  </si>
  <si>
    <t>z tworzyw sztucznych (np. polietylenu)</t>
  </si>
  <si>
    <t>200 &lt; DN[mm]</t>
  </si>
  <si>
    <t>63 &lt; DN[mm] ≤ 100</t>
  </si>
  <si>
    <t>DN[mm] ≤ 63</t>
  </si>
  <si>
    <t>90 &lt; DN[mm]</t>
  </si>
  <si>
    <t>63 &lt; DN[mm] ≤ 90</t>
  </si>
  <si>
    <t>32 &lt; DN[mm] ≤ 63</t>
  </si>
  <si>
    <t>DN[mm] ≤ 32</t>
  </si>
  <si>
    <t>3000 &lt; Q[m³/h]</t>
  </si>
  <si>
    <t>1000 &lt; Q[m³/h] ≤ 3000</t>
  </si>
  <si>
    <t>Q[m³/h] ≤ 1000</t>
  </si>
  <si>
    <t>1000 &lt; Q[m³/h]</t>
  </si>
  <si>
    <t>300 &lt; Q[m³/h] ≤ 1000</t>
  </si>
  <si>
    <t>Q[m³/h] ≤ 300</t>
  </si>
  <si>
    <r>
      <t xml:space="preserve">stacje gazowe
</t>
    </r>
    <r>
      <rPr>
        <b/>
        <sz val="9"/>
        <rFont val="Cambria"/>
        <family val="1"/>
        <charset val="238"/>
      </rPr>
      <t>( budynki stacyjne, armatura, urządzenia towarzyszące itp.)</t>
    </r>
  </si>
  <si>
    <r>
      <t xml:space="preserve">Łączność
</t>
    </r>
    <r>
      <rPr>
        <sz val="10"/>
        <rFont val="Cambria"/>
        <family val="1"/>
        <charset val="238"/>
      </rPr>
      <t>(światłowody, linie i centrale telefoniczne, modemy itp.-przeznaczone na potrzeby sterowania, zdalnej transmisji danych, telemechaniki, łączności głosowej itp.)</t>
    </r>
  </si>
  <si>
    <r>
      <t>Pomiary</t>
    </r>
    <r>
      <rPr>
        <sz val="11"/>
        <rFont val="Cambria"/>
        <family val="1"/>
        <charset val="238"/>
      </rPr>
      <t xml:space="preserve">
</t>
    </r>
    <r>
      <rPr>
        <sz val="10"/>
        <rFont val="Cambria"/>
        <family val="1"/>
        <charset val="238"/>
      </rPr>
      <t>(liczniki - z wyłączeniem wykazanych w wierszu [11], sumatory, koncentratory danych i urządzenia towarzyszące)</t>
    </r>
  </si>
  <si>
    <r>
      <t>Informatyka</t>
    </r>
    <r>
      <rPr>
        <sz val="11"/>
        <rFont val="Cambria"/>
        <family val="1"/>
        <charset val="238"/>
      </rPr>
      <t xml:space="preserve">
</t>
    </r>
    <r>
      <rPr>
        <sz val="10"/>
        <rFont val="Cambria"/>
        <family val="1"/>
        <charset val="238"/>
      </rPr>
      <t>(oprogramowanie, systemy dyspozytorskie i sterowania pracą sieci itp.)</t>
    </r>
  </si>
  <si>
    <r>
      <t>Budynki i budowle</t>
    </r>
    <r>
      <rPr>
        <b/>
        <sz val="10"/>
        <rFont val="Cambria"/>
        <family val="1"/>
        <charset val="238"/>
      </rPr>
      <t xml:space="preserve"> </t>
    </r>
    <r>
      <rPr>
        <sz val="10"/>
        <rFont val="Cambria"/>
        <family val="1"/>
        <charset val="238"/>
      </rPr>
      <t>(poza wymienionymi w pkt A i B)</t>
    </r>
  </si>
  <si>
    <t>Przyłączenia nowych odbiorców</t>
  </si>
  <si>
    <t>Przyłączenia nowych źródeł</t>
  </si>
  <si>
    <t>Budowa sieci na terenach niezgazyfikowanych (ekspansja na nowe tereny - sieci i przyłącza)</t>
  </si>
  <si>
    <t>Za teren niezgazyfikowany należy rozumieć teren gminy, na którym nie znajdują się elementy infrastruktury zapewniającej dostęp do paliw gazowych, takie jak sieci przesyłowe i sieci dystrybucyjne.</t>
  </si>
  <si>
    <t>Należy uszeregować poszczególne projekty inwestycyjne w kolejności od najbardziej do najmniej istotnego dla przedsiębiorstwa odrębnie dla każdego rodzaju dystrybuowanego paliwa gazowego.</t>
  </si>
  <si>
    <t>Należy uszeregować poszczególne projekty inwestycyjne w kolejności od najbardziej do najmniej istotnego dla przedsiębiorstwa - jeżeli to możliwe odrębnie dla każdego rodzaju dystrybuowanego paliwa gazowego.</t>
  </si>
  <si>
    <t xml:space="preserve">W przypadku konieczności uzupełnienia informacji zawartych w poszczególnych tabelach, dodatkowe szczegółowe informacje proszę umieszczać poniżej wszystkich tabel danego arkusza lub obok tabeli, której uwaga dotyczy, pamiętając aby nie zmieniać struktury kwestionariusza.          
 </t>
  </si>
  <si>
    <r>
      <rPr>
        <b/>
        <sz val="11"/>
        <rFont val="Cambria"/>
        <family val="1"/>
        <charset val="238"/>
      </rPr>
      <t xml:space="preserve">Inne </t>
    </r>
    <r>
      <rPr>
        <sz val="11"/>
        <rFont val="Cambria"/>
        <family val="1"/>
        <charset val="238"/>
      </rPr>
      <t xml:space="preserve"> 
(opłaty za przyłączenie do sieci innych operatorów, kontrola nawaniania gazu, ochrona środowiska)*</t>
    </r>
  </si>
  <si>
    <t xml:space="preserve">A. Przyłączenia nowych odbiorców i nowych źródeł </t>
  </si>
  <si>
    <t xml:space="preserve">C. Nakłady inwestycyjne pozostałe, nie ujęte w pkt. A i B: </t>
  </si>
  <si>
    <t>A. GAZOCIĄGI DYSTRYBUCYJNE, Z TEGO:</t>
  </si>
  <si>
    <t>B. STACJE GAZOWE, TŁOCZNIE I WĘZŁY</t>
  </si>
  <si>
    <t>A3. przyłącza</t>
  </si>
  <si>
    <t>B1. stacje redukcyjno-pomiarowe I°</t>
  </si>
  <si>
    <t>B2. stacje redukcyjno-pomiarowe II°</t>
  </si>
  <si>
    <t>B3. stacje LNG</t>
  </si>
  <si>
    <t>B4. tłocznie gazu</t>
  </si>
  <si>
    <t>B5. węzły</t>
  </si>
  <si>
    <t>A1. Gazociągi wysokiego i podyższonego średniego ciśnienia</t>
  </si>
  <si>
    <t>A2. Gazociągi średniego i niskiego ciśnienia</t>
  </si>
  <si>
    <t>Tabela G2.1. Poniesione nakłady na przyłączenia nowych odbiorców (sieci i przyłącza)</t>
  </si>
  <si>
    <t>Tabela G1.1. Wykonane nakłady inwestycyjne w zakresie dystrybucji paliw gazowych</t>
  </si>
  <si>
    <t>Tabela G1.2. Struktura wykonanych nakładów inwestycyjnych w zakresie dystrybucji paliw gazowych</t>
  </si>
  <si>
    <t>Tabela G1.3. Nakłady w rozbiciu na poszczególne rodzaje paliw gazowych</t>
  </si>
  <si>
    <t>C. GAZOMIERZE I UKŁADY POMIAROWE</t>
  </si>
  <si>
    <t>C1. Gazomierze miechowe</t>
  </si>
  <si>
    <t>G1.6 ÷ G6 (nowe)</t>
  </si>
  <si>
    <t>G10 ÷ G650 (nowe)</t>
  </si>
  <si>
    <t>C2. Gazomierze turbinowe</t>
  </si>
  <si>
    <t>C3. Gazomierze rotorowe</t>
  </si>
  <si>
    <t xml:space="preserve">C4. Inne </t>
  </si>
  <si>
    <t>Tabela G2.2. Zakres rzeczowy wykonanych nakładów na przyłączenia nowych odbiorców (sieci i przyłącza)</t>
  </si>
  <si>
    <t>Tabela G2.3. Jednostkowe nakłady na przyłączenia nowych odbiorców (sieci i przyłącza)</t>
  </si>
  <si>
    <t xml:space="preserve">Liczba nowych przyłączy, z tego: </t>
  </si>
  <si>
    <t>Tabela G3.3. Zakres rzeczowy nowych przyłączy zrealizowanych w danym roku</t>
  </si>
  <si>
    <t>Moc przyłączeniowa nowych przyłączy, z tego:</t>
  </si>
  <si>
    <t>Długość¹ nowych przyłączy, z tego:</t>
  </si>
  <si>
    <t>Liczba nowych odborców², z tego:</t>
  </si>
  <si>
    <t>Moc szczytowa³ dla nowych przyłączy, z tego:</t>
  </si>
  <si>
    <t>Jednostkowe nakłady przyłącza na jego długość, z tego:</t>
  </si>
  <si>
    <t xml:space="preserve">Jednostkowe nakłady na przyłącze, z tego: </t>
  </si>
  <si>
    <t>Jednostkowe nakłady przyłącza na odbiorcę, z tego:</t>
  </si>
  <si>
    <t>Jednostkowe nakłady przyłącza na moc przyłączeniową, z tego:</t>
  </si>
  <si>
    <t>Jednostkowe nakłady przyłącza na moc szczytową, z tego:</t>
  </si>
  <si>
    <t>Tabela G3.5. Jednostkowe nakłady na przyłącza w rozbiciu na grupy przyłączeniowe</t>
  </si>
  <si>
    <t>Tabela G3.4. Jednostkowe nakłady na przyłączenia w rozbiciu na grupy przyłączeniowe</t>
  </si>
  <si>
    <t xml:space="preserve">Jednostkowe nakłady przyłączenia, z tego: </t>
  </si>
  <si>
    <t>Jednostkowe nakłady przyłączenia na długość przyłącza, z tego:</t>
  </si>
  <si>
    <t>Jednostkowe nakłady przyłączenia na odbiorcę, z tego:</t>
  </si>
  <si>
    <t>Jednostkowe nakłady przyłączenia na moc przyłączeniową, z tego:</t>
  </si>
  <si>
    <t>Jednostkowe nakłady przyłączenia na moc szczytową, z tego:</t>
  </si>
  <si>
    <t>W tabeli należy uwzględnić poniesione w danym roku nakłady na przyłączenie nowych źródeł współpracujących z siecią.</t>
  </si>
  <si>
    <t>Tabela G4.1. Nakłady na przyłączenia nowych źródeł</t>
  </si>
  <si>
    <t>Za źródła należy rozumieć kopalnie, zakłady uzdatniania gazu, magazyny, stacje LNG oraz wszelkie inne nowe punkty wejścia do sieci wraz z infrastrukturą towarzyszącą zainstalowaną w tych punktach.</t>
  </si>
  <si>
    <t>przyłączenia do gazociągów wysokiego i podwyższonego średniego ciśnienia</t>
  </si>
  <si>
    <t>przyłączenia do gazociągów średniego i niskiego ciśnienia</t>
  </si>
  <si>
    <t>Tabela G4.2. Zakres rzeczowy nowych przyłączeń źródeł</t>
  </si>
  <si>
    <t xml:space="preserve">Liczba nowych przyłączeń źródeł, z tego: </t>
  </si>
  <si>
    <t xml:space="preserve">Długość nowych przyłączeń źródeł, z tego: </t>
  </si>
  <si>
    <t xml:space="preserve">Moc przyłączeniowa dla nowych źródeł, z tego: </t>
  </si>
  <si>
    <t>Tabela G4.3. Jednostkowe nakłady na przyłączenia nowych źródeł</t>
  </si>
  <si>
    <t xml:space="preserve">Jednostkowe nakłady na przyłączenia źródeł, z tego: </t>
  </si>
  <si>
    <t xml:space="preserve">Jednostkowe nakłady przyłączenia źródeł na ich długość, z tego: </t>
  </si>
  <si>
    <t xml:space="preserve">Jednostkowe nakłady przyłączenia źródeł na moc przyłączeniową, z tego: </t>
  </si>
  <si>
    <t>Tabela G5.1. Nakłady na wymianę/modernizację majątku sieciowego</t>
  </si>
  <si>
    <t>z żeliwa</t>
  </si>
  <si>
    <t>A3. Inne</t>
  </si>
  <si>
    <t>G1.6 ÷ G6 (legalizowane)</t>
  </si>
  <si>
    <t>G10 ÷ G650 (legalizowane)</t>
  </si>
  <si>
    <t>Tabela G5.2. Zakres rzeczowy wykonanych nakładów na wymianę/modernizację majątku sieciowego</t>
  </si>
  <si>
    <t>Tabela G5.3. Jednostkowe nakłady na wymianę/modernizację majątku sieciowego</t>
  </si>
  <si>
    <t>Tabela G6. Budowa sieci na terenach niezgazyfikowanych (ekspansja na nowe tereny - sieci i przyłącza)</t>
  </si>
  <si>
    <t>Tabela G12. Nakłady inwestycyjne pozostałe - zakup środków transportu</t>
  </si>
  <si>
    <t>Tabela G14. Lista projektów inwestycyjnych związana z przyłączeniami nowych odbiorców ujętymi w Tab. G2.1</t>
  </si>
  <si>
    <t>Tabela G15. Lista projektów inwestycyjnych związana z przyłączeniami nowych źródeł ujętymi w Tab. G4.1</t>
  </si>
  <si>
    <t>Należy uszeregować projekty inwestycyjne od najważniejszych do najmniej istotnych zgodnie z kryterium własnym Spółki odrębnie dla każdego rodzaju dystrybuowanego paliwa gazowego. Proszę umieścić opis wybranego kryterium i uzasadnienie jego wyboru.</t>
  </si>
  <si>
    <t>¹</t>
  </si>
  <si>
    <t>²</t>
  </si>
  <si>
    <t>liczba nowych odbiorców przyłączonych w danym roku;</t>
  </si>
  <si>
    <t>³</t>
  </si>
  <si>
    <t>wartość szczytowa planowana/rejestrowana w dniu najwyższego zapotrzebowania na moc, w normalnym układzie pracy sieci.</t>
  </si>
  <si>
    <t>Tabela G3.1. Nakłady na przyłączenia nowych odbiorców w rozbiciu na grupy przyłączeniowe</t>
  </si>
  <si>
    <t>Tabela G3.2. Nakłady na przyłącza dla nowych odbiorców w rozbiciu na grupy przyłączeniowe</t>
  </si>
  <si>
    <t>8.</t>
  </si>
  <si>
    <t>9.</t>
  </si>
  <si>
    <t>Do niniejszych formularzy należy dołączyć tzw. "karty" wszystkich projektów inwestycyjnych, które są dofinansowywane ze środków pomocowych UE lub krajowych. W kartach tych projektów proszę zamieścić co najmniej następujące informacje: nazwa inwestycji, krótki jej opis ze schematyczną mapką sytuacyjną (geograficzną), jej główne parametry techniczne (średnica, długość, ciśnienie, przepustowość, w przypadku tłoczni moc, liczba agregatów sprężających itp.) i ekonomiczne (wielkość nakładów na całą inwestycję, wielkość nakładów ogółem poniesionych do końca roku sprawozdawczego i wielkość nakładów poniesionych w roku sprawozdawczym), oszacowanie w jakim procencie inwestycja była ukończona na koniec roku sprawozdawczego oraz harmonogram jej realizacji, w którym zamieszczone będą główne etapy jej budowy wraz z terminem. Ponadto, w karcie proszę zawżeć również informację, z jaki środków pomocowych dana inwestycja korzysta i w jakim procencie.</t>
  </si>
  <si>
    <t>Nakłady na Program ogółem, z tego:</t>
  </si>
  <si>
    <t>I. Nakłady na majątek sieciowy/dystrybucyjny paliw gazowych</t>
  </si>
  <si>
    <t>Tabela G2.1E. Poniesione nakłady na przyłączenia nowych stacji CNG (sieci i przyłącza)</t>
  </si>
  <si>
    <t>Tabela G2.2E. Zakres rzeczowy wykonanych nakładów na przyłączenia nowych stacji CNG (sieci i przyłącza)</t>
  </si>
  <si>
    <t>Tabela G2.3E. Jednostkowe nakłady na przyłączenia nowych stacji CNG (sieci i przyłącza)</t>
  </si>
  <si>
    <t>A1. Przyłączenia nowych stacji CNG - tabele szczegółowe</t>
  </si>
  <si>
    <t>Tabela G2.6E. Jednostkowe nakłady na budowę nowych stacji CNG i LCNG (infrastruktura wewnętrzna stacji)</t>
  </si>
  <si>
    <t>Tabela G3.1E. Nakłady na przyłączenia nowych stacji CNG w rozbiciu na grupy przyłączeniowe</t>
  </si>
  <si>
    <t>Tabela G3.2E. Nakłady na przyłącza dla nowych stacji CNG w rozbiciu na grupy przyłączeniowe</t>
  </si>
  <si>
    <t>Tabela G3.3E. Zakres rzeczowy nowych przyłączy dla stacji CNG zrealizowanych w danym roku</t>
  </si>
  <si>
    <t>Tabela G3.4E. Jednostkowe nakłady na przyłączenia nowych stacji CNG w rozbiciu na grupy przyłączeniowe</t>
  </si>
  <si>
    <t>B1. Nakłady na modernizację i wymianę elementów składowych sieci dystrybucyjnej związaną z przyłączeniem nowych stacji CNG</t>
  </si>
  <si>
    <t>Tabela G5.1E. Nakłady na wymianę/modernizację majątku sieciowego związaną z przyłączeniem nowych stacji CNG</t>
  </si>
  <si>
    <t>Tabela G5.3E. Jednostkowe nakłady na wymianę/modernizację majątku sieciowego związaną z przyłączeniem nowych stacji CNG</t>
  </si>
  <si>
    <t>Tabela G5.2E. Zakres rzeczowy wykonanych nakładów na wymianę/modernizację majątku sieciowego związaną z przyłączeniem nowych stacji CNG.</t>
  </si>
  <si>
    <t>Tabela G7. Nakłady inwestycyjne pozostałe - łączność (nie związane z nowymi stacjami CNG i LCNG)</t>
  </si>
  <si>
    <t>Tabela G8. Nakłady inwestycyjne pozostałe - pomiary (nie związane z nowymi stacjami CNG i LCNG)</t>
  </si>
  <si>
    <t>Tabela G9. Nakłady inwestycyjne pozostałe - informatyka (nie związane z nowymi stacjami CNG i LCNG)</t>
  </si>
  <si>
    <t>Tabela G11. Nakłady inwestycyjne pozostałe - przygotowanie inwestycji (nie związane z nowymi stacjami CNG i LCNG)</t>
  </si>
  <si>
    <t>Tabela G10. Nakłady inwestycyjne pozostałe - budynki i budowle (nie związane z nowymi stacjami CNG i LCNG)</t>
  </si>
  <si>
    <t>Tabela G13E. Nakłady inwestycyjne pozostałe - inne (związane z nowymi stacjami CNG i LCNG)</t>
  </si>
  <si>
    <t>Tabela G13. Nakłady inwestycyjne pozostałe - inne (nie związane z nowymi stacjami CNG i LCNG)</t>
  </si>
  <si>
    <t>Tabela G16. Lista projektów inwestycyjnych dotycząca modernizacji i odtworzenia majątku (nie związana z przyłączeniem nowych stacji CNG)</t>
  </si>
  <si>
    <t>Tabela G16E. Lista projektów inwestycyjnych dotycząca modernizacji i odtworzenia majątku związana z przyłączeniem nowych stacji CNG</t>
  </si>
  <si>
    <t>Tabela G14E. Lista projektów inwestycyjnych związana z budową stacji CNG i LCNG ujęta w Tab. G2.1E i G2.4E</t>
  </si>
  <si>
    <t>Tabela G3.5E. Jednostkowe nakłady na przyłącza nowych stacji CNG w rozbiciu na grupy przyłączeniowe</t>
  </si>
  <si>
    <t>W nakładach inwestycyjnych należy uwzględnić wydatki określone w postanowieniach § 33 ust. 2 rozporządzenia Ministra Energii z dnia 15 marca 2018 r. w sprawie szczegółowych zasad kształtowania i kalkulacji taryf oraz rozliczeń w obrocie paliwami gazowymi (Dz. U. z 2018 r. poz. 640)</t>
  </si>
  <si>
    <t>długość przyłączy zdefiniowanych jako odcinek sieci od gazociągu zasilającego do armatury odcinającej służący do przyłączenia do sieci gazowej urządzeń lub instalacji podmiotu przyłączanego. Definicja zgodna z postanowieniami § 2 pkt 5 rozporządzenia Ministra Gospodarki z dnia 2 lipca 2010 r. w sprawie szczegółowych warunków funkcjonowania systemu gazowego (Dz. U. z 2018 r. poz. 1158);</t>
  </si>
  <si>
    <t>długość przyłączy zdefiniowanych jako odcinek sieci od gazociągu zasilającego do armatury odcinającej służący do przyłączenia do sieci gazowej urządzeń lub instalacji podmiotu przyłączanego. Definicja zgodna z postanowieniami § 2 pkt 5 rozporządzenia Ministra Gospodarki z dnia 2 lipca 2010 r. w sprawie szczegółowych warunków funkcjonowania systemu gazowego (Dz. U. z 2018 r., poz. 1158);</t>
  </si>
  <si>
    <r>
      <rPr>
        <b/>
        <sz val="9"/>
        <rFont val="Cambria"/>
        <family val="1"/>
        <charset val="238"/>
      </rPr>
      <t>grupa A</t>
    </r>
    <r>
      <rPr>
        <sz val="9"/>
        <rFont val="Cambria"/>
        <family val="1"/>
        <charset val="238"/>
      </rPr>
      <t xml:space="preserve"> - podmioty, których urządzenia, instalacje i sieci są bezpośrednio przyłączone do sieci przesyłowej  lub sieci dystrybucyjnej wysokich ciśnień, z wyłączeniem podmiotów zaliczanych do grupy C. </t>
    </r>
  </si>
  <si>
    <r>
      <rPr>
        <b/>
        <sz val="9"/>
        <rFont val="Cambria"/>
        <family val="1"/>
        <charset val="238"/>
      </rPr>
      <t>grupa C</t>
    </r>
    <r>
      <rPr>
        <sz val="9"/>
        <rFont val="Cambria"/>
        <family val="1"/>
        <charset val="238"/>
      </rPr>
      <t xml:space="preserve"> - podmioty wykonujące działalność gospodarczą w zakresie przesyłania lub dystrybucji paliw gazowych, ich wytwarzania, przetwarzania lub wydobywania, magazynowania paliw gazowych oraz skraplania lub regazyfikacji skroplonego gazu ziemnego.  </t>
    </r>
  </si>
  <si>
    <r>
      <rPr>
        <b/>
        <sz val="9"/>
        <rFont val="Cambria"/>
        <family val="1"/>
        <charset val="238"/>
      </rPr>
      <t>grupa B</t>
    </r>
    <r>
      <rPr>
        <sz val="9"/>
        <rFont val="Cambria"/>
        <family val="1"/>
        <charset val="238"/>
      </rPr>
      <t xml:space="preserve"> - podmioty, których urządzenia, instalacje i sieci są bezpośrednio przyłączone do sieci przesyłowej  lub sieci dystrybucyjnej innej niż wysokich ciśnień (grupa A), z wyłączeniem podmiotów zaliczanych do grupy C. </t>
    </r>
  </si>
  <si>
    <t>Zmianę roku przedłożenia planu do uzgodnienia z Prezesem URE, dokonuje się poprzez zmianę wartości przypisanej do nazwy "Rok_ZPR"
(Excel 2003: Menu górne "Wstaw"-"Nazwa"-"Definiuj"; Excel 2013: Wstążka "FORMUŁY"-"Menedżer nazw")</t>
  </si>
  <si>
    <r>
      <t xml:space="preserve">W tabeli G2.1 należy przedstawić </t>
    </r>
    <r>
      <rPr>
        <b/>
        <sz val="9"/>
        <rFont val="Cambria"/>
        <family val="1"/>
        <charset val="238"/>
      </rPr>
      <t xml:space="preserve">nakłady inwestycyjne na przyłączenia nowych odbiorców </t>
    </r>
    <r>
      <rPr>
        <sz val="9"/>
        <rFont val="Cambria"/>
        <family val="1"/>
        <charset val="238"/>
      </rPr>
      <t>w rozbiciu na elementy składowe</t>
    </r>
    <r>
      <rPr>
        <b/>
        <sz val="9"/>
        <rFont val="Cambria"/>
        <family val="1"/>
        <charset val="238"/>
      </rPr>
      <t xml:space="preserve"> </t>
    </r>
    <r>
      <rPr>
        <sz val="9"/>
        <rFont val="Cambria"/>
        <family val="1"/>
        <charset val="238"/>
      </rPr>
      <t>(</t>
    </r>
    <r>
      <rPr>
        <b/>
        <sz val="9"/>
        <rFont val="Cambria"/>
        <family val="1"/>
        <charset val="238"/>
      </rPr>
      <t>bez nakładów na przyłączenia nowych stacji CNG</t>
    </r>
    <r>
      <rPr>
        <sz val="9"/>
        <rFont val="Cambria"/>
        <family val="1"/>
        <charset val="238"/>
      </rPr>
      <t>, o których mowa w ustawie o elektromobilności,</t>
    </r>
    <r>
      <rPr>
        <b/>
        <sz val="9"/>
        <rFont val="Cambria"/>
        <family val="1"/>
        <charset val="238"/>
      </rPr>
      <t xml:space="preserve"> i budowę infrastruktury stanowiącej instalację wewnętrzną nowych stacji CNG</t>
    </r>
    <r>
      <rPr>
        <sz val="9"/>
        <rFont val="Cambria"/>
        <family val="1"/>
        <charset val="238"/>
      </rPr>
      <t>)</t>
    </r>
    <r>
      <rPr>
        <b/>
        <sz val="9"/>
        <rFont val="Cambria"/>
        <family val="1"/>
        <charset val="238"/>
      </rPr>
      <t>.</t>
    </r>
  </si>
  <si>
    <r>
      <t>W tabeli G2.2 należy przedstawić</t>
    </r>
    <r>
      <rPr>
        <b/>
        <sz val="9"/>
        <rFont val="Cambria"/>
        <family val="1"/>
        <charset val="238"/>
      </rPr>
      <t xml:space="preserve"> zakres rzeczowy nakładów inwestycyjnych na przyłączenia nowych odbiorców</t>
    </r>
    <r>
      <rPr>
        <sz val="9"/>
        <rFont val="Cambria"/>
        <family val="1"/>
        <charset val="238"/>
      </rPr>
      <t xml:space="preserve"> w rozbiciu na elementy składowe (</t>
    </r>
    <r>
      <rPr>
        <b/>
        <sz val="9"/>
        <rFont val="Cambria"/>
        <family val="1"/>
        <charset val="238"/>
      </rPr>
      <t>bez zakresu rzeczowego nakładów inwestycyjnych na przyłączenia nowych stacji CNG i budowę infrastruktury stanowiącej instalację wewnętrzną nowych stacji CNG</t>
    </r>
    <r>
      <rPr>
        <sz val="9"/>
        <rFont val="Cambria"/>
        <family val="1"/>
        <charset val="238"/>
      </rPr>
      <t>).</t>
    </r>
  </si>
  <si>
    <r>
      <t>W tabeli G2.1E należy przedstawić</t>
    </r>
    <r>
      <rPr>
        <b/>
        <sz val="9"/>
        <rFont val="Cambria"/>
        <family val="1"/>
        <charset val="238"/>
      </rPr>
      <t xml:space="preserve"> nakłady inwestycyjne na przyłączenia nowych stacji CNG, </t>
    </r>
    <r>
      <rPr>
        <sz val="9"/>
        <rFont val="Cambria"/>
        <family val="1"/>
        <charset val="238"/>
      </rPr>
      <t>o których mowa w ustawie o elektromobilności, w rozbiciu na elementy składowe (</t>
    </r>
    <r>
      <rPr>
        <b/>
        <sz val="9"/>
        <rFont val="Cambria"/>
        <family val="1"/>
        <charset val="238"/>
      </rPr>
      <t>bez poniesionych nakładów inwestycyjnych na budowę infrastruktury stanowiącej instalację wewnętrzną nowych stacji CNG</t>
    </r>
    <r>
      <rPr>
        <sz val="9"/>
        <rFont val="Cambria"/>
        <family val="1"/>
        <charset val="238"/>
      </rPr>
      <t>).</t>
    </r>
  </si>
  <si>
    <r>
      <t xml:space="preserve">W tabeli G2.2E należy przedstawić </t>
    </r>
    <r>
      <rPr>
        <b/>
        <sz val="10"/>
        <rFont val="Cambria"/>
        <family val="1"/>
        <charset val="238"/>
      </rPr>
      <t xml:space="preserve">zakres rzeczowy nakładów inwestycyjnych na przyłączenia nowych stacji CNG, </t>
    </r>
    <r>
      <rPr>
        <sz val="10"/>
        <rFont val="Cambria"/>
        <family val="1"/>
        <charset val="238"/>
      </rPr>
      <t>o których mowa w ustawie o elektromobilności, w rozbiciu na elementy składowe (</t>
    </r>
    <r>
      <rPr>
        <b/>
        <sz val="10"/>
        <rFont val="Cambria"/>
        <family val="1"/>
        <charset val="238"/>
      </rPr>
      <t>bez zakresu rzeczowego infrastruktury stanowiącej instalację wewnętrzną nowych stacji CNG</t>
    </r>
    <r>
      <rPr>
        <sz val="10"/>
        <rFont val="Cambria"/>
        <family val="1"/>
        <charset val="238"/>
      </rPr>
      <t>).</t>
    </r>
  </si>
  <si>
    <r>
      <t xml:space="preserve">W tabeli G2.4E należy przedstawić </t>
    </r>
    <r>
      <rPr>
        <b/>
        <sz val="10"/>
        <rFont val="Cambria"/>
        <family val="1"/>
        <charset val="238"/>
      </rPr>
      <t>nakłady inwestycyjne na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budowę nowych stacji CNG i LCNG,</t>
    </r>
    <r>
      <rPr>
        <sz val="10"/>
        <rFont val="Cambria"/>
        <family val="1"/>
        <charset val="238"/>
      </rPr>
      <t xml:space="preserve"> o których mowa w ustawie o elektromobilności, w rozbiciu na ich przepustowość (</t>
    </r>
    <r>
      <rPr>
        <b/>
        <sz val="10"/>
        <rFont val="Cambria"/>
        <family val="1"/>
        <charset val="238"/>
      </rPr>
      <t>poniesione nakłady inwestycyjne na budowę infrastruktury wewnętrznej stacji CNG i LCNG</t>
    </r>
    <r>
      <rPr>
        <sz val="10"/>
        <rFont val="Cambria"/>
        <family val="1"/>
        <charset val="238"/>
      </rPr>
      <t>).</t>
    </r>
  </si>
  <si>
    <r>
      <t xml:space="preserve">W poniższych tabelach należy przedstawić </t>
    </r>
    <r>
      <rPr>
        <b/>
        <sz val="9"/>
        <rFont val="Cambria"/>
        <family val="1"/>
        <charset val="238"/>
      </rPr>
      <t xml:space="preserve">dane dotyczące przyłączenia nowych odbiorców </t>
    </r>
    <r>
      <rPr>
        <sz val="9"/>
        <rFont val="Cambria"/>
        <family val="1"/>
        <charset val="238"/>
      </rPr>
      <t>w rozbiciu na grupy przyłączeniowe (</t>
    </r>
    <r>
      <rPr>
        <b/>
        <sz val="9"/>
        <rFont val="Cambria"/>
        <family val="1"/>
        <charset val="238"/>
      </rPr>
      <t>nie obejmujące danych dotyczących przyłączenia nowych stacji CNG</t>
    </r>
    <r>
      <rPr>
        <sz val="9"/>
        <rFont val="Cambria"/>
        <family val="1"/>
        <charset val="238"/>
      </rPr>
      <t>, o których mowa w ustawie o elektromobilności).</t>
    </r>
  </si>
  <si>
    <r>
      <t xml:space="preserve">W tabeli G2.5E należy przedstawić </t>
    </r>
    <r>
      <rPr>
        <b/>
        <sz val="10"/>
        <rFont val="Cambria"/>
        <family val="1"/>
        <charset val="238"/>
      </rPr>
      <t>liczbę nowych stacji CNG i LCNG</t>
    </r>
    <r>
      <rPr>
        <sz val="10"/>
        <rFont val="Cambria"/>
        <family val="1"/>
        <charset val="238"/>
      </rPr>
      <t xml:space="preserve">, o których mowa w ustawie o elektromobilności, w rozbiciu na ich przepustowość. </t>
    </r>
  </si>
  <si>
    <r>
      <t xml:space="preserve">W poniższych tabelach należy przedstawić </t>
    </r>
    <r>
      <rPr>
        <b/>
        <sz val="9"/>
        <rFont val="Cambria"/>
        <family val="1"/>
        <charset val="238"/>
      </rPr>
      <t xml:space="preserve">dane dotyczące przyłączenia nowych stacji CNG, o których mowa w ustawie o elektromobilności, </t>
    </r>
    <r>
      <rPr>
        <sz val="9"/>
        <rFont val="Cambria"/>
        <family val="1"/>
        <charset val="238"/>
      </rPr>
      <t xml:space="preserve">w rozbiciu na grupy przyłączeniowe. Przedstawiaone w poniższych tabelach nakłady </t>
    </r>
    <r>
      <rPr>
        <b/>
        <sz val="9"/>
        <rFont val="Cambria"/>
        <family val="1"/>
        <charset val="238"/>
      </rPr>
      <t>nie obejmują nakładów na budowę infrastruktury stanowiącej instalację wewnętrzną nowych stacji CNG</t>
    </r>
    <r>
      <rPr>
        <sz val="9"/>
        <rFont val="Cambria"/>
        <family val="1"/>
        <charset val="238"/>
      </rPr>
      <t>.</t>
    </r>
  </si>
  <si>
    <r>
      <t xml:space="preserve">W poniższych tabelach należy podać </t>
    </r>
    <r>
      <rPr>
        <b/>
        <sz val="9"/>
        <rFont val="Cambria"/>
        <family val="1"/>
        <charset val="238"/>
      </rPr>
      <t>dane dotyczące wymiany/modernizacji majątku sieciowego</t>
    </r>
    <r>
      <rPr>
        <sz val="9"/>
        <rFont val="Cambria"/>
        <family val="1"/>
        <charset val="238"/>
      </rPr>
      <t xml:space="preserve"> </t>
    </r>
    <r>
      <rPr>
        <b/>
        <sz val="9"/>
        <rFont val="Cambria"/>
        <family val="1"/>
        <charset val="238"/>
      </rPr>
      <t>związane z przyłączeniem nowych stacji CNG</t>
    </r>
    <r>
      <rPr>
        <sz val="9"/>
        <rFont val="Cambria"/>
        <family val="1"/>
        <charset val="238"/>
      </rPr>
      <t>, o których mowa w ustawie o elektromobilności.</t>
    </r>
  </si>
  <si>
    <r>
      <t xml:space="preserve">W poniższych tabelach należy podać </t>
    </r>
    <r>
      <rPr>
        <b/>
        <sz val="9"/>
        <rFont val="Cambria"/>
        <family val="1"/>
        <charset val="238"/>
      </rPr>
      <t>dane dotyczące wymiany/modernizacji majątku sieciowego</t>
    </r>
    <r>
      <rPr>
        <sz val="9"/>
        <rFont val="Cambria"/>
        <family val="1"/>
        <charset val="238"/>
      </rPr>
      <t xml:space="preserve"> zrealizowanej przez przedsiębiorstwo (</t>
    </r>
    <r>
      <rPr>
        <b/>
        <sz val="9"/>
        <rFont val="Cambria"/>
        <family val="1"/>
        <charset val="238"/>
      </rPr>
      <t>bez wymiany/modernizacji majątku sieciowego związanej z przyłączaniem nowych stacji CNG</t>
    </r>
    <r>
      <rPr>
        <sz val="9"/>
        <rFont val="Cambria"/>
        <family val="1"/>
        <charset val="238"/>
      </rPr>
      <t>, o których mowa w ustawie o elektromobilności).</t>
    </r>
  </si>
  <si>
    <t>Moduł planu inwestycyjnego</t>
  </si>
  <si>
    <t>Plan inwestycyjny należy wypełniać zgodnie z kwestionariuszem Projektu Planu Rozwoju w zakresie zaspokajania obecnego i przyszłego zapotrzebowania na paliwa gazowe - Instrukcja.</t>
  </si>
  <si>
    <t>Plan inwestycyjny należy wypełniać w cenach bieżących, uwzględniając przekazane w liście planistycznym wskaźniki makroekonomiczne.</t>
  </si>
  <si>
    <t xml:space="preserve">Plan inwestycji odnosi się do planowanych inwestycji w zakresie rozwoju, modernizacji i odtworzenia sieci dystrybucyjnej. </t>
  </si>
  <si>
    <t>Tabela G7E. Nakłady inwestycyjne pozostałe - łączność (związane z nowymi stacjami CNG)</t>
  </si>
  <si>
    <t>Tabela G8E. Nakłady inwestycyjne pozostałe - pomiary (związane z nowymi stacjami CNG)</t>
  </si>
  <si>
    <t>Tabela G9E. Nakłady inwestycyjne pozostałe - informatyka (związane z nowymi stacjami CNG)</t>
  </si>
  <si>
    <t>Tabela G10E. Nakłady inwestycyjne pozostałe - budynki i budowle (związane z nowymi stacjami CNG)</t>
  </si>
  <si>
    <t>Dla każdej inwestycji w uwagach (kolumna [14]) należy wskazać:
a) czy inwestycja zakończona czy nie, jeżeli nie zakończona należy wskazać w procentach stopień realizacji (ukończenia) inwestycji na koniec wskazanego roku zarówno pod względem rzeczowym, jak i finansowym;
b) czy inwestycja jest jednoroczna czy wieloletnia, jeżeli wieloletnia należy wskazać ile lat łącznie ze wskazanym rokiem trwa jej realizacja i za ile lat zostanie ukończona;
c) czy inwestycja jest dofinansowywana ze środków unijnych, jeżeli tak to z których i w jakim procencie?</t>
  </si>
  <si>
    <t>Dla każdej inwestycji w uwagach (kolumna [15]) należy wskazać:
a) czy inwestycja zakończona czy nie, jeżeli nie zakończona należy wskazać w procentach stopień realizacji (ukończenia) inwestycji na koniec wskazanego roku zarówno pod względem rzeczowym, jak i finansowym;
b) czy inwestycja jest jednoroczna czy wieloletnia, jeżeli wieloletnia należy wskazać ile lat łącznie ze wskazanym rokiem trwa jej realizacja i za ile lat zostanie ukończona;
c) czy inwestycja jest dofinansowywana ze środków unijnych, jeżeli tak to z których i w jakim procencie?</t>
  </si>
  <si>
    <t>Dla danego projektu inwestycyjnego należy również wskazać rodzaj i zakres powiązania inwestycji z główna działalnością (kolumna [07]), zakres rzeczowy projektu, czyli wskazanie ilości poszczególnych elementów (kolumna [08]) oraz wysokość nakładów w rozbiciu na lata kalendarzowe (kolumny [10] - [14]).</t>
  </si>
  <si>
    <t>Dla danego projektu inwestycyjnego należy również wskazać zakres rzeczowy projektu, czyli wskazanie ilości poszczególnych elementów (kolumna [07]) oraz wysokość nakładów w rozbiciu na lata kalendarzowe (kolumny [09] - [13]).</t>
  </si>
  <si>
    <t>Suma nakładów łącznych na projekty przyłączeniowe winna być zgodna z sumą nakładów łącznych na przyłączenie nowych odbiorców, zgodnie z tabelą G1.1 (wiersz [04]).</t>
  </si>
  <si>
    <t>Ze względu na duży poziom niepewności danych w zakresie planowanych przyłączeń odbiorców grupy B w całym okresie objętym projektem planu rozwoju, dopuszcza się przedstawianie informacji związanych z tymi przyłączeniami w okresach 2 letnich. Jednocześnie, należy wówczas aktualizować projekt planu rozwoju w zakresie Tabeli G14 corocznie do dnia 31 grudnia roku (planowanie kroczące).</t>
  </si>
  <si>
    <t>Dla każdej inwestycji w uwagach (kolumna [12]) należy wskazać:
a) czy inwestycja zakończona czy nie, jeżeli nie zakończona należy wskazać w procentach stopień realizacji (ukończenia) inwestycji na koniec wskazanego roku zarówno pod względem rzeczowym, jak i finansowym;
b) czy inwestycja jest jednoroczna czy wieloletnia, jeżeli wieloletnia należy wskazać ile lat łącznie ze wskazanym rokiem trwa jej realizacja i za ile lat zostanie ukończona;
c) czy inwestycja jest dofinansowywana ze środków unijnych, jeżeli tak to z których i w jakim procencie?</t>
  </si>
  <si>
    <t>Kolumna [06] przedstawia sumę nakładów ujętych w poszczególnych latach kalendarzowych (kolumny [07] - [11]).</t>
  </si>
  <si>
    <t>Należy uszeregować poszczególne projekty inwestycyjne w kolejności od najbardziej do najmniej istotnego dla przedsiębiorstwa.</t>
  </si>
  <si>
    <t>Suma nakładów łącznych na projekty przyłączeniowe ma być zgodna z sumą nakładów łącznych na przyłączenie nowych źródeł, zgodnie z tabelą G1.1 (wiersz [05]).</t>
  </si>
  <si>
    <t>Suma nakładów łącznych na projekty związane z odtworzeniem i modernizacja majątku ma być zgodna z sumą nakładów łącznych na modernizację i odtworzenie majątku, zgodnie z tabelą G1.1 (wiersz [07]).</t>
  </si>
  <si>
    <t>Suma nakładów łącznych na projekty związane z odtworzeniem i modernizacja majątku ma być zgodna z sumą nakładów łącznych na modernizację i odtworzenie majątku, zgodnie z tabelą G1.4 (wiersz [05]).</t>
  </si>
  <si>
    <t>Należy uszeregować projekty inwestycyjne od najważniejszych do najmniej istotnych zgodnie z kryterium własnym Spółki. Proszę umieścić opis wybranego kryterium i uzasadnienie jego wyboru.</t>
  </si>
  <si>
    <t>Suma nakładów łącznych na projekty przyłączeniowe winna być zgodna z sumą nakładów łącznych na przyłączenie nowych stacji CNG oraz budowę stacji CNG i LCNG, ujętych w Tab. G2.1E (wiersze [02], [36] i [51]) i Tab. G2.4E (wiersz [02]).</t>
  </si>
  <si>
    <t>300 &lt; Q[m³/h]</t>
  </si>
  <si>
    <t>100 &lt; Q[m³/h] ≤ 300</t>
  </si>
  <si>
    <t>Q[m³/h] ≤ 100</t>
  </si>
  <si>
    <t>B2. Budowa sieci na terenach niezgazyfikowanych (ekspansja na nowe tereny - sieci i przyłącza) - tabele szczegółowe</t>
  </si>
  <si>
    <t>Tabela G6.2. Zakres rzeczowy planowanych nakładów budowy sieci na terenach niezgazyfikowanych (ekspansja na nowe tereny - sieci i przyłącza)</t>
  </si>
  <si>
    <t>Tabela G6.1. Planowane nakłady budowy sieci na terenach niezgazyfikowanych (ekspansja na nowe tereny - sieci i przyłącza)</t>
  </si>
  <si>
    <t>Tabela G6.3. Jednostkowe nakłady budowy sieci na terenach niezgazyfikowanych (ekspansja na nowe tereny - sieci i przyłącza)</t>
  </si>
  <si>
    <t>W tabeli G6.1 należy przedstawić planowane nakłady inwestycyjne budowy sieci na terenach niezgazyfikowanych (ekspansja na nowe tereny - sieci i przyłącza) w rozbiciu na elementy składowe (bez nakładów na przyłączenia nowych stacji CNG, o których mowa w ustawie o elektromobilności, i budowę infrastruktury stanowiącej instalację wewnętrzną nowych stacji CNG).</t>
  </si>
  <si>
    <t>W tabeli G6.2 należy przedstawić zakres rzeczowy planowanych nakładów inwestycyjnych budowy sieci na terenach niezgazyfikowanych (ekspansja na nowe tereny - sieci i przyłącza) w rozbiciu na elementy składowe (bez zakresu rzeczowego nakładów inwestycyjnych na przyłączenia nowych stacji CNG i budowę infrastruktury stanowiącej instalację wewnętrzną nowych stacji CNG).</t>
  </si>
  <si>
    <t>W kolumnie [02] tabeli G18 należy wstawić rodzaj dystrybuowanego gazu przez OSD.</t>
  </si>
  <si>
    <t>W kolumnie [03] tabeli G18 należy wstawić nazwy grup taryfowych stosowanych przez OSD dla wybranego rodzaju gazu.</t>
  </si>
  <si>
    <t xml:space="preserve">3. </t>
  </si>
  <si>
    <t>W kolumnie [04] tabeli G18 należy wstawić przedział mocy wg danej grupy taryfowej.</t>
  </si>
  <si>
    <t xml:space="preserve">4. </t>
  </si>
  <si>
    <t>W kolumnach [05] ÷ [07] tabeli G18 należy wstawić liczby wszystkich gazomierzy i układów pomiarowych wyposażonych w system zdalnej transmisji danych wg stanu na koniec danego roku.</t>
  </si>
  <si>
    <t>Lp.</t>
  </si>
  <si>
    <t>Rodzaj gazu</t>
  </si>
  <si>
    <t>Grupa taryfowa</t>
  </si>
  <si>
    <t>Moc umowna</t>
  </si>
  <si>
    <t>…..</t>
  </si>
  <si>
    <t>RAZEM</t>
  </si>
  <si>
    <t>Liczba gazomierzy i układów pomiarowych wyposażonych w system zdalnej transmisji danych</t>
  </si>
  <si>
    <t>Tabela G18. Planowana liczba gazomierzy i układów pomiarowych wyposażonych w system zdalnej transmisji danych.</t>
  </si>
  <si>
    <t>Tabele G1.1, G1.2 są tabelami zbiorczymi i wypełniają się automatycznie na postawie tabel szczegółowych (od G2.1 do G16)</t>
  </si>
  <si>
    <t>Moduł raport z wykonania planu inwestycyjnego dodatkowo uzupełniony jest o tabele dotyczące planowanej liczby gazomierzy i układów pomiarowych wyposażonych w system transmisji danych - tabela G18.</t>
  </si>
  <si>
    <t>Poniższa tabela jest tabelą zbiorczą, wypełnianą automatycznie na podstawie tabel szczegółowych od G2.1 do G16.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</si>
</sst>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\ _z_ł_-;\-* #,##0\ _z_ł_-;_-* &quot;-&quot;\ _z_ł_-;_-@_-"/>
    <numFmt numFmtId="43" formatCode="_-* #,##0.00\ _z_ł_-;\-* #,##0.00\ _z_ł_-;_-* &quot;-&quot;??\ _z_ł_-;_-@_-"/>
    <numFmt numFmtId="164" formatCode="#,##0.0"/>
    <numFmt numFmtId="165" formatCode="0.0%"/>
    <numFmt numFmtId="166" formatCode="_-* #,##0.0\ _z_ł_-;\-* #,##0.0\ _z_ł_-;_-* &quot;-&quot;?\ _z_ł_-;_-@_-"/>
    <numFmt numFmtId="167" formatCode="00"/>
  </numFmts>
  <fonts count="65">
    <font>
      <sz val="12"/>
      <name val="Cambria"/>
      <family val="1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Courier"/>
      <family val="1"/>
      <charset val="238"/>
    </font>
    <font>
      <sz val="10"/>
      <name val="Helv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b/>
      <sz val="12"/>
      <name val="Cambria"/>
      <family val="1"/>
      <charset val="238"/>
    </font>
    <font>
      <sz val="8"/>
      <name val="Arial CE"/>
      <charset val="238"/>
    </font>
    <font>
      <sz val="12"/>
      <name val="Cambria"/>
      <family val="1"/>
      <charset val="238"/>
    </font>
    <font>
      <u/>
      <sz val="12"/>
      <color indexed="12"/>
      <name val="Cambria"/>
      <family val="1"/>
      <charset val="238"/>
    </font>
    <font>
      <b/>
      <sz val="16"/>
      <name val="Cambria"/>
      <family val="1"/>
      <charset val="238"/>
    </font>
    <font>
      <sz val="10"/>
      <name val="Cambria"/>
      <family val="1"/>
      <charset val="238"/>
    </font>
    <font>
      <b/>
      <sz val="13"/>
      <name val="Cambria"/>
      <family val="1"/>
      <charset val="238"/>
    </font>
    <font>
      <b/>
      <sz val="14"/>
      <name val="Cambria"/>
      <family val="1"/>
      <charset val="238"/>
    </font>
    <font>
      <sz val="14"/>
      <name val="Cambria"/>
      <family val="1"/>
      <charset val="238"/>
    </font>
    <font>
      <u/>
      <sz val="11"/>
      <color indexed="12"/>
      <name val="Cambria"/>
      <family val="1"/>
      <charset val="238"/>
    </font>
    <font>
      <u/>
      <sz val="10"/>
      <color indexed="12"/>
      <name val="Cambria"/>
      <family val="1"/>
      <charset val="238"/>
    </font>
    <font>
      <b/>
      <sz val="10"/>
      <name val="Cambria"/>
      <family val="1"/>
      <charset val="238"/>
    </font>
    <font>
      <sz val="11"/>
      <name val="Cambria"/>
      <family val="1"/>
      <charset val="238"/>
    </font>
    <font>
      <b/>
      <sz val="11"/>
      <name val="Cambria"/>
      <family val="1"/>
      <charset val="238"/>
    </font>
    <font>
      <sz val="9"/>
      <name val="Cambria"/>
      <family val="1"/>
      <charset val="238"/>
    </font>
    <font>
      <b/>
      <sz val="12"/>
      <color indexed="10"/>
      <name val="Cambria"/>
      <family val="1"/>
      <charset val="238"/>
    </font>
    <font>
      <b/>
      <i/>
      <sz val="12"/>
      <name val="Cambria"/>
      <family val="1"/>
      <charset val="238"/>
    </font>
    <font>
      <i/>
      <sz val="10"/>
      <name val="Cambria"/>
      <family val="1"/>
      <charset val="238"/>
    </font>
    <font>
      <b/>
      <sz val="9"/>
      <name val="Cambria"/>
      <family val="1"/>
      <charset val="238"/>
    </font>
    <font>
      <sz val="12"/>
      <color indexed="10"/>
      <name val="Cambria"/>
      <family val="1"/>
      <charset val="238"/>
    </font>
    <font>
      <i/>
      <sz val="12"/>
      <name val="Cambria"/>
      <family val="1"/>
      <charset val="238"/>
    </font>
    <font>
      <sz val="11"/>
      <color indexed="12"/>
      <name val="Cambria"/>
      <family val="1"/>
      <charset val="238"/>
    </font>
    <font>
      <sz val="12"/>
      <name val="Arial CE"/>
      <charset val="238"/>
    </font>
    <font>
      <sz val="9"/>
      <name val="Arial CE"/>
      <charset val="238"/>
    </font>
    <font>
      <b/>
      <sz val="9"/>
      <name val="Arial CE"/>
      <charset val="238"/>
    </font>
    <font>
      <b/>
      <u/>
      <sz val="9"/>
      <name val="Cambria"/>
      <family val="1"/>
      <charset val="238"/>
    </font>
    <font>
      <b/>
      <u/>
      <sz val="12"/>
      <name val="Cambria"/>
      <family val="1"/>
    </font>
    <font>
      <sz val="12"/>
      <name val="Cambria"/>
      <family val="1"/>
      <charset val="238"/>
      <scheme val="major"/>
    </font>
    <font>
      <b/>
      <sz val="10"/>
      <name val="Cambria"/>
      <family val="1"/>
      <charset val="238"/>
      <scheme val="major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99"/>
        <bgColor indexed="64"/>
      </patternFill>
    </fill>
  </fills>
  <borders count="1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/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/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</borders>
  <cellStyleXfs count="80">
    <xf numFmtId="14" fontId="0" fillId="0" borderId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0" fontId="23" fillId="7" borderId="1" applyNumberFormat="0" applyAlignment="0" applyProtection="0"/>
    <xf numFmtId="0" fontId="24" fillId="20" borderId="3" applyNumberFormat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15" fillId="7" borderId="1" applyNumberFormat="0" applyAlignment="0" applyProtection="0"/>
    <xf numFmtId="0" fontId="25" fillId="0" borderId="7" applyNumberFormat="0" applyFill="0" applyAlignment="0" applyProtection="0"/>
    <xf numFmtId="0" fontId="26" fillId="21" borderId="2" applyNumberFormat="0" applyAlignment="0" applyProtection="0"/>
    <xf numFmtId="0" fontId="16" fillId="0" borderId="7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9" fillId="0" borderId="6" applyNumberFormat="0" applyFill="0" applyAlignment="0" applyProtection="0"/>
    <xf numFmtId="0" fontId="29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5" fillId="0" borderId="0"/>
    <xf numFmtId="0" fontId="2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3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23" borderId="8" applyNumberFormat="0" applyFont="0" applyAlignment="0" applyProtection="0"/>
    <xf numFmtId="0" fontId="30" fillId="20" borderId="1" applyNumberFormat="0" applyAlignment="0" applyProtection="0"/>
    <xf numFmtId="0" fontId="18" fillId="20" borderId="3" applyNumberFormat="0" applyAlignment="0" applyProtection="0"/>
    <xf numFmtId="14" fontId="3" fillId="0" borderId="0" applyProtection="0">
      <alignment vertical="center"/>
    </xf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21" fillId="0" borderId="0" applyNumberFormat="0" applyFill="0" applyBorder="0" applyAlignment="0" applyProtection="0"/>
  </cellStyleXfs>
  <cellXfs count="973">
    <xf numFmtId="0" fontId="0" fillId="0" borderId="0" xfId="0" applyNumberFormat="1" applyAlignment="1"/>
    <xf numFmtId="0" fontId="36" fillId="24" borderId="11" xfId="63" applyFont="1" applyFill="1" applyBorder="1" applyAlignment="1">
      <alignment horizontal="left" vertical="center"/>
    </xf>
    <xf numFmtId="0" fontId="36" fillId="24" borderId="12" xfId="63" applyFont="1" applyFill="1" applyBorder="1" applyAlignment="1">
      <alignment horizontal="center" vertical="center"/>
    </xf>
    <xf numFmtId="0" fontId="36" fillId="0" borderId="11" xfId="63" applyFont="1" applyBorder="1" applyAlignment="1">
      <alignment horizontal="left" vertical="center" wrapText="1" indent="1"/>
    </xf>
    <xf numFmtId="0" fontId="36" fillId="0" borderId="12" xfId="63" applyFont="1" applyBorder="1" applyAlignment="1">
      <alignment horizontal="center" vertical="center"/>
    </xf>
    <xf numFmtId="0" fontId="36" fillId="0" borderId="15" xfId="63" applyFont="1" applyBorder="1" applyAlignment="1">
      <alignment horizontal="center" vertical="center"/>
    </xf>
    <xf numFmtId="0" fontId="36" fillId="0" borderId="18" xfId="63" applyFont="1" applyBorder="1" applyAlignment="1">
      <alignment horizontal="center" vertical="center"/>
    </xf>
    <xf numFmtId="0" fontId="36" fillId="0" borderId="21" xfId="63" applyFont="1" applyBorder="1" applyAlignment="1">
      <alignment horizontal="center" vertical="center"/>
    </xf>
    <xf numFmtId="0" fontId="36" fillId="0" borderId="24" xfId="63" applyFont="1" applyBorder="1" applyAlignment="1">
      <alignment horizontal="center" vertical="center"/>
    </xf>
    <xf numFmtId="0" fontId="36" fillId="0" borderId="27" xfId="63" applyFont="1" applyBorder="1" applyAlignment="1">
      <alignment horizontal="center" vertical="center"/>
    </xf>
    <xf numFmtId="0" fontId="36" fillId="0" borderId="30" xfId="63" applyFont="1" applyBorder="1" applyAlignment="1">
      <alignment horizontal="center" vertical="center"/>
    </xf>
    <xf numFmtId="0" fontId="36" fillId="0" borderId="11" xfId="63" applyFont="1" applyBorder="1" applyAlignment="1">
      <alignment horizontal="left" vertical="center" indent="1"/>
    </xf>
    <xf numFmtId="0" fontId="36" fillId="0" borderId="14" xfId="63" applyFont="1" applyBorder="1" applyAlignment="1">
      <alignment horizontal="left" vertical="center" indent="1"/>
    </xf>
    <xf numFmtId="0" fontId="36" fillId="0" borderId="26" xfId="63" applyFont="1" applyBorder="1" applyAlignment="1">
      <alignment horizontal="left" vertical="center" indent="1"/>
    </xf>
    <xf numFmtId="0" fontId="36" fillId="0" borderId="32" xfId="63" applyFont="1" applyBorder="1" applyAlignment="1">
      <alignment horizontal="left" vertical="center" indent="1"/>
    </xf>
    <xf numFmtId="0" fontId="36" fillId="0" borderId="33" xfId="63" applyFont="1" applyBorder="1" applyAlignment="1">
      <alignment horizontal="center" vertical="center"/>
    </xf>
    <xf numFmtId="0" fontId="36" fillId="0" borderId="35" xfId="63" applyFont="1" applyBorder="1" applyAlignment="1">
      <alignment horizontal="left" vertical="center" indent="1"/>
    </xf>
    <xf numFmtId="0" fontId="36" fillId="0" borderId="36" xfId="63" applyFont="1" applyBorder="1" applyAlignment="1">
      <alignment horizontal="center" vertical="center"/>
    </xf>
    <xf numFmtId="14" fontId="40" fillId="25" borderId="0" xfId="71" applyFont="1" applyFill="1" applyBorder="1" applyAlignment="1">
      <alignment horizontal="center" vertical="top" wrapText="1"/>
    </xf>
    <xf numFmtId="0" fontId="38" fillId="25" borderId="0" xfId="0" applyNumberFormat="1" applyFont="1" applyFill="1" applyBorder="1" applyAlignment="1"/>
    <xf numFmtId="0" fontId="38" fillId="25" borderId="0" xfId="0" applyNumberFormat="1" applyFont="1" applyFill="1" applyAlignment="1"/>
    <xf numFmtId="14" fontId="41" fillId="25" borderId="0" xfId="71" applyFont="1" applyFill="1" applyBorder="1" applyAlignment="1">
      <alignment horizontal="center" vertical="top" wrapText="1"/>
    </xf>
    <xf numFmtId="0" fontId="40" fillId="25" borderId="0" xfId="0" applyNumberFormat="1" applyFont="1" applyFill="1" applyBorder="1" applyAlignment="1">
      <alignment horizontal="center" vertical="top" wrapText="1"/>
    </xf>
    <xf numFmtId="0" fontId="42" fillId="25" borderId="0" xfId="0" applyNumberFormat="1" applyFont="1" applyFill="1" applyBorder="1" applyAlignment="1">
      <alignment horizontal="left" vertical="top" wrapText="1"/>
    </xf>
    <xf numFmtId="0" fontId="42" fillId="25" borderId="0" xfId="0" applyNumberFormat="1" applyFont="1" applyFill="1" applyBorder="1" applyAlignment="1">
      <alignment horizontal="center" vertical="top" wrapText="1"/>
    </xf>
    <xf numFmtId="14" fontId="40" fillId="25" borderId="0" xfId="71" applyFont="1" applyFill="1" applyAlignment="1">
      <alignment horizontal="center" vertical="top" wrapText="1"/>
    </xf>
    <xf numFmtId="14" fontId="38" fillId="25" borderId="0" xfId="71" applyFont="1" applyFill="1">
      <alignment vertical="center"/>
    </xf>
    <xf numFmtId="0" fontId="43" fillId="25" borderId="0" xfId="0" applyNumberFormat="1" applyFont="1" applyFill="1" applyAlignment="1"/>
    <xf numFmtId="0" fontId="44" fillId="25" borderId="0" xfId="0" applyNumberFormat="1" applyFont="1" applyFill="1" applyAlignment="1"/>
    <xf numFmtId="0" fontId="44" fillId="25" borderId="0" xfId="0" applyNumberFormat="1" applyFont="1" applyFill="1" applyAlignment="1">
      <alignment horizontal="right" vertical="top"/>
    </xf>
    <xf numFmtId="14" fontId="44" fillId="0" borderId="0" xfId="71" applyFont="1">
      <alignment vertical="center"/>
    </xf>
    <xf numFmtId="0" fontId="38" fillId="0" borderId="0" xfId="63" applyFont="1"/>
    <xf numFmtId="0" fontId="45" fillId="0" borderId="0" xfId="47" applyFont="1" applyAlignment="1" applyProtection="1"/>
    <xf numFmtId="0" fontId="41" fillId="25" borderId="0" xfId="0" applyNumberFormat="1" applyFont="1" applyFill="1" applyAlignment="1"/>
    <xf numFmtId="0" fontId="41" fillId="0" borderId="0" xfId="0" applyNumberFormat="1" applyFont="1" applyAlignment="1"/>
    <xf numFmtId="0" fontId="38" fillId="25" borderId="0" xfId="63" applyFont="1" applyFill="1"/>
    <xf numFmtId="0" fontId="36" fillId="25" borderId="0" xfId="63" applyFont="1" applyFill="1" applyAlignment="1">
      <alignment horizontal="left" vertical="top"/>
    </xf>
    <xf numFmtId="0" fontId="36" fillId="25" borderId="0" xfId="63" applyFont="1" applyFill="1" applyAlignment="1"/>
    <xf numFmtId="14" fontId="46" fillId="25" borderId="0" xfId="47" applyNumberFormat="1" applyFont="1" applyFill="1" applyAlignment="1" applyProtection="1"/>
    <xf numFmtId="0" fontId="38" fillId="25" borderId="0" xfId="66" applyFont="1" applyFill="1"/>
    <xf numFmtId="0" fontId="38" fillId="25" borderId="0" xfId="66" applyFont="1" applyFill="1" applyAlignment="1">
      <alignment horizontal="center" wrapText="1"/>
    </xf>
    <xf numFmtId="0" fontId="38" fillId="25" borderId="0" xfId="66" applyFont="1" applyFill="1" applyAlignment="1">
      <alignment horizontal="center" vertical="center"/>
    </xf>
    <xf numFmtId="0" fontId="38" fillId="25" borderId="0" xfId="66" applyFont="1" applyFill="1" applyAlignment="1">
      <alignment wrapText="1"/>
    </xf>
    <xf numFmtId="0" fontId="38" fillId="25" borderId="0" xfId="66" applyFont="1" applyFill="1" applyAlignment="1"/>
    <xf numFmtId="0" fontId="36" fillId="25" borderId="0" xfId="66" applyFont="1" applyFill="1"/>
    <xf numFmtId="0" fontId="36" fillId="25" borderId="0" xfId="66" applyFont="1" applyFill="1" applyAlignment="1">
      <alignment horizontal="center" wrapText="1"/>
    </xf>
    <xf numFmtId="0" fontId="36" fillId="25" borderId="0" xfId="66" applyFont="1" applyFill="1" applyAlignment="1">
      <alignment horizontal="center" vertical="center"/>
    </xf>
    <xf numFmtId="0" fontId="36" fillId="25" borderId="0" xfId="66" applyFont="1" applyFill="1" applyAlignment="1">
      <alignment wrapText="1"/>
    </xf>
    <xf numFmtId="0" fontId="36" fillId="25" borderId="0" xfId="66" applyFont="1" applyFill="1" applyAlignment="1"/>
    <xf numFmtId="49" fontId="41" fillId="26" borderId="45" xfId="66" applyNumberFormat="1" applyFont="1" applyFill="1" applyBorder="1" applyAlignment="1">
      <alignment horizontal="center" vertical="center"/>
    </xf>
    <xf numFmtId="2" fontId="41" fillId="26" borderId="45" xfId="65" applyNumberFormat="1" applyFont="1" applyFill="1" applyBorder="1" applyAlignment="1">
      <alignment horizontal="left" vertical="center" wrapText="1"/>
    </xf>
    <xf numFmtId="0" fontId="41" fillId="0" borderId="74" xfId="66" applyFont="1" applyFill="1" applyBorder="1" applyAlignment="1">
      <alignment horizontal="center"/>
    </xf>
    <xf numFmtId="0" fontId="41" fillId="0" borderId="74" xfId="66" applyFont="1" applyFill="1" applyBorder="1" applyAlignment="1"/>
    <xf numFmtId="164" fontId="41" fillId="0" borderId="42" xfId="65" applyNumberFormat="1" applyFont="1" applyFill="1" applyBorder="1" applyAlignment="1">
      <alignment horizontal="right" vertical="center" wrapText="1"/>
    </xf>
    <xf numFmtId="3" fontId="41" fillId="0" borderId="42" xfId="64" applyNumberFormat="1" applyFont="1" applyFill="1" applyBorder="1" applyAlignment="1">
      <alignment horizontal="center" vertical="center" wrapText="1"/>
    </xf>
    <xf numFmtId="3" fontId="41" fillId="0" borderId="42" xfId="64" applyNumberFormat="1" applyFont="1" applyFill="1" applyBorder="1" applyAlignment="1">
      <alignment vertical="center" wrapText="1"/>
    </xf>
    <xf numFmtId="0" fontId="41" fillId="0" borderId="42" xfId="66" applyFont="1" applyFill="1" applyBorder="1" applyAlignment="1"/>
    <xf numFmtId="3" fontId="41" fillId="0" borderId="42" xfId="66" applyNumberFormat="1" applyFont="1" applyFill="1" applyBorder="1" applyAlignment="1">
      <alignment vertical="center" wrapText="1"/>
    </xf>
    <xf numFmtId="3" fontId="41" fillId="0" borderId="74" xfId="66" applyNumberFormat="1" applyFont="1" applyFill="1" applyBorder="1" applyAlignment="1">
      <alignment vertical="center" wrapText="1"/>
    </xf>
    <xf numFmtId="3" fontId="41" fillId="0" borderId="54" xfId="66" applyNumberFormat="1" applyFont="1" applyFill="1" applyBorder="1" applyAlignment="1">
      <alignment vertical="center" wrapText="1"/>
    </xf>
    <xf numFmtId="164" fontId="41" fillId="0" borderId="54" xfId="65" applyNumberFormat="1" applyFont="1" applyFill="1" applyBorder="1" applyAlignment="1">
      <alignment horizontal="right" vertical="center" wrapText="1"/>
    </xf>
    <xf numFmtId="0" fontId="49" fillId="25" borderId="73" xfId="65" applyFont="1" applyFill="1" applyBorder="1" applyAlignment="1">
      <alignment horizontal="center" vertical="center" wrapText="1"/>
    </xf>
    <xf numFmtId="0" fontId="49" fillId="25" borderId="63" xfId="65" applyFont="1" applyFill="1" applyBorder="1" applyAlignment="1">
      <alignment horizontal="center" vertical="center" wrapText="1"/>
    </xf>
    <xf numFmtId="0" fontId="49" fillId="24" borderId="57" xfId="65" applyFont="1" applyFill="1" applyBorder="1" applyAlignment="1">
      <alignment horizontal="center" vertical="center" wrapText="1"/>
    </xf>
    <xf numFmtId="164" fontId="49" fillId="24" borderId="44" xfId="65" applyNumberFormat="1" applyFont="1" applyFill="1" applyBorder="1" applyAlignment="1">
      <alignment horizontal="right" vertical="center" wrapText="1"/>
    </xf>
    <xf numFmtId="0" fontId="38" fillId="25" borderId="0" xfId="66" applyFont="1" applyFill="1" applyAlignment="1">
      <alignment horizontal="center"/>
    </xf>
    <xf numFmtId="0" fontId="41" fillId="25" borderId="0" xfId="0" applyNumberFormat="1" applyFont="1" applyFill="1" applyAlignment="1">
      <alignment horizontal="center"/>
    </xf>
    <xf numFmtId="164" fontId="49" fillId="27" borderId="44" xfId="65" applyNumberFormat="1" applyFont="1" applyFill="1" applyBorder="1" applyAlignment="1">
      <alignment horizontal="right" vertical="center" wrapText="1"/>
    </xf>
    <xf numFmtId="0" fontId="38" fillId="0" borderId="0" xfId="66" applyFont="1" applyAlignment="1"/>
    <xf numFmtId="0" fontId="38" fillId="0" borderId="0" xfId="66" applyFont="1" applyAlignment="1">
      <alignment wrapText="1"/>
    </xf>
    <xf numFmtId="0" fontId="38" fillId="0" borderId="0" xfId="66" applyFont="1"/>
    <xf numFmtId="0" fontId="36" fillId="0" borderId="0" xfId="66" applyFont="1"/>
    <xf numFmtId="0" fontId="36" fillId="0" borderId="0" xfId="66" applyFont="1" applyAlignment="1">
      <alignment horizontal="center" vertical="center"/>
    </xf>
    <xf numFmtId="0" fontId="36" fillId="0" borderId="0" xfId="66" applyFont="1" applyAlignment="1"/>
    <xf numFmtId="0" fontId="38" fillId="0" borderId="0" xfId="66" applyFont="1" applyFill="1" applyBorder="1" applyAlignment="1">
      <alignment horizontal="center" vertical="center"/>
    </xf>
    <xf numFmtId="0" fontId="41" fillId="0" borderId="0" xfId="65" applyFont="1" applyAlignment="1">
      <alignment horizontal="left" vertical="center"/>
    </xf>
    <xf numFmtId="0" fontId="41" fillId="0" borderId="0" xfId="59" applyNumberFormat="1" applyFont="1" applyAlignment="1"/>
    <xf numFmtId="0" fontId="41" fillId="0" borderId="0" xfId="59" applyNumberFormat="1" applyFont="1" applyFill="1" applyBorder="1" applyAlignment="1"/>
    <xf numFmtId="49" fontId="47" fillId="0" borderId="0" xfId="65" applyNumberFormat="1" applyFont="1" applyFill="1" applyBorder="1" applyAlignment="1">
      <alignment horizontal="center" vertical="center" wrapText="1"/>
    </xf>
    <xf numFmtId="49" fontId="41" fillId="26" borderId="76" xfId="66" applyNumberFormat="1" applyFont="1" applyFill="1" applyBorder="1" applyAlignment="1">
      <alignment horizontal="center" vertical="center"/>
    </xf>
    <xf numFmtId="49" fontId="41" fillId="26" borderId="76" xfId="66" applyNumberFormat="1" applyFont="1" applyFill="1" applyBorder="1" applyAlignment="1">
      <alignment horizontal="center" vertical="center" wrapText="1"/>
    </xf>
    <xf numFmtId="2" fontId="41" fillId="26" borderId="70" xfId="65" applyNumberFormat="1" applyFont="1" applyFill="1" applyBorder="1" applyAlignment="1">
      <alignment horizontal="center" vertical="center" wrapText="1"/>
    </xf>
    <xf numFmtId="0" fontId="41" fillId="0" borderId="76" xfId="66" applyFont="1" applyFill="1" applyBorder="1" applyAlignment="1">
      <alignment horizontal="center" vertical="center" wrapText="1"/>
    </xf>
    <xf numFmtId="0" fontId="41" fillId="0" borderId="76" xfId="66" applyFont="1" applyFill="1" applyBorder="1" applyAlignment="1">
      <alignment horizontal="right" vertical="center" wrapText="1"/>
    </xf>
    <xf numFmtId="0" fontId="41" fillId="0" borderId="85" xfId="66" applyFont="1" applyFill="1" applyBorder="1" applyAlignment="1">
      <alignment horizontal="right" vertical="center" wrapText="1"/>
    </xf>
    <xf numFmtId="0" fontId="38" fillId="28" borderId="61" xfId="66" applyFont="1" applyFill="1" applyBorder="1" applyAlignment="1">
      <alignment horizontal="center" vertical="center"/>
    </xf>
    <xf numFmtId="0" fontId="38" fillId="28" borderId="63" xfId="66" applyFont="1" applyFill="1" applyBorder="1" applyAlignment="1">
      <alignment horizontal="center" vertical="center" wrapText="1"/>
    </xf>
    <xf numFmtId="0" fontId="41" fillId="0" borderId="86" xfId="66" applyFont="1" applyFill="1" applyBorder="1" applyAlignment="1">
      <alignment horizontal="right" vertical="center" wrapText="1"/>
    </xf>
    <xf numFmtId="0" fontId="38" fillId="28" borderId="77" xfId="66" applyFont="1" applyFill="1" applyBorder="1" applyAlignment="1">
      <alignment horizontal="center" vertical="center"/>
    </xf>
    <xf numFmtId="0" fontId="38" fillId="28" borderId="64" xfId="66" applyFont="1" applyFill="1" applyBorder="1" applyAlignment="1">
      <alignment horizontal="center" vertical="center" wrapText="1"/>
    </xf>
    <xf numFmtId="0" fontId="41" fillId="0" borderId="74" xfId="66" applyFont="1" applyFill="1" applyBorder="1" applyAlignment="1">
      <alignment horizontal="center" vertical="center" wrapText="1"/>
    </xf>
    <xf numFmtId="0" fontId="41" fillId="0" borderId="74" xfId="66" applyFont="1" applyFill="1" applyBorder="1" applyAlignment="1">
      <alignment horizontal="right" vertical="center" wrapText="1"/>
    </xf>
    <xf numFmtId="0" fontId="41" fillId="0" borderId="87" xfId="66" applyFont="1" applyFill="1" applyBorder="1" applyAlignment="1">
      <alignment horizontal="right" vertical="center" wrapText="1"/>
    </xf>
    <xf numFmtId="0" fontId="38" fillId="28" borderId="65" xfId="66" quotePrefix="1" applyFont="1" applyFill="1" applyBorder="1" applyAlignment="1">
      <alignment horizontal="center" vertical="center"/>
    </xf>
    <xf numFmtId="0" fontId="38" fillId="28" borderId="67" xfId="66" quotePrefix="1" applyFont="1" applyFill="1" applyBorder="1" applyAlignment="1">
      <alignment horizontal="center" vertical="center" wrapText="1"/>
    </xf>
    <xf numFmtId="0" fontId="38" fillId="0" borderId="0" xfId="66" applyFont="1" applyAlignment="1">
      <alignment horizontal="center" vertical="center"/>
    </xf>
    <xf numFmtId="0" fontId="38" fillId="0" borderId="0" xfId="66" applyFont="1" applyAlignment="1">
      <alignment horizontal="center" vertical="center" wrapText="1"/>
    </xf>
    <xf numFmtId="0" fontId="38" fillId="0" borderId="0" xfId="66" applyFont="1" applyAlignment="1">
      <alignment horizontal="right" vertical="center"/>
    </xf>
    <xf numFmtId="0" fontId="38" fillId="0" borderId="0" xfId="66" applyFont="1" applyAlignment="1">
      <alignment horizontal="center"/>
    </xf>
    <xf numFmtId="0" fontId="38" fillId="0" borderId="0" xfId="66" applyFont="1" applyAlignment="1">
      <alignment horizontal="center" wrapText="1"/>
    </xf>
    <xf numFmtId="0" fontId="38" fillId="0" borderId="0" xfId="66" applyFont="1" applyAlignment="1">
      <alignment vertical="center" wrapText="1"/>
    </xf>
    <xf numFmtId="0" fontId="41" fillId="0" borderId="0" xfId="67" applyFont="1"/>
    <xf numFmtId="49" fontId="36" fillId="26" borderId="76" xfId="66" applyNumberFormat="1" applyFont="1" applyFill="1" applyBorder="1" applyAlignment="1">
      <alignment horizontal="center" vertical="center"/>
    </xf>
    <xf numFmtId="0" fontId="41" fillId="0" borderId="88" xfId="66" applyFont="1" applyFill="1" applyBorder="1" applyAlignment="1">
      <alignment horizontal="right" vertical="center" wrapText="1"/>
    </xf>
    <xf numFmtId="0" fontId="47" fillId="0" borderId="0" xfId="65" applyFont="1" applyAlignment="1">
      <alignment horizontal="center" vertical="center" wrapText="1"/>
    </xf>
    <xf numFmtId="49" fontId="47" fillId="0" borderId="0" xfId="65" applyNumberFormat="1" applyFont="1" applyAlignment="1">
      <alignment horizontal="center" vertical="center" wrapText="1"/>
    </xf>
    <xf numFmtId="49" fontId="47" fillId="0" borderId="0" xfId="65" applyNumberFormat="1" applyFont="1" applyAlignment="1">
      <alignment horizontal="left" vertical="center" wrapText="1"/>
    </xf>
    <xf numFmtId="0" fontId="41" fillId="0" borderId="70" xfId="65" applyFont="1" applyFill="1" applyBorder="1" applyAlignment="1">
      <alignment horizontal="right" vertical="center" wrapText="1"/>
    </xf>
    <xf numFmtId="0" fontId="41" fillId="0" borderId="89" xfId="65" applyFont="1" applyFill="1" applyBorder="1" applyAlignment="1">
      <alignment horizontal="left" vertical="center" wrapText="1"/>
    </xf>
    <xf numFmtId="0" fontId="41" fillId="0" borderId="76" xfId="61" applyNumberFormat="1" applyFont="1" applyBorder="1" applyAlignment="1">
      <alignment horizontal="right" vertical="center" wrapText="1"/>
    </xf>
    <xf numFmtId="0" fontId="41" fillId="0" borderId="86" xfId="65" applyFont="1" applyFill="1" applyBorder="1" applyAlignment="1">
      <alignment horizontal="left" vertical="center" wrapText="1"/>
    </xf>
    <xf numFmtId="0" fontId="41" fillId="0" borderId="74" xfId="61" applyNumberFormat="1" applyFont="1" applyBorder="1" applyAlignment="1">
      <alignment horizontal="right" vertical="center" wrapText="1"/>
    </xf>
    <xf numFmtId="0" fontId="41" fillId="0" borderId="87" xfId="65" applyFont="1" applyFill="1" applyBorder="1" applyAlignment="1">
      <alignment horizontal="left" vertical="center" wrapText="1"/>
    </xf>
    <xf numFmtId="0" fontId="41" fillId="0" borderId="90" xfId="65" applyFont="1" applyFill="1" applyBorder="1" applyAlignment="1">
      <alignment horizontal="left" vertical="center" wrapText="1"/>
    </xf>
    <xf numFmtId="0" fontId="49" fillId="0" borderId="0" xfId="65" applyFont="1" applyAlignment="1">
      <alignment horizontal="left" vertical="center" wrapText="1"/>
    </xf>
    <xf numFmtId="0" fontId="41" fillId="0" borderId="91" xfId="65" applyFont="1" applyFill="1" applyBorder="1" applyAlignment="1">
      <alignment horizontal="left" vertical="center" wrapText="1"/>
    </xf>
    <xf numFmtId="0" fontId="49" fillId="24" borderId="65" xfId="65" applyFont="1" applyFill="1" applyBorder="1" applyAlignment="1">
      <alignment horizontal="center" vertical="center" wrapText="1"/>
    </xf>
    <xf numFmtId="164" fontId="49" fillId="24" borderId="48" xfId="65" applyNumberFormat="1" applyFont="1" applyFill="1" applyBorder="1" applyAlignment="1">
      <alignment horizontal="right" vertical="center" wrapText="1"/>
    </xf>
    <xf numFmtId="0" fontId="41" fillId="0" borderId="0" xfId="65" applyFont="1" applyAlignment="1">
      <alignment horizontal="left" vertical="center" wrapText="1"/>
    </xf>
    <xf numFmtId="0" fontId="41" fillId="0" borderId="0" xfId="65" applyFont="1" applyFill="1" applyBorder="1" applyAlignment="1">
      <alignment horizontal="left" vertical="center" wrapText="1"/>
    </xf>
    <xf numFmtId="0" fontId="38" fillId="25" borderId="0" xfId="63" applyFont="1" applyFill="1" applyAlignment="1">
      <alignment horizontal="left" vertical="top"/>
    </xf>
    <xf numFmtId="0" fontId="50" fillId="25" borderId="0" xfId="63" applyFont="1" applyFill="1" applyAlignment="1">
      <alignment horizontal="left" vertical="top"/>
    </xf>
    <xf numFmtId="0" fontId="41" fillId="25" borderId="0" xfId="59" applyNumberFormat="1" applyFont="1" applyFill="1" applyAlignment="1"/>
    <xf numFmtId="0" fontId="41" fillId="25" borderId="0" xfId="67" applyFont="1" applyFill="1"/>
    <xf numFmtId="0" fontId="38" fillId="25" borderId="0" xfId="63" applyFont="1" applyFill="1" applyAlignment="1"/>
    <xf numFmtId="0" fontId="50" fillId="25" borderId="0" xfId="63" applyFont="1" applyFill="1"/>
    <xf numFmtId="0" fontId="36" fillId="25" borderId="0" xfId="63" applyFont="1" applyFill="1" applyAlignment="1">
      <alignment horizontal="center" vertical="center" wrapText="1"/>
    </xf>
    <xf numFmtId="0" fontId="41" fillId="0" borderId="0" xfId="67" applyFont="1" applyAlignment="1"/>
    <xf numFmtId="49" fontId="50" fillId="25" borderId="0" xfId="63" applyNumberFormat="1" applyFont="1" applyFill="1" applyAlignment="1">
      <alignment horizontal="center" vertical="center"/>
    </xf>
    <xf numFmtId="0" fontId="38" fillId="0" borderId="0" xfId="63" applyFont="1" applyAlignment="1"/>
    <xf numFmtId="0" fontId="41" fillId="0" borderId="0" xfId="63" applyFont="1" applyAlignment="1"/>
    <xf numFmtId="0" fontId="41" fillId="0" borderId="0" xfId="63" applyFont="1"/>
    <xf numFmtId="0" fontId="50" fillId="0" borderId="0" xfId="63" applyFont="1"/>
    <xf numFmtId="0" fontId="50" fillId="0" borderId="0" xfId="67" applyFont="1"/>
    <xf numFmtId="0" fontId="43" fillId="25" borderId="0" xfId="63" applyFont="1" applyFill="1"/>
    <xf numFmtId="0" fontId="41" fillId="25" borderId="0" xfId="63" applyFont="1" applyFill="1"/>
    <xf numFmtId="14" fontId="36" fillId="25" borderId="0" xfId="0" applyFont="1" applyFill="1" applyAlignment="1">
      <alignment horizontal="left" vertical="center"/>
    </xf>
    <xf numFmtId="0" fontId="41" fillId="0" borderId="0" xfId="0" applyNumberFormat="1" applyFont="1" applyAlignment="1">
      <alignment vertical="center"/>
    </xf>
    <xf numFmtId="43" fontId="41" fillId="24" borderId="44" xfId="0" applyNumberFormat="1" applyFont="1" applyFill="1" applyBorder="1" applyAlignment="1">
      <alignment vertical="center"/>
    </xf>
    <xf numFmtId="43" fontId="41" fillId="0" borderId="44" xfId="0" applyNumberFormat="1" applyFont="1" applyBorder="1" applyAlignment="1">
      <alignment vertical="center"/>
    </xf>
    <xf numFmtId="43" fontId="41" fillId="0" borderId="74" xfId="0" applyNumberFormat="1" applyFont="1" applyBorder="1" applyAlignment="1">
      <alignment vertical="center"/>
    </xf>
    <xf numFmtId="43" fontId="41" fillId="0" borderId="95" xfId="0" applyNumberFormat="1" applyFont="1" applyBorder="1" applyAlignment="1">
      <alignment vertical="center"/>
    </xf>
    <xf numFmtId="43" fontId="41" fillId="0" borderId="96" xfId="0" applyNumberFormat="1" applyFont="1" applyBorder="1" applyAlignment="1">
      <alignment vertical="center"/>
    </xf>
    <xf numFmtId="43" fontId="41" fillId="0" borderId="97" xfId="0" applyNumberFormat="1" applyFont="1" applyBorder="1" applyAlignment="1">
      <alignment vertical="center"/>
    </xf>
    <xf numFmtId="43" fontId="41" fillId="0" borderId="42" xfId="0" applyNumberFormat="1" applyFont="1" applyBorder="1" applyAlignment="1">
      <alignment vertical="center"/>
    </xf>
    <xf numFmtId="43" fontId="41" fillId="0" borderId="98" xfId="0" applyNumberFormat="1" applyFont="1" applyBorder="1" applyAlignment="1">
      <alignment vertical="center"/>
    </xf>
    <xf numFmtId="43" fontId="41" fillId="0" borderId="54" xfId="0" applyNumberFormat="1" applyFont="1" applyBorder="1" applyAlignment="1">
      <alignment vertical="center"/>
    </xf>
    <xf numFmtId="14" fontId="38" fillId="25" borderId="0" xfId="0" applyFont="1" applyFill="1" applyBorder="1" applyAlignment="1">
      <alignment vertical="center"/>
    </xf>
    <xf numFmtId="14" fontId="38" fillId="0" borderId="0" xfId="0" applyFont="1" applyAlignment="1">
      <alignment vertical="center"/>
    </xf>
    <xf numFmtId="14" fontId="47" fillId="25" borderId="0" xfId="0" applyFont="1" applyFill="1" applyBorder="1" applyAlignment="1">
      <alignment horizontal="center" vertical="center" wrapText="1"/>
    </xf>
    <xf numFmtId="14" fontId="38" fillId="25" borderId="0" xfId="0" applyFont="1" applyFill="1" applyAlignment="1">
      <alignment vertical="center"/>
    </xf>
    <xf numFmtId="165" fontId="43" fillId="25" borderId="0" xfId="0" applyNumberFormat="1" applyFont="1" applyFill="1" applyBorder="1" applyAlignment="1">
      <alignment horizontal="right" vertical="center"/>
    </xf>
    <xf numFmtId="14" fontId="38" fillId="0" borderId="0" xfId="0" applyFont="1" applyBorder="1" applyAlignment="1">
      <alignment vertical="center"/>
    </xf>
    <xf numFmtId="14" fontId="36" fillId="24" borderId="99" xfId="71" applyFont="1" applyFill="1" applyBorder="1" applyAlignment="1">
      <alignment horizontal="left" vertical="center" wrapText="1"/>
    </xf>
    <xf numFmtId="165" fontId="38" fillId="25" borderId="0" xfId="0" applyNumberFormat="1" applyFont="1" applyFill="1" applyBorder="1" applyAlignment="1">
      <alignment horizontal="right" vertical="center"/>
    </xf>
    <xf numFmtId="14" fontId="48" fillId="25" borderId="83" xfId="71" applyFont="1" applyFill="1" applyBorder="1" applyAlignment="1">
      <alignment vertical="center" wrapText="1"/>
    </xf>
    <xf numFmtId="164" fontId="47" fillId="0" borderId="42" xfId="0" applyNumberFormat="1" applyFont="1" applyBorder="1" applyAlignment="1">
      <alignment horizontal="right" vertical="center" wrapText="1"/>
    </xf>
    <xf numFmtId="165" fontId="47" fillId="25" borderId="0" xfId="0" applyNumberFormat="1" applyFont="1" applyFill="1" applyBorder="1" applyAlignment="1">
      <alignment horizontal="right" vertical="center" wrapText="1"/>
    </xf>
    <xf numFmtId="0" fontId="47" fillId="0" borderId="101" xfId="62" applyFont="1" applyBorder="1" applyAlignment="1">
      <alignment vertical="center" wrapText="1"/>
    </xf>
    <xf numFmtId="0" fontId="41" fillId="0" borderId="101" xfId="62" quotePrefix="1" applyFont="1" applyBorder="1" applyAlignment="1">
      <alignment vertical="center" wrapText="1"/>
    </xf>
    <xf numFmtId="164" fontId="41" fillId="0" borderId="42" xfId="0" applyNumberFormat="1" applyFont="1" applyBorder="1" applyAlignment="1">
      <alignment horizontal="right" vertical="center" wrapText="1"/>
    </xf>
    <xf numFmtId="165" fontId="41" fillId="25" borderId="0" xfId="0" applyNumberFormat="1" applyFont="1" applyFill="1" applyBorder="1" applyAlignment="1">
      <alignment horizontal="right" vertical="center" wrapText="1"/>
    </xf>
    <xf numFmtId="0" fontId="47" fillId="0" borderId="99" xfId="62" applyFont="1" applyBorder="1" applyAlignment="1">
      <alignment vertical="center" wrapText="1"/>
    </xf>
    <xf numFmtId="14" fontId="49" fillId="25" borderId="84" xfId="71" applyFont="1" applyFill="1" applyBorder="1" applyAlignment="1">
      <alignment vertical="center" wrapText="1"/>
    </xf>
    <xf numFmtId="164" fontId="47" fillId="0" borderId="48" xfId="0" applyNumberFormat="1" applyFont="1" applyBorder="1" applyAlignment="1">
      <alignment horizontal="right" vertical="center" wrapText="1"/>
    </xf>
    <xf numFmtId="0" fontId="36" fillId="24" borderId="72" xfId="62" applyFont="1" applyFill="1" applyBorder="1" applyAlignment="1">
      <alignment vertical="center" wrapText="1"/>
    </xf>
    <xf numFmtId="0" fontId="49" fillId="0" borderId="103" xfId="62" applyFont="1" applyBorder="1" applyAlignment="1">
      <alignment horizontal="left" vertical="center" wrapText="1"/>
    </xf>
    <xf numFmtId="49" fontId="49" fillId="0" borderId="104" xfId="62" applyNumberFormat="1" applyFont="1" applyBorder="1" applyAlignment="1">
      <alignment horizontal="left" vertical="center"/>
    </xf>
    <xf numFmtId="49" fontId="49" fillId="0" borderId="83" xfId="62" applyNumberFormat="1" applyFont="1" applyFill="1" applyBorder="1" applyAlignment="1">
      <alignment horizontal="left" vertical="center"/>
    </xf>
    <xf numFmtId="49" fontId="49" fillId="0" borderId="83" xfId="62" applyNumberFormat="1" applyFont="1" applyBorder="1" applyAlignment="1">
      <alignment horizontal="left" vertical="center"/>
    </xf>
    <xf numFmtId="164" fontId="47" fillId="0" borderId="54" xfId="0" applyNumberFormat="1" applyFont="1" applyBorder="1" applyAlignment="1">
      <alignment horizontal="right" vertical="center" wrapText="1"/>
    </xf>
    <xf numFmtId="0" fontId="36" fillId="25" borderId="0" xfId="0" applyNumberFormat="1" applyFont="1" applyFill="1" applyBorder="1" applyAlignment="1">
      <alignment horizontal="center" vertical="center" wrapText="1"/>
    </xf>
    <xf numFmtId="165" fontId="47" fillId="0" borderId="42" xfId="0" applyNumberFormat="1" applyFont="1" applyBorder="1" applyAlignment="1">
      <alignment horizontal="right" vertical="center" wrapText="1"/>
    </xf>
    <xf numFmtId="14" fontId="49" fillId="25" borderId="83" xfId="71" applyFont="1" applyFill="1" applyBorder="1" applyAlignment="1">
      <alignment horizontal="left" vertical="center" wrapText="1"/>
    </xf>
    <xf numFmtId="165" fontId="49" fillId="0" borderId="42" xfId="0" applyNumberFormat="1" applyFont="1" applyBorder="1" applyAlignment="1">
      <alignment horizontal="right" vertical="center" wrapText="1"/>
    </xf>
    <xf numFmtId="165" fontId="49" fillId="25" borderId="0" xfId="0" applyNumberFormat="1" applyFont="1" applyFill="1" applyBorder="1" applyAlignment="1">
      <alignment horizontal="right" vertical="center" wrapText="1"/>
    </xf>
    <xf numFmtId="165" fontId="48" fillId="25" borderId="0" xfId="0" applyNumberFormat="1" applyFont="1" applyFill="1" applyBorder="1" applyAlignment="1">
      <alignment horizontal="right" vertical="center"/>
    </xf>
    <xf numFmtId="0" fontId="36" fillId="24" borderId="93" xfId="62" applyFont="1" applyFill="1" applyBorder="1" applyAlignment="1">
      <alignment vertical="center" wrapText="1"/>
    </xf>
    <xf numFmtId="0" fontId="49" fillId="0" borderId="105" xfId="62" applyFont="1" applyBorder="1" applyAlignment="1">
      <alignment horizontal="left" vertical="center" wrapText="1"/>
    </xf>
    <xf numFmtId="49" fontId="49" fillId="0" borderId="27" xfId="62" applyNumberFormat="1" applyFont="1" applyFill="1" applyBorder="1" applyAlignment="1">
      <alignment horizontal="left" vertical="center"/>
    </xf>
    <xf numFmtId="49" fontId="49" fillId="0" borderId="27" xfId="62" applyNumberFormat="1" applyFont="1" applyBorder="1" applyAlignment="1">
      <alignment horizontal="left" vertical="center"/>
    </xf>
    <xf numFmtId="165" fontId="47" fillId="0" borderId="54" xfId="0" applyNumberFormat="1" applyFont="1" applyBorder="1" applyAlignment="1">
      <alignment horizontal="right" vertical="center" wrapText="1"/>
    </xf>
    <xf numFmtId="0" fontId="48" fillId="25" borderId="0" xfId="0" applyNumberFormat="1" applyFont="1" applyFill="1" applyAlignment="1"/>
    <xf numFmtId="0" fontId="48" fillId="0" borderId="0" xfId="0" applyNumberFormat="1" applyFont="1" applyAlignment="1"/>
    <xf numFmtId="0" fontId="57" fillId="0" borderId="0" xfId="0" applyNumberFormat="1" applyFont="1" applyFill="1" applyAlignment="1"/>
    <xf numFmtId="0" fontId="48" fillId="0" borderId="0" xfId="0" applyNumberFormat="1" applyFont="1" applyAlignment="1">
      <alignment horizontal="center"/>
    </xf>
    <xf numFmtId="0" fontId="0" fillId="0" borderId="0" xfId="0" applyNumberFormat="1" applyAlignment="1">
      <alignment vertical="top"/>
    </xf>
    <xf numFmtId="0" fontId="36" fillId="25" borderId="0" xfId="63" applyFont="1" applyFill="1" applyAlignment="1">
      <alignment horizontal="left" vertical="center"/>
    </xf>
    <xf numFmtId="0" fontId="38" fillId="0" borderId="0" xfId="63" applyFont="1" applyAlignment="1">
      <alignment vertical="center"/>
    </xf>
    <xf numFmtId="0" fontId="0" fillId="0" borderId="0" xfId="0" applyNumberFormat="1" applyAlignment="1">
      <alignment vertical="center"/>
    </xf>
    <xf numFmtId="0" fontId="41" fillId="0" borderId="0" xfId="63" applyFont="1" applyAlignment="1">
      <alignment vertical="center"/>
    </xf>
    <xf numFmtId="14" fontId="43" fillId="25" borderId="0" xfId="0" applyFont="1" applyFill="1" applyAlignment="1">
      <alignment vertical="center"/>
    </xf>
    <xf numFmtId="14" fontId="43" fillId="0" borderId="0" xfId="71" applyFont="1" applyFill="1" applyAlignment="1">
      <alignment vertical="center"/>
    </xf>
    <xf numFmtId="14" fontId="51" fillId="25" borderId="0" xfId="0" applyFont="1" applyFill="1" applyAlignment="1">
      <alignment horizontal="left" vertical="center"/>
    </xf>
    <xf numFmtId="14" fontId="38" fillId="25" borderId="0" xfId="0" applyFont="1" applyFill="1" applyAlignment="1">
      <alignment horizontal="left" vertical="center"/>
    </xf>
    <xf numFmtId="14" fontId="36" fillId="25" borderId="0" xfId="0" applyFont="1" applyFill="1" applyBorder="1" applyAlignment="1">
      <alignment horizontal="left" vertical="center"/>
    </xf>
    <xf numFmtId="49" fontId="47" fillId="25" borderId="0" xfId="0" applyNumberFormat="1" applyFont="1" applyFill="1" applyAlignment="1">
      <alignment vertical="center"/>
    </xf>
    <xf numFmtId="49" fontId="47" fillId="25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vertical="center"/>
    </xf>
    <xf numFmtId="14" fontId="38" fillId="0" borderId="0" xfId="0" applyFont="1" applyFill="1" applyBorder="1" applyAlignment="1">
      <alignment vertical="center"/>
    </xf>
    <xf numFmtId="14" fontId="47" fillId="25" borderId="0" xfId="0" applyFont="1" applyFill="1" applyAlignment="1">
      <alignment vertical="center"/>
    </xf>
    <xf numFmtId="14" fontId="47" fillId="0" borderId="0" xfId="0" applyFont="1" applyBorder="1" applyAlignment="1">
      <alignment vertical="center"/>
    </xf>
    <xf numFmtId="14" fontId="41" fillId="25" borderId="0" xfId="0" applyFont="1" applyFill="1" applyAlignment="1">
      <alignment vertical="center"/>
    </xf>
    <xf numFmtId="14" fontId="41" fillId="0" borderId="0" xfId="0" applyFont="1" applyFill="1" applyBorder="1" applyAlignment="1">
      <alignment vertical="center"/>
    </xf>
    <xf numFmtId="14" fontId="41" fillId="0" borderId="0" xfId="0" applyFont="1" applyBorder="1" applyAlignment="1">
      <alignment vertical="center"/>
    </xf>
    <xf numFmtId="0" fontId="47" fillId="0" borderId="83" xfId="62" applyFont="1" applyBorder="1" applyAlignment="1">
      <alignment vertical="center" wrapText="1"/>
    </xf>
    <xf numFmtId="0" fontId="49" fillId="0" borderId="83" xfId="62" applyFont="1" applyBorder="1" applyAlignment="1">
      <alignment vertical="center" wrapText="1"/>
    </xf>
    <xf numFmtId="0" fontId="49" fillId="0" borderId="104" xfId="62" applyFont="1" applyBorder="1" applyAlignment="1">
      <alignment horizontal="left" vertical="center" wrapText="1"/>
    </xf>
    <xf numFmtId="0" fontId="48" fillId="0" borderId="69" xfId="62" applyFont="1" applyBorder="1" applyAlignment="1">
      <alignment vertical="center" wrapText="1"/>
    </xf>
    <xf numFmtId="14" fontId="38" fillId="25" borderId="0" xfId="0" applyFont="1" applyFill="1" applyAlignment="1">
      <alignment horizontal="right" vertical="center"/>
    </xf>
    <xf numFmtId="14" fontId="56" fillId="25" borderId="0" xfId="0" applyFont="1" applyFill="1" applyAlignment="1">
      <alignment vertical="center"/>
    </xf>
    <xf numFmtId="49" fontId="56" fillId="25" borderId="0" xfId="0" applyNumberFormat="1" applyFont="1" applyFill="1" applyBorder="1" applyAlignment="1">
      <alignment horizontal="left" vertical="center"/>
    </xf>
    <xf numFmtId="49" fontId="52" fillId="25" borderId="0" xfId="0" applyNumberFormat="1" applyFont="1" applyFill="1" applyBorder="1" applyAlignment="1">
      <alignment horizontal="left" vertical="center"/>
    </xf>
    <xf numFmtId="14" fontId="51" fillId="25" borderId="0" xfId="0" applyFont="1" applyFill="1" applyBorder="1" applyAlignment="1">
      <alignment vertical="center"/>
    </xf>
    <xf numFmtId="14" fontId="48" fillId="25" borderId="0" xfId="0" applyFont="1" applyFill="1" applyAlignment="1">
      <alignment vertical="center"/>
    </xf>
    <xf numFmtId="14" fontId="48" fillId="0" borderId="0" xfId="0" applyFont="1" applyBorder="1" applyAlignment="1">
      <alignment vertical="center"/>
    </xf>
    <xf numFmtId="0" fontId="48" fillId="0" borderId="112" xfId="62" applyFont="1" applyBorder="1" applyAlignment="1">
      <alignment vertical="center" wrapText="1"/>
    </xf>
    <xf numFmtId="49" fontId="36" fillId="24" borderId="76" xfId="0" applyNumberFormat="1" applyFont="1" applyFill="1" applyBorder="1" applyAlignment="1">
      <alignment horizontal="center" vertical="center"/>
    </xf>
    <xf numFmtId="0" fontId="36" fillId="24" borderId="74" xfId="0" applyNumberFormat="1" applyFont="1" applyFill="1" applyBorder="1" applyAlignment="1">
      <alignment horizontal="center" vertical="center" wrapText="1"/>
    </xf>
    <xf numFmtId="0" fontId="49" fillId="0" borderId="42" xfId="62" applyNumberFormat="1" applyFont="1" applyBorder="1" applyAlignment="1">
      <alignment horizontal="center" vertical="center" wrapText="1"/>
    </xf>
    <xf numFmtId="0" fontId="47" fillId="0" borderId="74" xfId="62" applyNumberFormat="1" applyFont="1" applyBorder="1" applyAlignment="1">
      <alignment horizontal="center" vertical="center" wrapText="1"/>
    </xf>
    <xf numFmtId="0" fontId="47" fillId="0" borderId="74" xfId="62" applyNumberFormat="1" applyFont="1" applyBorder="1" applyAlignment="1">
      <alignment horizontal="center" vertical="center"/>
    </xf>
    <xf numFmtId="0" fontId="47" fillId="0" borderId="42" xfId="62" applyNumberFormat="1" applyFont="1" applyBorder="1" applyAlignment="1">
      <alignment horizontal="center" vertical="center"/>
    </xf>
    <xf numFmtId="0" fontId="47" fillId="0" borderId="42" xfId="62" applyNumberFormat="1" applyFont="1" applyBorder="1" applyAlignment="1">
      <alignment horizontal="center" vertical="center" wrapText="1"/>
    </xf>
    <xf numFmtId="0" fontId="49" fillId="0" borderId="74" xfId="62" applyNumberFormat="1" applyFont="1" applyBorder="1" applyAlignment="1">
      <alignment horizontal="center" vertical="center"/>
    </xf>
    <xf numFmtId="0" fontId="36" fillId="24" borderId="45" xfId="0" applyNumberFormat="1" applyFont="1" applyFill="1" applyBorder="1" applyAlignment="1">
      <alignment horizontal="center" vertical="center" wrapText="1"/>
    </xf>
    <xf numFmtId="0" fontId="49" fillId="0" borderId="43" xfId="62" applyNumberFormat="1" applyFont="1" applyBorder="1" applyAlignment="1">
      <alignment horizontal="center" vertical="center" wrapText="1"/>
    </xf>
    <xf numFmtId="0" fontId="49" fillId="0" borderId="54" xfId="62" applyNumberFormat="1" applyFont="1" applyBorder="1" applyAlignment="1">
      <alignment horizontal="center" vertical="center" wrapText="1"/>
    </xf>
    <xf numFmtId="0" fontId="36" fillId="24" borderId="76" xfId="0" applyNumberFormat="1" applyFont="1" applyFill="1" applyBorder="1" applyAlignment="1">
      <alignment horizontal="center" vertical="center"/>
    </xf>
    <xf numFmtId="0" fontId="38" fillId="0" borderId="27" xfId="0" applyNumberFormat="1" applyFont="1" applyFill="1" applyBorder="1" applyAlignment="1">
      <alignment horizontal="center" vertical="center"/>
    </xf>
    <xf numFmtId="0" fontId="38" fillId="0" borderId="36" xfId="0" applyNumberFormat="1" applyFont="1" applyFill="1" applyBorder="1" applyAlignment="1">
      <alignment horizontal="center" vertical="center"/>
    </xf>
    <xf numFmtId="0" fontId="38" fillId="0" borderId="15" xfId="0" applyNumberFormat="1" applyFont="1" applyFill="1" applyBorder="1" applyAlignment="1">
      <alignment horizontal="center" vertical="center"/>
    </xf>
    <xf numFmtId="0" fontId="36" fillId="0" borderId="14" xfId="63" applyFont="1" applyBorder="1" applyAlignment="1">
      <alignment horizontal="left" vertical="center" indent="2"/>
    </xf>
    <xf numFmtId="0" fontId="36" fillId="0" borderId="26" xfId="63" applyFont="1" applyBorder="1" applyAlignment="1">
      <alignment horizontal="left" vertical="center" indent="2"/>
    </xf>
    <xf numFmtId="0" fontId="36" fillId="0" borderId="17" xfId="63" applyFont="1" applyBorder="1" applyAlignment="1">
      <alignment horizontal="left" vertical="center" indent="4"/>
    </xf>
    <xf numFmtId="0" fontId="36" fillId="0" borderId="20" xfId="63" applyFont="1" applyBorder="1" applyAlignment="1">
      <alignment horizontal="left" vertical="center" indent="4"/>
    </xf>
    <xf numFmtId="0" fontId="36" fillId="0" borderId="20" xfId="63" applyFont="1" applyBorder="1" applyAlignment="1">
      <alignment horizontal="left" vertical="center" indent="5"/>
    </xf>
    <xf numFmtId="0" fontId="36" fillId="0" borderId="17" xfId="63" applyFont="1" applyBorder="1" applyAlignment="1">
      <alignment horizontal="left" vertical="center" indent="5"/>
    </xf>
    <xf numFmtId="0" fontId="36" fillId="0" borderId="23" xfId="63" applyFont="1" applyBorder="1" applyAlignment="1">
      <alignment horizontal="left" vertical="center" indent="8"/>
    </xf>
    <xf numFmtId="0" fontId="36" fillId="0" borderId="29" xfId="63" applyFont="1" applyBorder="1" applyAlignment="1">
      <alignment horizontal="left" vertical="center" indent="8"/>
    </xf>
    <xf numFmtId="0" fontId="36" fillId="0" borderId="114" xfId="63" applyFont="1" applyBorder="1" applyAlignment="1">
      <alignment horizontal="left" vertical="center" indent="5"/>
    </xf>
    <xf numFmtId="0" fontId="36" fillId="0" borderId="115" xfId="63" applyFont="1" applyBorder="1" applyAlignment="1">
      <alignment horizontal="center" vertical="center"/>
    </xf>
    <xf numFmtId="43" fontId="41" fillId="0" borderId="116" xfId="0" applyNumberFormat="1" applyFont="1" applyBorder="1" applyAlignment="1">
      <alignment vertical="center"/>
    </xf>
    <xf numFmtId="0" fontId="36" fillId="0" borderId="23" xfId="63" applyFont="1" applyBorder="1" applyAlignment="1">
      <alignment horizontal="left" vertical="center" indent="9"/>
    </xf>
    <xf numFmtId="0" fontId="41" fillId="25" borderId="0" xfId="63" applyFont="1" applyFill="1" applyAlignment="1">
      <alignment vertical="center"/>
    </xf>
    <xf numFmtId="0" fontId="41" fillId="25" borderId="0" xfId="63" applyFont="1" applyFill="1" applyBorder="1" applyAlignment="1">
      <alignment vertical="center"/>
    </xf>
    <xf numFmtId="0" fontId="41" fillId="30" borderId="0" xfId="63" applyFont="1" applyFill="1" applyAlignment="1">
      <alignment vertical="center"/>
    </xf>
    <xf numFmtId="0" fontId="36" fillId="25" borderId="0" xfId="63" applyFont="1" applyFill="1" applyAlignment="1">
      <alignment horizontal="left" vertical="center" wrapText="1"/>
    </xf>
    <xf numFmtId="0" fontId="0" fillId="30" borderId="0" xfId="0" applyNumberFormat="1" applyFill="1" applyAlignment="1">
      <alignment vertical="center"/>
    </xf>
    <xf numFmtId="0" fontId="36" fillId="27" borderId="65" xfId="63" applyFont="1" applyFill="1" applyBorder="1" applyAlignment="1">
      <alignment horizontal="center" vertical="center"/>
    </xf>
    <xf numFmtId="43" fontId="36" fillId="27" borderId="48" xfId="63" applyNumberFormat="1" applyFont="1" applyFill="1" applyBorder="1" applyAlignment="1">
      <alignment vertical="center"/>
    </xf>
    <xf numFmtId="14" fontId="41" fillId="25" borderId="0" xfId="0" applyFont="1" applyFill="1" applyAlignment="1">
      <alignment horizontal="left" vertical="center" wrapText="1"/>
    </xf>
    <xf numFmtId="14" fontId="41" fillId="0" borderId="0" xfId="0" applyFont="1" applyAlignment="1">
      <alignment horizontal="left" vertical="center" wrapText="1"/>
    </xf>
    <xf numFmtId="14" fontId="41" fillId="0" borderId="0" xfId="0" applyFont="1" applyAlignment="1">
      <alignment vertical="center"/>
    </xf>
    <xf numFmtId="0" fontId="38" fillId="25" borderId="0" xfId="0" applyNumberFormat="1" applyFont="1" applyFill="1" applyAlignment="1">
      <alignment vertical="center"/>
    </xf>
    <xf numFmtId="0" fontId="41" fillId="0" borderId="0" xfId="63" applyFont="1" applyAlignment="1">
      <alignment horizontal="right" vertical="center"/>
    </xf>
    <xf numFmtId="0" fontId="49" fillId="25" borderId="119" xfId="63" applyFont="1" applyFill="1" applyBorder="1" applyAlignment="1">
      <alignment horizontal="center" vertical="center"/>
    </xf>
    <xf numFmtId="0" fontId="49" fillId="25" borderId="123" xfId="63" applyFont="1" applyFill="1" applyBorder="1" applyAlignment="1">
      <alignment horizontal="center" vertical="center"/>
    </xf>
    <xf numFmtId="0" fontId="36" fillId="25" borderId="119" xfId="63" applyFont="1" applyFill="1" applyBorder="1" applyAlignment="1">
      <alignment horizontal="center" vertical="center"/>
    </xf>
    <xf numFmtId="0" fontId="36" fillId="25" borderId="123" xfId="63" applyFont="1" applyFill="1" applyBorder="1" applyAlignment="1">
      <alignment horizontal="center" vertical="center"/>
    </xf>
    <xf numFmtId="0" fontId="38" fillId="30" borderId="118" xfId="0" applyNumberFormat="1" applyFont="1" applyFill="1" applyBorder="1" applyAlignment="1">
      <alignment horizontal="center" vertical="center"/>
    </xf>
    <xf numFmtId="0" fontId="38" fillId="30" borderId="21" xfId="0" applyNumberFormat="1" applyFont="1" applyFill="1" applyBorder="1" applyAlignment="1">
      <alignment horizontal="center" vertical="center"/>
    </xf>
    <xf numFmtId="0" fontId="38" fillId="30" borderId="115" xfId="0" applyNumberFormat="1" applyFont="1" applyFill="1" applyBorder="1" applyAlignment="1">
      <alignment horizontal="center" vertical="center"/>
    </xf>
    <xf numFmtId="0" fontId="38" fillId="30" borderId="30" xfId="0" applyNumberFormat="1" applyFont="1" applyFill="1" applyBorder="1" applyAlignment="1">
      <alignment horizontal="center" vertical="center"/>
    </xf>
    <xf numFmtId="166" fontId="38" fillId="0" borderId="120" xfId="63" applyNumberFormat="1" applyFont="1" applyBorder="1" applyAlignment="1">
      <alignment horizontal="right" vertical="center"/>
    </xf>
    <xf numFmtId="166" fontId="38" fillId="0" borderId="124" xfId="63" applyNumberFormat="1" applyFont="1" applyBorder="1" applyAlignment="1">
      <alignment horizontal="right" vertical="center"/>
    </xf>
    <xf numFmtId="0" fontId="36" fillId="31" borderId="94" xfId="63" applyFont="1" applyFill="1" applyBorder="1" applyAlignment="1">
      <alignment horizontal="center" vertical="center"/>
    </xf>
    <xf numFmtId="0" fontId="38" fillId="30" borderId="131" xfId="0" applyNumberFormat="1" applyFont="1" applyFill="1" applyBorder="1" applyAlignment="1">
      <alignment horizontal="center" vertical="center"/>
    </xf>
    <xf numFmtId="0" fontId="36" fillId="0" borderId="0" xfId="63" applyFont="1" applyAlignment="1">
      <alignment horizontal="left" vertical="center"/>
    </xf>
    <xf numFmtId="0" fontId="48" fillId="0" borderId="122" xfId="63" applyFont="1" applyBorder="1" applyAlignment="1">
      <alignment horizontal="left" vertical="center" wrapText="1" indent="2"/>
    </xf>
    <xf numFmtId="0" fontId="48" fillId="0" borderId="130" xfId="63" applyFont="1" applyBorder="1" applyAlignment="1">
      <alignment horizontal="left" vertical="center" wrapText="1" indent="2"/>
    </xf>
    <xf numFmtId="0" fontId="48" fillId="0" borderId="29" xfId="63" applyFont="1" applyBorder="1" applyAlignment="1">
      <alignment horizontal="left" vertical="center" wrapText="1" indent="2"/>
    </xf>
    <xf numFmtId="0" fontId="38" fillId="30" borderId="141" xfId="0" applyNumberFormat="1" applyFont="1" applyFill="1" applyBorder="1" applyAlignment="1">
      <alignment horizontal="center" vertical="center"/>
    </xf>
    <xf numFmtId="0" fontId="36" fillId="31" borderId="32" xfId="63" applyFont="1" applyFill="1" applyBorder="1" applyAlignment="1">
      <alignment vertical="center"/>
    </xf>
    <xf numFmtId="0" fontId="36" fillId="31" borderId="33" xfId="63" applyFont="1" applyFill="1" applyBorder="1" applyAlignment="1">
      <alignment horizontal="center" vertical="center"/>
    </xf>
    <xf numFmtId="0" fontId="48" fillId="0" borderId="17" xfId="63" applyFont="1" applyBorder="1" applyAlignment="1">
      <alignment horizontal="left" vertical="center" wrapText="1" indent="2"/>
    </xf>
    <xf numFmtId="0" fontId="38" fillId="30" borderId="18" xfId="0" applyNumberFormat="1" applyFont="1" applyFill="1" applyBorder="1" applyAlignment="1">
      <alignment horizontal="center" vertical="center"/>
    </xf>
    <xf numFmtId="0" fontId="36" fillId="31" borderId="62" xfId="63" applyFont="1" applyFill="1" applyBorder="1" applyAlignment="1">
      <alignment vertical="center"/>
    </xf>
    <xf numFmtId="0" fontId="36" fillId="31" borderId="93" xfId="63" applyFont="1" applyFill="1" applyBorder="1" applyAlignment="1">
      <alignment horizontal="center" vertical="center"/>
    </xf>
    <xf numFmtId="0" fontId="36" fillId="0" borderId="114" xfId="63" applyFont="1" applyBorder="1" applyAlignment="1">
      <alignment horizontal="left" vertical="center" indent="8"/>
    </xf>
    <xf numFmtId="0" fontId="36" fillId="0" borderId="23" xfId="63" applyFont="1" applyBorder="1" applyAlignment="1">
      <alignment horizontal="left" vertical="center" indent="5"/>
    </xf>
    <xf numFmtId="0" fontId="54" fillId="0" borderId="139" xfId="63" applyNumberFormat="1" applyFont="1" applyBorder="1" applyAlignment="1">
      <alignment horizontal="center" vertical="center"/>
    </xf>
    <xf numFmtId="0" fontId="54" fillId="0" borderId="54" xfId="66" applyNumberFormat="1" applyFont="1" applyFill="1" applyBorder="1" applyAlignment="1">
      <alignment horizontal="center" vertical="center"/>
    </xf>
    <xf numFmtId="0" fontId="54" fillId="0" borderId="54" xfId="66" applyNumberFormat="1" applyFont="1" applyFill="1" applyBorder="1" applyAlignment="1">
      <alignment horizontal="center" vertical="center" wrapText="1"/>
    </xf>
    <xf numFmtId="0" fontId="54" fillId="0" borderId="54" xfId="65" applyNumberFormat="1" applyFont="1" applyFill="1" applyBorder="1" applyAlignment="1">
      <alignment horizontal="center" vertical="center" wrapText="1"/>
    </xf>
    <xf numFmtId="0" fontId="54" fillId="0" borderId="10" xfId="63" applyNumberFormat="1" applyFont="1" applyBorder="1" applyAlignment="1">
      <alignment horizontal="center" vertical="center"/>
    </xf>
    <xf numFmtId="0" fontId="54" fillId="0" borderId="13" xfId="63" applyNumberFormat="1" applyFont="1" applyBorder="1" applyAlignment="1">
      <alignment horizontal="center" vertical="center"/>
    </xf>
    <xf numFmtId="0" fontId="54" fillId="0" borderId="16" xfId="63" applyNumberFormat="1" applyFont="1" applyBorder="1" applyAlignment="1">
      <alignment horizontal="center" vertical="center"/>
    </xf>
    <xf numFmtId="0" fontId="54" fillId="0" borderId="19" xfId="63" applyNumberFormat="1" applyFont="1" applyBorder="1" applyAlignment="1">
      <alignment horizontal="center" vertical="center"/>
    </xf>
    <xf numFmtId="0" fontId="54" fillId="0" borderId="22" xfId="63" applyNumberFormat="1" applyFont="1" applyBorder="1" applyAlignment="1">
      <alignment horizontal="center" vertical="center"/>
    </xf>
    <xf numFmtId="0" fontId="54" fillId="0" borderId="25" xfId="63" applyNumberFormat="1" applyFont="1" applyBorder="1" applyAlignment="1">
      <alignment horizontal="center" vertical="center"/>
    </xf>
    <xf numFmtId="0" fontId="54" fillId="0" borderId="28" xfId="63" applyNumberFormat="1" applyFont="1" applyBorder="1" applyAlignment="1">
      <alignment horizontal="center" vertical="center"/>
    </xf>
    <xf numFmtId="0" fontId="54" fillId="0" borderId="113" xfId="63" applyNumberFormat="1" applyFont="1" applyBorder="1" applyAlignment="1">
      <alignment horizontal="center" vertical="center"/>
    </xf>
    <xf numFmtId="0" fontId="54" fillId="24" borderId="10" xfId="63" applyNumberFormat="1" applyFont="1" applyFill="1" applyBorder="1" applyAlignment="1">
      <alignment horizontal="center" vertical="center"/>
    </xf>
    <xf numFmtId="0" fontId="54" fillId="0" borderId="31" xfId="63" applyNumberFormat="1" applyFont="1" applyBorder="1" applyAlignment="1">
      <alignment horizontal="center" vertical="center"/>
    </xf>
    <xf numFmtId="0" fontId="54" fillId="0" borderId="34" xfId="63" applyNumberFormat="1" applyFont="1" applyBorder="1" applyAlignment="1">
      <alignment horizontal="center" vertical="center"/>
    </xf>
    <xf numFmtId="0" fontId="54" fillId="0" borderId="34" xfId="0" applyNumberFormat="1" applyFont="1" applyBorder="1" applyAlignment="1">
      <alignment horizontal="center" vertical="center"/>
    </xf>
    <xf numFmtId="0" fontId="54" fillId="0" borderId="54" xfId="0" applyNumberFormat="1" applyFont="1" applyBorder="1" applyAlignment="1">
      <alignment horizontal="center" vertical="center"/>
    </xf>
    <xf numFmtId="0" fontId="54" fillId="0" borderId="121" xfId="63" applyNumberFormat="1" applyFont="1" applyBorder="1" applyAlignment="1">
      <alignment horizontal="center" vertical="center"/>
    </xf>
    <xf numFmtId="0" fontId="54" fillId="0" borderId="151" xfId="63" applyNumberFormat="1" applyFont="1" applyBorder="1" applyAlignment="1">
      <alignment horizontal="center" vertical="center"/>
    </xf>
    <xf numFmtId="0" fontId="48" fillId="0" borderId="117" xfId="63" applyFont="1" applyBorder="1" applyAlignment="1">
      <alignment horizontal="left" vertical="center" wrapText="1" indent="2"/>
    </xf>
    <xf numFmtId="0" fontId="38" fillId="30" borderId="149" xfId="0" applyNumberFormat="1" applyFont="1" applyFill="1" applyBorder="1" applyAlignment="1">
      <alignment horizontal="center" vertical="center"/>
    </xf>
    <xf numFmtId="0" fontId="36" fillId="31" borderId="58" xfId="0" applyNumberFormat="1" applyFont="1" applyFill="1" applyBorder="1" applyAlignment="1">
      <alignment vertical="center"/>
    </xf>
    <xf numFmtId="0" fontId="36" fillId="31" borderId="94" xfId="0" applyNumberFormat="1" applyFont="1" applyFill="1" applyBorder="1" applyAlignment="1">
      <alignment horizontal="center" vertical="center"/>
    </xf>
    <xf numFmtId="0" fontId="54" fillId="31" borderId="49" xfId="63" applyFont="1" applyFill="1" applyBorder="1" applyAlignment="1">
      <alignment horizontal="center" vertical="center"/>
    </xf>
    <xf numFmtId="0" fontId="54" fillId="25" borderId="155" xfId="0" applyNumberFormat="1" applyFont="1" applyFill="1" applyBorder="1" applyAlignment="1">
      <alignment horizontal="center" vertical="center"/>
    </xf>
    <xf numFmtId="0" fontId="54" fillId="25" borderId="140" xfId="0" applyNumberFormat="1" applyFont="1" applyFill="1" applyBorder="1" applyAlignment="1">
      <alignment horizontal="center" vertical="center"/>
    </xf>
    <xf numFmtId="0" fontId="54" fillId="31" borderId="47" xfId="63" applyFont="1" applyFill="1" applyBorder="1" applyAlignment="1">
      <alignment horizontal="center" vertical="center"/>
    </xf>
    <xf numFmtId="0" fontId="54" fillId="25" borderId="142" xfId="0" applyNumberFormat="1" applyFont="1" applyFill="1" applyBorder="1" applyAlignment="1">
      <alignment horizontal="center" vertical="center"/>
    </xf>
    <xf numFmtId="0" fontId="54" fillId="25" borderId="133" xfId="0" applyNumberFormat="1" applyFont="1" applyFill="1" applyBorder="1" applyAlignment="1">
      <alignment horizontal="center" vertical="center"/>
    </xf>
    <xf numFmtId="0" fontId="54" fillId="31" borderId="126" xfId="63" applyFont="1" applyFill="1" applyBorder="1" applyAlignment="1">
      <alignment horizontal="center" vertical="center"/>
    </xf>
    <xf numFmtId="0" fontId="54" fillId="25" borderId="129" xfId="0" applyNumberFormat="1" applyFont="1" applyFill="1" applyBorder="1" applyAlignment="1">
      <alignment horizontal="center" vertical="center"/>
    </xf>
    <xf numFmtId="0" fontId="54" fillId="0" borderId="156" xfId="63" applyNumberFormat="1" applyFont="1" applyBorder="1" applyAlignment="1">
      <alignment horizontal="center" vertical="center"/>
    </xf>
    <xf numFmtId="0" fontId="48" fillId="0" borderId="157" xfId="63" applyFont="1" applyBorder="1" applyAlignment="1">
      <alignment horizontal="left" vertical="center" wrapText="1" indent="2"/>
    </xf>
    <xf numFmtId="0" fontId="49" fillId="25" borderId="158" xfId="63" applyFont="1" applyFill="1" applyBorder="1" applyAlignment="1">
      <alignment horizontal="center" vertical="center"/>
    </xf>
    <xf numFmtId="0" fontId="54" fillId="31" borderId="150" xfId="0" applyNumberFormat="1" applyFont="1" applyFill="1" applyBorder="1" applyAlignment="1">
      <alignment horizontal="center" vertical="center"/>
    </xf>
    <xf numFmtId="0" fontId="49" fillId="31" borderId="55" xfId="63" applyFont="1" applyFill="1" applyBorder="1" applyAlignment="1">
      <alignment horizontal="center" vertical="center"/>
    </xf>
    <xf numFmtId="0" fontId="54" fillId="25" borderId="139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vertical="top" wrapText="1"/>
    </xf>
    <xf numFmtId="0" fontId="1" fillId="0" borderId="0" xfId="0" applyNumberFormat="1" applyFont="1" applyAlignment="1">
      <alignment vertical="top" wrapText="1"/>
    </xf>
    <xf numFmtId="0" fontId="43" fillId="30" borderId="0" xfId="63" applyFont="1" applyFill="1" applyAlignment="1">
      <alignment vertical="center"/>
    </xf>
    <xf numFmtId="0" fontId="41" fillId="30" borderId="0" xfId="63" applyFont="1" applyFill="1" applyBorder="1" applyAlignment="1">
      <alignment vertical="center"/>
    </xf>
    <xf numFmtId="0" fontId="41" fillId="30" borderId="0" xfId="63" applyFont="1" applyFill="1" applyAlignment="1">
      <alignment horizontal="right" vertical="top"/>
    </xf>
    <xf numFmtId="0" fontId="1" fillId="30" borderId="0" xfId="0" applyNumberFormat="1" applyFont="1" applyFill="1" applyAlignment="1">
      <alignment vertical="top" wrapText="1"/>
    </xf>
    <xf numFmtId="0" fontId="41" fillId="30" borderId="0" xfId="63" applyFont="1" applyFill="1" applyAlignment="1">
      <alignment horizontal="right" vertical="center"/>
    </xf>
    <xf numFmtId="0" fontId="47" fillId="30" borderId="0" xfId="63" applyFont="1" applyFill="1" applyAlignment="1">
      <alignment horizontal="left" vertical="center" wrapText="1"/>
    </xf>
    <xf numFmtId="0" fontId="41" fillId="30" borderId="0" xfId="0" applyNumberFormat="1" applyFont="1" applyFill="1" applyAlignment="1">
      <alignment vertical="center"/>
    </xf>
    <xf numFmtId="0" fontId="36" fillId="30" borderId="0" xfId="63" applyFont="1" applyFill="1" applyAlignment="1">
      <alignment horizontal="left" vertical="center"/>
    </xf>
    <xf numFmtId="0" fontId="38" fillId="30" borderId="0" xfId="63" applyFont="1" applyFill="1" applyAlignment="1">
      <alignment vertical="center"/>
    </xf>
    <xf numFmtId="0" fontId="38" fillId="30" borderId="0" xfId="0" applyNumberFormat="1" applyFont="1" applyFill="1" applyAlignment="1">
      <alignment vertical="center"/>
    </xf>
    <xf numFmtId="0" fontId="36" fillId="25" borderId="158" xfId="63" applyFont="1" applyFill="1" applyBorder="1" applyAlignment="1">
      <alignment horizontal="center" vertical="center"/>
    </xf>
    <xf numFmtId="166" fontId="38" fillId="0" borderId="159" xfId="63" applyNumberFormat="1" applyFont="1" applyBorder="1" applyAlignment="1">
      <alignment horizontal="right" vertical="center"/>
    </xf>
    <xf numFmtId="0" fontId="36" fillId="31" borderId="45" xfId="63" applyFont="1" applyFill="1" applyBorder="1" applyAlignment="1">
      <alignment horizontal="left" vertical="center" wrapText="1"/>
    </xf>
    <xf numFmtId="0" fontId="36" fillId="31" borderId="55" xfId="63" applyFont="1" applyFill="1" applyBorder="1" applyAlignment="1">
      <alignment horizontal="center" vertical="center"/>
    </xf>
    <xf numFmtId="166" fontId="38" fillId="31" borderId="152" xfId="63" applyNumberFormat="1" applyFont="1" applyFill="1" applyBorder="1" applyAlignment="1">
      <alignment horizontal="right" vertical="center"/>
    </xf>
    <xf numFmtId="14" fontId="36" fillId="30" borderId="0" xfId="0" applyFont="1" applyFill="1" applyAlignment="1">
      <alignment horizontal="left" vertical="center"/>
    </xf>
    <xf numFmtId="0" fontId="54" fillId="25" borderId="127" xfId="0" applyNumberFormat="1" applyFont="1" applyFill="1" applyBorder="1" applyAlignment="1">
      <alignment horizontal="center" vertical="center"/>
    </xf>
    <xf numFmtId="0" fontId="54" fillId="25" borderId="128" xfId="0" applyNumberFormat="1" applyFont="1" applyFill="1" applyBorder="1" applyAlignment="1">
      <alignment horizontal="center" vertical="center"/>
    </xf>
    <xf numFmtId="0" fontId="54" fillId="25" borderId="132" xfId="0" applyNumberFormat="1" applyFont="1" applyFill="1" applyBorder="1" applyAlignment="1">
      <alignment horizontal="center" vertical="center"/>
    </xf>
    <xf numFmtId="0" fontId="41" fillId="30" borderId="0" xfId="63" applyFont="1" applyFill="1" applyAlignment="1">
      <alignment horizontal="left" vertical="center" wrapText="1"/>
    </xf>
    <xf numFmtId="0" fontId="41" fillId="30" borderId="0" xfId="0" applyNumberFormat="1" applyFont="1" applyFill="1" applyAlignment="1">
      <alignment vertical="center" wrapText="1"/>
    </xf>
    <xf numFmtId="0" fontId="54" fillId="31" borderId="49" xfId="0" applyNumberFormat="1" applyFont="1" applyFill="1" applyBorder="1" applyAlignment="1">
      <alignment horizontal="center" vertical="center"/>
    </xf>
    <xf numFmtId="0" fontId="0" fillId="30" borderId="0" xfId="0" applyNumberFormat="1" applyFill="1" applyAlignment="1"/>
    <xf numFmtId="0" fontId="1" fillId="30" borderId="0" xfId="0" applyNumberFormat="1" applyFont="1" applyFill="1" applyAlignment="1">
      <alignment horizontal="left" vertical="top" wrapText="1"/>
    </xf>
    <xf numFmtId="0" fontId="36" fillId="24" borderId="66" xfId="63" applyFont="1" applyFill="1" applyBorder="1" applyAlignment="1">
      <alignment horizontal="left" vertical="center"/>
    </xf>
    <xf numFmtId="0" fontId="36" fillId="24" borderId="112" xfId="63" applyFont="1" applyFill="1" applyBorder="1" applyAlignment="1">
      <alignment horizontal="center" vertical="center"/>
    </xf>
    <xf numFmtId="43" fontId="41" fillId="24" borderId="48" xfId="0" applyNumberFormat="1" applyFont="1" applyFill="1" applyBorder="1" applyAlignment="1">
      <alignment vertical="center"/>
    </xf>
    <xf numFmtId="49" fontId="42" fillId="26" borderId="69" xfId="0" applyNumberFormat="1" applyFont="1" applyFill="1" applyBorder="1" applyAlignment="1">
      <alignment vertical="center"/>
    </xf>
    <xf numFmtId="0" fontId="42" fillId="26" borderId="48" xfId="0" applyNumberFormat="1" applyFont="1" applyFill="1" applyBorder="1" applyAlignment="1">
      <alignment horizontal="center" vertical="center"/>
    </xf>
    <xf numFmtId="164" fontId="43" fillId="26" borderId="48" xfId="0" applyNumberFormat="1" applyFont="1" applyFill="1" applyBorder="1" applyAlignment="1">
      <alignment horizontal="right" vertical="center"/>
    </xf>
    <xf numFmtId="14" fontId="54" fillId="24" borderId="31" xfId="0" applyFont="1" applyFill="1" applyBorder="1" applyAlignment="1">
      <alignment horizontal="center" vertical="center"/>
    </xf>
    <xf numFmtId="0" fontId="54" fillId="0" borderId="25" xfId="71" applyNumberFormat="1" applyFont="1" applyBorder="1" applyAlignment="1">
      <alignment horizontal="center" vertical="center"/>
    </xf>
    <xf numFmtId="0" fontId="54" fillId="0" borderId="25" xfId="62" applyFont="1" applyBorder="1" applyAlignment="1">
      <alignment horizontal="center" vertical="center"/>
    </xf>
    <xf numFmtId="0" fontId="54" fillId="0" borderId="102" xfId="62" applyFont="1" applyBorder="1" applyAlignment="1">
      <alignment horizontal="center" vertical="center"/>
    </xf>
    <xf numFmtId="14" fontId="54" fillId="0" borderId="34" xfId="71" applyFont="1" applyFill="1" applyBorder="1" applyAlignment="1">
      <alignment horizontal="center" vertical="center"/>
    </xf>
    <xf numFmtId="0" fontId="54" fillId="24" borderId="71" xfId="62" applyFont="1" applyFill="1" applyBorder="1" applyAlignment="1">
      <alignment horizontal="center" vertical="center"/>
    </xf>
    <xf numFmtId="0" fontId="54" fillId="0" borderId="13" xfId="62" applyFont="1" applyBorder="1" applyAlignment="1">
      <alignment horizontal="center" vertical="center"/>
    </xf>
    <xf numFmtId="0" fontId="54" fillId="0" borderId="34" xfId="62" applyFont="1" applyBorder="1" applyAlignment="1">
      <alignment horizontal="center" vertical="center"/>
    </xf>
    <xf numFmtId="0" fontId="54" fillId="29" borderId="68" xfId="0" applyNumberFormat="1" applyFont="1" applyFill="1" applyBorder="1" applyAlignment="1">
      <alignment horizontal="center" vertical="center"/>
    </xf>
    <xf numFmtId="49" fontId="42" fillId="26" borderId="112" xfId="0" applyNumberFormat="1" applyFont="1" applyFill="1" applyBorder="1" applyAlignment="1">
      <alignment vertical="center"/>
    </xf>
    <xf numFmtId="165" fontId="43" fillId="26" borderId="48" xfId="0" applyNumberFormat="1" applyFont="1" applyFill="1" applyBorder="1" applyAlignment="1">
      <alignment horizontal="right" vertical="center"/>
    </xf>
    <xf numFmtId="14" fontId="38" fillId="30" borderId="0" xfId="0" applyFont="1" applyFill="1" applyBorder="1" applyAlignment="1">
      <alignment vertical="center"/>
    </xf>
    <xf numFmtId="14" fontId="36" fillId="30" borderId="0" xfId="0" applyFont="1" applyFill="1" applyBorder="1" applyAlignment="1">
      <alignment horizontal="left" vertical="center"/>
    </xf>
    <xf numFmtId="49" fontId="47" fillId="30" borderId="0" xfId="0" applyNumberFormat="1" applyFont="1" applyFill="1" applyBorder="1" applyAlignment="1">
      <alignment horizontal="center" vertical="center"/>
    </xf>
    <xf numFmtId="165" fontId="43" fillId="30" borderId="0" xfId="0" applyNumberFormat="1" applyFont="1" applyFill="1" applyBorder="1" applyAlignment="1">
      <alignment horizontal="right" vertical="center"/>
    </xf>
    <xf numFmtId="165" fontId="38" fillId="30" borderId="0" xfId="0" applyNumberFormat="1" applyFont="1" applyFill="1" applyBorder="1" applyAlignment="1">
      <alignment horizontal="right" vertical="center"/>
    </xf>
    <xf numFmtId="164" fontId="47" fillId="30" borderId="0" xfId="0" applyNumberFormat="1" applyFont="1" applyFill="1" applyBorder="1" applyAlignment="1">
      <alignment horizontal="right" vertical="center" wrapText="1"/>
    </xf>
    <xf numFmtId="164" fontId="41" fillId="30" borderId="0" xfId="0" applyNumberFormat="1" applyFont="1" applyFill="1" applyBorder="1" applyAlignment="1">
      <alignment horizontal="right" vertical="center" wrapText="1"/>
    </xf>
    <xf numFmtId="164" fontId="38" fillId="30" borderId="0" xfId="0" applyNumberFormat="1" applyFont="1" applyFill="1" applyBorder="1" applyAlignment="1">
      <alignment horizontal="right" vertical="center"/>
    </xf>
    <xf numFmtId="14" fontId="38" fillId="30" borderId="0" xfId="0" applyFont="1" applyFill="1" applyAlignment="1">
      <alignment vertical="center"/>
    </xf>
    <xf numFmtId="14" fontId="36" fillId="30" borderId="0" xfId="0" applyFont="1" applyFill="1" applyAlignment="1">
      <alignment vertical="center"/>
    </xf>
    <xf numFmtId="49" fontId="42" fillId="29" borderId="143" xfId="0" applyNumberFormat="1" applyFont="1" applyFill="1" applyBorder="1" applyAlignment="1">
      <alignment vertical="center"/>
    </xf>
    <xf numFmtId="164" fontId="43" fillId="29" borderId="48" xfId="0" applyNumberFormat="1" applyFont="1" applyFill="1" applyBorder="1" applyAlignment="1">
      <alignment horizontal="right" vertical="center"/>
    </xf>
    <xf numFmtId="0" fontId="54" fillId="0" borderId="13" xfId="0" applyNumberFormat="1" applyFont="1" applyFill="1" applyBorder="1" applyAlignment="1">
      <alignment horizontal="center" vertical="center"/>
    </xf>
    <xf numFmtId="0" fontId="54" fillId="0" borderId="25" xfId="0" applyNumberFormat="1" applyFont="1" applyFill="1" applyBorder="1" applyAlignment="1">
      <alignment horizontal="center" vertical="center"/>
    </xf>
    <xf numFmtId="0" fontId="54" fillId="0" borderId="34" xfId="0" applyNumberFormat="1" applyFont="1" applyFill="1" applyBorder="1" applyAlignment="1">
      <alignment horizontal="center" vertical="center"/>
    </xf>
    <xf numFmtId="0" fontId="41" fillId="30" borderId="0" xfId="0" applyNumberFormat="1" applyFont="1" applyFill="1" applyAlignment="1"/>
    <xf numFmtId="0" fontId="36" fillId="25" borderId="0" xfId="66" applyFont="1" applyFill="1" applyBorder="1" applyAlignment="1">
      <alignment horizontal="left" vertical="center"/>
    </xf>
    <xf numFmtId="0" fontId="36" fillId="26" borderId="107" xfId="0" applyNumberFormat="1" applyFont="1" applyFill="1" applyBorder="1" applyAlignment="1">
      <alignment horizontal="center" vertical="center"/>
    </xf>
    <xf numFmtId="0" fontId="38" fillId="0" borderId="37" xfId="0" applyNumberFormat="1" applyFont="1" applyBorder="1" applyAlignment="1">
      <alignment horizontal="center" vertical="center"/>
    </xf>
    <xf numFmtId="0" fontId="38" fillId="0" borderId="40" xfId="0" applyNumberFormat="1" applyFont="1" applyBorder="1" applyAlignment="1">
      <alignment horizontal="center" vertical="center"/>
    </xf>
    <xf numFmtId="14" fontId="36" fillId="26" borderId="106" xfId="0" applyNumberFormat="1" applyFont="1" applyFill="1" applyBorder="1" applyAlignment="1">
      <alignment horizontal="center" vertical="center"/>
    </xf>
    <xf numFmtId="0" fontId="0" fillId="0" borderId="0" xfId="0" applyNumberFormat="1" applyAlignment="1"/>
    <xf numFmtId="0" fontId="54" fillId="32" borderId="13" xfId="0" applyNumberFormat="1" applyFont="1" applyFill="1" applyBorder="1" applyAlignment="1">
      <alignment horizontal="center" vertical="center"/>
    </xf>
    <xf numFmtId="0" fontId="36" fillId="32" borderId="75" xfId="0" applyNumberFormat="1" applyFont="1" applyFill="1" applyBorder="1" applyAlignment="1">
      <alignment horizontal="left" vertical="center"/>
    </xf>
    <xf numFmtId="0" fontId="54" fillId="33" borderId="25" xfId="0" applyNumberFormat="1" applyFont="1" applyFill="1" applyBorder="1" applyAlignment="1">
      <alignment horizontal="center" vertical="center"/>
    </xf>
    <xf numFmtId="0" fontId="36" fillId="33" borderId="78" xfId="0" applyNumberFormat="1" applyFont="1" applyFill="1" applyBorder="1" applyAlignment="1">
      <alignment horizontal="left" vertical="center" indent="1"/>
    </xf>
    <xf numFmtId="0" fontId="38" fillId="33" borderId="27" xfId="0" applyNumberFormat="1" applyFont="1" applyFill="1" applyBorder="1" applyAlignment="1">
      <alignment horizontal="center" vertical="center"/>
    </xf>
    <xf numFmtId="164" fontId="38" fillId="33" borderId="42" xfId="0" applyNumberFormat="1" applyFont="1" applyFill="1" applyBorder="1" applyAlignment="1">
      <alignment vertical="center"/>
    </xf>
    <xf numFmtId="0" fontId="36" fillId="33" borderId="78" xfId="0" applyNumberFormat="1" applyFont="1" applyFill="1" applyBorder="1" applyAlignment="1">
      <alignment horizontal="left" vertical="center" wrapText="1" indent="1"/>
    </xf>
    <xf numFmtId="0" fontId="54" fillId="34" borderId="34" xfId="0" applyNumberFormat="1" applyFont="1" applyFill="1" applyBorder="1" applyAlignment="1">
      <alignment horizontal="center" vertical="center"/>
    </xf>
    <xf numFmtId="0" fontId="36" fillId="34" borderId="79" xfId="0" applyNumberFormat="1" applyFont="1" applyFill="1" applyBorder="1" applyAlignment="1">
      <alignment horizontal="left" vertical="center" wrapText="1"/>
    </xf>
    <xf numFmtId="0" fontId="43" fillId="30" borderId="0" xfId="63" applyFont="1" applyFill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/>
    <xf numFmtId="0" fontId="41" fillId="0" borderId="76" xfId="66" applyFont="1" applyFill="1" applyBorder="1" applyAlignment="1">
      <alignment horizontal="center" vertical="center" wrapText="1"/>
    </xf>
    <xf numFmtId="0" fontId="41" fillId="0" borderId="74" xfId="66" applyFont="1" applyFill="1" applyBorder="1" applyAlignment="1">
      <alignment horizontal="center" vertical="center" wrapText="1"/>
    </xf>
    <xf numFmtId="0" fontId="41" fillId="0" borderId="76" xfId="66" applyFont="1" applyFill="1" applyBorder="1" applyAlignment="1">
      <alignment horizontal="right" vertical="center" wrapText="1"/>
    </xf>
    <xf numFmtId="0" fontId="41" fillId="0" borderId="74" xfId="66" applyFont="1" applyFill="1" applyBorder="1" applyAlignment="1">
      <alignment horizontal="right" vertical="center" wrapText="1"/>
    </xf>
    <xf numFmtId="0" fontId="0" fillId="0" borderId="0" xfId="0" applyNumberFormat="1" applyAlignment="1">
      <alignment vertical="top"/>
    </xf>
    <xf numFmtId="0" fontId="39" fillId="0" borderId="38" xfId="47" applyNumberFormat="1" applyFont="1" applyBorder="1" applyAlignment="1" applyProtection="1">
      <alignment vertical="center"/>
    </xf>
    <xf numFmtId="0" fontId="39" fillId="0" borderId="41" xfId="47" applyNumberFormat="1" applyFont="1" applyBorder="1" applyAlignment="1" applyProtection="1">
      <alignment vertical="center"/>
    </xf>
    <xf numFmtId="0" fontId="39" fillId="0" borderId="38" xfId="47" applyNumberFormat="1" applyBorder="1" applyAlignment="1" applyProtection="1">
      <alignment vertical="center"/>
    </xf>
    <xf numFmtId="0" fontId="0" fillId="25" borderId="0" xfId="0" applyNumberFormat="1" applyFont="1" applyFill="1" applyAlignment="1"/>
    <xf numFmtId="0" fontId="50" fillId="30" borderId="0" xfId="63" applyFont="1" applyFill="1" applyAlignment="1">
      <alignment horizontal="right" vertical="top"/>
    </xf>
    <xf numFmtId="0" fontId="50" fillId="25" borderId="0" xfId="0" applyNumberFormat="1" applyFont="1" applyFill="1" applyAlignment="1">
      <alignment horizontal="right" vertical="top"/>
    </xf>
    <xf numFmtId="0" fontId="0" fillId="0" borderId="0" xfId="0" applyNumberFormat="1" applyFont="1" applyAlignment="1">
      <alignment vertical="center"/>
    </xf>
    <xf numFmtId="0" fontId="50" fillId="30" borderId="0" xfId="63" applyFont="1" applyFill="1" applyAlignment="1">
      <alignment horizontal="right" vertical="center"/>
    </xf>
    <xf numFmtId="0" fontId="54" fillId="30" borderId="0" xfId="63" applyFont="1" applyFill="1" applyAlignment="1">
      <alignment horizontal="left" vertical="center" wrapText="1"/>
    </xf>
    <xf numFmtId="0" fontId="50" fillId="30" borderId="0" xfId="63" applyFont="1" applyFill="1" applyAlignment="1">
      <alignment horizontal="right" vertical="top" wrapText="1"/>
    </xf>
    <xf numFmtId="14" fontId="46" fillId="30" borderId="0" xfId="47" applyNumberFormat="1" applyFont="1" applyFill="1" applyAlignment="1" applyProtection="1">
      <alignment vertical="center"/>
    </xf>
    <xf numFmtId="0" fontId="0" fillId="30" borderId="0" xfId="0" applyNumberFormat="1" applyFont="1" applyFill="1" applyAlignment="1">
      <alignment vertical="center"/>
    </xf>
    <xf numFmtId="0" fontId="50" fillId="25" borderId="0" xfId="63" applyFont="1" applyFill="1" applyAlignment="1">
      <alignment horizontal="right" vertical="top"/>
    </xf>
    <xf numFmtId="164" fontId="41" fillId="30" borderId="0" xfId="63" applyNumberFormat="1" applyFont="1" applyFill="1" applyBorder="1"/>
    <xf numFmtId="0" fontId="41" fillId="30" borderId="0" xfId="63" applyFont="1" applyFill="1" applyAlignment="1">
      <alignment horizontal="justify" vertical="top"/>
    </xf>
    <xf numFmtId="0" fontId="36" fillId="30" borderId="0" xfId="63" applyFont="1" applyFill="1" applyBorder="1" applyAlignment="1">
      <alignment horizontal="center" vertical="center" wrapText="1"/>
    </xf>
    <xf numFmtId="0" fontId="41" fillId="30" borderId="0" xfId="63" applyFont="1" applyFill="1" applyBorder="1" applyAlignment="1">
      <alignment horizontal="center" vertical="center" wrapText="1"/>
    </xf>
    <xf numFmtId="0" fontId="36" fillId="30" borderId="0" xfId="63" applyFont="1" applyFill="1" applyBorder="1" applyAlignment="1">
      <alignment horizontal="center" vertical="center"/>
    </xf>
    <xf numFmtId="49" fontId="50" fillId="30" borderId="0" xfId="63" applyNumberFormat="1" applyFont="1" applyFill="1" applyBorder="1" applyAlignment="1">
      <alignment horizontal="center" vertical="center"/>
    </xf>
    <xf numFmtId="164" fontId="42" fillId="30" borderId="0" xfId="63" applyNumberFormat="1" applyFont="1" applyFill="1" applyBorder="1" applyAlignment="1">
      <alignment horizontal="center" vertical="center"/>
    </xf>
    <xf numFmtId="164" fontId="49" fillId="30" borderId="0" xfId="63" applyNumberFormat="1" applyFont="1" applyFill="1" applyBorder="1" applyAlignment="1"/>
    <xf numFmtId="164" fontId="48" fillId="30" borderId="0" xfId="63" applyNumberFormat="1" applyFont="1" applyFill="1" applyBorder="1" applyAlignment="1"/>
    <xf numFmtId="0" fontId="41" fillId="30" borderId="0" xfId="63" applyFont="1" applyFill="1" applyBorder="1" applyAlignment="1">
      <alignment horizontal="justify" vertical="top"/>
    </xf>
    <xf numFmtId="0" fontId="41" fillId="30" borderId="0" xfId="67" applyFont="1" applyFill="1"/>
    <xf numFmtId="164" fontId="41" fillId="30" borderId="0" xfId="63" applyNumberFormat="1" applyFont="1" applyFill="1" applyBorder="1" applyAlignment="1"/>
    <xf numFmtId="164" fontId="38" fillId="30" borderId="0" xfId="63" applyNumberFormat="1" applyFont="1" applyFill="1" applyBorder="1" applyAlignment="1"/>
    <xf numFmtId="0" fontId="41" fillId="30" borderId="0" xfId="63" applyFont="1" applyFill="1" applyBorder="1" applyAlignment="1"/>
    <xf numFmtId="0" fontId="36" fillId="30" borderId="0" xfId="63" applyFont="1" applyFill="1" applyBorder="1" applyAlignment="1">
      <alignment horizontal="left" vertical="top" wrapText="1"/>
    </xf>
    <xf numFmtId="0" fontId="38" fillId="30" borderId="0" xfId="63" applyFont="1" applyFill="1" applyAlignment="1"/>
    <xf numFmtId="0" fontId="38" fillId="30" borderId="0" xfId="63" applyFont="1" applyFill="1"/>
    <xf numFmtId="0" fontId="41" fillId="30" borderId="0" xfId="59" applyNumberFormat="1" applyFont="1" applyFill="1" applyAlignment="1"/>
    <xf numFmtId="0" fontId="41" fillId="30" borderId="0" xfId="63" applyFont="1" applyFill="1" applyAlignment="1"/>
    <xf numFmtId="0" fontId="41" fillId="30" borderId="0" xfId="63" applyFont="1" applyFill="1"/>
    <xf numFmtId="0" fontId="41" fillId="0" borderId="0" xfId="67" applyFont="1" applyFill="1"/>
    <xf numFmtId="0" fontId="41" fillId="0" borderId="0" xfId="0" applyNumberFormat="1" applyFont="1" applyFill="1" applyAlignment="1">
      <alignment wrapText="1"/>
    </xf>
    <xf numFmtId="0" fontId="0" fillId="0" borderId="0" xfId="0" applyNumberFormat="1" applyFill="1" applyAlignment="1"/>
    <xf numFmtId="0" fontId="41" fillId="30" borderId="0" xfId="0" applyNumberFormat="1" applyFont="1" applyFill="1" applyAlignment="1">
      <alignment wrapText="1"/>
    </xf>
    <xf numFmtId="0" fontId="36" fillId="30" borderId="0" xfId="63" applyFont="1" applyFill="1" applyAlignment="1">
      <alignment horizontal="right" vertical="top"/>
    </xf>
    <xf numFmtId="0" fontId="38" fillId="30" borderId="0" xfId="63" applyFont="1" applyFill="1" applyBorder="1" applyAlignment="1">
      <alignment vertical="top"/>
    </xf>
    <xf numFmtId="0" fontId="50" fillId="30" borderId="0" xfId="63" applyFont="1" applyFill="1" applyAlignment="1">
      <alignment horizontal="justify" vertical="top"/>
    </xf>
    <xf numFmtId="0" fontId="41" fillId="30" borderId="0" xfId="63" applyFont="1" applyFill="1" applyAlignment="1">
      <alignment vertical="top"/>
    </xf>
    <xf numFmtId="0" fontId="50" fillId="30" borderId="0" xfId="63" applyFont="1" applyFill="1"/>
    <xf numFmtId="0" fontId="38" fillId="30" borderId="0" xfId="63" applyFont="1" applyFill="1" applyBorder="1" applyAlignment="1"/>
    <xf numFmtId="0" fontId="36" fillId="30" borderId="0" xfId="63" applyFont="1" applyFill="1" applyAlignment="1"/>
    <xf numFmtId="0" fontId="36" fillId="30" borderId="0" xfId="63" applyFont="1" applyFill="1" applyAlignment="1">
      <alignment horizontal="center" vertical="center" wrapText="1"/>
    </xf>
    <xf numFmtId="49" fontId="50" fillId="30" borderId="0" xfId="63" applyNumberFormat="1" applyFont="1" applyFill="1" applyAlignment="1">
      <alignment horizontal="center" vertical="center"/>
    </xf>
    <xf numFmtId="0" fontId="41" fillId="30" borderId="0" xfId="65" applyFont="1" applyFill="1" applyAlignment="1">
      <alignment horizontal="left" vertical="center"/>
    </xf>
    <xf numFmtId="0" fontId="38" fillId="30" borderId="0" xfId="66" applyFont="1" applyFill="1" applyAlignment="1">
      <alignment horizontal="right" vertical="top"/>
    </xf>
    <xf numFmtId="0" fontId="38" fillId="30" borderId="0" xfId="66" applyFont="1" applyFill="1"/>
    <xf numFmtId="0" fontId="36" fillId="30" borderId="0" xfId="65" applyFont="1" applyFill="1" applyAlignment="1">
      <alignment horizontal="left" vertical="center"/>
    </xf>
    <xf numFmtId="0" fontId="41" fillId="30" borderId="0" xfId="61" applyNumberFormat="1" applyFont="1" applyFill="1" applyAlignment="1"/>
    <xf numFmtId="0" fontId="47" fillId="30" borderId="0" xfId="65" applyFont="1" applyFill="1" applyAlignment="1">
      <alignment horizontal="center" vertical="center" wrapText="1"/>
    </xf>
    <xf numFmtId="49" fontId="47" fillId="30" borderId="0" xfId="65" applyNumberFormat="1" applyFont="1" applyFill="1" applyAlignment="1">
      <alignment horizontal="center" vertical="center" wrapText="1"/>
    </xf>
    <xf numFmtId="49" fontId="47" fillId="30" borderId="0" xfId="65" applyNumberFormat="1" applyFont="1" applyFill="1" applyAlignment="1">
      <alignment horizontal="left" vertical="center" wrapText="1"/>
    </xf>
    <xf numFmtId="0" fontId="49" fillId="30" borderId="0" xfId="65" applyFont="1" applyFill="1" applyAlignment="1">
      <alignment horizontal="left" vertical="center" wrapText="1"/>
    </xf>
    <xf numFmtId="0" fontId="41" fillId="30" borderId="0" xfId="65" applyFont="1" applyFill="1" applyAlignment="1">
      <alignment horizontal="left" vertical="center" wrapText="1"/>
    </xf>
    <xf numFmtId="0" fontId="41" fillId="30" borderId="0" xfId="61" applyNumberFormat="1" applyFont="1" applyFill="1" applyBorder="1" applyAlignment="1">
      <alignment horizontal="center" vertical="center" wrapText="1"/>
    </xf>
    <xf numFmtId="0" fontId="49" fillId="30" borderId="0" xfId="65" applyFont="1" applyFill="1" applyBorder="1" applyAlignment="1">
      <alignment horizontal="left" vertical="center" wrapText="1"/>
    </xf>
    <xf numFmtId="0" fontId="41" fillId="30" borderId="0" xfId="65" applyFont="1" applyFill="1" applyBorder="1" applyAlignment="1">
      <alignment horizontal="left" vertical="center" wrapText="1"/>
    </xf>
    <xf numFmtId="0" fontId="41" fillId="30" borderId="0" xfId="59" applyNumberFormat="1" applyFont="1" applyFill="1" applyBorder="1" applyAlignment="1"/>
    <xf numFmtId="49" fontId="47" fillId="30" borderId="0" xfId="65" applyNumberFormat="1" applyFont="1" applyFill="1" applyBorder="1" applyAlignment="1">
      <alignment horizontal="center" vertical="center" wrapText="1"/>
    </xf>
    <xf numFmtId="49" fontId="47" fillId="30" borderId="0" xfId="65" applyNumberFormat="1" applyFont="1" applyFill="1" applyBorder="1" applyAlignment="1">
      <alignment horizontal="left" vertical="center" wrapText="1"/>
    </xf>
    <xf numFmtId="2" fontId="47" fillId="30" borderId="0" xfId="65" applyNumberFormat="1" applyFont="1" applyFill="1" applyBorder="1" applyAlignment="1">
      <alignment horizontal="left" vertical="center" wrapText="1"/>
    </xf>
    <xf numFmtId="2" fontId="41" fillId="30" borderId="0" xfId="65" applyNumberFormat="1" applyFont="1" applyFill="1" applyBorder="1" applyAlignment="1">
      <alignment horizontal="left" vertical="center" wrapText="1"/>
    </xf>
    <xf numFmtId="164" fontId="49" fillId="30" borderId="0" xfId="65" applyNumberFormat="1" applyFont="1" applyFill="1" applyBorder="1" applyAlignment="1">
      <alignment horizontal="left" vertical="center" wrapText="1"/>
    </xf>
    <xf numFmtId="0" fontId="50" fillId="30" borderId="0" xfId="66" applyFont="1" applyFill="1" applyAlignment="1">
      <alignment horizontal="right" vertical="top"/>
    </xf>
    <xf numFmtId="0" fontId="38" fillId="30" borderId="0" xfId="66" applyFont="1" applyFill="1" applyBorder="1"/>
    <xf numFmtId="0" fontId="38" fillId="30" borderId="0" xfId="66" applyFont="1" applyFill="1" applyBorder="1" applyAlignment="1">
      <alignment horizontal="center" wrapText="1"/>
    </xf>
    <xf numFmtId="0" fontId="38" fillId="30" borderId="0" xfId="66" applyFont="1" applyFill="1" applyBorder="1" applyAlignment="1">
      <alignment horizontal="center" vertical="center"/>
    </xf>
    <xf numFmtId="0" fontId="38" fillId="30" borderId="0" xfId="66" applyFont="1" applyFill="1" applyBorder="1" applyAlignment="1">
      <alignment vertical="center" wrapText="1"/>
    </xf>
    <xf numFmtId="0" fontId="38" fillId="30" borderId="0" xfId="66" applyFont="1" applyFill="1" applyBorder="1" applyAlignment="1">
      <alignment wrapText="1"/>
    </xf>
    <xf numFmtId="0" fontId="38" fillId="30" borderId="0" xfId="66" applyFont="1" applyFill="1" applyAlignment="1">
      <alignment wrapText="1"/>
    </xf>
    <xf numFmtId="0" fontId="38" fillId="30" borderId="0" xfId="63" applyFont="1" applyFill="1" applyBorder="1"/>
    <xf numFmtId="0" fontId="41" fillId="30" borderId="0" xfId="0" applyNumberFormat="1" applyFont="1" applyFill="1" applyAlignment="1">
      <alignment vertical="justify"/>
    </xf>
    <xf numFmtId="0" fontId="38" fillId="30" borderId="0" xfId="66" applyFont="1" applyFill="1" applyAlignment="1"/>
    <xf numFmtId="0" fontId="36" fillId="30" borderId="0" xfId="66" applyFont="1" applyFill="1"/>
    <xf numFmtId="0" fontId="36" fillId="30" borderId="0" xfId="66" applyFont="1" applyFill="1" applyBorder="1" applyAlignment="1">
      <alignment horizontal="left" vertical="center"/>
    </xf>
    <xf numFmtId="0" fontId="36" fillId="30" borderId="0" xfId="66" applyFont="1" applyFill="1" applyAlignment="1">
      <alignment horizontal="center" wrapText="1"/>
    </xf>
    <xf numFmtId="0" fontId="36" fillId="30" borderId="0" xfId="66" applyFont="1" applyFill="1" applyAlignment="1">
      <alignment horizontal="center" vertical="center"/>
    </xf>
    <xf numFmtId="0" fontId="36" fillId="30" borderId="0" xfId="66" applyFont="1" applyFill="1" applyAlignment="1">
      <alignment vertical="center"/>
    </xf>
    <xf numFmtId="0" fontId="36" fillId="30" borderId="0" xfId="66" applyFont="1" applyFill="1" applyAlignment="1">
      <alignment wrapText="1"/>
    </xf>
    <xf numFmtId="0" fontId="36" fillId="30" borderId="0" xfId="66" applyFont="1" applyFill="1" applyAlignment="1"/>
    <xf numFmtId="0" fontId="50" fillId="30" borderId="0" xfId="63" applyFont="1" applyFill="1" applyBorder="1" applyAlignment="1">
      <alignment horizontal="right" vertical="top"/>
    </xf>
    <xf numFmtId="0" fontId="50" fillId="30" borderId="0" xfId="66" applyFont="1" applyFill="1" applyBorder="1" applyAlignment="1">
      <alignment horizontal="right" vertical="top"/>
    </xf>
    <xf numFmtId="0" fontId="38" fillId="30" borderId="0" xfId="66" applyFont="1" applyFill="1" applyAlignment="1">
      <alignment horizontal="center" vertical="center"/>
    </xf>
    <xf numFmtId="0" fontId="38" fillId="30" borderId="0" xfId="66" applyFont="1" applyFill="1" applyAlignment="1">
      <alignment horizontal="center"/>
    </xf>
    <xf numFmtId="0" fontId="38" fillId="30" borderId="0" xfId="66" applyFont="1" applyFill="1" applyAlignment="1">
      <alignment horizontal="center" vertical="center" wrapText="1"/>
    </xf>
    <xf numFmtId="0" fontId="38" fillId="30" borderId="0" xfId="66" applyFont="1" applyFill="1" applyAlignment="1">
      <alignment horizontal="right" vertical="center"/>
    </xf>
    <xf numFmtId="0" fontId="38" fillId="30" borderId="0" xfId="66" applyFont="1" applyFill="1" applyAlignment="1">
      <alignment horizontal="right" vertical="center" wrapText="1"/>
    </xf>
    <xf numFmtId="0" fontId="36" fillId="30" borderId="0" xfId="66" applyFont="1" applyFill="1" applyAlignment="1">
      <alignment horizontal="center"/>
    </xf>
    <xf numFmtId="0" fontId="38" fillId="30" borderId="0" xfId="66" applyFont="1" applyFill="1" applyAlignment="1">
      <alignment horizontal="center" wrapText="1"/>
    </xf>
    <xf numFmtId="0" fontId="38" fillId="30" borderId="0" xfId="66" applyFont="1" applyFill="1" applyAlignment="1">
      <alignment vertical="center" wrapText="1"/>
    </xf>
    <xf numFmtId="14" fontId="46" fillId="30" borderId="0" xfId="47" applyNumberFormat="1" applyFont="1" applyFill="1" applyBorder="1" applyAlignment="1" applyProtection="1"/>
    <xf numFmtId="14" fontId="39" fillId="30" borderId="0" xfId="47" applyNumberFormat="1" applyFill="1" applyBorder="1" applyAlignment="1" applyProtection="1"/>
    <xf numFmtId="14" fontId="39" fillId="25" borderId="0" xfId="47" applyNumberFormat="1" applyFill="1" applyAlignment="1" applyProtection="1">
      <alignment vertical="center"/>
    </xf>
    <xf numFmtId="0" fontId="39" fillId="30" borderId="0" xfId="47" applyNumberFormat="1" applyFill="1" applyAlignment="1" applyProtection="1">
      <alignment vertical="center"/>
    </xf>
    <xf numFmtId="0" fontId="39" fillId="30" borderId="0" xfId="47" applyFill="1" applyAlignment="1" applyProtection="1">
      <alignment vertical="center"/>
    </xf>
    <xf numFmtId="14" fontId="39" fillId="30" borderId="0" xfId="47" applyNumberFormat="1" applyFill="1" applyAlignment="1" applyProtection="1">
      <alignment vertical="center"/>
    </xf>
    <xf numFmtId="14" fontId="39" fillId="25" borderId="0" xfId="47" applyNumberFormat="1" applyFill="1" applyAlignment="1" applyProtection="1"/>
    <xf numFmtId="14" fontId="39" fillId="30" borderId="0" xfId="47" applyNumberFormat="1" applyFill="1" applyAlignment="1" applyProtection="1"/>
    <xf numFmtId="0" fontId="43" fillId="30" borderId="0" xfId="63" applyFont="1" applyFill="1" applyBorder="1" applyAlignment="1">
      <alignment vertical="center"/>
    </xf>
    <xf numFmtId="0" fontId="50" fillId="30" borderId="0" xfId="0" applyNumberFormat="1" applyFont="1" applyFill="1" applyAlignment="1">
      <alignment vertical="top"/>
    </xf>
    <xf numFmtId="0" fontId="50" fillId="30" borderId="0" xfId="66" applyFont="1" applyFill="1" applyAlignment="1">
      <alignment vertical="top"/>
    </xf>
    <xf numFmtId="0" fontId="0" fillId="30" borderId="0" xfId="0" applyNumberFormat="1" applyFill="1" applyAlignment="1">
      <alignment vertical="top"/>
    </xf>
    <xf numFmtId="0" fontId="39" fillId="25" borderId="39" xfId="47" applyNumberFormat="1" applyFill="1" applyBorder="1" applyAlignment="1" applyProtection="1">
      <alignment vertical="center"/>
    </xf>
    <xf numFmtId="0" fontId="50" fillId="25" borderId="0" xfId="66" applyFont="1" applyFill="1" applyAlignment="1">
      <alignment horizontal="right" vertical="top"/>
    </xf>
    <xf numFmtId="0" fontId="54" fillId="0" borderId="146" xfId="0" applyNumberFormat="1" applyFont="1" applyBorder="1" applyAlignment="1">
      <alignment horizontal="center" vertical="center"/>
    </xf>
    <xf numFmtId="0" fontId="43" fillId="30" borderId="0" xfId="63" applyFont="1" applyFill="1" applyAlignment="1">
      <alignment vertical="center"/>
    </xf>
    <xf numFmtId="0" fontId="50" fillId="30" borderId="0" xfId="0" applyNumberFormat="1" applyFont="1" applyFill="1" applyAlignment="1">
      <alignment horizontal="left" vertical="top" wrapText="1"/>
    </xf>
    <xf numFmtId="0" fontId="50" fillId="30" borderId="0" xfId="0" applyNumberFormat="1" applyFont="1" applyFill="1" applyAlignment="1">
      <alignment wrapText="1"/>
    </xf>
    <xf numFmtId="0" fontId="50" fillId="30" borderId="0" xfId="0" applyNumberFormat="1" applyFont="1" applyFill="1" applyAlignment="1"/>
    <xf numFmtId="0" fontId="0" fillId="0" borderId="0" xfId="0" applyNumberFormat="1" applyAlignment="1"/>
    <xf numFmtId="0" fontId="41" fillId="0" borderId="0" xfId="60" applyNumberFormat="1" applyFont="1" applyAlignment="1"/>
    <xf numFmtId="0" fontId="0" fillId="0" borderId="0" xfId="0" applyNumberFormat="1" applyAlignment="1"/>
    <xf numFmtId="0" fontId="36" fillId="33" borderId="60" xfId="0" applyNumberFormat="1" applyFont="1" applyFill="1" applyBorder="1" applyAlignment="1">
      <alignment horizontal="center" vertical="center"/>
    </xf>
    <xf numFmtId="14" fontId="38" fillId="30" borderId="0" xfId="71" applyFont="1" applyFill="1" applyAlignment="1">
      <alignment vertical="center"/>
    </xf>
    <xf numFmtId="14" fontId="51" fillId="30" borderId="0" xfId="0" applyFont="1" applyFill="1" applyAlignment="1">
      <alignment horizontal="left" vertical="center"/>
    </xf>
    <xf numFmtId="14" fontId="55" fillId="30" borderId="0" xfId="0" applyFont="1" applyFill="1" applyBorder="1" applyAlignment="1">
      <alignment vertical="center"/>
    </xf>
    <xf numFmtId="0" fontId="36" fillId="24" borderId="67" xfId="63" applyFont="1" applyFill="1" applyBorder="1" applyAlignment="1">
      <alignment horizontal="center" vertical="center"/>
    </xf>
    <xf numFmtId="0" fontId="36" fillId="0" borderId="108" xfId="63" applyFont="1" applyBorder="1" applyAlignment="1">
      <alignment horizontal="center" vertical="center"/>
    </xf>
    <xf numFmtId="0" fontId="36" fillId="0" borderId="162" xfId="63" applyFont="1" applyBorder="1" applyAlignment="1">
      <alignment horizontal="center" vertical="center"/>
    </xf>
    <xf numFmtId="0" fontId="36" fillId="0" borderId="163" xfId="63" applyFont="1" applyBorder="1" applyAlignment="1">
      <alignment horizontal="center" vertical="center"/>
    </xf>
    <xf numFmtId="0" fontId="36" fillId="0" borderId="164" xfId="63" applyFont="1" applyBorder="1" applyAlignment="1">
      <alignment horizontal="center" vertical="center"/>
    </xf>
    <xf numFmtId="0" fontId="36" fillId="0" borderId="141" xfId="63" applyFont="1" applyBorder="1" applyAlignment="1">
      <alignment horizontal="center" vertical="center"/>
    </xf>
    <xf numFmtId="166" fontId="41" fillId="31" borderId="136" xfId="63" applyNumberFormat="1" applyFont="1" applyFill="1" applyBorder="1" applyAlignment="1">
      <alignment horizontal="right" vertical="center"/>
    </xf>
    <xf numFmtId="166" fontId="41" fillId="0" borderId="134" xfId="63" applyNumberFormat="1" applyFont="1" applyBorder="1" applyAlignment="1">
      <alignment horizontal="right" vertical="center"/>
    </xf>
    <xf numFmtId="166" fontId="41" fillId="0" borderId="135" xfId="63" applyNumberFormat="1" applyFont="1" applyBorder="1" applyAlignment="1">
      <alignment horizontal="right" vertical="center"/>
    </xf>
    <xf numFmtId="166" fontId="41" fillId="0" borderId="137" xfId="63" applyNumberFormat="1" applyFont="1" applyBorder="1" applyAlignment="1">
      <alignment horizontal="right" vertical="center"/>
    </xf>
    <xf numFmtId="43" fontId="36" fillId="27" borderId="67" xfId="63" applyNumberFormat="1" applyFont="1" applyFill="1" applyBorder="1" applyAlignment="1">
      <alignment vertical="center"/>
    </xf>
    <xf numFmtId="166" fontId="41" fillId="31" borderId="45" xfId="63" applyNumberFormat="1" applyFont="1" applyFill="1" applyBorder="1" applyAlignment="1">
      <alignment horizontal="right" vertical="center"/>
    </xf>
    <xf numFmtId="166" fontId="41" fillId="0" borderId="157" xfId="63" applyNumberFormat="1" applyFont="1" applyBorder="1" applyAlignment="1">
      <alignment horizontal="right" vertical="center"/>
    </xf>
    <xf numFmtId="166" fontId="41" fillId="0" borderId="96" xfId="63" applyNumberFormat="1" applyFont="1" applyBorder="1" applyAlignment="1">
      <alignment horizontal="right" vertical="center"/>
    </xf>
    <xf numFmtId="166" fontId="41" fillId="0" borderId="122" xfId="63" applyNumberFormat="1" applyFont="1" applyBorder="1" applyAlignment="1">
      <alignment horizontal="right" vertical="center"/>
    </xf>
    <xf numFmtId="0" fontId="54" fillId="0" borderId="148" xfId="0" applyNumberFormat="1" applyFont="1" applyBorder="1" applyAlignment="1">
      <alignment horizontal="center" vertical="center"/>
    </xf>
    <xf numFmtId="0" fontId="36" fillId="33" borderId="42" xfId="0" applyNumberFormat="1" applyFont="1" applyFill="1" applyBorder="1" applyAlignment="1">
      <alignment horizontal="center" vertical="center"/>
    </xf>
    <xf numFmtId="166" fontId="38" fillId="31" borderId="45" xfId="63" applyNumberFormat="1" applyFont="1" applyFill="1" applyBorder="1" applyAlignment="1">
      <alignment horizontal="right" vertical="center"/>
    </xf>
    <xf numFmtId="166" fontId="38" fillId="0" borderId="157" xfId="63" applyNumberFormat="1" applyFont="1" applyBorder="1" applyAlignment="1">
      <alignment horizontal="right" vertical="center"/>
    </xf>
    <xf numFmtId="166" fontId="38" fillId="0" borderId="96" xfId="63" applyNumberFormat="1" applyFont="1" applyBorder="1" applyAlignment="1">
      <alignment horizontal="right" vertical="center"/>
    </xf>
    <xf numFmtId="166" fontId="38" fillId="0" borderId="122" xfId="63" applyNumberFormat="1" applyFont="1" applyBorder="1" applyAlignment="1">
      <alignment horizontal="right" vertical="center"/>
    </xf>
    <xf numFmtId="166" fontId="38" fillId="31" borderId="55" xfId="63" applyNumberFormat="1" applyFont="1" applyFill="1" applyBorder="1" applyAlignment="1">
      <alignment horizontal="right" vertical="center"/>
    </xf>
    <xf numFmtId="166" fontId="38" fillId="0" borderId="158" xfId="63" applyNumberFormat="1" applyFont="1" applyBorder="1" applyAlignment="1">
      <alignment horizontal="right" vertical="center"/>
    </xf>
    <xf numFmtId="166" fontId="38" fillId="0" borderId="119" xfId="63" applyNumberFormat="1" applyFont="1" applyBorder="1" applyAlignment="1">
      <alignment horizontal="right" vertical="center"/>
    </xf>
    <xf numFmtId="166" fontId="38" fillId="0" borderId="123" xfId="63" applyNumberFormat="1" applyFont="1" applyBorder="1" applyAlignment="1">
      <alignment horizontal="right" vertical="center"/>
    </xf>
    <xf numFmtId="43" fontId="36" fillId="27" borderId="65" xfId="63" applyNumberFormat="1" applyFont="1" applyFill="1" applyBorder="1" applyAlignment="1">
      <alignment vertical="center"/>
    </xf>
    <xf numFmtId="43" fontId="36" fillId="27" borderId="166" xfId="63" applyNumberFormat="1" applyFont="1" applyFill="1" applyBorder="1" applyAlignment="1">
      <alignment vertical="center"/>
    </xf>
    <xf numFmtId="41" fontId="36" fillId="31" borderId="152" xfId="0" applyNumberFormat="1" applyFont="1" applyFill="1" applyBorder="1" applyAlignment="1">
      <alignment vertical="center"/>
    </xf>
    <xf numFmtId="41" fontId="38" fillId="30" borderId="159" xfId="0" applyNumberFormat="1" applyFont="1" applyFill="1" applyBorder="1" applyAlignment="1">
      <alignment vertical="center"/>
    </xf>
    <xf numFmtId="41" fontId="38" fillId="30" borderId="120" xfId="0" applyNumberFormat="1" applyFont="1" applyFill="1" applyBorder="1" applyAlignment="1">
      <alignment vertical="center"/>
    </xf>
    <xf numFmtId="41" fontId="38" fillId="30" borderId="167" xfId="0" applyNumberFormat="1" applyFont="1" applyFill="1" applyBorder="1" applyAlignment="1">
      <alignment vertical="center"/>
    </xf>
    <xf numFmtId="41" fontId="36" fillId="31" borderId="152" xfId="63" applyNumberFormat="1" applyFont="1" applyFill="1" applyBorder="1" applyAlignment="1">
      <alignment vertical="center"/>
    </xf>
    <xf numFmtId="41" fontId="38" fillId="30" borderId="168" xfId="0" applyNumberFormat="1" applyFont="1" applyFill="1" applyBorder="1" applyAlignment="1">
      <alignment vertical="center"/>
    </xf>
    <xf numFmtId="41" fontId="38" fillId="30" borderId="124" xfId="0" applyNumberFormat="1" applyFont="1" applyFill="1" applyBorder="1" applyAlignment="1">
      <alignment vertical="center"/>
    </xf>
    <xf numFmtId="41" fontId="36" fillId="31" borderId="45" xfId="0" applyNumberFormat="1" applyFont="1" applyFill="1" applyBorder="1" applyAlignment="1">
      <alignment horizontal="center" vertical="center"/>
    </xf>
    <xf numFmtId="41" fontId="38" fillId="30" borderId="157" xfId="0" applyNumberFormat="1" applyFont="1" applyFill="1" applyBorder="1" applyAlignment="1">
      <alignment horizontal="center" vertical="center"/>
    </xf>
    <xf numFmtId="41" fontId="38" fillId="30" borderId="96" xfId="0" applyNumberFormat="1" applyFont="1" applyFill="1" applyBorder="1" applyAlignment="1">
      <alignment horizontal="center" vertical="center"/>
    </xf>
    <xf numFmtId="41" fontId="38" fillId="30" borderId="116" xfId="0" applyNumberFormat="1" applyFont="1" applyFill="1" applyBorder="1" applyAlignment="1">
      <alignment horizontal="center" vertical="center"/>
    </xf>
    <xf numFmtId="41" fontId="36" fillId="31" borderId="45" xfId="63" applyNumberFormat="1" applyFont="1" applyFill="1" applyBorder="1" applyAlignment="1">
      <alignment horizontal="center" vertical="center"/>
    </xf>
    <xf numFmtId="41" fontId="38" fillId="30" borderId="98" xfId="0" applyNumberFormat="1" applyFont="1" applyFill="1" applyBorder="1" applyAlignment="1">
      <alignment horizontal="center" vertical="center"/>
    </xf>
    <xf numFmtId="41" fontId="38" fillId="30" borderId="122" xfId="0" applyNumberFormat="1" applyFont="1" applyFill="1" applyBorder="1" applyAlignment="1">
      <alignment horizontal="center" vertical="center"/>
    </xf>
    <xf numFmtId="166" fontId="36" fillId="31" borderId="45" xfId="0" applyNumberFormat="1" applyFont="1" applyFill="1" applyBorder="1" applyAlignment="1">
      <alignment horizontal="center" vertical="center"/>
    </xf>
    <xf numFmtId="166" fontId="36" fillId="31" borderId="152" xfId="0" applyNumberFormat="1" applyFont="1" applyFill="1" applyBorder="1" applyAlignment="1">
      <alignment vertical="center"/>
    </xf>
    <xf numFmtId="166" fontId="38" fillId="30" borderId="157" xfId="0" applyNumberFormat="1" applyFont="1" applyFill="1" applyBorder="1" applyAlignment="1">
      <alignment horizontal="center" vertical="center"/>
    </xf>
    <xf numFmtId="166" fontId="38" fillId="30" borderId="159" xfId="0" applyNumberFormat="1" applyFont="1" applyFill="1" applyBorder="1" applyAlignment="1">
      <alignment vertical="center"/>
    </xf>
    <xf numFmtId="166" fontId="38" fillId="30" borderId="96" xfId="0" applyNumberFormat="1" applyFont="1" applyFill="1" applyBorder="1" applyAlignment="1">
      <alignment horizontal="center" vertical="center"/>
    </xf>
    <xf numFmtId="166" fontId="38" fillId="30" borderId="120" xfId="0" applyNumberFormat="1" applyFont="1" applyFill="1" applyBorder="1" applyAlignment="1">
      <alignment vertical="center"/>
    </xf>
    <xf numFmtId="166" fontId="38" fillId="30" borderId="116" xfId="0" applyNumberFormat="1" applyFont="1" applyFill="1" applyBorder="1" applyAlignment="1">
      <alignment horizontal="center" vertical="center"/>
    </xf>
    <xf numFmtId="166" fontId="38" fillId="30" borderId="167" xfId="0" applyNumberFormat="1" applyFont="1" applyFill="1" applyBorder="1" applyAlignment="1">
      <alignment vertical="center"/>
    </xf>
    <xf numFmtId="166" fontId="36" fillId="31" borderId="45" xfId="63" applyNumberFormat="1" applyFont="1" applyFill="1" applyBorder="1" applyAlignment="1">
      <alignment horizontal="center" vertical="center"/>
    </xf>
    <xf numFmtId="166" fontId="36" fillId="31" borderId="152" xfId="63" applyNumberFormat="1" applyFont="1" applyFill="1" applyBorder="1" applyAlignment="1">
      <alignment vertical="center"/>
    </xf>
    <xf numFmtId="166" fontId="38" fillId="30" borderId="98" xfId="0" applyNumberFormat="1" applyFont="1" applyFill="1" applyBorder="1" applyAlignment="1">
      <alignment horizontal="center" vertical="center"/>
    </xf>
    <xf numFmtId="166" fontId="38" fillId="30" borderId="168" xfId="0" applyNumberFormat="1" applyFont="1" applyFill="1" applyBorder="1" applyAlignment="1">
      <alignment vertical="center"/>
    </xf>
    <xf numFmtId="166" fontId="38" fillId="30" borderId="122" xfId="0" applyNumberFormat="1" applyFont="1" applyFill="1" applyBorder="1" applyAlignment="1">
      <alignment horizontal="center" vertical="center"/>
    </xf>
    <xf numFmtId="166" fontId="38" fillId="30" borderId="124" xfId="0" applyNumberFormat="1" applyFont="1" applyFill="1" applyBorder="1" applyAlignment="1">
      <alignment vertical="center"/>
    </xf>
    <xf numFmtId="166" fontId="49" fillId="25" borderId="158" xfId="63" applyNumberFormat="1" applyFont="1" applyFill="1" applyBorder="1" applyAlignment="1">
      <alignment horizontal="center" vertical="center"/>
    </xf>
    <xf numFmtId="166" fontId="49" fillId="25" borderId="123" xfId="63" applyNumberFormat="1" applyFont="1" applyFill="1" applyBorder="1" applyAlignment="1">
      <alignment horizontal="center" vertical="center"/>
    </xf>
    <xf numFmtId="166" fontId="36" fillId="31" borderId="55" xfId="63" applyNumberFormat="1" applyFont="1" applyFill="1" applyBorder="1" applyAlignment="1">
      <alignment horizontal="center" vertical="center"/>
    </xf>
    <xf numFmtId="166" fontId="36" fillId="31" borderId="152" xfId="63" applyNumberFormat="1" applyFont="1" applyFill="1" applyBorder="1" applyAlignment="1">
      <alignment horizontal="right" vertical="center"/>
    </xf>
    <xf numFmtId="166" fontId="48" fillId="0" borderId="159" xfId="63" applyNumberFormat="1" applyFont="1" applyBorder="1" applyAlignment="1">
      <alignment horizontal="right" vertical="center"/>
    </xf>
    <xf numFmtId="166" fontId="48" fillId="0" borderId="124" xfId="63" applyNumberFormat="1" applyFont="1" applyBorder="1" applyAlignment="1">
      <alignment horizontal="right" vertical="center"/>
    </xf>
    <xf numFmtId="41" fontId="36" fillId="31" borderId="76" xfId="63" applyNumberFormat="1" applyFont="1" applyFill="1" applyBorder="1" applyAlignment="1">
      <alignment horizontal="center" vertical="center"/>
    </xf>
    <xf numFmtId="41" fontId="36" fillId="31" borderId="147" xfId="63" applyNumberFormat="1" applyFont="1" applyFill="1" applyBorder="1" applyAlignment="1">
      <alignment vertical="center"/>
    </xf>
    <xf numFmtId="41" fontId="36" fillId="31" borderId="70" xfId="63" applyNumberFormat="1" applyFont="1" applyFill="1" applyBorder="1" applyAlignment="1">
      <alignment horizontal="center" vertical="center"/>
    </xf>
    <xf numFmtId="41" fontId="36" fillId="31" borderId="125" xfId="63" applyNumberFormat="1" applyFont="1" applyFill="1" applyBorder="1" applyAlignment="1">
      <alignment vertical="center"/>
    </xf>
    <xf numFmtId="0" fontId="48" fillId="30" borderId="149" xfId="0" applyNumberFormat="1" applyFont="1" applyFill="1" applyBorder="1" applyAlignment="1">
      <alignment horizontal="center" vertical="center"/>
    </xf>
    <xf numFmtId="41" fontId="48" fillId="30" borderId="157" xfId="0" applyNumberFormat="1" applyFont="1" applyFill="1" applyBorder="1" applyAlignment="1">
      <alignment horizontal="center" vertical="center"/>
    </xf>
    <xf numFmtId="41" fontId="48" fillId="30" borderId="159" xfId="0" applyNumberFormat="1" applyFont="1" applyFill="1" applyBorder="1" applyAlignment="1">
      <alignment vertical="center"/>
    </xf>
    <xf numFmtId="0" fontId="48" fillId="30" borderId="141" xfId="0" applyNumberFormat="1" applyFont="1" applyFill="1" applyBorder="1" applyAlignment="1">
      <alignment horizontal="center" vertical="center"/>
    </xf>
    <xf numFmtId="41" fontId="48" fillId="30" borderId="98" xfId="0" applyNumberFormat="1" applyFont="1" applyFill="1" applyBorder="1" applyAlignment="1">
      <alignment horizontal="center" vertical="center"/>
    </xf>
    <xf numFmtId="41" fontId="48" fillId="30" borderId="168" xfId="0" applyNumberFormat="1" applyFont="1" applyFill="1" applyBorder="1" applyAlignment="1">
      <alignment vertical="center"/>
    </xf>
    <xf numFmtId="0" fontId="48" fillId="30" borderId="18" xfId="0" applyNumberFormat="1" applyFont="1" applyFill="1" applyBorder="1" applyAlignment="1">
      <alignment horizontal="center" vertical="center"/>
    </xf>
    <xf numFmtId="41" fontId="48" fillId="30" borderId="95" xfId="0" applyNumberFormat="1" applyFont="1" applyFill="1" applyBorder="1" applyAlignment="1">
      <alignment horizontal="center" vertical="center"/>
    </xf>
    <xf numFmtId="41" fontId="48" fillId="30" borderId="169" xfId="0" applyNumberFormat="1" applyFont="1" applyFill="1" applyBorder="1" applyAlignment="1">
      <alignment vertical="center"/>
    </xf>
    <xf numFmtId="0" fontId="48" fillId="30" borderId="30" xfId="0" applyNumberFormat="1" applyFont="1" applyFill="1" applyBorder="1" applyAlignment="1">
      <alignment horizontal="center" vertical="center"/>
    </xf>
    <xf numFmtId="0" fontId="48" fillId="30" borderId="131" xfId="0" applyNumberFormat="1" applyFont="1" applyFill="1" applyBorder="1" applyAlignment="1">
      <alignment horizontal="center" vertical="center"/>
    </xf>
    <xf numFmtId="41" fontId="48" fillId="30" borderId="122" xfId="0" applyNumberFormat="1" applyFont="1" applyFill="1" applyBorder="1" applyAlignment="1">
      <alignment horizontal="center" vertical="center"/>
    </xf>
    <xf numFmtId="41" fontId="48" fillId="30" borderId="124" xfId="0" applyNumberFormat="1" applyFont="1" applyFill="1" applyBorder="1" applyAlignment="1">
      <alignment vertical="center"/>
    </xf>
    <xf numFmtId="166" fontId="36" fillId="31" borderId="147" xfId="63" applyNumberFormat="1" applyFont="1" applyFill="1" applyBorder="1" applyAlignment="1">
      <alignment vertical="center"/>
    </xf>
    <xf numFmtId="166" fontId="38" fillId="30" borderId="169" xfId="0" applyNumberFormat="1" applyFont="1" applyFill="1" applyBorder="1" applyAlignment="1">
      <alignment vertical="center"/>
    </xf>
    <xf numFmtId="166" fontId="36" fillId="31" borderId="125" xfId="63" applyNumberFormat="1" applyFont="1" applyFill="1" applyBorder="1" applyAlignment="1">
      <alignment vertical="center"/>
    </xf>
    <xf numFmtId="43" fontId="36" fillId="24" borderId="56" xfId="63" applyNumberFormat="1" applyFont="1" applyFill="1" applyBorder="1" applyAlignment="1">
      <alignment horizontal="center" vertical="center"/>
    </xf>
    <xf numFmtId="43" fontId="36" fillId="0" borderId="56" xfId="63" applyNumberFormat="1" applyFont="1" applyBorder="1" applyAlignment="1">
      <alignment horizontal="center" vertical="center"/>
    </xf>
    <xf numFmtId="43" fontId="36" fillId="0" borderId="108" xfId="63" applyNumberFormat="1" applyFont="1" applyBorder="1" applyAlignment="1">
      <alignment horizontal="center" vertical="center"/>
    </xf>
    <xf numFmtId="43" fontId="36" fillId="0" borderId="162" xfId="63" applyNumberFormat="1" applyFont="1" applyBorder="1" applyAlignment="1">
      <alignment horizontal="center" vertical="center"/>
    </xf>
    <xf numFmtId="43" fontId="36" fillId="0" borderId="163" xfId="63" applyNumberFormat="1" applyFont="1" applyBorder="1" applyAlignment="1">
      <alignment horizontal="center" vertical="center"/>
    </xf>
    <xf numFmtId="43" fontId="36" fillId="0" borderId="164" xfId="63" applyNumberFormat="1" applyFont="1" applyBorder="1" applyAlignment="1">
      <alignment horizontal="center" vertical="center"/>
    </xf>
    <xf numFmtId="43" fontId="36" fillId="0" borderId="60" xfId="63" applyNumberFormat="1" applyFont="1" applyBorder="1" applyAlignment="1">
      <alignment horizontal="center" vertical="center"/>
    </xf>
    <xf numFmtId="43" fontId="36" fillId="0" borderId="141" xfId="63" applyNumberFormat="1" applyFont="1" applyBorder="1" applyAlignment="1">
      <alignment horizontal="center" vertical="center"/>
    </xf>
    <xf numFmtId="43" fontId="36" fillId="0" borderId="165" xfId="63" applyNumberFormat="1" applyFont="1" applyBorder="1" applyAlignment="1">
      <alignment horizontal="center" vertical="center"/>
    </xf>
    <xf numFmtId="43" fontId="36" fillId="0" borderId="64" xfId="63" applyNumberFormat="1" applyFont="1" applyBorder="1" applyAlignment="1">
      <alignment horizontal="center" vertical="center"/>
    </xf>
    <xf numFmtId="43" fontId="36" fillId="0" borderId="146" xfId="63" applyNumberFormat="1" applyFont="1" applyBorder="1" applyAlignment="1">
      <alignment horizontal="center" vertical="center"/>
    </xf>
    <xf numFmtId="166" fontId="41" fillId="24" borderId="44" xfId="0" applyNumberFormat="1" applyFont="1" applyFill="1" applyBorder="1" applyAlignment="1">
      <alignment vertical="center"/>
    </xf>
    <xf numFmtId="166" fontId="41" fillId="0" borderId="44" xfId="0" applyNumberFormat="1" applyFont="1" applyBorder="1" applyAlignment="1">
      <alignment vertical="center"/>
    </xf>
    <xf numFmtId="166" fontId="41" fillId="0" borderId="74" xfId="0" applyNumberFormat="1" applyFont="1" applyBorder="1" applyAlignment="1">
      <alignment vertical="center"/>
    </xf>
    <xf numFmtId="166" fontId="41" fillId="0" borderId="95" xfId="0" applyNumberFormat="1" applyFont="1" applyBorder="1" applyAlignment="1">
      <alignment vertical="center"/>
    </xf>
    <xf numFmtId="166" fontId="41" fillId="0" borderId="96" xfId="0" applyNumberFormat="1" applyFont="1" applyBorder="1" applyAlignment="1">
      <alignment vertical="center"/>
    </xf>
    <xf numFmtId="166" fontId="41" fillId="0" borderId="97" xfId="0" applyNumberFormat="1" applyFont="1" applyBorder="1" applyAlignment="1">
      <alignment vertical="center"/>
    </xf>
    <xf numFmtId="166" fontId="41" fillId="0" borderId="42" xfId="0" applyNumberFormat="1" applyFont="1" applyBorder="1" applyAlignment="1">
      <alignment vertical="center"/>
    </xf>
    <xf numFmtId="166" fontId="41" fillId="0" borderId="98" xfId="0" applyNumberFormat="1" applyFont="1" applyBorder="1" applyAlignment="1">
      <alignment vertical="center"/>
    </xf>
    <xf numFmtId="166" fontId="41" fillId="0" borderId="116" xfId="0" applyNumberFormat="1" applyFont="1" applyBorder="1" applyAlignment="1">
      <alignment vertical="center"/>
    </xf>
    <xf numFmtId="166" fontId="41" fillId="0" borderId="54" xfId="0" applyNumberFormat="1" applyFont="1" applyBorder="1" applyAlignment="1">
      <alignment vertical="center"/>
    </xf>
    <xf numFmtId="166" fontId="36" fillId="24" borderId="56" xfId="63" applyNumberFormat="1" applyFont="1" applyFill="1" applyBorder="1" applyAlignment="1">
      <alignment vertical="center"/>
    </xf>
    <xf numFmtId="166" fontId="36" fillId="0" borderId="56" xfId="63" applyNumberFormat="1" applyFont="1" applyBorder="1" applyAlignment="1">
      <alignment vertical="center"/>
    </xf>
    <xf numFmtId="166" fontId="36" fillId="0" borderId="108" xfId="63" applyNumberFormat="1" applyFont="1" applyBorder="1" applyAlignment="1">
      <alignment vertical="center"/>
    </xf>
    <xf numFmtId="166" fontId="36" fillId="0" borderId="162" xfId="63" applyNumberFormat="1" applyFont="1" applyBorder="1" applyAlignment="1">
      <alignment vertical="center"/>
    </xf>
    <xf numFmtId="166" fontId="36" fillId="0" borderId="163" xfId="63" applyNumberFormat="1" applyFont="1" applyBorder="1" applyAlignment="1">
      <alignment vertical="center"/>
    </xf>
    <xf numFmtId="166" fontId="36" fillId="0" borderId="164" xfId="63" applyNumberFormat="1" applyFont="1" applyBorder="1" applyAlignment="1">
      <alignment vertical="center"/>
    </xf>
    <xf numFmtId="166" fontId="36" fillId="0" borderId="60" xfId="63" applyNumberFormat="1" applyFont="1" applyBorder="1" applyAlignment="1">
      <alignment vertical="center"/>
    </xf>
    <xf numFmtId="166" fontId="36" fillId="0" borderId="141" xfId="63" applyNumberFormat="1" applyFont="1" applyBorder="1" applyAlignment="1">
      <alignment vertical="center"/>
    </xf>
    <xf numFmtId="166" fontId="36" fillId="0" borderId="165" xfId="63" applyNumberFormat="1" applyFont="1" applyBorder="1" applyAlignment="1">
      <alignment vertical="center"/>
    </xf>
    <xf numFmtId="166" fontId="36" fillId="0" borderId="64" xfId="63" applyNumberFormat="1" applyFont="1" applyBorder="1" applyAlignment="1">
      <alignment vertical="center"/>
    </xf>
    <xf numFmtId="166" fontId="36" fillId="0" borderId="146" xfId="63" applyNumberFormat="1" applyFont="1" applyBorder="1" applyAlignment="1">
      <alignment vertical="center"/>
    </xf>
    <xf numFmtId="166" fontId="0" fillId="0" borderId="44" xfId="0" applyNumberFormat="1" applyFont="1" applyBorder="1" applyAlignment="1">
      <alignment vertical="center"/>
    </xf>
    <xf numFmtId="166" fontId="36" fillId="24" borderId="44" xfId="0" applyNumberFormat="1" applyFont="1" applyFill="1" applyBorder="1" applyAlignment="1">
      <alignment vertical="center"/>
    </xf>
    <xf numFmtId="166" fontId="36" fillId="0" borderId="44" xfId="0" applyNumberFormat="1" applyFont="1" applyBorder="1" applyAlignment="1">
      <alignment vertical="center"/>
    </xf>
    <xf numFmtId="166" fontId="36" fillId="0" borderId="74" xfId="0" applyNumberFormat="1" applyFont="1" applyBorder="1" applyAlignment="1">
      <alignment vertical="center"/>
    </xf>
    <xf numFmtId="166" fontId="0" fillId="0" borderId="95" xfId="0" applyNumberFormat="1" applyFont="1" applyBorder="1" applyAlignment="1">
      <alignment vertical="center"/>
    </xf>
    <xf numFmtId="166" fontId="0" fillId="0" borderId="96" xfId="0" applyNumberFormat="1" applyFont="1" applyBorder="1" applyAlignment="1">
      <alignment vertical="center"/>
    </xf>
    <xf numFmtId="166" fontId="0" fillId="0" borderId="97" xfId="0" applyNumberFormat="1" applyFont="1" applyBorder="1" applyAlignment="1">
      <alignment vertical="center"/>
    </xf>
    <xf numFmtId="166" fontId="0" fillId="0" borderId="42" xfId="0" applyNumberFormat="1" applyFont="1" applyBorder="1" applyAlignment="1">
      <alignment vertical="center"/>
    </xf>
    <xf numFmtId="166" fontId="0" fillId="0" borderId="98" xfId="0" applyNumberFormat="1" applyFont="1" applyBorder="1" applyAlignment="1">
      <alignment vertical="center"/>
    </xf>
    <xf numFmtId="166" fontId="0" fillId="0" borderId="116" xfId="0" applyNumberFormat="1" applyFont="1" applyBorder="1" applyAlignment="1">
      <alignment vertical="center"/>
    </xf>
    <xf numFmtId="166" fontId="0" fillId="0" borderId="54" xfId="0" applyNumberFormat="1" applyFont="1" applyBorder="1" applyAlignment="1">
      <alignment vertical="center"/>
    </xf>
    <xf numFmtId="166" fontId="36" fillId="0" borderId="42" xfId="0" applyNumberFormat="1" applyFont="1" applyBorder="1" applyAlignment="1">
      <alignment vertical="center"/>
    </xf>
    <xf numFmtId="0" fontId="38" fillId="30" borderId="0" xfId="63" applyFont="1" applyFill="1" applyAlignment="1">
      <alignment horizontal="left" vertical="top"/>
    </xf>
    <xf numFmtId="0" fontId="50" fillId="30" borderId="0" xfId="0" applyNumberFormat="1" applyFont="1" applyFill="1" applyAlignment="1">
      <alignment horizontal="left" vertical="justify" wrapText="1"/>
    </xf>
    <xf numFmtId="0" fontId="0" fillId="30" borderId="0" xfId="0" applyNumberFormat="1" applyFill="1" applyAlignment="1">
      <alignment horizontal="left" vertical="justify" wrapText="1"/>
    </xf>
    <xf numFmtId="0" fontId="36" fillId="33" borderId="76" xfId="61" applyNumberFormat="1" applyFont="1" applyFill="1" applyBorder="1" applyAlignment="1">
      <alignment horizontal="center" vertical="center"/>
    </xf>
    <xf numFmtId="0" fontId="36" fillId="30" borderId="76" xfId="61" applyNumberFormat="1" applyFont="1" applyFill="1" applyBorder="1" applyAlignment="1">
      <alignment horizontal="center" vertical="center"/>
    </xf>
    <xf numFmtId="0" fontId="41" fillId="0" borderId="0" xfId="60" applyNumberFormat="1" applyFont="1" applyAlignment="1"/>
    <xf numFmtId="0" fontId="0" fillId="0" borderId="0" xfId="0" applyNumberFormat="1" applyAlignment="1"/>
    <xf numFmtId="0" fontId="54" fillId="0" borderId="146" xfId="0" applyNumberFormat="1" applyFont="1" applyBorder="1" applyAlignment="1">
      <alignment horizontal="center" vertical="center"/>
    </xf>
    <xf numFmtId="0" fontId="43" fillId="30" borderId="0" xfId="63" applyFont="1" applyFill="1" applyAlignment="1">
      <alignment vertical="center"/>
    </xf>
    <xf numFmtId="0" fontId="50" fillId="30" borderId="0" xfId="0" applyNumberFormat="1" applyFont="1" applyFill="1" applyAlignment="1">
      <alignment wrapText="1"/>
    </xf>
    <xf numFmtId="0" fontId="50" fillId="30" borderId="0" xfId="0" applyNumberFormat="1" applyFont="1" applyFill="1" applyAlignment="1"/>
    <xf numFmtId="0" fontId="41" fillId="0" borderId="0" xfId="60" applyNumberFormat="1" applyFont="1" applyAlignment="1"/>
    <xf numFmtId="164" fontId="41" fillId="0" borderId="74" xfId="66" applyNumberFormat="1" applyFont="1" applyFill="1" applyBorder="1" applyAlignment="1">
      <alignment vertical="center"/>
    </xf>
    <xf numFmtId="164" fontId="41" fillId="0" borderId="42" xfId="65" applyNumberFormat="1" applyFont="1" applyFill="1" applyBorder="1" applyAlignment="1">
      <alignment horizontal="right" vertical="center"/>
    </xf>
    <xf numFmtId="164" fontId="41" fillId="0" borderId="42" xfId="64" applyNumberFormat="1" applyFont="1" applyFill="1" applyBorder="1" applyAlignment="1">
      <alignment vertical="center"/>
    </xf>
    <xf numFmtId="164" fontId="41" fillId="0" borderId="42" xfId="66" applyNumberFormat="1" applyFont="1" applyFill="1" applyBorder="1" applyAlignment="1">
      <alignment vertical="center"/>
    </xf>
    <xf numFmtId="164" fontId="41" fillId="0" borderId="54" xfId="66" applyNumberFormat="1" applyFont="1" applyFill="1" applyBorder="1" applyAlignment="1">
      <alignment vertical="center"/>
    </xf>
    <xf numFmtId="164" fontId="41" fillId="0" borderId="54" xfId="65" applyNumberFormat="1" applyFont="1" applyFill="1" applyBorder="1" applyAlignment="1">
      <alignment horizontal="right" vertical="center"/>
    </xf>
    <xf numFmtId="164" fontId="49" fillId="24" borderId="44" xfId="65" applyNumberFormat="1" applyFont="1" applyFill="1" applyBorder="1" applyAlignment="1">
      <alignment horizontal="right" vertical="center"/>
    </xf>
    <xf numFmtId="164" fontId="36" fillId="24" borderId="76" xfId="0" applyNumberFormat="1" applyFont="1" applyFill="1" applyBorder="1" applyAlignment="1">
      <alignment horizontal="right" vertical="center"/>
    </xf>
    <xf numFmtId="0" fontId="48" fillId="0" borderId="100" xfId="62" applyNumberFormat="1" applyFont="1" applyBorder="1" applyAlignment="1">
      <alignment horizontal="center" vertical="center"/>
    </xf>
    <xf numFmtId="164" fontId="48" fillId="0" borderId="42" xfId="0" applyNumberFormat="1" applyFont="1" applyBorder="1" applyAlignment="1">
      <alignment horizontal="right" vertical="center" wrapText="1"/>
    </xf>
    <xf numFmtId="0" fontId="48" fillId="0" borderId="42" xfId="62" applyNumberFormat="1" applyFont="1" applyBorder="1" applyAlignment="1">
      <alignment horizontal="center" vertical="center"/>
    </xf>
    <xf numFmtId="164" fontId="38" fillId="0" borderId="108" xfId="0" applyNumberFormat="1" applyFont="1" applyFill="1" applyBorder="1" applyAlignment="1">
      <alignment vertical="center"/>
    </xf>
    <xf numFmtId="164" fontId="38" fillId="0" borderId="74" xfId="0" applyNumberFormat="1" applyFont="1" applyBorder="1" applyAlignment="1">
      <alignment vertical="center"/>
    </xf>
    <xf numFmtId="164" fontId="38" fillId="0" borderId="60" xfId="0" applyNumberFormat="1" applyFont="1" applyFill="1" applyBorder="1" applyAlignment="1">
      <alignment vertical="center"/>
    </xf>
    <xf numFmtId="164" fontId="38" fillId="0" borderId="42" xfId="0" applyNumberFormat="1" applyFont="1" applyBorder="1" applyAlignment="1">
      <alignment vertical="center"/>
    </xf>
    <xf numFmtId="164" fontId="38" fillId="0" borderId="146" xfId="0" applyNumberFormat="1" applyFont="1" applyFill="1" applyBorder="1" applyAlignment="1">
      <alignment vertical="center"/>
    </xf>
    <xf numFmtId="164" fontId="38" fillId="0" borderId="54" xfId="0" applyNumberFormat="1" applyFont="1" applyBorder="1" applyAlignment="1">
      <alignment vertical="center"/>
    </xf>
    <xf numFmtId="0" fontId="36" fillId="29" borderId="112" xfId="0" applyNumberFormat="1" applyFont="1" applyFill="1" applyBorder="1" applyAlignment="1">
      <alignment horizontal="center" vertical="center"/>
    </xf>
    <xf numFmtId="0" fontId="36" fillId="32" borderId="15" xfId="0" applyNumberFormat="1" applyFont="1" applyFill="1" applyBorder="1" applyAlignment="1">
      <alignment horizontal="center" vertical="center"/>
    </xf>
    <xf numFmtId="164" fontId="36" fillId="24" borderId="70" xfId="0" applyNumberFormat="1" applyFont="1" applyFill="1" applyBorder="1" applyAlignment="1">
      <alignment horizontal="right" vertical="center"/>
    </xf>
    <xf numFmtId="165" fontId="36" fillId="24" borderId="76" xfId="0" applyNumberFormat="1" applyFont="1" applyFill="1" applyBorder="1" applyAlignment="1">
      <alignment horizontal="right" vertical="center"/>
    </xf>
    <xf numFmtId="165" fontId="41" fillId="0" borderId="42" xfId="0" applyNumberFormat="1" applyFont="1" applyBorder="1" applyAlignment="1">
      <alignment horizontal="right" vertical="center" wrapText="1"/>
    </xf>
    <xf numFmtId="165" fontId="36" fillId="24" borderId="70" xfId="0" applyNumberFormat="1" applyFont="1" applyFill="1" applyBorder="1" applyAlignment="1">
      <alignment horizontal="right" vertical="center"/>
    </xf>
    <xf numFmtId="164" fontId="36" fillId="32" borderId="74" xfId="0" applyNumberFormat="1" applyFont="1" applyFill="1" applyBorder="1" applyAlignment="1">
      <alignment vertical="center"/>
    </xf>
    <xf numFmtId="0" fontId="36" fillId="34" borderId="36" xfId="0" applyNumberFormat="1" applyFont="1" applyFill="1" applyBorder="1" applyAlignment="1">
      <alignment horizontal="center" vertical="center"/>
    </xf>
    <xf numFmtId="164" fontId="36" fillId="34" borderId="54" xfId="0" applyNumberFormat="1" applyFont="1" applyFill="1" applyBorder="1" applyAlignment="1">
      <alignment vertical="center"/>
    </xf>
    <xf numFmtId="0" fontId="38" fillId="0" borderId="108" xfId="0" applyNumberFormat="1" applyFont="1" applyFill="1" applyBorder="1" applyAlignment="1">
      <alignment horizontal="center" vertical="center"/>
    </xf>
    <xf numFmtId="0" fontId="38" fillId="0" borderId="60" xfId="0" applyNumberFormat="1" applyFont="1" applyFill="1" applyBorder="1" applyAlignment="1">
      <alignment horizontal="center" vertical="center"/>
    </xf>
    <xf numFmtId="0" fontId="38" fillId="0" borderId="146" xfId="0" applyNumberFormat="1" applyFont="1" applyFill="1" applyBorder="1" applyAlignment="1">
      <alignment horizontal="center" vertical="center"/>
    </xf>
    <xf numFmtId="0" fontId="36" fillId="33" borderId="42" xfId="63" applyNumberFormat="1" applyFont="1" applyFill="1" applyBorder="1" applyAlignment="1">
      <alignment horizontal="center" vertical="center" wrapText="1"/>
    </xf>
    <xf numFmtId="0" fontId="36" fillId="0" borderId="56" xfId="63" applyFont="1" applyBorder="1" applyAlignment="1">
      <alignment horizontal="center" vertical="center"/>
    </xf>
    <xf numFmtId="0" fontId="36" fillId="0" borderId="60" xfId="63" applyFont="1" applyBorder="1" applyAlignment="1">
      <alignment horizontal="center" vertical="center"/>
    </xf>
    <xf numFmtId="0" fontId="36" fillId="24" borderId="56" xfId="63" applyFont="1" applyFill="1" applyBorder="1" applyAlignment="1">
      <alignment horizontal="center" vertical="center"/>
    </xf>
    <xf numFmtId="0" fontId="36" fillId="0" borderId="64" xfId="63" applyFont="1" applyBorder="1" applyAlignment="1">
      <alignment horizontal="center" vertical="center"/>
    </xf>
    <xf numFmtId="0" fontId="36" fillId="0" borderId="146" xfId="63" applyFont="1" applyBorder="1" applyAlignment="1">
      <alignment horizontal="center" vertical="center"/>
    </xf>
    <xf numFmtId="0" fontId="36" fillId="0" borderId="165" xfId="63" applyFont="1" applyBorder="1" applyAlignment="1">
      <alignment horizontal="center" vertical="center"/>
    </xf>
    <xf numFmtId="0" fontId="36" fillId="30" borderId="0" xfId="0" applyNumberFormat="1" applyFont="1" applyFill="1" applyBorder="1" applyAlignment="1">
      <alignment horizontal="center" vertical="center" wrapText="1"/>
    </xf>
    <xf numFmtId="0" fontId="36" fillId="30" borderId="0" xfId="63" applyNumberFormat="1" applyFont="1" applyFill="1" applyBorder="1" applyAlignment="1">
      <alignment horizontal="center" vertical="center" wrapText="1"/>
    </xf>
    <xf numFmtId="0" fontId="54" fillId="30" borderId="0" xfId="0" applyNumberFormat="1" applyFont="1" applyFill="1" applyBorder="1" applyAlignment="1">
      <alignment horizontal="center" vertical="center"/>
    </xf>
    <xf numFmtId="43" fontId="41" fillId="30" borderId="0" xfId="0" applyNumberFormat="1" applyFont="1" applyFill="1" applyBorder="1" applyAlignment="1">
      <alignment vertical="center"/>
    </xf>
    <xf numFmtId="0" fontId="36" fillId="33" borderId="38" xfId="63" applyNumberFormat="1" applyFont="1" applyFill="1" applyBorder="1" applyAlignment="1">
      <alignment horizontal="center" vertical="center" wrapText="1"/>
    </xf>
    <xf numFmtId="166" fontId="36" fillId="31" borderId="45" xfId="0" applyNumberFormat="1" applyFont="1" applyFill="1" applyBorder="1" applyAlignment="1">
      <alignment vertical="center"/>
    </xf>
    <xf numFmtId="166" fontId="38" fillId="30" borderId="157" xfId="0" applyNumberFormat="1" applyFont="1" applyFill="1" applyBorder="1" applyAlignment="1">
      <alignment vertical="center"/>
    </xf>
    <xf numFmtId="166" fontId="38" fillId="30" borderId="98" xfId="0" applyNumberFormat="1" applyFont="1" applyFill="1" applyBorder="1" applyAlignment="1">
      <alignment vertical="center"/>
    </xf>
    <xf numFmtId="166" fontId="36" fillId="31" borderId="76" xfId="63" applyNumberFormat="1" applyFont="1" applyFill="1" applyBorder="1" applyAlignment="1">
      <alignment vertical="center"/>
    </xf>
    <xf numFmtId="166" fontId="38" fillId="30" borderId="95" xfId="0" applyNumberFormat="1" applyFont="1" applyFill="1" applyBorder="1" applyAlignment="1">
      <alignment vertical="center"/>
    </xf>
    <xf numFmtId="166" fontId="36" fillId="31" borderId="70" xfId="63" applyNumberFormat="1" applyFont="1" applyFill="1" applyBorder="1" applyAlignment="1">
      <alignment vertical="center"/>
    </xf>
    <xf numFmtId="166" fontId="38" fillId="30" borderId="122" xfId="0" applyNumberFormat="1" applyFont="1" applyFill="1" applyBorder="1" applyAlignment="1">
      <alignment vertical="center"/>
    </xf>
    <xf numFmtId="166" fontId="36" fillId="31" borderId="59" xfId="0" applyNumberFormat="1" applyFont="1" applyFill="1" applyBorder="1" applyAlignment="1">
      <alignment vertical="center"/>
    </xf>
    <xf numFmtId="166" fontId="38" fillId="30" borderId="149" xfId="0" applyNumberFormat="1" applyFont="1" applyFill="1" applyBorder="1" applyAlignment="1">
      <alignment vertical="center"/>
    </xf>
    <xf numFmtId="166" fontId="38" fillId="30" borderId="141" xfId="0" applyNumberFormat="1" applyFont="1" applyFill="1" applyBorder="1" applyAlignment="1">
      <alignment vertical="center"/>
    </xf>
    <xf numFmtId="166" fontId="36" fillId="31" borderId="63" xfId="63" applyNumberFormat="1" applyFont="1" applyFill="1" applyBorder="1" applyAlignment="1">
      <alignment vertical="center"/>
    </xf>
    <xf numFmtId="166" fontId="38" fillId="30" borderId="162" xfId="0" applyNumberFormat="1" applyFont="1" applyFill="1" applyBorder="1" applyAlignment="1">
      <alignment vertical="center"/>
    </xf>
    <xf numFmtId="166" fontId="38" fillId="30" borderId="170" xfId="0" applyNumberFormat="1" applyFont="1" applyFill="1" applyBorder="1" applyAlignment="1">
      <alignment vertical="center"/>
    </xf>
    <xf numFmtId="0" fontId="36" fillId="33" borderId="42" xfId="63" applyFont="1" applyFill="1" applyBorder="1" applyAlignment="1">
      <alignment horizontal="center" vertical="center" wrapText="1"/>
    </xf>
    <xf numFmtId="0" fontId="49" fillId="31" borderId="59" xfId="63" applyFont="1" applyFill="1" applyBorder="1" applyAlignment="1">
      <alignment horizontal="left" vertical="center" wrapText="1"/>
    </xf>
    <xf numFmtId="0" fontId="48" fillId="0" borderId="149" xfId="63" applyFont="1" applyBorder="1" applyAlignment="1">
      <alignment horizontal="left" vertical="center" wrapText="1"/>
    </xf>
    <xf numFmtId="0" fontId="48" fillId="0" borderId="163" xfId="63" applyFont="1" applyBorder="1" applyAlignment="1">
      <alignment horizontal="left" vertical="center" wrapText="1"/>
    </xf>
    <xf numFmtId="0" fontId="48" fillId="0" borderId="170" xfId="63" applyFont="1" applyBorder="1" applyAlignment="1">
      <alignment horizontal="left" vertical="center" wrapText="1"/>
    </xf>
    <xf numFmtId="0" fontId="54" fillId="0" borderId="127" xfId="63" applyNumberFormat="1" applyFont="1" applyBorder="1" applyAlignment="1">
      <alignment horizontal="center" vertical="center"/>
    </xf>
    <xf numFmtId="0" fontId="54" fillId="0" borderId="128" xfId="63" applyNumberFormat="1" applyFont="1" applyBorder="1" applyAlignment="1">
      <alignment horizontal="center" vertical="center"/>
    </xf>
    <xf numFmtId="0" fontId="54" fillId="0" borderId="129" xfId="63" applyNumberFormat="1" applyFont="1" applyBorder="1" applyAlignment="1">
      <alignment horizontal="center" vertical="center" wrapText="1"/>
    </xf>
    <xf numFmtId="0" fontId="36" fillId="31" borderId="59" xfId="63" applyFont="1" applyFill="1" applyBorder="1" applyAlignment="1">
      <alignment horizontal="left" vertical="center" wrapText="1"/>
    </xf>
    <xf numFmtId="0" fontId="38" fillId="0" borderId="149" xfId="63" applyFont="1" applyBorder="1" applyAlignment="1">
      <alignment horizontal="left" vertical="center" wrapText="1" indent="3"/>
    </xf>
    <xf numFmtId="0" fontId="38" fillId="0" borderId="163" xfId="63" applyFont="1" applyBorder="1" applyAlignment="1">
      <alignment horizontal="left" vertical="center" wrapText="1" indent="3"/>
    </xf>
    <xf numFmtId="0" fontId="38" fillId="0" borderId="170" xfId="63" applyFont="1" applyBorder="1" applyAlignment="1">
      <alignment horizontal="left" vertical="center" wrapText="1" indent="3"/>
    </xf>
    <xf numFmtId="0" fontId="36" fillId="31" borderId="82" xfId="0" applyNumberFormat="1" applyFont="1" applyFill="1" applyBorder="1" applyAlignment="1">
      <alignment vertical="center"/>
    </xf>
    <xf numFmtId="0" fontId="38" fillId="30" borderId="172" xfId="0" applyNumberFormat="1" applyFont="1" applyFill="1" applyBorder="1" applyAlignment="1">
      <alignment horizontal="left" vertical="center" indent="3"/>
    </xf>
    <xf numFmtId="0" fontId="38" fillId="30" borderId="144" xfId="0" applyNumberFormat="1" applyFont="1" applyFill="1" applyBorder="1" applyAlignment="1">
      <alignment horizontal="left" vertical="center" indent="3"/>
    </xf>
    <xf numFmtId="0" fontId="38" fillId="30" borderId="173" xfId="0" applyNumberFormat="1" applyFont="1" applyFill="1" applyBorder="1" applyAlignment="1">
      <alignment horizontal="left" vertical="center" indent="3"/>
    </xf>
    <xf numFmtId="0" fontId="36" fillId="31" borderId="82" xfId="63" applyFont="1" applyFill="1" applyBorder="1" applyAlignment="1">
      <alignment vertical="center"/>
    </xf>
    <xf numFmtId="0" fontId="38" fillId="30" borderId="145" xfId="0" applyNumberFormat="1" applyFont="1" applyFill="1" applyBorder="1" applyAlignment="1">
      <alignment horizontal="left" vertical="center" indent="3"/>
    </xf>
    <xf numFmtId="0" fontId="38" fillId="30" borderId="174" xfId="0" applyNumberFormat="1" applyFont="1" applyFill="1" applyBorder="1" applyAlignment="1">
      <alignment horizontal="left" vertical="center" indent="3"/>
    </xf>
    <xf numFmtId="0" fontId="54" fillId="0" borderId="146" xfId="0" applyNumberFormat="1" applyFont="1" applyBorder="1" applyAlignment="1">
      <alignment horizontal="center" vertical="center"/>
    </xf>
    <xf numFmtId="14" fontId="0" fillId="0" borderId="75" xfId="0" applyFont="1" applyBorder="1" applyAlignment="1">
      <alignment horizontal="left" vertical="center" indent="2"/>
    </xf>
    <xf numFmtId="14" fontId="0" fillId="0" borderId="78" xfId="0" applyFont="1" applyBorder="1" applyAlignment="1">
      <alignment horizontal="left" vertical="center" indent="2"/>
    </xf>
    <xf numFmtId="14" fontId="38" fillId="0" borderId="78" xfId="0" applyFont="1" applyBorder="1" applyAlignment="1">
      <alignment horizontal="left" vertical="center" indent="2"/>
    </xf>
    <xf numFmtId="14" fontId="38" fillId="0" borderId="79" xfId="0" applyFont="1" applyBorder="1" applyAlignment="1">
      <alignment horizontal="left" vertical="center" indent="2"/>
    </xf>
    <xf numFmtId="14" fontId="39" fillId="0" borderId="38" xfId="47" applyNumberFormat="1" applyBorder="1" applyAlignment="1" applyProtection="1">
      <alignment vertical="center"/>
    </xf>
    <xf numFmtId="0" fontId="50" fillId="30" borderId="0" xfId="0" applyNumberFormat="1" applyFont="1" applyFill="1" applyAlignment="1">
      <alignment horizontal="right" vertical="top"/>
    </xf>
    <xf numFmtId="14" fontId="0" fillId="30" borderId="0" xfId="0" applyFill="1" applyAlignment="1"/>
    <xf numFmtId="14" fontId="62" fillId="30" borderId="0" xfId="0" applyFont="1" applyFill="1" applyAlignment="1">
      <alignment vertical="center"/>
    </xf>
    <xf numFmtId="167" fontId="50" fillId="0" borderId="61" xfId="0" applyNumberFormat="1" applyFont="1" applyBorder="1" applyAlignment="1">
      <alignment horizontal="center" vertical="center"/>
    </xf>
    <xf numFmtId="167" fontId="50" fillId="0" borderId="70" xfId="0" applyNumberFormat="1" applyFont="1" applyBorder="1" applyAlignment="1">
      <alignment horizontal="center" vertical="center"/>
    </xf>
    <xf numFmtId="0" fontId="38" fillId="0" borderId="175" xfId="0" applyNumberFormat="1" applyFont="1" applyBorder="1" applyAlignment="1">
      <alignment horizontal="center" vertical="center"/>
    </xf>
    <xf numFmtId="0" fontId="63" fillId="0" borderId="176" xfId="63" applyFont="1" applyBorder="1" applyAlignment="1">
      <alignment horizontal="left" vertical="center"/>
    </xf>
    <xf numFmtId="0" fontId="38" fillId="0" borderId="158" xfId="0" applyNumberFormat="1" applyFont="1" applyBorder="1" applyAlignment="1">
      <alignment horizontal="center" vertical="center"/>
    </xf>
    <xf numFmtId="0" fontId="63" fillId="0" borderId="157" xfId="63" applyFont="1" applyBorder="1" applyAlignment="1">
      <alignment horizontal="left" vertical="center"/>
    </xf>
    <xf numFmtId="0" fontId="38" fillId="0" borderId="177" xfId="0" applyNumberFormat="1" applyFont="1" applyBorder="1" applyAlignment="1">
      <alignment horizontal="center" vertical="center"/>
    </xf>
    <xf numFmtId="0" fontId="63" fillId="0" borderId="96" xfId="63" applyFont="1" applyBorder="1" applyAlignment="1">
      <alignment horizontal="left" vertical="center"/>
    </xf>
    <xf numFmtId="0" fontId="38" fillId="0" borderId="119" xfId="0" applyNumberFormat="1" applyFont="1" applyBorder="1" applyAlignment="1">
      <alignment horizontal="center" vertical="center"/>
    </xf>
    <xf numFmtId="0" fontId="63" fillId="0" borderId="116" xfId="63" applyFont="1" applyBorder="1" applyAlignment="1">
      <alignment horizontal="left" vertical="center"/>
    </xf>
    <xf numFmtId="14" fontId="36" fillId="0" borderId="57" xfId="0" applyFont="1" applyBorder="1" applyAlignment="1">
      <alignment horizontal="center" vertical="center"/>
    </xf>
    <xf numFmtId="14" fontId="64" fillId="35" borderId="44" xfId="0" applyFont="1" applyFill="1" applyBorder="1" applyAlignment="1">
      <alignment horizontal="center" vertical="center" wrapText="1"/>
    </xf>
    <xf numFmtId="14" fontId="64" fillId="35" borderId="56" xfId="0" applyFont="1" applyFill="1" applyBorder="1" applyAlignment="1">
      <alignment horizontal="center" vertical="center" wrapText="1"/>
    </xf>
    <xf numFmtId="167" fontId="50" fillId="0" borderId="62" xfId="0" applyNumberFormat="1" applyFont="1" applyBorder="1" applyAlignment="1">
      <alignment horizontal="center" vertical="center"/>
    </xf>
    <xf numFmtId="167" fontId="50" fillId="0" borderId="93" xfId="0" applyNumberFormat="1" applyFont="1" applyBorder="1" applyAlignment="1">
      <alignment horizontal="center" vertical="center"/>
    </xf>
    <xf numFmtId="3" fontId="63" fillId="0" borderId="178" xfId="0" applyNumberFormat="1" applyFont="1" applyBorder="1" applyAlignment="1">
      <alignment horizontal="right" vertical="center"/>
    </xf>
    <xf numFmtId="3" fontId="63" fillId="0" borderId="179" xfId="0" applyNumberFormat="1" applyFont="1" applyBorder="1" applyAlignment="1">
      <alignment horizontal="right" vertical="center"/>
    </xf>
    <xf numFmtId="3" fontId="63" fillId="0" borderId="117" xfId="0" applyNumberFormat="1" applyFont="1" applyBorder="1" applyAlignment="1">
      <alignment horizontal="right" vertical="center"/>
    </xf>
    <xf numFmtId="3" fontId="63" fillId="0" borderId="118" xfId="0" applyNumberFormat="1" applyFont="1" applyBorder="1" applyAlignment="1">
      <alignment horizontal="right" vertical="center"/>
    </xf>
    <xf numFmtId="3" fontId="63" fillId="0" borderId="20" xfId="0" applyNumberFormat="1" applyFont="1" applyBorder="1" applyAlignment="1">
      <alignment horizontal="right" vertical="center"/>
    </xf>
    <xf numFmtId="3" fontId="63" fillId="0" borderId="21" xfId="0" applyNumberFormat="1" applyFont="1" applyBorder="1" applyAlignment="1">
      <alignment horizontal="right" vertical="center"/>
    </xf>
    <xf numFmtId="3" fontId="63" fillId="0" borderId="114" xfId="0" applyNumberFormat="1" applyFont="1" applyBorder="1" applyAlignment="1">
      <alignment horizontal="right" vertical="center"/>
    </xf>
    <xf numFmtId="3" fontId="63" fillId="0" borderId="115" xfId="0" applyNumberFormat="1" applyFont="1" applyBorder="1" applyAlignment="1">
      <alignment horizontal="right" vertical="center"/>
    </xf>
    <xf numFmtId="0" fontId="36" fillId="33" borderId="25" xfId="0" applyNumberFormat="1" applyFont="1" applyFill="1" applyBorder="1" applyAlignment="1">
      <alignment horizontal="center" vertical="center"/>
    </xf>
    <xf numFmtId="0" fontId="36" fillId="33" borderId="26" xfId="0" applyNumberFormat="1" applyFont="1" applyFill="1" applyBorder="1" applyAlignment="1">
      <alignment horizontal="center" vertical="center"/>
    </xf>
    <xf numFmtId="0" fontId="36" fillId="33" borderId="27" xfId="63" applyNumberFormat="1" applyFont="1" applyFill="1" applyBorder="1" applyAlignment="1">
      <alignment horizontal="center" vertical="center" wrapText="1"/>
    </xf>
    <xf numFmtId="0" fontId="36" fillId="33" borderId="31" xfId="61" applyNumberFormat="1" applyFont="1" applyFill="1" applyBorder="1" applyAlignment="1">
      <alignment horizontal="center" vertical="center"/>
    </xf>
    <xf numFmtId="0" fontId="36" fillId="33" borderId="32" xfId="61" applyNumberFormat="1" applyFont="1" applyFill="1" applyBorder="1" applyAlignment="1">
      <alignment horizontal="center" vertical="center"/>
    </xf>
    <xf numFmtId="0" fontId="36" fillId="33" borderId="33" xfId="61" applyNumberFormat="1" applyFont="1" applyFill="1" applyBorder="1" applyAlignment="1">
      <alignment horizontal="center" vertical="center"/>
    </xf>
    <xf numFmtId="167" fontId="50" fillId="0" borderId="71" xfId="0" applyNumberFormat="1" applyFont="1" applyBorder="1" applyAlignment="1">
      <alignment horizontal="center" vertical="center"/>
    </xf>
    <xf numFmtId="3" fontId="63" fillId="0" borderId="180" xfId="0" applyNumberFormat="1" applyFont="1" applyFill="1" applyBorder="1" applyAlignment="1">
      <alignment horizontal="right" vertical="center"/>
    </xf>
    <xf numFmtId="3" fontId="63" fillId="0" borderId="181" xfId="0" applyNumberFormat="1" applyFont="1" applyFill="1" applyBorder="1" applyAlignment="1">
      <alignment horizontal="right" vertical="center"/>
    </xf>
    <xf numFmtId="3" fontId="63" fillId="0" borderId="19" xfId="0" applyNumberFormat="1" applyFont="1" applyFill="1" applyBorder="1" applyAlignment="1">
      <alignment horizontal="right" vertical="center"/>
    </xf>
    <xf numFmtId="3" fontId="63" fillId="0" borderId="113" xfId="0" applyNumberFormat="1" applyFont="1" applyFill="1" applyBorder="1" applyAlignment="1">
      <alignment horizontal="right" vertical="center"/>
    </xf>
    <xf numFmtId="3" fontId="38" fillId="36" borderId="10" xfId="0" applyNumberFormat="1" applyFont="1" applyFill="1" applyBorder="1" applyAlignment="1">
      <alignment horizontal="right" vertical="center"/>
    </xf>
    <xf numFmtId="3" fontId="38" fillId="36" borderId="11" xfId="0" applyNumberFormat="1" applyFont="1" applyFill="1" applyBorder="1" applyAlignment="1">
      <alignment horizontal="right" vertical="center"/>
    </xf>
    <xf numFmtId="3" fontId="38" fillId="36" borderId="12" xfId="0" applyNumberFormat="1" applyFont="1" applyFill="1" applyBorder="1" applyAlignment="1">
      <alignment horizontal="right" vertical="center"/>
    </xf>
    <xf numFmtId="3" fontId="63" fillId="0" borderId="28" xfId="0" applyNumberFormat="1" applyFont="1" applyFill="1" applyBorder="1" applyAlignment="1">
      <alignment horizontal="right" vertical="center"/>
    </xf>
    <xf numFmtId="3" fontId="63" fillId="0" borderId="29" xfId="0" applyNumberFormat="1" applyFont="1" applyBorder="1" applyAlignment="1">
      <alignment horizontal="right" vertical="center"/>
    </xf>
    <xf numFmtId="3" fontId="63" fillId="0" borderId="30" xfId="0" applyNumberFormat="1" applyFont="1" applyBorder="1" applyAlignment="1">
      <alignment horizontal="right" vertical="center"/>
    </xf>
    <xf numFmtId="14" fontId="36" fillId="0" borderId="54" xfId="0" applyFont="1" applyBorder="1" applyAlignment="1">
      <alignment horizontal="center" vertical="center" wrapText="1"/>
    </xf>
    <xf numFmtId="14" fontId="39" fillId="25" borderId="39" xfId="47" applyNumberFormat="1" applyFill="1" applyBorder="1" applyAlignment="1" applyProtection="1">
      <alignment vertical="center"/>
    </xf>
    <xf numFmtId="0" fontId="44" fillId="25" borderId="0" xfId="0" applyNumberFormat="1" applyFont="1" applyFill="1" applyAlignment="1">
      <alignment horizontal="justify" vertical="top" wrapText="1"/>
    </xf>
    <xf numFmtId="14" fontId="44" fillId="24" borderId="109" xfId="71" applyFont="1" applyFill="1" applyBorder="1" applyAlignment="1"/>
    <xf numFmtId="14" fontId="44" fillId="0" borderId="110" xfId="71" applyFont="1" applyBorder="1" applyAlignment="1"/>
    <xf numFmtId="14" fontId="44" fillId="0" borderId="111" xfId="71" applyFont="1" applyBorder="1" applyAlignment="1"/>
    <xf numFmtId="14" fontId="40" fillId="25" borderId="0" xfId="71" applyFont="1" applyFill="1" applyAlignment="1">
      <alignment horizontal="center" vertical="top" wrapText="1"/>
    </xf>
    <xf numFmtId="14" fontId="41" fillId="25" borderId="0" xfId="71" applyFont="1" applyFill="1" applyAlignment="1">
      <alignment horizontal="center" vertical="top" wrapText="1"/>
    </xf>
    <xf numFmtId="14" fontId="40" fillId="24" borderId="109" xfId="71" applyFont="1" applyFill="1" applyBorder="1" applyAlignment="1">
      <alignment horizontal="center" vertical="top" wrapText="1"/>
    </xf>
    <xf numFmtId="14" fontId="40" fillId="24" borderId="110" xfId="71" applyFont="1" applyFill="1" applyBorder="1" applyAlignment="1">
      <alignment horizontal="center" vertical="top" wrapText="1"/>
    </xf>
    <xf numFmtId="14" fontId="40" fillId="24" borderId="111" xfId="71" applyFont="1" applyFill="1" applyBorder="1" applyAlignment="1">
      <alignment horizontal="center" vertical="top" wrapText="1"/>
    </xf>
    <xf numFmtId="0" fontId="44" fillId="25" borderId="0" xfId="0" applyNumberFormat="1" applyFont="1" applyFill="1" applyAlignment="1">
      <alignment vertical="top" wrapText="1"/>
    </xf>
    <xf numFmtId="0" fontId="44" fillId="25" borderId="0" xfId="0" applyNumberFormat="1" applyFont="1" applyFill="1" applyAlignment="1">
      <alignment wrapText="1"/>
    </xf>
    <xf numFmtId="0" fontId="44" fillId="0" borderId="0" xfId="0" applyNumberFormat="1" applyFont="1" applyAlignment="1">
      <alignment horizontal="justify" vertical="top" wrapText="1"/>
    </xf>
    <xf numFmtId="0" fontId="0" fillId="0" borderId="0" xfId="0" applyNumberFormat="1" applyAlignment="1">
      <alignment vertical="top" wrapText="1"/>
    </xf>
    <xf numFmtId="14" fontId="50" fillId="30" borderId="0" xfId="0" applyFont="1" applyFill="1" applyBorder="1" applyAlignment="1">
      <alignment vertical="top"/>
    </xf>
    <xf numFmtId="14" fontId="50" fillId="25" borderId="0" xfId="0" applyFont="1" applyFill="1" applyBorder="1" applyAlignment="1">
      <alignment vertical="top" wrapText="1"/>
    </xf>
    <xf numFmtId="14" fontId="47" fillId="25" borderId="0" xfId="0" applyFont="1" applyFill="1" applyBorder="1" applyAlignment="1">
      <alignment horizontal="center" vertical="center" wrapText="1"/>
    </xf>
    <xf numFmtId="0" fontId="54" fillId="0" borderId="84" xfId="0" applyNumberFormat="1" applyFont="1" applyBorder="1" applyAlignment="1">
      <alignment horizontal="center" vertical="center"/>
    </xf>
    <xf numFmtId="0" fontId="54" fillId="0" borderId="146" xfId="0" applyNumberFormat="1" applyFont="1" applyBorder="1" applyAlignment="1">
      <alignment horizontal="center" vertical="center"/>
    </xf>
    <xf numFmtId="14" fontId="36" fillId="33" borderId="80" xfId="0" applyFont="1" applyFill="1" applyBorder="1" applyAlignment="1">
      <alignment horizontal="center" vertical="center"/>
    </xf>
    <xf numFmtId="14" fontId="36" fillId="33" borderId="25" xfId="0" applyFont="1" applyFill="1" applyBorder="1" applyAlignment="1">
      <alignment horizontal="center" vertical="center"/>
    </xf>
    <xf numFmtId="14" fontId="36" fillId="33" borderId="52" xfId="0" applyFont="1" applyFill="1" applyBorder="1" applyAlignment="1">
      <alignment horizontal="center" vertical="center"/>
    </xf>
    <xf numFmtId="14" fontId="36" fillId="33" borderId="59" xfId="0" applyFont="1" applyFill="1" applyBorder="1" applyAlignment="1">
      <alignment horizontal="center" vertical="center"/>
    </xf>
    <xf numFmtId="14" fontId="36" fillId="33" borderId="50" xfId="0" applyFont="1" applyFill="1" applyBorder="1" applyAlignment="1">
      <alignment horizontal="center" vertical="center"/>
    </xf>
    <xf numFmtId="14" fontId="36" fillId="33" borderId="60" xfId="0" applyFont="1" applyFill="1" applyBorder="1" applyAlignment="1">
      <alignment horizontal="center" vertical="center"/>
    </xf>
    <xf numFmtId="0" fontId="54" fillId="0" borderId="53" xfId="0" applyNumberFormat="1" applyFont="1" applyBorder="1" applyAlignment="1">
      <alignment horizontal="center" vertical="center"/>
    </xf>
    <xf numFmtId="0" fontId="36" fillId="33" borderId="55" xfId="0" applyNumberFormat="1" applyFont="1" applyFill="1" applyBorder="1" applyAlignment="1">
      <alignment horizontal="center" vertical="center" wrapText="1"/>
    </xf>
    <xf numFmtId="0" fontId="36" fillId="0" borderId="52" xfId="0" applyNumberFormat="1" applyFont="1" applyBorder="1" applyAlignment="1">
      <alignment horizontal="center" vertical="center" wrapText="1"/>
    </xf>
    <xf numFmtId="0" fontId="36" fillId="0" borderId="59" xfId="0" applyNumberFormat="1" applyFont="1" applyBorder="1" applyAlignment="1">
      <alignment horizontal="center" vertical="center" wrapText="1"/>
    </xf>
    <xf numFmtId="14" fontId="36" fillId="33" borderId="81" xfId="0" applyFont="1" applyFill="1" applyBorder="1" applyAlignment="1">
      <alignment horizontal="center" vertical="center"/>
    </xf>
    <xf numFmtId="14" fontId="36" fillId="33" borderId="83" xfId="0" applyFont="1" applyFill="1" applyBorder="1" applyAlignment="1">
      <alignment horizontal="center" vertical="center"/>
    </xf>
    <xf numFmtId="0" fontId="43" fillId="30" borderId="0" xfId="63" applyFont="1" applyFill="1" applyAlignment="1">
      <alignment vertical="center"/>
    </xf>
    <xf numFmtId="0" fontId="0" fillId="0" borderId="0" xfId="0" applyNumberFormat="1" applyAlignment="1">
      <alignment vertical="center"/>
    </xf>
    <xf numFmtId="0" fontId="50" fillId="30" borderId="0" xfId="63" applyFont="1" applyFill="1" applyBorder="1" applyAlignment="1">
      <alignment horizontal="left" vertical="top" wrapText="1"/>
    </xf>
    <xf numFmtId="0" fontId="50" fillId="0" borderId="0" xfId="0" applyNumberFormat="1" applyFont="1" applyAlignment="1">
      <alignment horizontal="left" vertical="top" wrapText="1"/>
    </xf>
    <xf numFmtId="0" fontId="36" fillId="33" borderId="71" xfId="0" applyNumberFormat="1" applyFont="1" applyFill="1" applyBorder="1" applyAlignment="1">
      <alignment horizontal="center" vertical="center" wrapText="1"/>
    </xf>
    <xf numFmtId="0" fontId="0" fillId="33" borderId="31" xfId="0" applyNumberFormat="1" applyFill="1" applyBorder="1" applyAlignment="1">
      <alignment vertical="center" wrapText="1"/>
    </xf>
    <xf numFmtId="0" fontId="0" fillId="33" borderId="13" xfId="0" applyNumberFormat="1" applyFill="1" applyBorder="1" applyAlignment="1">
      <alignment vertical="center" wrapText="1"/>
    </xf>
    <xf numFmtId="0" fontId="36" fillId="33" borderId="72" xfId="0" applyNumberFormat="1" applyFont="1" applyFill="1" applyBorder="1" applyAlignment="1">
      <alignment horizontal="center" vertical="center" wrapText="1"/>
    </xf>
    <xf numFmtId="0" fontId="0" fillId="33" borderId="63" xfId="0" applyNumberFormat="1" applyFill="1" applyBorder="1" applyAlignment="1">
      <alignment vertical="center" wrapText="1"/>
    </xf>
    <xf numFmtId="0" fontId="0" fillId="33" borderId="99" xfId="0" applyNumberFormat="1" applyFill="1" applyBorder="1" applyAlignment="1">
      <alignment vertical="center" wrapText="1"/>
    </xf>
    <xf numFmtId="0" fontId="0" fillId="33" borderId="64" xfId="0" applyNumberFormat="1" applyFill="1" applyBorder="1" applyAlignment="1">
      <alignment vertical="center" wrapText="1"/>
    </xf>
    <xf numFmtId="0" fontId="0" fillId="33" borderId="104" xfId="0" applyNumberFormat="1" applyFill="1" applyBorder="1" applyAlignment="1">
      <alignment vertical="center" wrapText="1"/>
    </xf>
    <xf numFmtId="0" fontId="0" fillId="33" borderId="108" xfId="0" applyNumberFormat="1" applyFill="1" applyBorder="1" applyAlignment="1">
      <alignment vertical="center" wrapText="1"/>
    </xf>
    <xf numFmtId="0" fontId="36" fillId="30" borderId="61" xfId="0" applyNumberFormat="1" applyFont="1" applyFill="1" applyBorder="1" applyAlignment="1">
      <alignment horizontal="center" vertical="center" wrapText="1"/>
    </xf>
    <xf numFmtId="0" fontId="0" fillId="0" borderId="73" xfId="0" applyNumberFormat="1" applyBorder="1" applyAlignment="1">
      <alignment vertical="center" wrapText="1"/>
    </xf>
    <xf numFmtId="0" fontId="0" fillId="0" borderId="63" xfId="0" applyNumberFormat="1" applyBorder="1" applyAlignment="1">
      <alignment vertical="center" wrapText="1"/>
    </xf>
    <xf numFmtId="0" fontId="36" fillId="30" borderId="57" xfId="0" applyNumberFormat="1" applyFont="1" applyFill="1" applyBorder="1" applyAlignment="1">
      <alignment horizontal="center" vertical="center" wrapText="1"/>
    </xf>
    <xf numFmtId="0" fontId="0" fillId="0" borderId="51" xfId="0" applyNumberFormat="1" applyBorder="1" applyAlignment="1">
      <alignment horizontal="center" vertical="center" wrapText="1"/>
    </xf>
    <xf numFmtId="0" fontId="0" fillId="0" borderId="56" xfId="0" applyNumberFormat="1" applyBorder="1" applyAlignment="1">
      <alignment horizontal="center" vertical="center" wrapText="1"/>
    </xf>
    <xf numFmtId="0" fontId="41" fillId="30" borderId="0" xfId="63" applyFont="1" applyFill="1" applyBorder="1" applyAlignment="1">
      <alignment horizontal="left" vertical="top" wrapText="1"/>
    </xf>
    <xf numFmtId="0" fontId="0" fillId="0" borderId="0" xfId="0" applyNumberFormat="1" applyAlignment="1">
      <alignment horizontal="left" vertical="top" wrapText="1"/>
    </xf>
    <xf numFmtId="0" fontId="36" fillId="33" borderId="160" xfId="0" applyNumberFormat="1" applyFont="1" applyFill="1" applyBorder="1" applyAlignment="1">
      <alignment horizontal="center" vertical="center" wrapText="1"/>
    </xf>
    <xf numFmtId="0" fontId="36" fillId="0" borderId="161" xfId="0" applyNumberFormat="1" applyFont="1" applyBorder="1" applyAlignment="1">
      <alignment horizontal="center" vertical="center" wrapText="1"/>
    </xf>
    <xf numFmtId="0" fontId="36" fillId="0" borderId="171" xfId="0" applyNumberFormat="1" applyFont="1" applyBorder="1" applyAlignment="1">
      <alignment horizontal="center" vertical="center" wrapText="1"/>
    </xf>
    <xf numFmtId="0" fontId="54" fillId="0" borderId="53" xfId="63" applyNumberFormat="1" applyFont="1" applyBorder="1" applyAlignment="1">
      <alignment horizontal="center" vertical="center"/>
    </xf>
    <xf numFmtId="0" fontId="60" fillId="0" borderId="146" xfId="0" applyNumberFormat="1" applyFont="1" applyBorder="1" applyAlignment="1">
      <alignment horizontal="center" vertical="center"/>
    </xf>
    <xf numFmtId="0" fontId="36" fillId="33" borderId="138" xfId="0" applyNumberFormat="1" applyFont="1" applyFill="1" applyBorder="1" applyAlignment="1">
      <alignment horizontal="center" vertical="center"/>
    </xf>
    <xf numFmtId="0" fontId="58" fillId="33" borderId="46" xfId="0" applyNumberFormat="1" applyFont="1" applyFill="1" applyBorder="1" applyAlignment="1">
      <alignment horizontal="center" vertical="center"/>
    </xf>
    <xf numFmtId="0" fontId="36" fillId="33" borderId="161" xfId="0" applyNumberFormat="1" applyFont="1" applyFill="1" applyBorder="1" applyAlignment="1">
      <alignment horizontal="center" vertical="center"/>
    </xf>
    <xf numFmtId="0" fontId="58" fillId="33" borderId="154" xfId="0" applyNumberFormat="1" applyFont="1" applyFill="1" applyBorder="1" applyAlignment="1">
      <alignment horizontal="center" vertical="center"/>
    </xf>
    <xf numFmtId="0" fontId="58" fillId="33" borderId="50" xfId="0" applyNumberFormat="1" applyFont="1" applyFill="1" applyBorder="1" applyAlignment="1">
      <alignment horizontal="center" vertical="center"/>
    </xf>
    <xf numFmtId="0" fontId="58" fillId="33" borderId="60" xfId="0" applyNumberFormat="1" applyFont="1" applyFill="1" applyBorder="1" applyAlignment="1">
      <alignment horizontal="center" vertical="center"/>
    </xf>
    <xf numFmtId="14" fontId="36" fillId="33" borderId="138" xfId="63" applyNumberFormat="1" applyFont="1" applyFill="1" applyBorder="1" applyAlignment="1">
      <alignment horizontal="center" vertical="center" wrapText="1"/>
    </xf>
    <xf numFmtId="0" fontId="36" fillId="33" borderId="46" xfId="63" applyNumberFormat="1" applyFont="1" applyFill="1" applyBorder="1" applyAlignment="1">
      <alignment horizontal="center" vertical="center" wrapText="1"/>
    </xf>
    <xf numFmtId="14" fontId="36" fillId="33" borderId="161" xfId="63" applyNumberFormat="1" applyFont="1" applyFill="1" applyBorder="1" applyAlignment="1">
      <alignment horizontal="center" vertical="center" wrapText="1"/>
    </xf>
    <xf numFmtId="0" fontId="58" fillId="33" borderId="154" xfId="0" applyNumberFormat="1" applyFont="1" applyFill="1" applyBorder="1" applyAlignment="1">
      <alignment horizontal="center" vertical="center" wrapText="1"/>
    </xf>
    <xf numFmtId="0" fontId="36" fillId="33" borderId="50" xfId="63" applyNumberFormat="1" applyFont="1" applyFill="1" applyBorder="1" applyAlignment="1">
      <alignment horizontal="center" vertical="center" wrapText="1"/>
    </xf>
    <xf numFmtId="0" fontId="58" fillId="33" borderId="60" xfId="0" applyNumberFormat="1" applyFont="1" applyFill="1" applyBorder="1" applyAlignment="1">
      <alignment horizontal="center" vertical="center" wrapText="1"/>
    </xf>
    <xf numFmtId="0" fontId="50" fillId="30" borderId="0" xfId="0" applyNumberFormat="1" applyFont="1" applyFill="1" applyAlignment="1">
      <alignment horizontal="left" vertical="top" wrapText="1"/>
    </xf>
    <xf numFmtId="0" fontId="50" fillId="30" borderId="0" xfId="63" applyFont="1" applyFill="1" applyAlignment="1">
      <alignment horizontal="left" vertical="top"/>
    </xf>
    <xf numFmtId="0" fontId="50" fillId="30" borderId="0" xfId="0" applyNumberFormat="1" applyFont="1" applyFill="1" applyAlignment="1">
      <alignment horizontal="left" vertical="top"/>
    </xf>
    <xf numFmtId="14" fontId="36" fillId="33" borderId="161" xfId="0" applyFont="1" applyFill="1" applyBorder="1" applyAlignment="1">
      <alignment horizontal="center" vertical="center"/>
    </xf>
    <xf numFmtId="14" fontId="36" fillId="33" borderId="154" xfId="0" applyFont="1" applyFill="1" applyBorder="1" applyAlignment="1">
      <alignment horizontal="center" vertical="center"/>
    </xf>
    <xf numFmtId="14" fontId="36" fillId="33" borderId="138" xfId="0" applyFont="1" applyFill="1" applyBorder="1" applyAlignment="1">
      <alignment horizontal="center" vertical="center"/>
    </xf>
    <xf numFmtId="14" fontId="36" fillId="33" borderId="46" xfId="0" applyFont="1" applyFill="1" applyBorder="1" applyAlignment="1">
      <alignment horizontal="center" vertical="center"/>
    </xf>
    <xf numFmtId="0" fontId="61" fillId="30" borderId="0" xfId="63" applyFont="1" applyFill="1" applyAlignment="1">
      <alignment horizontal="left" wrapText="1"/>
    </xf>
    <xf numFmtId="0" fontId="50" fillId="30" borderId="0" xfId="0" applyNumberFormat="1" applyFont="1" applyFill="1" applyAlignment="1">
      <alignment wrapText="1"/>
    </xf>
    <xf numFmtId="0" fontId="50" fillId="30" borderId="0" xfId="0" applyNumberFormat="1" applyFont="1" applyFill="1" applyAlignment="1">
      <alignment horizontal="left" vertical="center" wrapText="1"/>
    </xf>
    <xf numFmtId="14" fontId="50" fillId="30" borderId="0" xfId="47" applyNumberFormat="1" applyFont="1" applyFill="1" applyAlignment="1" applyProtection="1">
      <alignment vertical="top" wrapText="1"/>
    </xf>
    <xf numFmtId="0" fontId="50" fillId="30" borderId="0" xfId="61" applyNumberFormat="1" applyFont="1" applyFill="1" applyAlignment="1">
      <alignment vertical="top" wrapText="1"/>
    </xf>
    <xf numFmtId="14" fontId="36" fillId="33" borderId="153" xfId="0" applyFont="1" applyFill="1" applyBorder="1" applyAlignment="1">
      <alignment horizontal="center" vertical="center"/>
    </xf>
    <xf numFmtId="0" fontId="54" fillId="0" borderId="92" xfId="63" applyNumberFormat="1" applyFont="1" applyBorder="1" applyAlignment="1">
      <alignment horizontal="center" vertical="center"/>
    </xf>
    <xf numFmtId="0" fontId="54" fillId="30" borderId="84" xfId="0" applyNumberFormat="1" applyFont="1" applyFill="1" applyBorder="1" applyAlignment="1">
      <alignment horizontal="center" vertical="center"/>
    </xf>
    <xf numFmtId="0" fontId="59" fillId="0" borderId="146" xfId="0" applyNumberFormat="1" applyFont="1" applyBorder="1" applyAlignment="1">
      <alignment horizontal="center" vertical="center"/>
    </xf>
    <xf numFmtId="0" fontId="36" fillId="33" borderId="153" xfId="0" applyNumberFormat="1" applyFont="1" applyFill="1" applyBorder="1" applyAlignment="1">
      <alignment horizontal="center" vertical="center"/>
    </xf>
    <xf numFmtId="0" fontId="58" fillId="33" borderId="83" xfId="0" applyNumberFormat="1" applyFont="1" applyFill="1" applyBorder="1" applyAlignment="1">
      <alignment horizontal="center" vertical="center"/>
    </xf>
    <xf numFmtId="0" fontId="50" fillId="30" borderId="0" xfId="63" applyFont="1" applyFill="1" applyAlignment="1">
      <alignment horizontal="left" vertical="top" wrapText="1"/>
    </xf>
    <xf numFmtId="0" fontId="0" fillId="30" borderId="0" xfId="0" applyNumberFormat="1" applyFill="1" applyAlignment="1">
      <alignment horizontal="left" vertical="top" wrapText="1"/>
    </xf>
    <xf numFmtId="0" fontId="50" fillId="30" borderId="0" xfId="63" applyFont="1" applyFill="1" applyAlignment="1">
      <alignment horizontal="left" vertical="justify" wrapText="1"/>
    </xf>
    <xf numFmtId="0" fontId="0" fillId="30" borderId="0" xfId="0" applyNumberFormat="1" applyFill="1" applyAlignment="1">
      <alignment horizontal="left" vertical="justify" wrapText="1"/>
    </xf>
    <xf numFmtId="164" fontId="41" fillId="0" borderId="70" xfId="65" applyNumberFormat="1" applyFont="1" applyFill="1" applyBorder="1" applyAlignment="1">
      <alignment horizontal="right" vertical="center" wrapText="1"/>
    </xf>
    <xf numFmtId="164" fontId="41" fillId="0" borderId="76" xfId="61" applyNumberFormat="1" applyFont="1" applyBorder="1" applyAlignment="1">
      <alignment horizontal="right" vertical="center" wrapText="1"/>
    </xf>
    <xf numFmtId="164" fontId="41" fillId="0" borderId="74" xfId="61" applyNumberFormat="1" applyFont="1" applyBorder="1" applyAlignment="1">
      <alignment horizontal="right" vertical="center" wrapText="1"/>
    </xf>
    <xf numFmtId="2" fontId="41" fillId="0" borderId="70" xfId="65" applyNumberFormat="1" applyFont="1" applyFill="1" applyBorder="1" applyAlignment="1">
      <alignment horizontal="left" vertical="center" wrapText="1"/>
    </xf>
    <xf numFmtId="0" fontId="41" fillId="0" borderId="76" xfId="61" applyNumberFormat="1" applyFont="1" applyBorder="1" applyAlignment="1">
      <alignment horizontal="left" vertical="center" wrapText="1"/>
    </xf>
    <xf numFmtId="0" fontId="41" fillId="0" borderId="74" xfId="61" applyNumberFormat="1" applyFont="1" applyBorder="1" applyAlignment="1">
      <alignment horizontal="left" vertical="center" wrapText="1"/>
    </xf>
    <xf numFmtId="0" fontId="41" fillId="0" borderId="48" xfId="61" applyNumberFormat="1" applyFont="1" applyBorder="1" applyAlignment="1">
      <alignment horizontal="left" vertical="center" wrapText="1"/>
    </xf>
    <xf numFmtId="164" fontId="41" fillId="0" borderId="70" xfId="61" applyNumberFormat="1" applyFont="1" applyBorder="1" applyAlignment="1">
      <alignment horizontal="right" vertical="center" wrapText="1"/>
    </xf>
    <xf numFmtId="164" fontId="41" fillId="0" borderId="76" xfId="0" applyNumberFormat="1" applyFont="1" applyBorder="1" applyAlignment="1">
      <alignment horizontal="right" vertical="center" wrapText="1"/>
    </xf>
    <xf numFmtId="164" fontId="41" fillId="0" borderId="48" xfId="0" applyNumberFormat="1" applyFont="1" applyBorder="1" applyAlignment="1">
      <alignment horizontal="right" vertical="center" wrapText="1"/>
    </xf>
    <xf numFmtId="0" fontId="36" fillId="30" borderId="70" xfId="65" applyFont="1" applyFill="1" applyBorder="1" applyAlignment="1">
      <alignment horizontal="center" vertical="center" wrapText="1"/>
    </xf>
    <xf numFmtId="0" fontId="38" fillId="0" borderId="74" xfId="0" applyNumberFormat="1" applyFont="1" applyBorder="1" applyAlignment="1">
      <alignment horizontal="center" vertical="center" wrapText="1"/>
    </xf>
    <xf numFmtId="0" fontId="36" fillId="33" borderId="57" xfId="65" applyFont="1" applyFill="1" applyBorder="1" applyAlignment="1">
      <alignment horizontal="center" vertical="center" wrapText="1"/>
    </xf>
    <xf numFmtId="0" fontId="36" fillId="33" borderId="51" xfId="65" applyFont="1" applyFill="1" applyBorder="1" applyAlignment="1">
      <alignment horizontal="center" vertical="center" wrapText="1"/>
    </xf>
    <xf numFmtId="0" fontId="36" fillId="33" borderId="51" xfId="0" applyNumberFormat="1" applyFont="1" applyFill="1" applyBorder="1" applyAlignment="1">
      <alignment horizontal="center" wrapText="1"/>
    </xf>
    <xf numFmtId="0" fontId="36" fillId="33" borderId="56" xfId="0" applyNumberFormat="1" applyFont="1" applyFill="1" applyBorder="1" applyAlignment="1">
      <alignment horizontal="center" wrapText="1"/>
    </xf>
    <xf numFmtId="14" fontId="50" fillId="30" borderId="0" xfId="47" applyNumberFormat="1" applyFont="1" applyFill="1" applyAlignment="1" applyProtection="1">
      <alignment horizontal="justify" vertical="top" wrapText="1"/>
    </xf>
    <xf numFmtId="0" fontId="50" fillId="30" borderId="0" xfId="61" applyNumberFormat="1" applyFont="1" applyFill="1" applyAlignment="1">
      <alignment horizontal="justify" vertical="top"/>
    </xf>
    <xf numFmtId="0" fontId="50" fillId="30" borderId="0" xfId="0" applyNumberFormat="1" applyFont="1" applyFill="1" applyAlignment="1"/>
    <xf numFmtId="0" fontId="50" fillId="30" borderId="0" xfId="61" applyNumberFormat="1" applyFont="1" applyFill="1" applyAlignment="1">
      <alignment horizontal="justify" vertical="top" wrapText="1"/>
    </xf>
    <xf numFmtId="0" fontId="50" fillId="30" borderId="0" xfId="0" applyNumberFormat="1" applyFont="1" applyFill="1" applyAlignment="1">
      <alignment horizontal="justify" vertical="top" wrapText="1"/>
    </xf>
    <xf numFmtId="0" fontId="41" fillId="0" borderId="70" xfId="65" applyFont="1" applyFill="1" applyBorder="1" applyAlignment="1">
      <alignment horizontal="center" vertical="center" wrapText="1"/>
    </xf>
    <xf numFmtId="0" fontId="41" fillId="0" borderId="76" xfId="61" applyNumberFormat="1" applyFont="1" applyBorder="1" applyAlignment="1">
      <alignment horizontal="center" vertical="center" wrapText="1"/>
    </xf>
    <xf numFmtId="0" fontId="41" fillId="0" borderId="48" xfId="61" applyNumberFormat="1" applyFont="1" applyBorder="1" applyAlignment="1">
      <alignment horizontal="center" vertical="center" wrapText="1"/>
    </xf>
    <xf numFmtId="0" fontId="53" fillId="0" borderId="70" xfId="65" applyFont="1" applyFill="1" applyBorder="1" applyAlignment="1">
      <alignment horizontal="left" vertical="center" wrapText="1"/>
    </xf>
    <xf numFmtId="49" fontId="41" fillId="0" borderId="70" xfId="65" applyNumberFormat="1" applyFont="1" applyFill="1" applyBorder="1" applyAlignment="1">
      <alignment horizontal="left" vertical="center" wrapText="1"/>
    </xf>
    <xf numFmtId="0" fontId="41" fillId="0" borderId="74" xfId="61" applyNumberFormat="1" applyFont="1" applyBorder="1" applyAlignment="1">
      <alignment horizontal="center" vertical="center" wrapText="1"/>
    </xf>
    <xf numFmtId="14" fontId="38" fillId="30" borderId="0" xfId="47" applyNumberFormat="1" applyFont="1" applyFill="1" applyAlignment="1" applyProtection="1">
      <alignment horizontal="justify" wrapText="1"/>
    </xf>
    <xf numFmtId="0" fontId="38" fillId="30" borderId="0" xfId="61" applyNumberFormat="1" applyFont="1" applyFill="1" applyAlignment="1">
      <alignment horizontal="justify" wrapText="1"/>
    </xf>
    <xf numFmtId="0" fontId="41" fillId="0" borderId="70" xfId="61" applyNumberFormat="1" applyFont="1" applyBorder="1" applyAlignment="1">
      <alignment horizontal="center" vertical="center" wrapText="1"/>
    </xf>
    <xf numFmtId="0" fontId="41" fillId="0" borderId="76" xfId="0" applyNumberFormat="1" applyFont="1" applyBorder="1" applyAlignment="1">
      <alignment horizontal="center" vertical="center" wrapText="1"/>
    </xf>
    <xf numFmtId="0" fontId="41" fillId="0" borderId="48" xfId="0" applyNumberFormat="1" applyFont="1" applyBorder="1" applyAlignment="1">
      <alignment horizontal="center" vertical="center" wrapText="1"/>
    </xf>
    <xf numFmtId="0" fontId="36" fillId="30" borderId="70" xfId="0" applyNumberFormat="1" applyFont="1" applyFill="1" applyBorder="1" applyAlignment="1">
      <alignment horizontal="center" vertical="center"/>
    </xf>
    <xf numFmtId="0" fontId="0" fillId="0" borderId="76" xfId="0" applyNumberFormat="1" applyBorder="1" applyAlignment="1"/>
    <xf numFmtId="0" fontId="0" fillId="0" borderId="74" xfId="0" applyNumberFormat="1" applyBorder="1" applyAlignment="1"/>
    <xf numFmtId="14" fontId="47" fillId="24" borderId="70" xfId="65" applyNumberFormat="1" applyFont="1" applyFill="1" applyBorder="1" applyAlignment="1">
      <alignment horizontal="center" vertical="center" wrapText="1"/>
    </xf>
    <xf numFmtId="0" fontId="0" fillId="0" borderId="76" xfId="0" applyNumberFormat="1" applyBorder="1" applyAlignment="1">
      <alignment vertical="center" wrapText="1"/>
    </xf>
    <xf numFmtId="0" fontId="0" fillId="0" borderId="74" xfId="0" applyNumberFormat="1" applyBorder="1" applyAlignment="1">
      <alignment vertical="center" wrapText="1"/>
    </xf>
    <xf numFmtId="0" fontId="47" fillId="24" borderId="70" xfId="65" applyFont="1" applyFill="1" applyBorder="1" applyAlignment="1">
      <alignment horizontal="center" vertical="center" wrapText="1"/>
    </xf>
    <xf numFmtId="0" fontId="47" fillId="24" borderId="70" xfId="66" applyFont="1" applyFill="1" applyBorder="1" applyAlignment="1">
      <alignment horizontal="center" vertical="center" wrapText="1"/>
    </xf>
    <xf numFmtId="0" fontId="36" fillId="0" borderId="70" xfId="65" applyFont="1" applyFill="1" applyBorder="1" applyAlignment="1">
      <alignment horizontal="left" vertical="center" wrapText="1"/>
    </xf>
    <xf numFmtId="0" fontId="48" fillId="0" borderId="76" xfId="61" applyNumberFormat="1" applyFont="1" applyBorder="1" applyAlignment="1">
      <alignment horizontal="left" vertical="center" wrapText="1"/>
    </xf>
    <xf numFmtId="0" fontId="50" fillId="30" borderId="0" xfId="63" applyFont="1" applyFill="1" applyBorder="1" applyAlignment="1">
      <alignment vertical="top" wrapText="1"/>
    </xf>
    <xf numFmtId="0" fontId="50" fillId="30" borderId="0" xfId="0" applyNumberFormat="1" applyFont="1" applyFill="1" applyAlignment="1">
      <alignment vertical="top" wrapText="1"/>
    </xf>
    <xf numFmtId="164" fontId="41" fillId="0" borderId="43" xfId="65" applyNumberFormat="1" applyFont="1" applyFill="1" applyBorder="1" applyAlignment="1">
      <alignment horizontal="right" vertical="center" wrapText="1"/>
    </xf>
    <xf numFmtId="164" fontId="41" fillId="0" borderId="76" xfId="65" applyNumberFormat="1" applyFont="1" applyFill="1" applyBorder="1" applyAlignment="1">
      <alignment horizontal="right" vertical="center" wrapText="1"/>
    </xf>
    <xf numFmtId="164" fontId="41" fillId="0" borderId="74" xfId="65" applyNumberFormat="1" applyFont="1" applyFill="1" applyBorder="1" applyAlignment="1">
      <alignment horizontal="right" vertical="center" wrapText="1"/>
    </xf>
    <xf numFmtId="0" fontId="41" fillId="0" borderId="76" xfId="66" applyFont="1" applyFill="1" applyBorder="1" applyAlignment="1">
      <alignment horizontal="center" vertical="center"/>
    </xf>
    <xf numFmtId="0" fontId="41" fillId="0" borderId="74" xfId="66" applyFont="1" applyFill="1" applyBorder="1" applyAlignment="1">
      <alignment horizontal="center" vertical="center"/>
    </xf>
    <xf numFmtId="0" fontId="47" fillId="0" borderId="43" xfId="66" applyFont="1" applyFill="1" applyBorder="1" applyAlignment="1">
      <alignment horizontal="left" vertical="center" wrapText="1"/>
    </xf>
    <xf numFmtId="0" fontId="47" fillId="0" borderId="76" xfId="66" applyFont="1" applyFill="1" applyBorder="1" applyAlignment="1">
      <alignment horizontal="left" vertical="center" wrapText="1"/>
    </xf>
    <xf numFmtId="0" fontId="47" fillId="0" borderId="74" xfId="66" applyFont="1" applyFill="1" applyBorder="1" applyAlignment="1">
      <alignment horizontal="left" vertical="center" wrapText="1"/>
    </xf>
    <xf numFmtId="0" fontId="41" fillId="0" borderId="76" xfId="66" applyFont="1" applyFill="1" applyBorder="1" applyAlignment="1">
      <alignment horizontal="center" vertical="center" wrapText="1"/>
    </xf>
    <xf numFmtId="0" fontId="41" fillId="0" borderId="74" xfId="66" applyFont="1" applyFill="1" applyBorder="1" applyAlignment="1">
      <alignment horizontal="center" vertical="center" wrapText="1"/>
    </xf>
    <xf numFmtId="0" fontId="41" fillId="0" borderId="76" xfId="66" applyFont="1" applyFill="1" applyBorder="1" applyAlignment="1">
      <alignment horizontal="right" vertical="center" wrapText="1"/>
    </xf>
    <xf numFmtId="0" fontId="41" fillId="0" borderId="74" xfId="66" applyFont="1" applyFill="1" applyBorder="1" applyAlignment="1">
      <alignment horizontal="right" vertical="center" wrapText="1"/>
    </xf>
    <xf numFmtId="0" fontId="47" fillId="0" borderId="76" xfId="66" applyFont="1" applyFill="1" applyBorder="1" applyAlignment="1">
      <alignment horizontal="center" vertical="center" wrapText="1"/>
    </xf>
    <xf numFmtId="0" fontId="47" fillId="0" borderId="74" xfId="66" applyFont="1" applyFill="1" applyBorder="1" applyAlignment="1">
      <alignment horizontal="center" vertical="center" wrapText="1"/>
    </xf>
    <xf numFmtId="14" fontId="38" fillId="0" borderId="0" xfId="47" applyNumberFormat="1" applyFont="1" applyFill="1" applyAlignment="1" applyProtection="1">
      <alignment wrapText="1"/>
    </xf>
    <xf numFmtId="0" fontId="41" fillId="0" borderId="0" xfId="60" applyNumberFormat="1" applyFont="1" applyAlignment="1"/>
    <xf numFmtId="0" fontId="41" fillId="0" borderId="43" xfId="66" applyFont="1" applyFill="1" applyBorder="1" applyAlignment="1">
      <alignment horizontal="right" vertical="center" wrapText="1"/>
    </xf>
    <xf numFmtId="0" fontId="41" fillId="0" borderId="74" xfId="0" applyNumberFormat="1" applyFont="1" applyBorder="1" applyAlignment="1">
      <alignment horizontal="right" vertical="center" wrapText="1"/>
    </xf>
    <xf numFmtId="0" fontId="41" fillId="0" borderId="43" xfId="66" applyFont="1" applyFill="1" applyBorder="1" applyAlignment="1">
      <alignment horizontal="center" vertical="center" wrapText="1"/>
    </xf>
    <xf numFmtId="0" fontId="41" fillId="0" borderId="74" xfId="0" applyNumberFormat="1" applyFont="1" applyBorder="1" applyAlignment="1">
      <alignment horizontal="center" vertical="center" wrapText="1"/>
    </xf>
    <xf numFmtId="0" fontId="41" fillId="0" borderId="43" xfId="66" applyFont="1" applyFill="1" applyBorder="1" applyAlignment="1">
      <alignment horizontal="center" vertical="center"/>
    </xf>
    <xf numFmtId="0" fontId="41" fillId="0" borderId="74" xfId="0" applyNumberFormat="1" applyFont="1" applyBorder="1" applyAlignment="1">
      <alignment horizontal="center" vertical="center"/>
    </xf>
    <xf numFmtId="14" fontId="47" fillId="24" borderId="70" xfId="66" applyNumberFormat="1" applyFont="1" applyFill="1" applyBorder="1" applyAlignment="1">
      <alignment horizontal="center" vertical="center" wrapText="1"/>
    </xf>
    <xf numFmtId="0" fontId="0" fillId="0" borderId="76" xfId="0" applyNumberFormat="1" applyBorder="1" applyAlignment="1">
      <alignment wrapText="1"/>
    </xf>
    <xf numFmtId="0" fontId="0" fillId="0" borderId="74" xfId="0" applyNumberFormat="1" applyBorder="1" applyAlignment="1">
      <alignment wrapText="1"/>
    </xf>
    <xf numFmtId="0" fontId="0" fillId="0" borderId="76" xfId="0" applyNumberFormat="1" applyBorder="1" applyAlignment="1">
      <alignment horizontal="center" wrapText="1"/>
    </xf>
    <xf numFmtId="0" fontId="0" fillId="0" borderId="74" xfId="0" applyNumberFormat="1" applyBorder="1" applyAlignment="1">
      <alignment horizontal="center" wrapText="1"/>
    </xf>
    <xf numFmtId="0" fontId="0" fillId="0" borderId="76" xfId="0" applyNumberFormat="1" applyBorder="1" applyAlignment="1">
      <alignment horizontal="center" vertical="center" wrapText="1"/>
    </xf>
    <xf numFmtId="0" fontId="0" fillId="0" borderId="74" xfId="0" applyNumberFormat="1" applyBorder="1" applyAlignment="1">
      <alignment horizontal="center" vertical="center" wrapText="1"/>
    </xf>
    <xf numFmtId="0" fontId="48" fillId="0" borderId="76" xfId="66" applyFont="1" applyFill="1" applyBorder="1" applyAlignment="1">
      <alignment horizontal="center" vertical="center" wrapText="1"/>
    </xf>
    <xf numFmtId="164" fontId="41" fillId="0" borderId="48" xfId="65" applyNumberFormat="1" applyFont="1" applyFill="1" applyBorder="1" applyAlignment="1">
      <alignment horizontal="right" vertical="center" wrapText="1"/>
    </xf>
    <xf numFmtId="0" fontId="36" fillId="30" borderId="70" xfId="0" applyNumberFormat="1" applyFont="1" applyFill="1" applyBorder="1" applyAlignment="1">
      <alignment horizontal="center" vertical="center" wrapText="1"/>
    </xf>
    <xf numFmtId="0" fontId="36" fillId="0" borderId="76" xfId="66" applyFont="1" applyFill="1" applyBorder="1" applyAlignment="1">
      <alignment horizontal="center" vertical="center" wrapText="1"/>
    </xf>
    <xf numFmtId="0" fontId="48" fillId="0" borderId="74" xfId="66" applyFont="1" applyFill="1" applyBorder="1" applyAlignment="1">
      <alignment horizontal="center" vertical="center" wrapText="1"/>
    </xf>
    <xf numFmtId="0" fontId="0" fillId="30" borderId="76" xfId="0" applyNumberFormat="1" applyFill="1" applyBorder="1" applyAlignment="1">
      <alignment wrapText="1"/>
    </xf>
    <xf numFmtId="0" fontId="0" fillId="30" borderId="74" xfId="0" applyNumberFormat="1" applyFill="1" applyBorder="1" applyAlignment="1">
      <alignment wrapText="1"/>
    </xf>
    <xf numFmtId="0" fontId="0" fillId="30" borderId="76" xfId="0" applyNumberFormat="1" applyFill="1" applyBorder="1" applyAlignment="1"/>
    <xf numFmtId="0" fontId="0" fillId="30" borderId="74" xfId="0" applyNumberFormat="1" applyFill="1" applyBorder="1" applyAlignment="1"/>
    <xf numFmtId="0" fontId="49" fillId="27" borderId="57" xfId="65" applyFont="1" applyFill="1" applyBorder="1" applyAlignment="1">
      <alignment horizontal="center" vertical="center" wrapText="1"/>
    </xf>
    <xf numFmtId="0" fontId="50" fillId="30" borderId="0" xfId="66" applyFont="1" applyFill="1" applyAlignment="1">
      <alignment vertical="top" wrapText="1"/>
    </xf>
    <xf numFmtId="0" fontId="50" fillId="30" borderId="0" xfId="0" applyNumberFormat="1" applyFont="1" applyFill="1" applyAlignment="1">
      <alignment vertical="top"/>
    </xf>
    <xf numFmtId="14" fontId="50" fillId="0" borderId="0" xfId="0" applyFont="1" applyAlignment="1">
      <alignment horizontal="justify" vertical="top" wrapText="1"/>
    </xf>
    <xf numFmtId="0" fontId="50" fillId="0" borderId="0" xfId="0" applyNumberFormat="1" applyFont="1" applyAlignment="1">
      <alignment horizontal="justify" vertical="top" wrapText="1"/>
    </xf>
    <xf numFmtId="0" fontId="50" fillId="30" borderId="0" xfId="66" applyFont="1" applyFill="1" applyAlignment="1">
      <alignment vertical="center" wrapText="1"/>
    </xf>
    <xf numFmtId="0" fontId="50" fillId="30" borderId="0" xfId="0" applyNumberFormat="1" applyFont="1" applyFill="1" applyAlignment="1">
      <alignment vertical="center" wrapText="1"/>
    </xf>
    <xf numFmtId="0" fontId="50" fillId="25" borderId="0" xfId="66" applyFont="1" applyFill="1" applyAlignment="1">
      <alignment vertical="top" wrapText="1"/>
    </xf>
    <xf numFmtId="0" fontId="50" fillId="25" borderId="0" xfId="0" applyNumberFormat="1" applyFont="1" applyFill="1" applyAlignment="1">
      <alignment vertical="top"/>
    </xf>
    <xf numFmtId="0" fontId="50" fillId="25" borderId="0" xfId="0" applyNumberFormat="1" applyFont="1" applyFill="1" applyAlignment="1">
      <alignment vertical="top" wrapText="1"/>
    </xf>
    <xf numFmtId="0" fontId="50" fillId="25" borderId="0" xfId="66" applyFont="1" applyFill="1" applyAlignment="1">
      <alignment vertical="top"/>
    </xf>
    <xf numFmtId="0" fontId="50" fillId="0" borderId="0" xfId="0" applyNumberFormat="1" applyFont="1" applyAlignment="1">
      <alignment vertical="top"/>
    </xf>
    <xf numFmtId="0" fontId="50" fillId="0" borderId="0" xfId="0" applyNumberFormat="1" applyFont="1" applyAlignment="1">
      <alignment vertical="top" wrapText="1"/>
    </xf>
    <xf numFmtId="14" fontId="36" fillId="0" borderId="61" xfId="0" applyFont="1" applyBorder="1" applyAlignment="1">
      <alignment horizontal="center" vertical="center" wrapText="1"/>
    </xf>
    <xf numFmtId="14" fontId="36" fillId="0" borderId="77" xfId="0" applyFont="1" applyBorder="1" applyAlignment="1">
      <alignment horizontal="center" vertical="center" wrapText="1"/>
    </xf>
    <xf numFmtId="14" fontId="36" fillId="0" borderId="65" xfId="0" applyFont="1" applyBorder="1" applyAlignment="1">
      <alignment horizontal="center" vertical="center" wrapText="1"/>
    </xf>
    <xf numFmtId="14" fontId="36" fillId="0" borderId="70" xfId="0" applyFont="1" applyBorder="1" applyAlignment="1">
      <alignment horizontal="center" vertical="center" wrapText="1"/>
    </xf>
    <xf numFmtId="14" fontId="36" fillId="0" borderId="76" xfId="0" applyFont="1" applyBorder="1" applyAlignment="1">
      <alignment horizontal="center" vertical="center" wrapText="1"/>
    </xf>
    <xf numFmtId="14" fontId="36" fillId="0" borderId="48" xfId="0" applyFont="1" applyBorder="1" applyAlignment="1">
      <alignment horizontal="center" vertical="center" wrapText="1"/>
    </xf>
    <xf numFmtId="14" fontId="36" fillId="0" borderId="45" xfId="0" applyFont="1" applyBorder="1" applyAlignment="1">
      <alignment horizontal="center" vertical="center" wrapText="1"/>
    </xf>
    <xf numFmtId="14" fontId="36" fillId="0" borderId="42" xfId="0" applyFont="1" applyBorder="1" applyAlignment="1">
      <alignment horizontal="center" vertical="center" wrapText="1"/>
    </xf>
    <xf numFmtId="0" fontId="36" fillId="0" borderId="55" xfId="0" applyNumberFormat="1" applyFont="1" applyBorder="1" applyAlignment="1">
      <alignment horizontal="center" vertical="center" wrapText="1"/>
    </xf>
  </cellXfs>
  <cellStyles count="80">
    <cellStyle name="_13_tabela_2C" xfId="1"/>
    <cellStyle name="_15_tabela_2D" xfId="2"/>
    <cellStyle name="_38_tabela_IV_4_C_6_Zakupy_dóbr" xfId="3"/>
    <cellStyle name="_wskaźniki makroekonomiczne_1" xfId="4"/>
    <cellStyle name="_zestawienie majątku_energia 16.03" xfId="5"/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40% - Accent1" xfId="12"/>
    <cellStyle name="40% - Accent2" xfId="13"/>
    <cellStyle name="40% - Accent3" xfId="14"/>
    <cellStyle name="40% - Accent4" xfId="15"/>
    <cellStyle name="40% - Accent5" xfId="16"/>
    <cellStyle name="40% - Accent6" xfId="17"/>
    <cellStyle name="60% - Accent1" xfId="18"/>
    <cellStyle name="60% - Accent2" xfId="19"/>
    <cellStyle name="60% - Accent3" xfId="20"/>
    <cellStyle name="60% - Accent4" xfId="21"/>
    <cellStyle name="60% - Accent5" xfId="22"/>
    <cellStyle name="60% - Accent6" xfId="23"/>
    <cellStyle name="Accent1" xfId="24"/>
    <cellStyle name="Accent2" xfId="25"/>
    <cellStyle name="Accent3" xfId="26"/>
    <cellStyle name="Accent4" xfId="27"/>
    <cellStyle name="Accent5" xfId="28"/>
    <cellStyle name="Accent6" xfId="29"/>
    <cellStyle name="Akcent 1" xfId="30" builtinId="29" customBuiltin="1"/>
    <cellStyle name="Akcent 2" xfId="31" builtinId="33" customBuiltin="1"/>
    <cellStyle name="Akcent 3" xfId="32" builtinId="37" customBuiltin="1"/>
    <cellStyle name="Akcent 4" xfId="33" builtinId="41" customBuiltin="1"/>
    <cellStyle name="Akcent 5" xfId="34" builtinId="45" customBuiltin="1"/>
    <cellStyle name="Akcent 6" xfId="35" builtinId="49" customBuiltin="1"/>
    <cellStyle name="Bad" xfId="36"/>
    <cellStyle name="Calculation" xfId="37"/>
    <cellStyle name="Check Cell" xfId="38"/>
    <cellStyle name="Dane wejściowe" xfId="39" builtinId="20" customBuiltin="1"/>
    <cellStyle name="Dane wyjściowe" xfId="40" builtinId="21" customBuiltin="1"/>
    <cellStyle name="Explanatory Text" xfId="41"/>
    <cellStyle name="Good" xfId="42"/>
    <cellStyle name="Heading 1" xfId="43"/>
    <cellStyle name="Heading 2" xfId="44"/>
    <cellStyle name="Heading 3" xfId="45"/>
    <cellStyle name="Heading 4" xfId="46"/>
    <cellStyle name="Hiperłącze" xfId="47" builtinId="8" customBuiltin="1"/>
    <cellStyle name="Input" xfId="48"/>
    <cellStyle name="Komórka połączona" xfId="49" builtinId="24" customBuiltin="1"/>
    <cellStyle name="Komórka zaznaczona" xfId="50" builtinId="23" customBuiltin="1"/>
    <cellStyle name="Linked Cell" xfId="51"/>
    <cellStyle name="Nagłówek 1" xfId="52" builtinId="16" customBuiltin="1"/>
    <cellStyle name="Nagłówek 2" xfId="53" builtinId="17" customBuiltin="1"/>
    <cellStyle name="Nagłówek 3" xfId="54" builtinId="18" customBuiltin="1"/>
    <cellStyle name="Nagłówek 4" xfId="55" builtinId="19" customBuiltin="1"/>
    <cellStyle name="Neutral" xfId="56"/>
    <cellStyle name="Normal_BSheetCF" xfId="57"/>
    <cellStyle name="Normalny" xfId="0" builtinId="0" customBuiltin="1"/>
    <cellStyle name="Normalny 2" xfId="58"/>
    <cellStyle name="Normalny_Arkusz1_Zeszyt1" xfId="59"/>
    <cellStyle name="Normalny_Moduł_plan inwestycyjny_energia_29_04" xfId="60"/>
    <cellStyle name="Normalny_Moduł_plan inwestycyjny_energia_30_04" xfId="61"/>
    <cellStyle name="Normalny_PR 2009-2013 ZGB" xfId="62"/>
    <cellStyle name="Normalny_PR_2008-2011_ENEA_Operator_tabele_ po wezwaniu URE" xfId="63"/>
    <cellStyle name="Normalny_Tab. do III.4.A1. do Planu Rozwoju 2008-2011" xfId="64"/>
    <cellStyle name="Normalny_Tabela do punktu III.4.C.1. - Łączność" xfId="65"/>
    <cellStyle name="Normalny_Tabela zbiorcza do punktu III.4.A.1" xfId="66"/>
    <cellStyle name="Normalny_Zeszyt1" xfId="67"/>
    <cellStyle name="Note" xfId="68"/>
    <cellStyle name="Obliczenia" xfId="69" builtinId="22" customBuiltin="1"/>
    <cellStyle name="Output" xfId="70"/>
    <cellStyle name="Styl 1" xfId="71"/>
    <cellStyle name="Suma" xfId="72" builtinId="25" customBuiltin="1"/>
    <cellStyle name="Tekst objaśnienia" xfId="73" builtinId="53" customBuiltin="1"/>
    <cellStyle name="Tekst ostrzeżenia" xfId="74" builtinId="11" customBuiltin="1"/>
    <cellStyle name="Title" xfId="75"/>
    <cellStyle name="Total" xfId="76"/>
    <cellStyle name="Tytuł" xfId="77" builtinId="15" customBuiltin="1"/>
    <cellStyle name="Uwaga" xfId="78" builtinId="10" customBuiltin="1"/>
    <cellStyle name="Warning Text" xfId="7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2-07-01_MWI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tęp"/>
      <sheetName val="Spis"/>
      <sheetName val="Tab.G1.1-4"/>
      <sheetName val="Tab.G2.1-3"/>
      <sheetName val="Tab.G2.1E-6E"/>
      <sheetName val="Tab.G3.1-5"/>
      <sheetName val="Tab.G3.1E-5E"/>
      <sheetName val="Tab.G4.1-3"/>
      <sheetName val="Tab.G5.1-3"/>
      <sheetName val="Tab.G5.1E-3E"/>
      <sheetName val="Tab.G6"/>
      <sheetName val="Tab.G6.1-3"/>
      <sheetName val="Tab.G7"/>
      <sheetName val="Tab.G7E"/>
      <sheetName val="Tab.G8"/>
      <sheetName val="Tab.G8E"/>
      <sheetName val="Tab.G9"/>
      <sheetName val="Tab.G9E"/>
      <sheetName val="Tab.G10"/>
      <sheetName val="Tab.G10E"/>
      <sheetName val="Tab.G11"/>
      <sheetName val="Tab.G11E"/>
      <sheetName val="Tab.G12"/>
      <sheetName val="Tab.G13"/>
      <sheetName val="Tab.G13E"/>
      <sheetName val="Tab.G14"/>
      <sheetName val="Tab.G14E"/>
      <sheetName val="Tab.G15"/>
      <sheetName val="Tab.G16"/>
      <sheetName val="Tab.G16E"/>
      <sheetName val="Tab.G17-7"/>
      <sheetName val="Tab.G18"/>
      <sheetName val="Tab.G19"/>
      <sheetName val="Tab.G19.1-2"/>
      <sheetName val="Tab.G20"/>
    </sheetNames>
    <sheetDataSet>
      <sheetData sheetId="0" refreshError="1"/>
      <sheetData sheetId="1" refreshError="1"/>
      <sheetData sheetId="2">
        <row r="11">
          <cell r="D11" t="str">
            <v>[tys. zł]</v>
          </cell>
        </row>
      </sheetData>
      <sheetData sheetId="3">
        <row r="73">
          <cell r="F73">
            <v>0</v>
          </cell>
        </row>
      </sheetData>
      <sheetData sheetId="4" refreshError="1"/>
      <sheetData sheetId="5">
        <row r="40">
          <cell r="F40">
            <v>0</v>
          </cell>
        </row>
      </sheetData>
      <sheetData sheetId="6" refreshError="1"/>
      <sheetData sheetId="7" refreshError="1"/>
      <sheetData sheetId="8">
        <row r="73">
          <cell r="F7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0">
          <cell r="B10" t="str">
            <v>01</v>
          </cell>
        </row>
        <row r="11">
          <cell r="B11" t="str">
            <v>02</v>
          </cell>
        </row>
        <row r="12">
          <cell r="B12" t="str">
            <v>03</v>
          </cell>
        </row>
        <row r="13">
          <cell r="B13" t="str">
            <v>04</v>
          </cell>
        </row>
        <row r="14">
          <cell r="B14" t="str">
            <v>05</v>
          </cell>
        </row>
        <row r="15">
          <cell r="B15" t="str">
            <v>06</v>
          </cell>
        </row>
        <row r="16">
          <cell r="B16" t="str">
            <v>07</v>
          </cell>
        </row>
        <row r="17">
          <cell r="B17" t="str">
            <v>08</v>
          </cell>
        </row>
        <row r="18">
          <cell r="B18" t="str">
            <v>09</v>
          </cell>
        </row>
      </sheetData>
      <sheetData sheetId="31" refreshError="1"/>
      <sheetData sheetId="32" refreshError="1"/>
      <sheetData sheetId="33">
        <row r="8">
          <cell r="G8">
            <v>0</v>
          </cell>
        </row>
      </sheetData>
      <sheetData sheetId="34">
        <row r="12">
          <cell r="E1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pageSetUpPr fitToPage="1"/>
  </sheetPr>
  <dimension ref="A1:O23"/>
  <sheetViews>
    <sheetView zoomScale="73" zoomScaleNormal="73" workbookViewId="0">
      <selection activeCell="B18" sqref="B18:K18"/>
    </sheetView>
  </sheetViews>
  <sheetFormatPr defaultRowHeight="15.75"/>
  <cols>
    <col min="1" max="1" width="3.77734375" style="20" customWidth="1"/>
    <col min="2" max="2" width="38.109375" style="20" customWidth="1"/>
    <col min="3" max="3" width="4.88671875" style="20" customWidth="1"/>
    <col min="4" max="4" width="6.33203125" style="20" customWidth="1"/>
    <col min="5" max="5" width="15.77734375" style="20" customWidth="1"/>
    <col min="6" max="6" width="15.33203125" style="20" customWidth="1"/>
    <col min="7" max="7" width="15.77734375" style="20" customWidth="1"/>
    <col min="8" max="8" width="13.77734375" style="20" customWidth="1"/>
    <col min="9" max="10" width="8.88671875" style="20"/>
    <col min="11" max="11" width="16.44140625" style="20" customWidth="1"/>
    <col min="12" max="16384" width="8.88671875" style="20"/>
  </cols>
  <sheetData>
    <row r="1" spans="1:15" ht="7.5" customHeight="1">
      <c r="A1" s="18"/>
      <c r="B1" s="18"/>
      <c r="C1" s="18"/>
      <c r="D1" s="18"/>
      <c r="E1" s="18"/>
      <c r="F1" s="18"/>
      <c r="G1" s="18"/>
      <c r="H1" s="18"/>
      <c r="I1" s="19"/>
    </row>
    <row r="2" spans="1:15" ht="7.5" customHeight="1">
      <c r="A2" s="18"/>
      <c r="B2" s="21"/>
      <c r="C2" s="21"/>
      <c r="D2" s="21"/>
      <c r="E2" s="21"/>
      <c r="F2" s="21"/>
      <c r="G2" s="21"/>
      <c r="H2" s="21"/>
      <c r="I2" s="19"/>
    </row>
    <row r="3" spans="1:15" ht="7.5" customHeight="1">
      <c r="A3" s="22"/>
      <c r="B3" s="22"/>
      <c r="C3" s="22"/>
      <c r="D3" s="22"/>
      <c r="E3" s="22"/>
      <c r="F3" s="22"/>
      <c r="G3" s="22"/>
      <c r="H3" s="22"/>
      <c r="I3" s="19"/>
    </row>
    <row r="4" spans="1:15" ht="7.5" customHeight="1">
      <c r="A4" s="22"/>
      <c r="B4" s="22"/>
      <c r="C4" s="22"/>
      <c r="D4" s="22"/>
      <c r="E4" s="22"/>
      <c r="F4" s="22"/>
      <c r="G4" s="22"/>
      <c r="H4" s="22"/>
      <c r="I4" s="19"/>
    </row>
    <row r="5" spans="1:15" ht="7.5" customHeight="1">
      <c r="A5" s="22"/>
      <c r="B5" s="22"/>
      <c r="C5" s="22"/>
      <c r="D5" s="22"/>
      <c r="E5" s="22"/>
      <c r="F5" s="22"/>
      <c r="G5" s="22"/>
      <c r="H5" s="22"/>
      <c r="I5" s="19"/>
    </row>
    <row r="6" spans="1:15" ht="16.5" customHeight="1">
      <c r="A6" s="23"/>
      <c r="B6" s="23"/>
      <c r="C6" s="24"/>
      <c r="D6" s="24"/>
      <c r="E6" s="24"/>
      <c r="F6" s="24"/>
      <c r="G6" s="24"/>
      <c r="H6" s="24"/>
      <c r="I6" s="19"/>
    </row>
    <row r="7" spans="1:15" ht="22.5" customHeight="1">
      <c r="A7" s="783" t="s">
        <v>203</v>
      </c>
      <c r="B7" s="783"/>
      <c r="C7" s="783"/>
      <c r="D7" s="783"/>
      <c r="E7" s="783"/>
      <c r="F7" s="783"/>
      <c r="G7" s="783"/>
      <c r="H7" s="783"/>
      <c r="I7" s="26"/>
      <c r="J7" s="26"/>
      <c r="K7" s="26"/>
    </row>
    <row r="8" spans="1:15" ht="21.75" customHeight="1">
      <c r="A8" s="783" t="s">
        <v>15</v>
      </c>
      <c r="B8" s="784"/>
      <c r="C8" s="784"/>
      <c r="D8" s="784"/>
      <c r="E8" s="784"/>
      <c r="F8" s="784"/>
      <c r="G8" s="784"/>
      <c r="H8" s="784"/>
      <c r="I8" s="26"/>
      <c r="J8" s="26"/>
      <c r="K8" s="26"/>
    </row>
    <row r="9" spans="1:15" ht="21" thickBot="1">
      <c r="A9" s="25"/>
      <c r="B9" s="783"/>
      <c r="C9" s="783"/>
      <c r="D9" s="783"/>
      <c r="E9" s="783"/>
      <c r="F9" s="783"/>
      <c r="G9" s="783"/>
      <c r="H9" s="783"/>
      <c r="I9" s="26"/>
      <c r="J9" s="26"/>
      <c r="K9" s="26"/>
    </row>
    <row r="10" spans="1:15" ht="27.75" customHeight="1" thickTop="1" thickBot="1">
      <c r="A10" s="25"/>
      <c r="B10" s="25" t="s">
        <v>0</v>
      </c>
      <c r="C10" s="25"/>
      <c r="D10" s="785"/>
      <c r="E10" s="786"/>
      <c r="F10" s="786"/>
      <c r="G10" s="787"/>
      <c r="H10" s="25"/>
      <c r="I10" s="26"/>
      <c r="J10" s="26"/>
      <c r="K10" s="26"/>
    </row>
    <row r="11" spans="1:15" ht="16.5" thickTop="1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</row>
    <row r="12" spans="1:15" ht="18">
      <c r="A12" s="27"/>
      <c r="B12" s="28" t="s">
        <v>16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</row>
    <row r="13" spans="1:15" ht="36" customHeight="1">
      <c r="A13" s="29" t="s">
        <v>13</v>
      </c>
      <c r="B13" s="779" t="s">
        <v>204</v>
      </c>
      <c r="C13" s="779"/>
      <c r="D13" s="779"/>
      <c r="E13" s="779"/>
      <c r="F13" s="779"/>
      <c r="G13" s="779"/>
      <c r="H13" s="779"/>
      <c r="I13" s="779"/>
      <c r="J13" s="779"/>
      <c r="K13" s="779"/>
      <c r="L13" s="28"/>
      <c r="M13" s="28"/>
      <c r="N13" s="28"/>
      <c r="O13" s="28"/>
    </row>
    <row r="14" spans="1:15" ht="20.100000000000001" customHeight="1">
      <c r="A14" s="29" t="s">
        <v>28</v>
      </c>
      <c r="B14" s="779" t="s">
        <v>205</v>
      </c>
      <c r="C14" s="779"/>
      <c r="D14" s="779"/>
      <c r="E14" s="779"/>
      <c r="F14" s="779"/>
      <c r="G14" s="779"/>
      <c r="H14" s="779"/>
      <c r="I14" s="779"/>
      <c r="J14" s="779"/>
      <c r="K14" s="779"/>
      <c r="L14" s="28"/>
      <c r="M14" s="28"/>
      <c r="N14" s="28"/>
      <c r="O14" s="28"/>
    </row>
    <row r="15" spans="1:15" ht="18.75" customHeight="1">
      <c r="A15" s="29" t="s">
        <v>29</v>
      </c>
      <c r="B15" s="789" t="s">
        <v>248</v>
      </c>
      <c r="C15" s="789"/>
      <c r="D15" s="789"/>
      <c r="E15" s="789"/>
      <c r="F15" s="789"/>
      <c r="G15" s="789"/>
      <c r="H15" s="789"/>
      <c r="I15" s="789"/>
      <c r="J15" s="789"/>
      <c r="K15" s="789"/>
      <c r="L15" s="28"/>
      <c r="M15" s="28"/>
      <c r="N15" s="28"/>
      <c r="O15" s="28"/>
    </row>
    <row r="16" spans="1:15" ht="45" customHeight="1">
      <c r="A16" s="29" t="s">
        <v>35</v>
      </c>
      <c r="B16" s="788" t="s">
        <v>37</v>
      </c>
      <c r="C16" s="788"/>
      <c r="D16" s="788"/>
      <c r="E16" s="788"/>
      <c r="F16" s="788"/>
      <c r="G16" s="788"/>
      <c r="H16" s="788"/>
      <c r="I16" s="788"/>
      <c r="J16" s="788"/>
      <c r="K16" s="788"/>
      <c r="L16" s="28"/>
      <c r="M16" s="28"/>
      <c r="N16" s="28"/>
      <c r="O16" s="28"/>
    </row>
    <row r="17" spans="1:15" ht="45" customHeight="1">
      <c r="A17" s="29" t="s">
        <v>38</v>
      </c>
      <c r="B17" s="790" t="s">
        <v>249</v>
      </c>
      <c r="C17" s="790"/>
      <c r="D17" s="790"/>
      <c r="E17" s="790"/>
      <c r="F17" s="790"/>
      <c r="G17" s="790"/>
      <c r="H17" s="790"/>
      <c r="I17" s="790"/>
      <c r="J17" s="790"/>
      <c r="K17" s="790"/>
      <c r="L17" s="28"/>
      <c r="M17" s="28"/>
      <c r="N17" s="28"/>
      <c r="O17" s="28"/>
    </row>
    <row r="18" spans="1:15" ht="54.75" customHeight="1">
      <c r="A18" s="29" t="s">
        <v>39</v>
      </c>
      <c r="B18" s="788" t="s">
        <v>80</v>
      </c>
      <c r="C18" s="788"/>
      <c r="D18" s="788"/>
      <c r="E18" s="788"/>
      <c r="F18" s="788"/>
      <c r="G18" s="788"/>
      <c r="H18" s="788"/>
      <c r="I18" s="788"/>
      <c r="J18" s="788"/>
      <c r="K18" s="788"/>
      <c r="L18" s="28"/>
      <c r="M18" s="28"/>
      <c r="N18" s="28"/>
      <c r="O18" s="28"/>
    </row>
    <row r="19" spans="1:15" ht="39" customHeight="1">
      <c r="A19" s="29" t="s">
        <v>40</v>
      </c>
      <c r="B19" s="788" t="s">
        <v>192</v>
      </c>
      <c r="C19" s="791"/>
      <c r="D19" s="791"/>
      <c r="E19" s="791"/>
      <c r="F19" s="791"/>
      <c r="G19" s="791"/>
      <c r="H19" s="791"/>
      <c r="I19" s="791"/>
      <c r="J19" s="791"/>
      <c r="K19" s="791"/>
      <c r="L19" s="28"/>
      <c r="M19" s="28"/>
      <c r="N19" s="28"/>
      <c r="O19" s="28"/>
    </row>
    <row r="20" spans="1:15" ht="165" customHeight="1">
      <c r="A20" s="29" t="s">
        <v>157</v>
      </c>
      <c r="B20" s="788" t="s">
        <v>159</v>
      </c>
      <c r="C20" s="788"/>
      <c r="D20" s="788"/>
      <c r="E20" s="788"/>
      <c r="F20" s="788"/>
      <c r="G20" s="788"/>
      <c r="H20" s="788"/>
      <c r="I20" s="788"/>
      <c r="J20" s="788"/>
      <c r="K20" s="788"/>
      <c r="L20" s="28"/>
      <c r="M20" s="28"/>
      <c r="N20" s="28"/>
      <c r="O20" s="28"/>
    </row>
    <row r="21" spans="1:15" ht="36" customHeight="1" thickBot="1">
      <c r="A21" s="29" t="s">
        <v>158</v>
      </c>
      <c r="B21" s="788" t="s">
        <v>42</v>
      </c>
      <c r="C21" s="788"/>
      <c r="D21" s="788"/>
      <c r="E21" s="788"/>
      <c r="F21" s="788"/>
      <c r="G21" s="788"/>
      <c r="H21" s="788"/>
      <c r="I21" s="788"/>
      <c r="J21" s="788"/>
      <c r="K21" s="788"/>
      <c r="L21" s="28"/>
      <c r="M21" s="28"/>
      <c r="N21" s="28"/>
      <c r="O21" s="28"/>
    </row>
    <row r="22" spans="1:15" ht="27.75" customHeight="1" thickTop="1" thickBot="1">
      <c r="A22" s="28"/>
      <c r="B22" s="28"/>
      <c r="C22" s="28"/>
      <c r="D22" s="780"/>
      <c r="E22" s="781"/>
      <c r="F22" s="781"/>
      <c r="G22" s="782"/>
      <c r="H22" s="28"/>
      <c r="I22" s="28"/>
      <c r="J22" s="28"/>
      <c r="K22" s="30"/>
      <c r="L22" s="28"/>
      <c r="M22" s="28"/>
      <c r="N22" s="28"/>
      <c r="O22" s="28"/>
    </row>
    <row r="23" spans="1:15" ht="16.5" thickTop="1"/>
  </sheetData>
  <sheetProtection autoFilter="0"/>
  <mergeCells count="14">
    <mergeCell ref="B13:K13"/>
    <mergeCell ref="B14:K14"/>
    <mergeCell ref="D22:G22"/>
    <mergeCell ref="A7:H7"/>
    <mergeCell ref="A8:H8"/>
    <mergeCell ref="B9:H9"/>
    <mergeCell ref="D10:G10"/>
    <mergeCell ref="B18:K18"/>
    <mergeCell ref="B16:K16"/>
    <mergeCell ref="B15:K15"/>
    <mergeCell ref="B21:K21"/>
    <mergeCell ref="B17:K17"/>
    <mergeCell ref="B19:K19"/>
    <mergeCell ref="B20:K20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87" fitToHeight="0" orientation="landscape" r:id="rId1"/>
  <headerFooter alignWithMargins="0">
    <oddFooter>&amp;LModuł planu inwestycyjnego&amp;C&amp;P/&amp;N&amp;R&amp;A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pageSetUpPr fitToPage="1"/>
  </sheetPr>
  <dimension ref="A1:S1785"/>
  <sheetViews>
    <sheetView zoomScale="90" zoomScaleNormal="90" zoomScaleSheetLayoutView="75" workbookViewId="0">
      <pane ySplit="5" topLeftCell="A6" activePane="bottomLeft" state="frozen"/>
      <selection pane="bottomLeft" activeCell="A6" sqref="A6"/>
    </sheetView>
  </sheetViews>
  <sheetFormatPr defaultRowHeight="12.75"/>
  <cols>
    <col min="1" max="1" width="3.77734375" style="101" customWidth="1"/>
    <col min="2" max="2" width="4.77734375" style="101" customWidth="1"/>
    <col min="3" max="3" width="66.77734375" style="127" customWidth="1"/>
    <col min="4" max="4" width="12.77734375" style="133" customWidth="1"/>
    <col min="5" max="8" width="15.77734375" style="133" customWidth="1"/>
    <col min="9" max="9" width="15.77734375" style="101" customWidth="1"/>
    <col min="10" max="19" width="10.77734375" style="101" customWidth="1"/>
    <col min="20" max="16384" width="8.88671875" style="101"/>
  </cols>
  <sheetData>
    <row r="1" spans="1:19" ht="15.75">
      <c r="A1" s="36"/>
      <c r="B1" s="120"/>
      <c r="C1" s="498" t="s">
        <v>9</v>
      </c>
      <c r="D1" s="121"/>
      <c r="E1" s="121"/>
      <c r="F1" s="121"/>
      <c r="G1" s="121"/>
      <c r="H1" s="121"/>
      <c r="I1" s="120"/>
      <c r="J1" s="120"/>
      <c r="K1" s="120"/>
      <c r="L1" s="120"/>
      <c r="M1" s="120"/>
      <c r="N1" s="123"/>
      <c r="O1" s="123"/>
      <c r="P1" s="433"/>
      <c r="Q1" s="433"/>
    </row>
    <row r="2" spans="1:19" ht="9.9499999999999993" customHeight="1">
      <c r="A2" s="36"/>
      <c r="B2" s="120"/>
      <c r="C2" s="38"/>
      <c r="D2" s="121"/>
      <c r="E2" s="121"/>
      <c r="F2" s="121"/>
      <c r="G2" s="121"/>
      <c r="H2" s="121"/>
      <c r="I2" s="120"/>
      <c r="J2" s="120"/>
      <c r="K2" s="120"/>
      <c r="L2" s="120"/>
      <c r="M2" s="120"/>
      <c r="N2" s="123"/>
      <c r="O2" s="123"/>
      <c r="P2" s="433"/>
      <c r="Q2" s="433"/>
    </row>
    <row r="3" spans="1:19" ht="18">
      <c r="A3" s="36"/>
      <c r="B3" s="134" t="s">
        <v>171</v>
      </c>
      <c r="C3" s="134"/>
      <c r="D3" s="134"/>
      <c r="E3" s="134"/>
      <c r="F3" s="134"/>
      <c r="G3" s="134"/>
      <c r="H3" s="134"/>
      <c r="I3" s="135"/>
      <c r="J3" s="120"/>
      <c r="K3" s="643"/>
      <c r="L3" s="643"/>
      <c r="M3" s="643"/>
      <c r="N3" s="423"/>
      <c r="O3" s="123"/>
      <c r="P3" s="433"/>
      <c r="Q3" s="433"/>
    </row>
    <row r="4" spans="1:19" ht="9.9499999999999993" customHeight="1">
      <c r="A4" s="36"/>
      <c r="B4" s="134"/>
      <c r="C4" s="134"/>
      <c r="D4" s="134"/>
      <c r="E4" s="134"/>
      <c r="F4" s="134"/>
      <c r="G4" s="134"/>
      <c r="H4" s="134"/>
      <c r="I4" s="135"/>
      <c r="J4" s="120"/>
      <c r="K4" s="643"/>
      <c r="L4" s="643"/>
      <c r="M4" s="643"/>
      <c r="N4" s="423"/>
      <c r="O4" s="123"/>
      <c r="P4" s="433"/>
      <c r="Q4" s="433"/>
    </row>
    <row r="5" spans="1:19" ht="15" customHeight="1">
      <c r="A5" s="36"/>
      <c r="B5" s="412" t="s">
        <v>13</v>
      </c>
      <c r="C5" s="867" t="s">
        <v>201</v>
      </c>
      <c r="D5" s="868"/>
      <c r="E5" s="868"/>
      <c r="F5" s="868"/>
      <c r="G5" s="868"/>
      <c r="H5" s="868"/>
      <c r="I5" s="868"/>
      <c r="J5" s="645"/>
      <c r="K5" s="644"/>
      <c r="L5" s="644"/>
      <c r="M5" s="644"/>
      <c r="N5" s="436"/>
      <c r="O5" s="436"/>
      <c r="P5" s="434"/>
      <c r="Q5" s="433"/>
    </row>
    <row r="6" spans="1:19" ht="30" customHeight="1" thickBot="1">
      <c r="A6" s="429"/>
      <c r="B6" s="187" t="s">
        <v>172</v>
      </c>
      <c r="C6" s="124"/>
      <c r="D6" s="125"/>
      <c r="E6" s="125"/>
      <c r="F6" s="125"/>
      <c r="G6" s="125"/>
      <c r="H6" s="125"/>
      <c r="I6" s="35"/>
      <c r="J6" s="429"/>
      <c r="K6" s="429"/>
      <c r="L6" s="429"/>
      <c r="M6" s="429"/>
      <c r="N6" s="423"/>
      <c r="O6" s="423"/>
      <c r="P6" s="433"/>
      <c r="Q6" s="433"/>
    </row>
    <row r="7" spans="1:19" s="127" customFormat="1" ht="20.100000000000001" customHeight="1">
      <c r="A7" s="443"/>
      <c r="B7" s="797" t="str">
        <f>'Tab.G1.1-4'!$B$8</f>
        <v>LP</v>
      </c>
      <c r="C7" s="807" t="str">
        <f>'Tab.G1.1-4'!$C$8</f>
        <v>WYSZCZEGÓLNIENIE</v>
      </c>
      <c r="D7" s="800"/>
      <c r="E7" s="804" t="str">
        <f>'Tab.G1.1-4'!$E$8</f>
        <v>PLAN DO REALIZACJI</v>
      </c>
      <c r="F7" s="805"/>
      <c r="G7" s="805"/>
      <c r="H7" s="805"/>
      <c r="I7" s="806"/>
      <c r="J7" s="342"/>
      <c r="K7" s="342"/>
      <c r="L7" s="342"/>
      <c r="M7" s="342"/>
      <c r="N7" s="342"/>
      <c r="O7" s="342"/>
      <c r="P7" s="435"/>
      <c r="Q7" s="435"/>
      <c r="R7" s="394"/>
      <c r="S7" s="394"/>
    </row>
    <row r="8" spans="1:19" s="127" customFormat="1" ht="20.100000000000001" customHeight="1">
      <c r="A8" s="444"/>
      <c r="B8" s="798"/>
      <c r="C8" s="808"/>
      <c r="D8" s="802"/>
      <c r="E8" s="514">
        <f>'Tab.G1.1-4'!$E$9</f>
        <v>2024</v>
      </c>
      <c r="F8" s="514">
        <f>'Tab.G1.1-4'!$F$9</f>
        <v>2025</v>
      </c>
      <c r="G8" s="514">
        <f>'Tab.G1.1-4'!$G$9</f>
        <v>2026</v>
      </c>
      <c r="H8" s="514">
        <f>'Tab.G1.1-4'!$H$9</f>
        <v>2027</v>
      </c>
      <c r="I8" s="684">
        <f>'Tab.G1.1-4'!$I$9</f>
        <v>2028</v>
      </c>
      <c r="J8" s="342"/>
      <c r="K8" s="342"/>
      <c r="L8" s="342"/>
      <c r="M8" s="342"/>
      <c r="N8" s="342"/>
      <c r="O8" s="342"/>
      <c r="P8" s="394"/>
      <c r="Q8" s="394"/>
      <c r="R8" s="394"/>
      <c r="S8" s="394"/>
    </row>
    <row r="9" spans="1:19" ht="15" customHeight="1" thickBot="1">
      <c r="A9" s="445"/>
      <c r="B9" s="296" t="str">
        <f t="array" ref="B9:B66">'Tab.G5.1-3'!$B$9:$B$66</f>
        <v>01</v>
      </c>
      <c r="C9" s="795" t="str">
        <f>'Tab.G5.1-3'!$B$10</f>
        <v>02</v>
      </c>
      <c r="D9" s="796"/>
      <c r="E9" s="650" t="str">
        <f>'Tab.G5.1-3'!$B$11</f>
        <v>03</v>
      </c>
      <c r="F9" s="650" t="str">
        <f>'Tab.G5.1-3'!$B$12</f>
        <v>04</v>
      </c>
      <c r="G9" s="650" t="str">
        <f>'Tab.G5.1-3'!$B$13</f>
        <v>05</v>
      </c>
      <c r="H9" s="650" t="str">
        <f>'Tab.G5.1-3'!$B$14</f>
        <v>06</v>
      </c>
      <c r="I9" s="297" t="str">
        <f>'Tab.G5.1-3'!$B$15</f>
        <v>07</v>
      </c>
      <c r="J9" s="342"/>
      <c r="K9" s="342"/>
      <c r="L9" s="342"/>
      <c r="M9" s="342"/>
      <c r="N9" s="342"/>
      <c r="O9" s="342"/>
      <c r="P9" s="394"/>
      <c r="Q9" s="394"/>
      <c r="R9" s="394"/>
      <c r="S9" s="394"/>
    </row>
    <row r="10" spans="1:19" ht="18.95" customHeight="1" thickBot="1">
      <c r="A10" s="430"/>
      <c r="B10" s="293" t="str">
        <v>02</v>
      </c>
      <c r="C10" s="1" t="s">
        <v>84</v>
      </c>
      <c r="D10" s="2" t="str">
        <f t="shared" ref="D10:D65" si="0">JM_01</f>
        <v>[tys. zł]</v>
      </c>
      <c r="E10" s="620">
        <f>SUM(E11,E22,E38)</f>
        <v>0</v>
      </c>
      <c r="F10" s="620">
        <f>SUM(F11,F22,F38)</f>
        <v>0</v>
      </c>
      <c r="G10" s="620">
        <f>SUM(G11,G22,G38)</f>
        <v>0</v>
      </c>
      <c r="H10" s="620">
        <f>SUM(H11,H22,H38)</f>
        <v>0</v>
      </c>
      <c r="I10" s="632">
        <f>SUM(I11,I22,I38)</f>
        <v>0</v>
      </c>
      <c r="J10" s="342"/>
      <c r="K10" s="342"/>
      <c r="L10" s="342"/>
      <c r="M10" s="342"/>
      <c r="N10" s="342"/>
      <c r="O10" s="342"/>
      <c r="P10" s="394"/>
      <c r="Q10" s="394"/>
      <c r="R10" s="394"/>
      <c r="S10" s="394"/>
    </row>
    <row r="11" spans="1:19" ht="18.95" customHeight="1" thickBot="1">
      <c r="A11" s="430"/>
      <c r="B11" s="285" t="str">
        <v>03</v>
      </c>
      <c r="C11" s="3" t="s">
        <v>92</v>
      </c>
      <c r="D11" s="4" t="str">
        <f t="shared" si="0"/>
        <v>[tys. zł]</v>
      </c>
      <c r="E11" s="621">
        <f>SUM(E12,E17)</f>
        <v>0</v>
      </c>
      <c r="F11" s="621">
        <f>SUM(F12,F17)</f>
        <v>0</v>
      </c>
      <c r="G11" s="621">
        <f>SUM(G12,G17)</f>
        <v>0</v>
      </c>
      <c r="H11" s="621">
        <f>SUM(H12,H17)</f>
        <v>0</v>
      </c>
      <c r="I11" s="633">
        <f>SUM(I12,I17)</f>
        <v>0</v>
      </c>
      <c r="J11" s="342"/>
      <c r="K11" s="342"/>
      <c r="L11" s="342"/>
      <c r="M11" s="342"/>
      <c r="N11" s="342"/>
      <c r="O11" s="342"/>
      <c r="P11" s="394"/>
      <c r="Q11" s="394"/>
      <c r="R11" s="394"/>
      <c r="S11" s="394"/>
    </row>
    <row r="12" spans="1:19" ht="18.95" customHeight="1">
      <c r="A12" s="429"/>
      <c r="B12" s="286" t="str">
        <v>04</v>
      </c>
      <c r="C12" s="232" t="s">
        <v>50</v>
      </c>
      <c r="D12" s="5" t="str">
        <f t="shared" si="0"/>
        <v>[tys. zł]</v>
      </c>
      <c r="E12" s="622">
        <f>SUM(E13:E16)</f>
        <v>0</v>
      </c>
      <c r="F12" s="622">
        <f>SUM(F13:F16)</f>
        <v>0</v>
      </c>
      <c r="G12" s="622">
        <f>SUM(G13:G16)</f>
        <v>0</v>
      </c>
      <c r="H12" s="622">
        <f>SUM(H13:H16)</f>
        <v>0</v>
      </c>
      <c r="I12" s="634">
        <f>SUM(I13:I16)</f>
        <v>0</v>
      </c>
      <c r="J12" s="342"/>
      <c r="K12" s="342"/>
      <c r="L12" s="342"/>
      <c r="M12" s="342"/>
      <c r="N12" s="342"/>
      <c r="O12" s="342"/>
      <c r="P12" s="394"/>
      <c r="Q12" s="394"/>
      <c r="R12" s="394"/>
      <c r="S12" s="394"/>
    </row>
    <row r="13" spans="1:19" ht="18.95" customHeight="1">
      <c r="A13" s="429"/>
      <c r="B13" s="287" t="str">
        <v>05</v>
      </c>
      <c r="C13" s="234" t="s">
        <v>51</v>
      </c>
      <c r="D13" s="6" t="str">
        <f t="shared" si="0"/>
        <v>[tys. zł]</v>
      </c>
      <c r="E13" s="623"/>
      <c r="F13" s="623"/>
      <c r="G13" s="623"/>
      <c r="H13" s="623"/>
      <c r="I13" s="635"/>
      <c r="J13" s="342"/>
      <c r="K13" s="342"/>
      <c r="L13" s="342"/>
      <c r="M13" s="342"/>
      <c r="N13" s="342"/>
      <c r="O13" s="342"/>
      <c r="P13" s="394"/>
      <c r="Q13" s="394"/>
      <c r="R13" s="394"/>
      <c r="S13" s="394"/>
    </row>
    <row r="14" spans="1:19" ht="18.95" customHeight="1">
      <c r="A14" s="429"/>
      <c r="B14" s="288" t="str">
        <v>06</v>
      </c>
      <c r="C14" s="235" t="s">
        <v>52</v>
      </c>
      <c r="D14" s="7" t="str">
        <f t="shared" si="0"/>
        <v>[tys. zł]</v>
      </c>
      <c r="E14" s="624"/>
      <c r="F14" s="624"/>
      <c r="G14" s="624"/>
      <c r="H14" s="624"/>
      <c r="I14" s="636"/>
      <c r="J14" s="342"/>
      <c r="K14" s="342"/>
      <c r="L14" s="342"/>
      <c r="M14" s="342"/>
      <c r="N14" s="342"/>
      <c r="O14" s="342"/>
      <c r="P14" s="394"/>
      <c r="Q14" s="394"/>
      <c r="R14" s="394"/>
      <c r="S14" s="394"/>
    </row>
    <row r="15" spans="1:19" ht="18.95" customHeight="1">
      <c r="A15" s="430"/>
      <c r="B15" s="288" t="str">
        <v>07</v>
      </c>
      <c r="C15" s="235" t="s">
        <v>53</v>
      </c>
      <c r="D15" s="7" t="str">
        <f t="shared" si="0"/>
        <v>[tys. zł]</v>
      </c>
      <c r="E15" s="624"/>
      <c r="F15" s="624"/>
      <c r="G15" s="624"/>
      <c r="H15" s="624"/>
      <c r="I15" s="636"/>
      <c r="J15" s="342"/>
      <c r="K15" s="342"/>
      <c r="L15" s="342"/>
      <c r="M15" s="342"/>
      <c r="N15" s="342"/>
      <c r="O15" s="342"/>
      <c r="P15" s="394"/>
      <c r="Q15" s="394"/>
      <c r="R15" s="394"/>
      <c r="S15" s="394"/>
    </row>
    <row r="16" spans="1:19" ht="18.95" customHeight="1">
      <c r="A16" s="430"/>
      <c r="B16" s="289" t="str">
        <v>08</v>
      </c>
      <c r="C16" s="238" t="s">
        <v>54</v>
      </c>
      <c r="D16" s="8" t="str">
        <f t="shared" si="0"/>
        <v>[tys. zł]</v>
      </c>
      <c r="E16" s="625"/>
      <c r="F16" s="625"/>
      <c r="G16" s="625"/>
      <c r="H16" s="625"/>
      <c r="I16" s="637"/>
      <c r="J16" s="342"/>
      <c r="K16" s="342"/>
      <c r="L16" s="342"/>
      <c r="M16" s="342"/>
      <c r="N16" s="342"/>
      <c r="O16" s="342"/>
      <c r="P16" s="394"/>
      <c r="Q16" s="394"/>
      <c r="R16" s="394"/>
      <c r="S16" s="394"/>
    </row>
    <row r="17" spans="1:19" ht="18.95" customHeight="1">
      <c r="A17" s="430"/>
      <c r="B17" s="290" t="str">
        <v>09</v>
      </c>
      <c r="C17" s="233" t="s">
        <v>55</v>
      </c>
      <c r="D17" s="9" t="str">
        <f t="shared" si="0"/>
        <v>[tys. zł]</v>
      </c>
      <c r="E17" s="626">
        <f>SUM(E18:E21)</f>
        <v>0</v>
      </c>
      <c r="F17" s="626">
        <f>SUM(F18:F21)</f>
        <v>0</v>
      </c>
      <c r="G17" s="626">
        <f>SUM(G18:G21)</f>
        <v>0</v>
      </c>
      <c r="H17" s="626">
        <f>SUM(H18:H21)</f>
        <v>0</v>
      </c>
      <c r="I17" s="642">
        <f>SUM(I18:I21)</f>
        <v>0</v>
      </c>
      <c r="J17" s="342"/>
      <c r="K17" s="342"/>
      <c r="L17" s="342"/>
      <c r="M17" s="342"/>
      <c r="N17" s="342"/>
      <c r="O17" s="342"/>
      <c r="P17" s="394"/>
      <c r="Q17" s="394"/>
      <c r="R17" s="394"/>
      <c r="S17" s="394"/>
    </row>
    <row r="18" spans="1:19" ht="18.95" customHeight="1">
      <c r="A18" s="430"/>
      <c r="B18" s="287" t="str">
        <v>10</v>
      </c>
      <c r="C18" s="234" t="s">
        <v>51</v>
      </c>
      <c r="D18" s="6" t="str">
        <f t="shared" si="0"/>
        <v>[tys. zł]</v>
      </c>
      <c r="E18" s="623"/>
      <c r="F18" s="623"/>
      <c r="G18" s="623"/>
      <c r="H18" s="623"/>
      <c r="I18" s="635"/>
      <c r="J18" s="342"/>
      <c r="K18" s="342"/>
      <c r="L18" s="342"/>
      <c r="M18" s="342"/>
      <c r="N18" s="342"/>
      <c r="O18" s="342"/>
      <c r="P18" s="394"/>
      <c r="Q18" s="394"/>
      <c r="R18" s="394"/>
      <c r="S18" s="394"/>
    </row>
    <row r="19" spans="1:19" ht="18.95" customHeight="1">
      <c r="A19" s="430"/>
      <c r="B19" s="288" t="str">
        <v>11</v>
      </c>
      <c r="C19" s="235" t="s">
        <v>52</v>
      </c>
      <c r="D19" s="7" t="str">
        <f t="shared" si="0"/>
        <v>[tys. zł]</v>
      </c>
      <c r="E19" s="624"/>
      <c r="F19" s="624"/>
      <c r="G19" s="624"/>
      <c r="H19" s="624"/>
      <c r="I19" s="636"/>
      <c r="J19" s="342"/>
      <c r="K19" s="342"/>
      <c r="L19" s="342"/>
      <c r="M19" s="342"/>
      <c r="N19" s="342"/>
      <c r="O19" s="342"/>
      <c r="P19" s="394"/>
      <c r="Q19" s="394"/>
      <c r="R19" s="394"/>
      <c r="S19" s="394"/>
    </row>
    <row r="20" spans="1:19" ht="18.95" customHeight="1">
      <c r="A20" s="430"/>
      <c r="B20" s="288" t="str">
        <v>12</v>
      </c>
      <c r="C20" s="235" t="s">
        <v>53</v>
      </c>
      <c r="D20" s="7" t="str">
        <f t="shared" si="0"/>
        <v>[tys. zł]</v>
      </c>
      <c r="E20" s="624"/>
      <c r="F20" s="624"/>
      <c r="G20" s="624"/>
      <c r="H20" s="624"/>
      <c r="I20" s="636"/>
      <c r="J20" s="342"/>
      <c r="K20" s="342"/>
      <c r="L20" s="342"/>
      <c r="M20" s="342"/>
      <c r="N20" s="342"/>
      <c r="O20" s="342"/>
      <c r="P20" s="394"/>
      <c r="Q20" s="394"/>
      <c r="R20" s="394"/>
      <c r="S20" s="394"/>
    </row>
    <row r="21" spans="1:19" ht="18.95" customHeight="1" thickBot="1">
      <c r="A21" s="430"/>
      <c r="B21" s="291" t="str">
        <v>13</v>
      </c>
      <c r="C21" s="239" t="s">
        <v>54</v>
      </c>
      <c r="D21" s="10" t="str">
        <f t="shared" si="0"/>
        <v>[tys. zł]</v>
      </c>
      <c r="E21" s="627"/>
      <c r="F21" s="627"/>
      <c r="G21" s="627"/>
      <c r="H21" s="627"/>
      <c r="I21" s="639"/>
      <c r="J21" s="342"/>
      <c r="K21" s="342"/>
      <c r="L21" s="342"/>
      <c r="M21" s="342"/>
      <c r="N21" s="342"/>
      <c r="O21" s="342"/>
      <c r="P21" s="394"/>
      <c r="Q21" s="394"/>
      <c r="R21" s="394"/>
      <c r="S21" s="394"/>
    </row>
    <row r="22" spans="1:19" ht="18.95" customHeight="1" thickBot="1">
      <c r="A22" s="430"/>
      <c r="B22" s="285" t="str">
        <v>14</v>
      </c>
      <c r="C22" s="11" t="s">
        <v>93</v>
      </c>
      <c r="D22" s="4" t="str">
        <f t="shared" si="0"/>
        <v>[tys. zł]</v>
      </c>
      <c r="E22" s="621">
        <f>SUM(E23,E28,E33)</f>
        <v>0</v>
      </c>
      <c r="F22" s="621">
        <f>SUM(F23,F28,F33)</f>
        <v>0</v>
      </c>
      <c r="G22" s="621">
        <f>SUM(G23,G28,G33)</f>
        <v>0</v>
      </c>
      <c r="H22" s="621">
        <f>SUM(H23,H28,H33)</f>
        <v>0</v>
      </c>
      <c r="I22" s="633">
        <f>SUM(I23,I28,I33)</f>
        <v>0</v>
      </c>
      <c r="J22" s="342"/>
      <c r="K22" s="342"/>
      <c r="L22" s="342"/>
      <c r="M22" s="342"/>
      <c r="N22" s="342"/>
      <c r="O22" s="342"/>
      <c r="P22" s="394"/>
      <c r="Q22" s="394"/>
      <c r="R22" s="394"/>
      <c r="S22" s="394"/>
    </row>
    <row r="23" spans="1:19" ht="18.95" customHeight="1">
      <c r="A23" s="430"/>
      <c r="B23" s="286" t="str">
        <v>15</v>
      </c>
      <c r="C23" s="232" t="s">
        <v>50</v>
      </c>
      <c r="D23" s="5" t="str">
        <f t="shared" si="0"/>
        <v>[tys. zł]</v>
      </c>
      <c r="E23" s="622">
        <f>SUM(E24:E27)</f>
        <v>0</v>
      </c>
      <c r="F23" s="622">
        <f>SUM(F24:F27)</f>
        <v>0</v>
      </c>
      <c r="G23" s="622">
        <f>SUM(G24:G27)</f>
        <v>0</v>
      </c>
      <c r="H23" s="622">
        <f>SUM(H24:H27)</f>
        <v>0</v>
      </c>
      <c r="I23" s="634">
        <f>SUM(I24:I27)</f>
        <v>0</v>
      </c>
      <c r="J23" s="342"/>
      <c r="K23" s="342"/>
      <c r="L23" s="342"/>
      <c r="M23" s="342"/>
      <c r="N23" s="342"/>
      <c r="O23" s="342"/>
      <c r="P23" s="394"/>
      <c r="Q23" s="394"/>
      <c r="R23" s="394"/>
      <c r="S23" s="394"/>
    </row>
    <row r="24" spans="1:19" ht="18.95" customHeight="1">
      <c r="A24" s="430"/>
      <c r="B24" s="287" t="str">
        <v>16</v>
      </c>
      <c r="C24" s="234" t="s">
        <v>56</v>
      </c>
      <c r="D24" s="6" t="str">
        <f t="shared" si="0"/>
        <v>[tys. zł]</v>
      </c>
      <c r="E24" s="623"/>
      <c r="F24" s="623"/>
      <c r="G24" s="623"/>
      <c r="H24" s="623"/>
      <c r="I24" s="635"/>
      <c r="J24" s="342"/>
      <c r="K24" s="342"/>
      <c r="L24" s="342"/>
      <c r="M24" s="342"/>
      <c r="N24" s="342"/>
      <c r="O24" s="342"/>
      <c r="P24" s="394"/>
      <c r="Q24" s="394"/>
      <c r="R24" s="394"/>
      <c r="S24" s="394"/>
    </row>
    <row r="25" spans="1:19" ht="18.95" customHeight="1">
      <c r="A25" s="430"/>
      <c r="B25" s="288" t="str">
        <v>17</v>
      </c>
      <c r="C25" s="235" t="s">
        <v>53</v>
      </c>
      <c r="D25" s="7" t="str">
        <f t="shared" si="0"/>
        <v>[tys. zł]</v>
      </c>
      <c r="E25" s="624"/>
      <c r="F25" s="624"/>
      <c r="G25" s="624"/>
      <c r="H25" s="624"/>
      <c r="I25" s="636"/>
      <c r="J25" s="342"/>
      <c r="K25" s="342"/>
      <c r="L25" s="342"/>
      <c r="M25" s="342"/>
      <c r="N25" s="342"/>
      <c r="O25" s="342"/>
      <c r="P25" s="394"/>
      <c r="Q25" s="394"/>
      <c r="R25" s="394"/>
      <c r="S25" s="394"/>
    </row>
    <row r="26" spans="1:19" ht="18.95" customHeight="1">
      <c r="A26" s="430"/>
      <c r="B26" s="288" t="str">
        <v>18</v>
      </c>
      <c r="C26" s="236" t="s">
        <v>57</v>
      </c>
      <c r="D26" s="7" t="str">
        <f t="shared" si="0"/>
        <v>[tys. zł]</v>
      </c>
      <c r="E26" s="624"/>
      <c r="F26" s="624"/>
      <c r="G26" s="624"/>
      <c r="H26" s="624"/>
      <c r="I26" s="636"/>
      <c r="J26" s="342"/>
      <c r="K26" s="342"/>
      <c r="L26" s="342"/>
      <c r="M26" s="342"/>
      <c r="N26" s="342"/>
      <c r="O26" s="342"/>
      <c r="P26" s="394"/>
      <c r="Q26" s="394"/>
      <c r="R26" s="394"/>
      <c r="S26" s="394"/>
    </row>
    <row r="27" spans="1:19" ht="18.95" customHeight="1">
      <c r="A27" s="430"/>
      <c r="B27" s="289" t="str">
        <v>19</v>
      </c>
      <c r="C27" s="238" t="s">
        <v>58</v>
      </c>
      <c r="D27" s="8" t="str">
        <f t="shared" si="0"/>
        <v>[tys. zł]</v>
      </c>
      <c r="E27" s="625"/>
      <c r="F27" s="625"/>
      <c r="G27" s="625"/>
      <c r="H27" s="625"/>
      <c r="I27" s="637"/>
      <c r="J27" s="342"/>
      <c r="K27" s="342"/>
      <c r="L27" s="342"/>
      <c r="M27" s="342"/>
      <c r="N27" s="342"/>
      <c r="O27" s="342"/>
      <c r="P27" s="394"/>
      <c r="Q27" s="394"/>
      <c r="R27" s="394"/>
      <c r="S27" s="394"/>
    </row>
    <row r="28" spans="1:19" ht="18.95" customHeight="1">
      <c r="A28" s="430"/>
      <c r="B28" s="290" t="str">
        <v>20</v>
      </c>
      <c r="C28" s="233" t="s">
        <v>55</v>
      </c>
      <c r="D28" s="9" t="str">
        <f t="shared" si="0"/>
        <v>[tys. zł]</v>
      </c>
      <c r="E28" s="626">
        <f>SUM(E29:E32)</f>
        <v>0</v>
      </c>
      <c r="F28" s="626">
        <f>SUM(F29:F32)</f>
        <v>0</v>
      </c>
      <c r="G28" s="626">
        <f>SUM(G29:G32)</f>
        <v>0</v>
      </c>
      <c r="H28" s="626">
        <f>SUM(H29:H32)</f>
        <v>0</v>
      </c>
      <c r="I28" s="642">
        <f>SUM(I29:I32)</f>
        <v>0</v>
      </c>
      <c r="J28" s="342"/>
      <c r="K28" s="342"/>
      <c r="L28" s="342"/>
      <c r="M28" s="342"/>
      <c r="N28" s="342"/>
      <c r="O28" s="342"/>
      <c r="P28" s="394"/>
      <c r="Q28" s="394"/>
      <c r="R28" s="394"/>
      <c r="S28" s="394"/>
    </row>
    <row r="29" spans="1:19" ht="18.95" customHeight="1">
      <c r="A29" s="430"/>
      <c r="B29" s="287" t="str">
        <v>21</v>
      </c>
      <c r="C29" s="234" t="s">
        <v>56</v>
      </c>
      <c r="D29" s="6" t="str">
        <f t="shared" si="0"/>
        <v>[tys. zł]</v>
      </c>
      <c r="E29" s="623"/>
      <c r="F29" s="623"/>
      <c r="G29" s="623"/>
      <c r="H29" s="623"/>
      <c r="I29" s="635"/>
      <c r="J29" s="342"/>
      <c r="K29" s="342"/>
      <c r="L29" s="342"/>
      <c r="M29" s="342"/>
      <c r="N29" s="342"/>
      <c r="O29" s="342"/>
      <c r="P29" s="394"/>
      <c r="Q29" s="394"/>
      <c r="R29" s="394"/>
      <c r="S29" s="394"/>
    </row>
    <row r="30" spans="1:19" ht="18.95" customHeight="1">
      <c r="A30" s="430"/>
      <c r="B30" s="288" t="str">
        <v>22</v>
      </c>
      <c r="C30" s="235" t="s">
        <v>53</v>
      </c>
      <c r="D30" s="7" t="str">
        <f t="shared" si="0"/>
        <v>[tys. zł]</v>
      </c>
      <c r="E30" s="624"/>
      <c r="F30" s="624"/>
      <c r="G30" s="624"/>
      <c r="H30" s="624"/>
      <c r="I30" s="636"/>
      <c r="J30" s="342"/>
      <c r="K30" s="342"/>
      <c r="L30" s="342"/>
      <c r="M30" s="342"/>
      <c r="N30" s="342"/>
      <c r="O30" s="342"/>
      <c r="P30" s="394"/>
      <c r="Q30" s="394"/>
      <c r="R30" s="394"/>
      <c r="S30" s="394"/>
    </row>
    <row r="31" spans="1:19" ht="18.95" customHeight="1">
      <c r="A31" s="430"/>
      <c r="B31" s="288" t="str">
        <v>23</v>
      </c>
      <c r="C31" s="236" t="s">
        <v>57</v>
      </c>
      <c r="D31" s="7" t="str">
        <f t="shared" si="0"/>
        <v>[tys. zł]</v>
      </c>
      <c r="E31" s="624"/>
      <c r="F31" s="624"/>
      <c r="G31" s="624"/>
      <c r="H31" s="624"/>
      <c r="I31" s="636"/>
      <c r="J31" s="342"/>
      <c r="K31" s="342"/>
      <c r="L31" s="342"/>
      <c r="M31" s="342"/>
      <c r="N31" s="342"/>
      <c r="O31" s="342"/>
      <c r="P31" s="394"/>
      <c r="Q31" s="394"/>
      <c r="R31" s="394"/>
      <c r="S31" s="394"/>
    </row>
    <row r="32" spans="1:19" ht="18.95" customHeight="1">
      <c r="A32" s="430"/>
      <c r="B32" s="292" t="str">
        <v>24</v>
      </c>
      <c r="C32" s="279" t="s">
        <v>58</v>
      </c>
      <c r="D32" s="241" t="str">
        <f t="shared" si="0"/>
        <v>[tys. zł]</v>
      </c>
      <c r="E32" s="628"/>
      <c r="F32" s="628"/>
      <c r="G32" s="628"/>
      <c r="H32" s="628"/>
      <c r="I32" s="640"/>
      <c r="J32" s="342"/>
      <c r="K32" s="342"/>
      <c r="L32" s="342"/>
      <c r="M32" s="342"/>
      <c r="N32" s="342"/>
      <c r="O32" s="342"/>
      <c r="P32" s="394"/>
      <c r="Q32" s="394"/>
      <c r="R32" s="394"/>
      <c r="S32" s="394"/>
    </row>
    <row r="33" spans="1:19" ht="18.95" customHeight="1">
      <c r="A33" s="430"/>
      <c r="B33" s="290" t="str">
        <v>25</v>
      </c>
      <c r="C33" s="233" t="s">
        <v>139</v>
      </c>
      <c r="D33" s="9" t="str">
        <f t="shared" si="0"/>
        <v>[tys. zł]</v>
      </c>
      <c r="E33" s="626">
        <f>SUM(E34:E37)</f>
        <v>0</v>
      </c>
      <c r="F33" s="626">
        <f>SUM(F34:F37)</f>
        <v>0</v>
      </c>
      <c r="G33" s="626">
        <f>SUM(G34:G37)</f>
        <v>0</v>
      </c>
      <c r="H33" s="626">
        <f>SUM(H34:H37)</f>
        <v>0</v>
      </c>
      <c r="I33" s="642">
        <f>SUM(I34:I37)</f>
        <v>0</v>
      </c>
      <c r="J33" s="342"/>
      <c r="K33" s="342"/>
      <c r="L33" s="342"/>
      <c r="M33" s="342"/>
      <c r="N33" s="342"/>
      <c r="O33" s="342"/>
      <c r="P33" s="394"/>
      <c r="Q33" s="394"/>
      <c r="R33" s="394"/>
      <c r="S33" s="394"/>
    </row>
    <row r="34" spans="1:19" ht="18.95" customHeight="1">
      <c r="A34" s="430"/>
      <c r="B34" s="287" t="str">
        <v>26</v>
      </c>
      <c r="C34" s="234" t="s">
        <v>56</v>
      </c>
      <c r="D34" s="6" t="str">
        <f t="shared" si="0"/>
        <v>[tys. zł]</v>
      </c>
      <c r="E34" s="623"/>
      <c r="F34" s="623"/>
      <c r="G34" s="623"/>
      <c r="H34" s="623"/>
      <c r="I34" s="635"/>
      <c r="J34" s="342"/>
      <c r="K34" s="342"/>
      <c r="L34" s="342"/>
      <c r="M34" s="342"/>
      <c r="N34" s="342"/>
      <c r="O34" s="342"/>
      <c r="P34" s="394"/>
      <c r="Q34" s="394"/>
      <c r="R34" s="394"/>
      <c r="S34" s="394"/>
    </row>
    <row r="35" spans="1:19" ht="18.95" customHeight="1">
      <c r="A35" s="430"/>
      <c r="B35" s="288" t="str">
        <v>27</v>
      </c>
      <c r="C35" s="235" t="s">
        <v>53</v>
      </c>
      <c r="D35" s="7" t="str">
        <f t="shared" si="0"/>
        <v>[tys. zł]</v>
      </c>
      <c r="E35" s="624"/>
      <c r="F35" s="624"/>
      <c r="G35" s="624"/>
      <c r="H35" s="624"/>
      <c r="I35" s="636"/>
      <c r="J35" s="342"/>
      <c r="K35" s="342"/>
      <c r="L35" s="342"/>
      <c r="M35" s="342"/>
      <c r="N35" s="342"/>
      <c r="O35" s="342"/>
      <c r="P35" s="394"/>
      <c r="Q35" s="394"/>
      <c r="R35" s="394"/>
      <c r="S35" s="394"/>
    </row>
    <row r="36" spans="1:19" ht="18.95" customHeight="1">
      <c r="A36" s="430"/>
      <c r="B36" s="288" t="str">
        <v>28</v>
      </c>
      <c r="C36" s="236" t="s">
        <v>57</v>
      </c>
      <c r="D36" s="7" t="str">
        <f t="shared" si="0"/>
        <v>[tys. zł]</v>
      </c>
      <c r="E36" s="624"/>
      <c r="F36" s="624"/>
      <c r="G36" s="624"/>
      <c r="H36" s="624"/>
      <c r="I36" s="636"/>
      <c r="J36" s="342"/>
      <c r="K36" s="342"/>
      <c r="L36" s="342"/>
      <c r="M36" s="342"/>
      <c r="N36" s="342"/>
      <c r="O36" s="342"/>
      <c r="P36" s="394"/>
      <c r="Q36" s="394"/>
      <c r="R36" s="394"/>
      <c r="S36" s="394"/>
    </row>
    <row r="37" spans="1:19" ht="18.95" customHeight="1" thickBot="1">
      <c r="A37" s="430"/>
      <c r="B37" s="289" t="str">
        <v>29</v>
      </c>
      <c r="C37" s="238" t="s">
        <v>58</v>
      </c>
      <c r="D37" s="8" t="str">
        <f t="shared" si="0"/>
        <v>[tys. zł]</v>
      </c>
      <c r="E37" s="625"/>
      <c r="F37" s="625"/>
      <c r="G37" s="625"/>
      <c r="H37" s="625"/>
      <c r="I37" s="637"/>
      <c r="J37" s="342"/>
      <c r="K37" s="342"/>
      <c r="L37" s="342"/>
      <c r="M37" s="342"/>
      <c r="N37" s="342"/>
      <c r="O37" s="342"/>
      <c r="P37" s="394"/>
      <c r="Q37" s="394"/>
      <c r="R37" s="394"/>
      <c r="S37" s="394"/>
    </row>
    <row r="38" spans="1:19" ht="18.95" customHeight="1" thickBot="1">
      <c r="A38" s="430"/>
      <c r="B38" s="285" t="str">
        <v>30</v>
      </c>
      <c r="C38" s="11" t="s">
        <v>140</v>
      </c>
      <c r="D38" s="4" t="str">
        <f t="shared" si="0"/>
        <v>[tys. zł]</v>
      </c>
      <c r="E38" s="621"/>
      <c r="F38" s="621"/>
      <c r="G38" s="621"/>
      <c r="H38" s="621"/>
      <c r="I38" s="631"/>
      <c r="J38" s="342"/>
      <c r="K38" s="342"/>
      <c r="L38" s="342"/>
      <c r="M38" s="342"/>
      <c r="N38" s="342"/>
      <c r="O38" s="342"/>
      <c r="P38" s="394"/>
      <c r="Q38" s="394"/>
      <c r="R38" s="394"/>
      <c r="S38" s="394"/>
    </row>
    <row r="39" spans="1:19" ht="18.95" customHeight="1" thickBot="1">
      <c r="A39" s="430"/>
      <c r="B39" s="293" t="str">
        <v>31</v>
      </c>
      <c r="C39" s="1" t="s">
        <v>85</v>
      </c>
      <c r="D39" s="2" t="str">
        <f t="shared" si="0"/>
        <v>[tys. zł]</v>
      </c>
      <c r="E39" s="620">
        <f>SUM(E40,E44,E48,E52:E53)</f>
        <v>0</v>
      </c>
      <c r="F39" s="620">
        <f>SUM(F40,F44,F48,F52:F53)</f>
        <v>0</v>
      </c>
      <c r="G39" s="620">
        <f>SUM(G40,G44,G48,G52:G53)</f>
        <v>0</v>
      </c>
      <c r="H39" s="620">
        <f>SUM(H40,H44,H48,H52:H53)</f>
        <v>0</v>
      </c>
      <c r="I39" s="632">
        <f>SUM(I40,I44,I48,I52:I53)</f>
        <v>0</v>
      </c>
      <c r="J39" s="342"/>
      <c r="K39" s="342"/>
      <c r="L39" s="342"/>
      <c r="M39" s="342"/>
      <c r="N39" s="342"/>
      <c r="O39" s="342"/>
      <c r="P39" s="394"/>
      <c r="Q39" s="394"/>
      <c r="R39" s="394"/>
      <c r="S39" s="394"/>
    </row>
    <row r="40" spans="1:19" ht="18.95" customHeight="1">
      <c r="A40" s="430"/>
      <c r="B40" s="286" t="str">
        <v>32</v>
      </c>
      <c r="C40" s="12" t="s">
        <v>87</v>
      </c>
      <c r="D40" s="5" t="str">
        <f t="shared" si="0"/>
        <v>[tys. zł]</v>
      </c>
      <c r="E40" s="622">
        <f>SUM(E41:E43)</f>
        <v>0</v>
      </c>
      <c r="F40" s="622">
        <f>SUM(F41:F43)</f>
        <v>0</v>
      </c>
      <c r="G40" s="622">
        <f>SUM(G41:G43)</f>
        <v>0</v>
      </c>
      <c r="H40" s="622">
        <f>SUM(H41:H43)</f>
        <v>0</v>
      </c>
      <c r="I40" s="634">
        <f>SUM(I41:I43)</f>
        <v>0</v>
      </c>
      <c r="J40" s="342"/>
      <c r="K40" s="342"/>
      <c r="L40" s="342"/>
      <c r="M40" s="342"/>
      <c r="N40" s="342"/>
      <c r="O40" s="342"/>
      <c r="P40" s="394"/>
      <c r="Q40" s="394"/>
      <c r="R40" s="394"/>
      <c r="S40" s="394"/>
    </row>
    <row r="41" spans="1:19" ht="18.95" customHeight="1">
      <c r="A41" s="430"/>
      <c r="B41" s="287" t="str">
        <v>33</v>
      </c>
      <c r="C41" s="234" t="s">
        <v>63</v>
      </c>
      <c r="D41" s="6" t="str">
        <f t="shared" si="0"/>
        <v>[tys. zł]</v>
      </c>
      <c r="E41" s="623"/>
      <c r="F41" s="623"/>
      <c r="G41" s="623"/>
      <c r="H41" s="623"/>
      <c r="I41" s="635"/>
      <c r="J41" s="342"/>
      <c r="K41" s="342"/>
      <c r="L41" s="342"/>
      <c r="M41" s="342"/>
      <c r="N41" s="342"/>
      <c r="O41" s="342"/>
      <c r="P41" s="394"/>
      <c r="Q41" s="394"/>
      <c r="R41" s="394"/>
      <c r="S41" s="394"/>
    </row>
    <row r="42" spans="1:19" ht="18.95" customHeight="1">
      <c r="A42" s="430"/>
      <c r="B42" s="288" t="str">
        <v>34</v>
      </c>
      <c r="C42" s="235" t="s">
        <v>64</v>
      </c>
      <c r="D42" s="7" t="str">
        <f t="shared" si="0"/>
        <v>[tys. zł]</v>
      </c>
      <c r="E42" s="624"/>
      <c r="F42" s="624"/>
      <c r="G42" s="624"/>
      <c r="H42" s="624"/>
      <c r="I42" s="636"/>
      <c r="J42" s="342"/>
      <c r="K42" s="342"/>
      <c r="L42" s="342"/>
      <c r="M42" s="342"/>
      <c r="N42" s="342"/>
      <c r="O42" s="342"/>
      <c r="P42" s="394"/>
      <c r="Q42" s="394"/>
      <c r="R42" s="394"/>
      <c r="S42" s="394"/>
    </row>
    <row r="43" spans="1:19" ht="18.95" customHeight="1">
      <c r="A43" s="430"/>
      <c r="B43" s="289" t="str">
        <v>35</v>
      </c>
      <c r="C43" s="243" t="s">
        <v>65</v>
      </c>
      <c r="D43" s="8" t="str">
        <f t="shared" si="0"/>
        <v>[tys. zł]</v>
      </c>
      <c r="E43" s="625"/>
      <c r="F43" s="625"/>
      <c r="G43" s="625"/>
      <c r="H43" s="625"/>
      <c r="I43" s="637"/>
      <c r="J43" s="342"/>
      <c r="K43" s="342"/>
      <c r="L43" s="342"/>
      <c r="M43" s="342"/>
      <c r="N43" s="342"/>
      <c r="O43" s="342"/>
      <c r="P43" s="394"/>
      <c r="Q43" s="394"/>
      <c r="R43" s="394"/>
      <c r="S43" s="394"/>
    </row>
    <row r="44" spans="1:19" ht="18.95" customHeight="1">
      <c r="A44" s="430"/>
      <c r="B44" s="290" t="str">
        <v>36</v>
      </c>
      <c r="C44" s="13" t="s">
        <v>88</v>
      </c>
      <c r="D44" s="9" t="str">
        <f t="shared" si="0"/>
        <v>[tys. zł]</v>
      </c>
      <c r="E44" s="626">
        <f>SUM(E45:E47)</f>
        <v>0</v>
      </c>
      <c r="F44" s="626">
        <f>SUM(F45:F47)</f>
        <v>0</v>
      </c>
      <c r="G44" s="626">
        <f>SUM(G45:G47)</f>
        <v>0</v>
      </c>
      <c r="H44" s="626">
        <f>SUM(H45:H47)</f>
        <v>0</v>
      </c>
      <c r="I44" s="642">
        <f>SUM(I45:I47)</f>
        <v>0</v>
      </c>
      <c r="J44" s="342"/>
      <c r="K44" s="342"/>
      <c r="L44" s="342"/>
      <c r="M44" s="342"/>
      <c r="N44" s="342"/>
      <c r="O44" s="342"/>
      <c r="P44" s="394"/>
      <c r="Q44" s="394"/>
      <c r="R44" s="394"/>
      <c r="S44" s="394"/>
    </row>
    <row r="45" spans="1:19" ht="18.95" customHeight="1">
      <c r="A45" s="430"/>
      <c r="B45" s="287" t="str">
        <v>37</v>
      </c>
      <c r="C45" s="234" t="s">
        <v>66</v>
      </c>
      <c r="D45" s="6" t="str">
        <f t="shared" si="0"/>
        <v>[tys. zł]</v>
      </c>
      <c r="E45" s="623"/>
      <c r="F45" s="623"/>
      <c r="G45" s="623"/>
      <c r="H45" s="623"/>
      <c r="I45" s="635"/>
      <c r="J45" s="342"/>
      <c r="K45" s="342"/>
      <c r="L45" s="342"/>
      <c r="M45" s="342"/>
      <c r="N45" s="342"/>
      <c r="O45" s="342"/>
      <c r="P45" s="394"/>
      <c r="Q45" s="394"/>
      <c r="R45" s="394"/>
      <c r="S45" s="394"/>
    </row>
    <row r="46" spans="1:19" ht="18.95" customHeight="1">
      <c r="A46" s="430"/>
      <c r="B46" s="288" t="str">
        <v>38</v>
      </c>
      <c r="C46" s="236" t="s">
        <v>67</v>
      </c>
      <c r="D46" s="7" t="str">
        <f t="shared" si="0"/>
        <v>[tys. zł]</v>
      </c>
      <c r="E46" s="624"/>
      <c r="F46" s="624"/>
      <c r="G46" s="624"/>
      <c r="H46" s="624"/>
      <c r="I46" s="636"/>
      <c r="J46" s="342"/>
      <c r="K46" s="342"/>
      <c r="L46" s="342"/>
      <c r="M46" s="342"/>
      <c r="N46" s="342"/>
      <c r="O46" s="342"/>
      <c r="P46" s="394"/>
      <c r="Q46" s="394"/>
      <c r="R46" s="394"/>
      <c r="S46" s="394"/>
    </row>
    <row r="47" spans="1:19" ht="18.95" customHeight="1">
      <c r="A47" s="430"/>
      <c r="B47" s="289" t="str">
        <v>39</v>
      </c>
      <c r="C47" s="243" t="s">
        <v>68</v>
      </c>
      <c r="D47" s="8" t="str">
        <f t="shared" si="0"/>
        <v>[tys. zł]</v>
      </c>
      <c r="E47" s="625"/>
      <c r="F47" s="625"/>
      <c r="G47" s="625"/>
      <c r="H47" s="625"/>
      <c r="I47" s="637"/>
      <c r="J47" s="342"/>
      <c r="K47" s="342"/>
      <c r="L47" s="342"/>
      <c r="M47" s="342"/>
      <c r="N47" s="342"/>
      <c r="O47" s="342"/>
      <c r="P47" s="394"/>
      <c r="Q47" s="394"/>
      <c r="R47" s="394"/>
      <c r="S47" s="394"/>
    </row>
    <row r="48" spans="1:19" ht="18.95" customHeight="1">
      <c r="A48" s="430"/>
      <c r="B48" s="290" t="str">
        <v>40</v>
      </c>
      <c r="C48" s="13" t="s">
        <v>89</v>
      </c>
      <c r="D48" s="9" t="str">
        <f t="shared" si="0"/>
        <v>[tys. zł]</v>
      </c>
      <c r="E48" s="626">
        <f>SUM(E49:E51)</f>
        <v>0</v>
      </c>
      <c r="F48" s="626">
        <f>SUM(F49:F51)</f>
        <v>0</v>
      </c>
      <c r="G48" s="626">
        <f>SUM(G49:G51)</f>
        <v>0</v>
      </c>
      <c r="H48" s="626">
        <f>SUM(H49:H51)</f>
        <v>0</v>
      </c>
      <c r="I48" s="642">
        <f>SUM(I49:I51)</f>
        <v>0</v>
      </c>
      <c r="J48" s="342"/>
      <c r="K48" s="342"/>
      <c r="L48" s="342"/>
      <c r="M48" s="342"/>
      <c r="N48" s="342"/>
      <c r="O48" s="342"/>
      <c r="P48" s="394"/>
      <c r="Q48" s="394"/>
      <c r="R48" s="394"/>
      <c r="S48" s="394"/>
    </row>
    <row r="49" spans="1:19" ht="18.95" customHeight="1">
      <c r="A49" s="430"/>
      <c r="B49" s="287" t="str">
        <v>41</v>
      </c>
      <c r="C49" s="234" t="s">
        <v>66</v>
      </c>
      <c r="D49" s="6" t="str">
        <f t="shared" si="0"/>
        <v>[tys. zł]</v>
      </c>
      <c r="E49" s="623"/>
      <c r="F49" s="623"/>
      <c r="G49" s="623"/>
      <c r="H49" s="623"/>
      <c r="I49" s="635"/>
      <c r="J49" s="342"/>
      <c r="K49" s="342"/>
      <c r="L49" s="342"/>
      <c r="M49" s="342"/>
      <c r="N49" s="342"/>
      <c r="O49" s="342"/>
      <c r="P49" s="394"/>
      <c r="Q49" s="394"/>
      <c r="R49" s="394"/>
      <c r="S49" s="394"/>
    </row>
    <row r="50" spans="1:19" ht="18.95" customHeight="1">
      <c r="A50" s="430"/>
      <c r="B50" s="288" t="str">
        <v>42</v>
      </c>
      <c r="C50" s="236" t="s">
        <v>67</v>
      </c>
      <c r="D50" s="7" t="str">
        <f t="shared" si="0"/>
        <v>[tys. zł]</v>
      </c>
      <c r="E50" s="624"/>
      <c r="F50" s="624"/>
      <c r="G50" s="624"/>
      <c r="H50" s="624"/>
      <c r="I50" s="636"/>
      <c r="J50" s="342"/>
      <c r="K50" s="342"/>
      <c r="L50" s="342"/>
      <c r="M50" s="342"/>
      <c r="N50" s="342"/>
      <c r="O50" s="342"/>
      <c r="P50" s="394"/>
      <c r="Q50" s="394"/>
      <c r="R50" s="394"/>
      <c r="S50" s="394"/>
    </row>
    <row r="51" spans="1:19" ht="18.95" customHeight="1">
      <c r="A51" s="430"/>
      <c r="B51" s="289" t="str">
        <v>43</v>
      </c>
      <c r="C51" s="243" t="s">
        <v>68</v>
      </c>
      <c r="D51" s="8" t="str">
        <f t="shared" si="0"/>
        <v>[tys. zł]</v>
      </c>
      <c r="E51" s="625"/>
      <c r="F51" s="625"/>
      <c r="G51" s="625"/>
      <c r="H51" s="625"/>
      <c r="I51" s="637"/>
      <c r="J51" s="342"/>
      <c r="K51" s="342"/>
      <c r="L51" s="342"/>
      <c r="M51" s="342"/>
      <c r="N51" s="342"/>
      <c r="O51" s="342"/>
      <c r="P51" s="394"/>
      <c r="Q51" s="394"/>
      <c r="R51" s="394"/>
      <c r="S51" s="394"/>
    </row>
    <row r="52" spans="1:19" ht="18.95" customHeight="1">
      <c r="A52" s="430"/>
      <c r="B52" s="294" t="str">
        <v>44</v>
      </c>
      <c r="C52" s="14" t="s">
        <v>90</v>
      </c>
      <c r="D52" s="15" t="str">
        <f t="shared" si="0"/>
        <v>[tys. zł]</v>
      </c>
      <c r="E52" s="629"/>
      <c r="F52" s="629"/>
      <c r="G52" s="629"/>
      <c r="H52" s="629"/>
      <c r="I52" s="638"/>
      <c r="J52" s="342"/>
      <c r="K52" s="342"/>
      <c r="L52" s="342"/>
      <c r="M52" s="342"/>
      <c r="N52" s="342"/>
      <c r="O52" s="342"/>
      <c r="P52" s="394"/>
      <c r="Q52" s="394"/>
      <c r="R52" s="394"/>
      <c r="S52" s="394"/>
    </row>
    <row r="53" spans="1:19" ht="18.95" customHeight="1" thickBot="1">
      <c r="A53" s="430"/>
      <c r="B53" s="295" t="str">
        <v>45</v>
      </c>
      <c r="C53" s="16" t="s">
        <v>91</v>
      </c>
      <c r="D53" s="17" t="str">
        <f t="shared" si="0"/>
        <v>[tys. zł]</v>
      </c>
      <c r="E53" s="630"/>
      <c r="F53" s="630"/>
      <c r="G53" s="630"/>
      <c r="H53" s="630"/>
      <c r="I53" s="641"/>
      <c r="J53" s="342"/>
      <c r="K53" s="342"/>
      <c r="L53" s="342"/>
      <c r="M53" s="342"/>
      <c r="N53" s="342"/>
      <c r="O53" s="342"/>
      <c r="P53" s="394"/>
      <c r="Q53" s="394"/>
      <c r="R53" s="394"/>
      <c r="S53" s="394"/>
    </row>
    <row r="54" spans="1:19" ht="18.95" customHeight="1" thickBot="1">
      <c r="A54" s="430"/>
      <c r="B54" s="293" t="str">
        <v>46</v>
      </c>
      <c r="C54" s="1" t="s">
        <v>98</v>
      </c>
      <c r="D54" s="2" t="str">
        <f t="shared" si="0"/>
        <v>[tys. zł]</v>
      </c>
      <c r="E54" s="620">
        <f>SUM(E55,E60,E63,E66)</f>
        <v>0</v>
      </c>
      <c r="F54" s="620">
        <f>SUM(F55,F60,F63,F66)</f>
        <v>0</v>
      </c>
      <c r="G54" s="620">
        <f>SUM(G55,G60,G63,G66)</f>
        <v>0</v>
      </c>
      <c r="H54" s="620">
        <f>SUM(H55,H60,H63,H66)</f>
        <v>0</v>
      </c>
      <c r="I54" s="632">
        <f>SUM(I55,I60,I63,I66)</f>
        <v>0</v>
      </c>
      <c r="J54" s="342"/>
      <c r="K54" s="342"/>
      <c r="L54" s="342"/>
      <c r="M54" s="342"/>
      <c r="N54" s="342"/>
      <c r="O54" s="342"/>
      <c r="P54" s="394"/>
      <c r="Q54" s="394"/>
      <c r="R54" s="394"/>
      <c r="S54" s="394"/>
    </row>
    <row r="55" spans="1:19" ht="18.95" customHeight="1">
      <c r="A55" s="430"/>
      <c r="B55" s="286" t="str">
        <v>47</v>
      </c>
      <c r="C55" s="12" t="s">
        <v>99</v>
      </c>
      <c r="D55" s="5" t="str">
        <f t="shared" si="0"/>
        <v>[tys. zł]</v>
      </c>
      <c r="E55" s="622">
        <f>SUM(E56:E59)</f>
        <v>0</v>
      </c>
      <c r="F55" s="622">
        <f>SUM(F56:F59)</f>
        <v>0</v>
      </c>
      <c r="G55" s="622">
        <f>SUM(G56:G59)</f>
        <v>0</v>
      </c>
      <c r="H55" s="622">
        <f>SUM(H56:H59)</f>
        <v>0</v>
      </c>
      <c r="I55" s="634">
        <f>SUM(I56:I59)</f>
        <v>0</v>
      </c>
      <c r="J55" s="342"/>
      <c r="K55" s="342"/>
      <c r="L55" s="342"/>
      <c r="M55" s="342"/>
      <c r="N55" s="342"/>
      <c r="O55" s="342"/>
      <c r="P55" s="394"/>
      <c r="Q55" s="394"/>
      <c r="R55" s="394"/>
      <c r="S55" s="394"/>
    </row>
    <row r="56" spans="1:19" ht="18.95" customHeight="1">
      <c r="A56" s="430"/>
      <c r="B56" s="287" t="str">
        <v>48</v>
      </c>
      <c r="C56" s="237" t="s">
        <v>100</v>
      </c>
      <c r="D56" s="6" t="str">
        <f t="shared" si="0"/>
        <v>[tys. zł]</v>
      </c>
      <c r="E56" s="623"/>
      <c r="F56" s="623"/>
      <c r="G56" s="623"/>
      <c r="H56" s="623"/>
      <c r="I56" s="635"/>
      <c r="J56" s="342"/>
      <c r="K56" s="342"/>
      <c r="L56" s="342"/>
      <c r="M56" s="342"/>
      <c r="N56" s="342"/>
      <c r="O56" s="342"/>
      <c r="P56" s="394"/>
      <c r="Q56" s="394"/>
      <c r="R56" s="394"/>
      <c r="S56" s="394"/>
    </row>
    <row r="57" spans="1:19" ht="18.95" customHeight="1">
      <c r="A57" s="430"/>
      <c r="B57" s="288" t="str">
        <v>49</v>
      </c>
      <c r="C57" s="236" t="s">
        <v>141</v>
      </c>
      <c r="D57" s="7" t="str">
        <f t="shared" si="0"/>
        <v>[tys. zł]</v>
      </c>
      <c r="E57" s="624"/>
      <c r="F57" s="624"/>
      <c r="G57" s="624"/>
      <c r="H57" s="624"/>
      <c r="I57" s="636"/>
      <c r="J57" s="342"/>
      <c r="K57" s="342"/>
      <c r="L57" s="342"/>
      <c r="M57" s="342"/>
      <c r="N57" s="342"/>
      <c r="O57" s="342"/>
      <c r="P57" s="394"/>
      <c r="Q57" s="394"/>
      <c r="R57" s="394"/>
      <c r="S57" s="394"/>
    </row>
    <row r="58" spans="1:19" ht="18.95" customHeight="1">
      <c r="A58" s="430"/>
      <c r="B58" s="288" t="str">
        <v>50</v>
      </c>
      <c r="C58" s="236" t="s">
        <v>101</v>
      </c>
      <c r="D58" s="7" t="str">
        <f t="shared" si="0"/>
        <v>[tys. zł]</v>
      </c>
      <c r="E58" s="624"/>
      <c r="F58" s="624"/>
      <c r="G58" s="624"/>
      <c r="H58" s="624"/>
      <c r="I58" s="636"/>
      <c r="J58" s="342"/>
      <c r="K58" s="342"/>
      <c r="L58" s="342"/>
      <c r="M58" s="342"/>
      <c r="N58" s="342"/>
      <c r="O58" s="342"/>
      <c r="P58" s="394"/>
      <c r="Q58" s="394"/>
      <c r="R58" s="394"/>
      <c r="S58" s="394"/>
    </row>
    <row r="59" spans="1:19" ht="18.95" customHeight="1">
      <c r="A59" s="430"/>
      <c r="B59" s="289" t="str">
        <v>51</v>
      </c>
      <c r="C59" s="280" t="s">
        <v>142</v>
      </c>
      <c r="D59" s="8" t="str">
        <f t="shared" si="0"/>
        <v>[tys. zł]</v>
      </c>
      <c r="E59" s="625"/>
      <c r="F59" s="625"/>
      <c r="G59" s="625"/>
      <c r="H59" s="625"/>
      <c r="I59" s="637"/>
      <c r="J59" s="342"/>
      <c r="K59" s="342"/>
      <c r="L59" s="342"/>
      <c r="M59" s="342"/>
      <c r="N59" s="342"/>
      <c r="O59" s="342"/>
      <c r="P59" s="394"/>
      <c r="Q59" s="394"/>
      <c r="R59" s="394"/>
      <c r="S59" s="394"/>
    </row>
    <row r="60" spans="1:19" ht="18.95" customHeight="1">
      <c r="A60" s="430"/>
      <c r="B60" s="290" t="str">
        <v>52</v>
      </c>
      <c r="C60" s="13" t="s">
        <v>102</v>
      </c>
      <c r="D60" s="9" t="str">
        <f t="shared" si="0"/>
        <v>[tys. zł]</v>
      </c>
      <c r="E60" s="626">
        <f>SUM(E61:E62)</f>
        <v>0</v>
      </c>
      <c r="F60" s="626">
        <f>SUM(F61:F62)</f>
        <v>0</v>
      </c>
      <c r="G60" s="626">
        <f>SUM(G61:G62)</f>
        <v>0</v>
      </c>
      <c r="H60" s="626">
        <f>SUM(H61:H62)</f>
        <v>0</v>
      </c>
      <c r="I60" s="642">
        <f>SUM(I61:I62)</f>
        <v>0</v>
      </c>
      <c r="J60" s="342"/>
      <c r="K60" s="342"/>
      <c r="L60" s="342"/>
      <c r="M60" s="342"/>
      <c r="N60" s="342"/>
      <c r="O60" s="342"/>
      <c r="P60" s="394"/>
      <c r="Q60" s="394"/>
      <c r="R60" s="394"/>
      <c r="S60" s="394"/>
    </row>
    <row r="61" spans="1:19" ht="18.95" customHeight="1">
      <c r="A61" s="430"/>
      <c r="B61" s="287" t="str">
        <v>53</v>
      </c>
      <c r="C61" s="237" t="s">
        <v>33</v>
      </c>
      <c r="D61" s="6" t="str">
        <f t="shared" si="0"/>
        <v>[tys. zł]</v>
      </c>
      <c r="E61" s="623"/>
      <c r="F61" s="623"/>
      <c r="G61" s="623"/>
      <c r="H61" s="623"/>
      <c r="I61" s="635"/>
      <c r="J61" s="342"/>
      <c r="K61" s="342"/>
      <c r="L61" s="342"/>
      <c r="M61" s="342"/>
      <c r="N61" s="342"/>
      <c r="O61" s="342"/>
      <c r="P61" s="394"/>
      <c r="Q61" s="394"/>
      <c r="R61" s="394"/>
      <c r="S61" s="394"/>
    </row>
    <row r="62" spans="1:19" ht="18.95" customHeight="1">
      <c r="A62" s="430"/>
      <c r="B62" s="292" t="str">
        <v>54</v>
      </c>
      <c r="C62" s="240" t="s">
        <v>31</v>
      </c>
      <c r="D62" s="241" t="str">
        <f t="shared" si="0"/>
        <v>[tys. zł]</v>
      </c>
      <c r="E62" s="628"/>
      <c r="F62" s="628"/>
      <c r="G62" s="628"/>
      <c r="H62" s="628"/>
      <c r="I62" s="640"/>
      <c r="J62" s="342"/>
      <c r="K62" s="342"/>
      <c r="L62" s="342"/>
      <c r="M62" s="342"/>
      <c r="N62" s="342"/>
      <c r="O62" s="342"/>
      <c r="P62" s="394"/>
      <c r="Q62" s="394"/>
      <c r="R62" s="394"/>
      <c r="S62" s="394"/>
    </row>
    <row r="63" spans="1:19" ht="18.95" customHeight="1">
      <c r="A63" s="430"/>
      <c r="B63" s="290" t="str">
        <v>55</v>
      </c>
      <c r="C63" s="13" t="s">
        <v>103</v>
      </c>
      <c r="D63" s="9" t="str">
        <f t="shared" si="0"/>
        <v>[tys. zł]</v>
      </c>
      <c r="E63" s="626">
        <f>SUM(E64:E65)</f>
        <v>0</v>
      </c>
      <c r="F63" s="626">
        <f>SUM(F64:F65)</f>
        <v>0</v>
      </c>
      <c r="G63" s="626">
        <f>SUM(G64:G65)</f>
        <v>0</v>
      </c>
      <c r="H63" s="626">
        <f>SUM(H64:H65)</f>
        <v>0</v>
      </c>
      <c r="I63" s="642">
        <f>SUM(I64:I65)</f>
        <v>0</v>
      </c>
      <c r="J63" s="342"/>
      <c r="K63" s="342"/>
      <c r="L63" s="342"/>
      <c r="M63" s="342"/>
      <c r="N63" s="342"/>
      <c r="O63" s="342"/>
      <c r="P63" s="394"/>
      <c r="Q63" s="394"/>
      <c r="R63" s="394"/>
      <c r="S63" s="394"/>
    </row>
    <row r="64" spans="1:19" ht="18.95" customHeight="1">
      <c r="A64" s="429"/>
      <c r="B64" s="287" t="str">
        <v>56</v>
      </c>
      <c r="C64" s="237" t="s">
        <v>33</v>
      </c>
      <c r="D64" s="6" t="str">
        <f t="shared" si="0"/>
        <v>[tys. zł]</v>
      </c>
      <c r="E64" s="623"/>
      <c r="F64" s="623"/>
      <c r="G64" s="623"/>
      <c r="H64" s="623"/>
      <c r="I64" s="635"/>
      <c r="J64" s="342"/>
      <c r="K64" s="342"/>
      <c r="L64" s="342"/>
      <c r="M64" s="342"/>
      <c r="N64" s="342"/>
      <c r="O64" s="342"/>
      <c r="P64" s="394"/>
      <c r="Q64" s="394"/>
      <c r="R64" s="394"/>
      <c r="S64" s="394"/>
    </row>
    <row r="65" spans="1:19" ht="18.95" customHeight="1">
      <c r="A65" s="429"/>
      <c r="B65" s="292" t="str">
        <v>57</v>
      </c>
      <c r="C65" s="240" t="s">
        <v>31</v>
      </c>
      <c r="D65" s="241" t="str">
        <f t="shared" si="0"/>
        <v>[tys. zł]</v>
      </c>
      <c r="E65" s="628"/>
      <c r="F65" s="628"/>
      <c r="G65" s="628"/>
      <c r="H65" s="628"/>
      <c r="I65" s="640"/>
      <c r="J65" s="342"/>
      <c r="K65" s="342"/>
      <c r="L65" s="342"/>
      <c r="M65" s="342"/>
      <c r="N65" s="342"/>
      <c r="O65" s="342"/>
      <c r="P65" s="394"/>
      <c r="Q65" s="394"/>
      <c r="R65" s="394"/>
      <c r="S65" s="394"/>
    </row>
    <row r="66" spans="1:19" ht="18.95" customHeight="1" thickBot="1">
      <c r="A66" s="429"/>
      <c r="B66" s="295" t="str">
        <v>58</v>
      </c>
      <c r="C66" s="16" t="s">
        <v>104</v>
      </c>
      <c r="D66" s="17" t="str">
        <f>'[1]Tab.G1.1-4'!$D$11</f>
        <v>[tys. zł]</v>
      </c>
      <c r="E66" s="630"/>
      <c r="F66" s="630"/>
      <c r="G66" s="630"/>
      <c r="H66" s="630"/>
      <c r="I66" s="641"/>
      <c r="J66" s="413"/>
      <c r="K66" s="342"/>
      <c r="L66" s="342"/>
      <c r="M66" s="342"/>
      <c r="N66" s="342"/>
      <c r="O66" s="342"/>
      <c r="P66" s="394"/>
      <c r="Q66" s="394"/>
      <c r="R66" s="394"/>
      <c r="S66" s="394"/>
    </row>
    <row r="67" spans="1:19" ht="18.95" customHeight="1">
      <c r="A67" s="429"/>
      <c r="B67" s="437"/>
      <c r="C67" s="438"/>
      <c r="D67" s="439"/>
      <c r="E67" s="439"/>
      <c r="F67" s="439"/>
      <c r="G67" s="439"/>
      <c r="H67" s="439"/>
      <c r="I67" s="414"/>
      <c r="J67" s="414"/>
      <c r="K67" s="342"/>
      <c r="L67" s="342"/>
      <c r="M67" s="342"/>
      <c r="N67" s="342"/>
      <c r="O67" s="342"/>
      <c r="P67" s="394"/>
      <c r="Q67" s="394"/>
      <c r="R67" s="394"/>
      <c r="S67" s="394"/>
    </row>
    <row r="68" spans="1:19" ht="18.95" customHeight="1">
      <c r="A68" s="429"/>
      <c r="B68" s="342"/>
      <c r="C68" s="440"/>
      <c r="D68" s="439"/>
      <c r="E68" s="439"/>
      <c r="F68" s="439"/>
      <c r="G68" s="439"/>
      <c r="H68" s="439"/>
      <c r="I68" s="414"/>
      <c r="J68" s="414"/>
      <c r="K68" s="342"/>
      <c r="L68" s="342"/>
      <c r="M68" s="342"/>
      <c r="N68" s="342"/>
      <c r="O68" s="342"/>
      <c r="P68" s="394"/>
      <c r="Q68" s="394"/>
      <c r="R68" s="394"/>
      <c r="S68" s="394"/>
    </row>
    <row r="69" spans="1:19" ht="30" customHeight="1" thickBot="1">
      <c r="A69" s="429"/>
      <c r="B69" s="335" t="s">
        <v>174</v>
      </c>
      <c r="C69" s="342"/>
      <c r="D69" s="342"/>
      <c r="E69" s="342"/>
      <c r="F69" s="342"/>
      <c r="G69" s="342"/>
      <c r="H69" s="342"/>
      <c r="I69" s="415"/>
      <c r="J69" s="415"/>
      <c r="K69" s="342"/>
      <c r="L69" s="342"/>
      <c r="M69" s="342"/>
      <c r="N69" s="342"/>
      <c r="O69" s="342"/>
      <c r="P69" s="394"/>
      <c r="Q69" s="394"/>
      <c r="R69" s="394"/>
      <c r="S69" s="394"/>
    </row>
    <row r="70" spans="1:19" ht="20.100000000000001" customHeight="1">
      <c r="A70" s="429"/>
      <c r="B70" s="797" t="str">
        <f>'Tab.G1.1-4'!$B$8</f>
        <v>LP</v>
      </c>
      <c r="C70" s="807" t="str">
        <f>'Tab.G1.1-4'!$C$8</f>
        <v>WYSZCZEGÓLNIENIE</v>
      </c>
      <c r="D70" s="800"/>
      <c r="E70" s="804" t="str">
        <f>$E$7</f>
        <v>PLAN DO REALIZACJI</v>
      </c>
      <c r="F70" s="805"/>
      <c r="G70" s="805"/>
      <c r="H70" s="805"/>
      <c r="I70" s="806"/>
      <c r="J70" s="415"/>
      <c r="K70" s="342"/>
      <c r="L70" s="342"/>
      <c r="M70" s="342"/>
      <c r="N70" s="342"/>
      <c r="O70" s="342"/>
      <c r="P70" s="394"/>
      <c r="Q70" s="394"/>
      <c r="R70" s="394"/>
      <c r="S70" s="394"/>
    </row>
    <row r="71" spans="1:19" ht="20.100000000000001" customHeight="1">
      <c r="A71" s="429"/>
      <c r="B71" s="798"/>
      <c r="C71" s="808"/>
      <c r="D71" s="802"/>
      <c r="E71" s="514">
        <f>$E$8</f>
        <v>2024</v>
      </c>
      <c r="F71" s="514">
        <f>$F$8</f>
        <v>2025</v>
      </c>
      <c r="G71" s="514">
        <f>$G$8</f>
        <v>2026</v>
      </c>
      <c r="H71" s="514">
        <f>$H$8</f>
        <v>2027</v>
      </c>
      <c r="I71" s="684">
        <f>$I$8</f>
        <v>2028</v>
      </c>
      <c r="J71" s="416"/>
      <c r="K71" s="342"/>
      <c r="L71" s="342"/>
      <c r="M71" s="342"/>
      <c r="N71" s="342"/>
      <c r="O71" s="342"/>
      <c r="P71" s="394"/>
      <c r="Q71" s="394"/>
      <c r="R71" s="394"/>
      <c r="S71" s="394"/>
    </row>
    <row r="72" spans="1:19" ht="15" customHeight="1" thickBot="1">
      <c r="A72" s="429"/>
      <c r="B72" s="296" t="str">
        <f t="array" ref="B72:B129">$B$9:$B$66</f>
        <v>01</v>
      </c>
      <c r="C72" s="795" t="str">
        <f>'Tab.G5.1-3'!$B$10</f>
        <v>02</v>
      </c>
      <c r="D72" s="796"/>
      <c r="E72" s="650" t="str">
        <f>'Tab.G5.1-3'!$B$11</f>
        <v>03</v>
      </c>
      <c r="F72" s="650" t="str">
        <f>'Tab.G5.1-3'!$B$12</f>
        <v>04</v>
      </c>
      <c r="G72" s="650" t="str">
        <f>'Tab.G5.1-3'!$B$13</f>
        <v>05</v>
      </c>
      <c r="H72" s="650" t="str">
        <f>'Tab.G5.1-3'!$B$14</f>
        <v>06</v>
      </c>
      <c r="I72" s="297" t="str">
        <f>'Tab.G5.1-3'!$B$15</f>
        <v>07</v>
      </c>
      <c r="J72" s="417"/>
      <c r="K72" s="342"/>
      <c r="L72" s="342"/>
      <c r="M72" s="342"/>
      <c r="N72" s="342"/>
      <c r="O72" s="342"/>
      <c r="P72" s="394"/>
      <c r="Q72" s="394"/>
      <c r="R72" s="394"/>
      <c r="S72" s="394"/>
    </row>
    <row r="73" spans="1:19" ht="18.95" customHeight="1" thickBot="1">
      <c r="A73" s="429"/>
      <c r="B73" s="293" t="str">
        <v>02</v>
      </c>
      <c r="C73" s="1" t="s">
        <v>84</v>
      </c>
      <c r="D73" s="2" t="str">
        <f t="shared" ref="D73:D101" si="1">JM_03</f>
        <v>[km]</v>
      </c>
      <c r="E73" s="620">
        <f>SUM(E74,E85,E101)</f>
        <v>0</v>
      </c>
      <c r="F73" s="620">
        <f>SUM(F74,F85,F101)</f>
        <v>0</v>
      </c>
      <c r="G73" s="620">
        <f>SUM(G74,G85,G101)</f>
        <v>0</v>
      </c>
      <c r="H73" s="620">
        <f>SUM(H74,H85,H101)</f>
        <v>0</v>
      </c>
      <c r="I73" s="610">
        <f>SUM(I74,I85,I101)</f>
        <v>0</v>
      </c>
      <c r="J73" s="418"/>
      <c r="K73" s="342"/>
      <c r="L73" s="342"/>
      <c r="M73" s="342"/>
      <c r="N73" s="342"/>
      <c r="O73" s="342"/>
      <c r="P73" s="394"/>
      <c r="Q73" s="394"/>
      <c r="R73" s="394"/>
      <c r="S73" s="394"/>
    </row>
    <row r="74" spans="1:19" ht="18.95" customHeight="1" thickBot="1">
      <c r="A74" s="429"/>
      <c r="B74" s="285" t="str">
        <v>03</v>
      </c>
      <c r="C74" s="3" t="s">
        <v>92</v>
      </c>
      <c r="D74" s="4" t="str">
        <f t="shared" si="1"/>
        <v>[km]</v>
      </c>
      <c r="E74" s="621">
        <f>SUM(E75,E80)</f>
        <v>0</v>
      </c>
      <c r="F74" s="621">
        <f>SUM(F75,F80)</f>
        <v>0</v>
      </c>
      <c r="G74" s="621">
        <f>SUM(G75,G80)</f>
        <v>0</v>
      </c>
      <c r="H74" s="621">
        <f>SUM(H75,H80)</f>
        <v>0</v>
      </c>
      <c r="I74" s="611">
        <f>SUM(I75,I80)</f>
        <v>0</v>
      </c>
      <c r="J74" s="419"/>
      <c r="K74" s="342"/>
      <c r="L74" s="342"/>
      <c r="M74" s="342"/>
      <c r="N74" s="342"/>
      <c r="O74" s="342"/>
      <c r="P74" s="394"/>
      <c r="Q74" s="394"/>
      <c r="R74" s="394"/>
      <c r="S74" s="394"/>
    </row>
    <row r="75" spans="1:19" ht="18.95" customHeight="1">
      <c r="A75" s="429"/>
      <c r="B75" s="286" t="str">
        <v>04</v>
      </c>
      <c r="C75" s="232" t="s">
        <v>50</v>
      </c>
      <c r="D75" s="5" t="str">
        <f t="shared" si="1"/>
        <v>[km]</v>
      </c>
      <c r="E75" s="622">
        <f>SUM(E76:E79)</f>
        <v>0</v>
      </c>
      <c r="F75" s="622">
        <f>SUM(F76:F79)</f>
        <v>0</v>
      </c>
      <c r="G75" s="622">
        <f>SUM(G76:G79)</f>
        <v>0</v>
      </c>
      <c r="H75" s="622">
        <f>SUM(H76:H79)</f>
        <v>0</v>
      </c>
      <c r="I75" s="612">
        <f>SUM(I76:I79)</f>
        <v>0</v>
      </c>
      <c r="J75" s="420"/>
      <c r="K75" s="342"/>
      <c r="L75" s="342"/>
      <c r="M75" s="342"/>
      <c r="N75" s="342"/>
      <c r="O75" s="342"/>
      <c r="P75" s="394"/>
      <c r="Q75" s="394"/>
      <c r="R75" s="394"/>
      <c r="S75" s="394"/>
    </row>
    <row r="76" spans="1:19" ht="18.95" customHeight="1">
      <c r="A76" s="429"/>
      <c r="B76" s="287" t="str">
        <v>05</v>
      </c>
      <c r="C76" s="234" t="s">
        <v>51</v>
      </c>
      <c r="D76" s="6" t="str">
        <f t="shared" si="1"/>
        <v>[km]</v>
      </c>
      <c r="E76" s="623"/>
      <c r="F76" s="623"/>
      <c r="G76" s="623"/>
      <c r="H76" s="623"/>
      <c r="I76" s="613"/>
      <c r="J76" s="421"/>
      <c r="K76" s="342"/>
      <c r="L76" s="342"/>
      <c r="M76" s="342"/>
      <c r="N76" s="342"/>
      <c r="O76" s="342"/>
      <c r="P76" s="394"/>
      <c r="Q76" s="394"/>
      <c r="R76" s="394"/>
      <c r="S76" s="394"/>
    </row>
    <row r="77" spans="1:19" ht="18.95" customHeight="1">
      <c r="A77" s="429"/>
      <c r="B77" s="288" t="str">
        <v>06</v>
      </c>
      <c r="C77" s="235" t="s">
        <v>52</v>
      </c>
      <c r="D77" s="7" t="str">
        <f t="shared" si="1"/>
        <v>[km]</v>
      </c>
      <c r="E77" s="624"/>
      <c r="F77" s="624"/>
      <c r="G77" s="624"/>
      <c r="H77" s="624"/>
      <c r="I77" s="614"/>
      <c r="J77" s="421"/>
      <c r="K77" s="342"/>
      <c r="L77" s="342"/>
      <c r="M77" s="342"/>
      <c r="N77" s="342"/>
      <c r="O77" s="342"/>
      <c r="P77" s="394"/>
      <c r="Q77" s="394"/>
      <c r="R77" s="394"/>
      <c r="S77" s="394"/>
    </row>
    <row r="78" spans="1:19" ht="18.95" customHeight="1">
      <c r="A78" s="429"/>
      <c r="B78" s="288" t="str">
        <v>07</v>
      </c>
      <c r="C78" s="235" t="s">
        <v>53</v>
      </c>
      <c r="D78" s="7" t="str">
        <f t="shared" si="1"/>
        <v>[km]</v>
      </c>
      <c r="E78" s="624"/>
      <c r="F78" s="624"/>
      <c r="G78" s="624"/>
      <c r="H78" s="624"/>
      <c r="I78" s="614"/>
      <c r="J78" s="420"/>
      <c r="K78" s="342"/>
      <c r="L78" s="342"/>
      <c r="M78" s="342"/>
      <c r="N78" s="342"/>
      <c r="O78" s="342"/>
      <c r="P78" s="394"/>
      <c r="Q78" s="394"/>
      <c r="R78" s="394"/>
      <c r="S78" s="394"/>
    </row>
    <row r="79" spans="1:19" ht="18.95" customHeight="1">
      <c r="A79" s="429"/>
      <c r="B79" s="289" t="str">
        <v>08</v>
      </c>
      <c r="C79" s="238" t="s">
        <v>54</v>
      </c>
      <c r="D79" s="8" t="str">
        <f t="shared" si="1"/>
        <v>[km]</v>
      </c>
      <c r="E79" s="625"/>
      <c r="F79" s="625"/>
      <c r="G79" s="625"/>
      <c r="H79" s="625"/>
      <c r="I79" s="615"/>
      <c r="J79" s="421"/>
      <c r="K79" s="342"/>
      <c r="L79" s="342"/>
      <c r="M79" s="342"/>
      <c r="N79" s="342"/>
      <c r="O79" s="342"/>
      <c r="P79" s="394"/>
      <c r="Q79" s="394"/>
      <c r="R79" s="394"/>
      <c r="S79" s="394"/>
    </row>
    <row r="80" spans="1:19" ht="18.95" customHeight="1">
      <c r="A80" s="429"/>
      <c r="B80" s="290" t="str">
        <v>09</v>
      </c>
      <c r="C80" s="233" t="s">
        <v>55</v>
      </c>
      <c r="D80" s="9" t="str">
        <f t="shared" si="1"/>
        <v>[km]</v>
      </c>
      <c r="E80" s="626">
        <f>SUM(E81:E84)</f>
        <v>0</v>
      </c>
      <c r="F80" s="626">
        <f>SUM(F81:F84)</f>
        <v>0</v>
      </c>
      <c r="G80" s="626">
        <f>SUM(G81:G84)</f>
        <v>0</v>
      </c>
      <c r="H80" s="626">
        <f>SUM(H81:H84)</f>
        <v>0</v>
      </c>
      <c r="I80" s="616">
        <f>SUM(I81:I84)</f>
        <v>0</v>
      </c>
      <c r="J80" s="421"/>
      <c r="K80" s="342"/>
      <c r="L80" s="342"/>
      <c r="M80" s="342"/>
      <c r="N80" s="342"/>
      <c r="O80" s="342"/>
      <c r="P80" s="394"/>
      <c r="Q80" s="394"/>
      <c r="R80" s="394"/>
      <c r="S80" s="394"/>
    </row>
    <row r="81" spans="1:19" ht="18.95" customHeight="1">
      <c r="A81" s="429"/>
      <c r="B81" s="287" t="str">
        <v>10</v>
      </c>
      <c r="C81" s="234" t="s">
        <v>51</v>
      </c>
      <c r="D81" s="6" t="str">
        <f t="shared" si="1"/>
        <v>[km]</v>
      </c>
      <c r="E81" s="623"/>
      <c r="F81" s="623"/>
      <c r="G81" s="623"/>
      <c r="H81" s="623"/>
      <c r="I81" s="613"/>
      <c r="J81" s="420"/>
      <c r="K81" s="342"/>
      <c r="L81" s="342"/>
      <c r="M81" s="342"/>
      <c r="N81" s="342"/>
      <c r="O81" s="342"/>
      <c r="P81" s="394"/>
      <c r="Q81" s="394"/>
      <c r="R81" s="394"/>
      <c r="S81" s="394"/>
    </row>
    <row r="82" spans="1:19" ht="18.95" customHeight="1">
      <c r="A82" s="429"/>
      <c r="B82" s="288" t="str">
        <v>11</v>
      </c>
      <c r="C82" s="235" t="s">
        <v>52</v>
      </c>
      <c r="D82" s="7" t="str">
        <f t="shared" si="1"/>
        <v>[km]</v>
      </c>
      <c r="E82" s="624"/>
      <c r="F82" s="624"/>
      <c r="G82" s="624"/>
      <c r="H82" s="624"/>
      <c r="I82" s="614"/>
      <c r="J82" s="421"/>
      <c r="K82" s="421"/>
      <c r="L82" s="414"/>
      <c r="M82" s="422"/>
      <c r="N82" s="423"/>
      <c r="O82" s="423"/>
    </row>
    <row r="83" spans="1:19" ht="18.95" customHeight="1">
      <c r="A83" s="442"/>
      <c r="B83" s="288" t="str">
        <v>12</v>
      </c>
      <c r="C83" s="235" t="s">
        <v>53</v>
      </c>
      <c r="D83" s="7" t="str">
        <f t="shared" si="1"/>
        <v>[km]</v>
      </c>
      <c r="E83" s="624"/>
      <c r="F83" s="624"/>
      <c r="G83" s="624"/>
      <c r="H83" s="624"/>
      <c r="I83" s="614"/>
      <c r="J83" s="421"/>
      <c r="K83" s="421"/>
      <c r="L83" s="414"/>
      <c r="M83" s="422"/>
      <c r="N83" s="423"/>
      <c r="O83" s="423"/>
    </row>
    <row r="84" spans="1:19" ht="18.95" customHeight="1" thickBot="1">
      <c r="A84" s="442"/>
      <c r="B84" s="291" t="str">
        <v>13</v>
      </c>
      <c r="C84" s="239" t="s">
        <v>54</v>
      </c>
      <c r="D84" s="10" t="str">
        <f t="shared" si="1"/>
        <v>[km]</v>
      </c>
      <c r="E84" s="627"/>
      <c r="F84" s="627"/>
      <c r="G84" s="627"/>
      <c r="H84" s="627"/>
      <c r="I84" s="617"/>
      <c r="J84" s="420"/>
      <c r="K84" s="420"/>
      <c r="L84" s="415"/>
      <c r="M84" s="415"/>
      <c r="N84" s="423"/>
      <c r="O84" s="423"/>
    </row>
    <row r="85" spans="1:19" ht="18.95" customHeight="1" thickBot="1">
      <c r="A85" s="442"/>
      <c r="B85" s="285" t="str">
        <v>14</v>
      </c>
      <c r="C85" s="11" t="s">
        <v>93</v>
      </c>
      <c r="D85" s="4" t="str">
        <f t="shared" si="1"/>
        <v>[km]</v>
      </c>
      <c r="E85" s="621">
        <f>SUM(E86,E91,E96)</f>
        <v>0</v>
      </c>
      <c r="F85" s="621">
        <f>SUM(F86,F91,F96)</f>
        <v>0</v>
      </c>
      <c r="G85" s="621">
        <f>SUM(G86,G91,G96)</f>
        <v>0</v>
      </c>
      <c r="H85" s="621">
        <f>SUM(H86,H91,H96)</f>
        <v>0</v>
      </c>
      <c r="I85" s="611">
        <f>SUM(I86,I91,I96)</f>
        <v>0</v>
      </c>
      <c r="J85" s="424"/>
      <c r="K85" s="424"/>
      <c r="L85" s="415"/>
      <c r="M85" s="415"/>
      <c r="N85" s="423"/>
      <c r="O85" s="423"/>
    </row>
    <row r="86" spans="1:19" ht="18.95" customHeight="1">
      <c r="A86" s="442"/>
      <c r="B86" s="286" t="str">
        <v>15</v>
      </c>
      <c r="C86" s="232" t="s">
        <v>50</v>
      </c>
      <c r="D86" s="5" t="str">
        <f t="shared" si="1"/>
        <v>[km]</v>
      </c>
      <c r="E86" s="622">
        <f>SUM(E87:E90)</f>
        <v>0</v>
      </c>
      <c r="F86" s="622">
        <f>SUM(F87:F90)</f>
        <v>0</v>
      </c>
      <c r="G86" s="622">
        <f>SUM(G87:G90)</f>
        <v>0</v>
      </c>
      <c r="H86" s="622">
        <f>SUM(H87:H90)</f>
        <v>0</v>
      </c>
      <c r="I86" s="612">
        <f>SUM(I87:I90)</f>
        <v>0</v>
      </c>
      <c r="J86" s="424"/>
      <c r="K86" s="424"/>
      <c r="L86" s="416"/>
      <c r="M86" s="416"/>
      <c r="N86" s="423"/>
      <c r="O86" s="423"/>
    </row>
    <row r="87" spans="1:19" ht="18.95" customHeight="1">
      <c r="A87" s="442"/>
      <c r="B87" s="287" t="str">
        <v>16</v>
      </c>
      <c r="C87" s="234" t="s">
        <v>56</v>
      </c>
      <c r="D87" s="6" t="str">
        <f t="shared" si="1"/>
        <v>[km]</v>
      </c>
      <c r="E87" s="623"/>
      <c r="F87" s="623"/>
      <c r="G87" s="623"/>
      <c r="H87" s="623"/>
      <c r="I87" s="613"/>
      <c r="J87" s="424"/>
      <c r="K87" s="424"/>
      <c r="L87" s="417"/>
      <c r="M87" s="417"/>
      <c r="N87" s="423"/>
      <c r="O87" s="423"/>
    </row>
    <row r="88" spans="1:19" ht="18.95" customHeight="1">
      <c r="A88" s="442"/>
      <c r="B88" s="288" t="str">
        <v>17</v>
      </c>
      <c r="C88" s="235" t="s">
        <v>53</v>
      </c>
      <c r="D88" s="7" t="str">
        <f t="shared" si="1"/>
        <v>[km]</v>
      </c>
      <c r="E88" s="624"/>
      <c r="F88" s="624"/>
      <c r="G88" s="624"/>
      <c r="H88" s="624"/>
      <c r="I88" s="614"/>
      <c r="J88" s="420"/>
      <c r="K88" s="420"/>
      <c r="L88" s="418"/>
      <c r="M88" s="418"/>
      <c r="N88" s="423"/>
      <c r="O88" s="423"/>
    </row>
    <row r="89" spans="1:19" ht="18.95" customHeight="1">
      <c r="A89" s="442"/>
      <c r="B89" s="288" t="str">
        <v>18</v>
      </c>
      <c r="C89" s="236" t="s">
        <v>57</v>
      </c>
      <c r="D89" s="7" t="str">
        <f t="shared" si="1"/>
        <v>[km]</v>
      </c>
      <c r="E89" s="624"/>
      <c r="F89" s="624"/>
      <c r="G89" s="624"/>
      <c r="H89" s="624"/>
      <c r="I89" s="614"/>
      <c r="J89" s="424"/>
      <c r="K89" s="424"/>
      <c r="L89" s="419"/>
      <c r="M89" s="419"/>
      <c r="N89" s="423"/>
      <c r="O89" s="423"/>
    </row>
    <row r="90" spans="1:19" ht="18.95" customHeight="1">
      <c r="A90" s="442"/>
      <c r="B90" s="289" t="str">
        <v>19</v>
      </c>
      <c r="C90" s="238" t="s">
        <v>58</v>
      </c>
      <c r="D90" s="8" t="str">
        <f t="shared" si="1"/>
        <v>[km]</v>
      </c>
      <c r="E90" s="625"/>
      <c r="F90" s="625"/>
      <c r="G90" s="625"/>
      <c r="H90" s="625"/>
      <c r="I90" s="615"/>
      <c r="J90" s="424"/>
      <c r="K90" s="424"/>
      <c r="L90" s="420"/>
      <c r="M90" s="420"/>
      <c r="N90" s="423"/>
      <c r="O90" s="423"/>
    </row>
    <row r="91" spans="1:19" ht="18.95" customHeight="1">
      <c r="A91" s="442"/>
      <c r="B91" s="290" t="str">
        <v>20</v>
      </c>
      <c r="C91" s="233" t="s">
        <v>55</v>
      </c>
      <c r="D91" s="9" t="str">
        <f t="shared" si="1"/>
        <v>[km]</v>
      </c>
      <c r="E91" s="626">
        <f>SUM(E92:E95)</f>
        <v>0</v>
      </c>
      <c r="F91" s="626">
        <f>SUM(F92:F95)</f>
        <v>0</v>
      </c>
      <c r="G91" s="626">
        <f>SUM(G92:G95)</f>
        <v>0</v>
      </c>
      <c r="H91" s="626">
        <f>SUM(H92:H95)</f>
        <v>0</v>
      </c>
      <c r="I91" s="616">
        <f>SUM(I92:I95)</f>
        <v>0</v>
      </c>
      <c r="J91" s="420"/>
      <c r="K91" s="420"/>
      <c r="L91" s="421"/>
      <c r="M91" s="421"/>
      <c r="N91" s="423"/>
      <c r="O91" s="423"/>
    </row>
    <row r="92" spans="1:19" ht="18.95" customHeight="1">
      <c r="A92" s="442"/>
      <c r="B92" s="287" t="str">
        <v>21</v>
      </c>
      <c r="C92" s="234" t="s">
        <v>56</v>
      </c>
      <c r="D92" s="6" t="str">
        <f t="shared" si="1"/>
        <v>[km]</v>
      </c>
      <c r="E92" s="623"/>
      <c r="F92" s="623"/>
      <c r="G92" s="623"/>
      <c r="H92" s="623"/>
      <c r="I92" s="613"/>
      <c r="J92" s="420"/>
      <c r="K92" s="420"/>
      <c r="L92" s="421"/>
      <c r="M92" s="421"/>
      <c r="N92" s="423"/>
      <c r="O92" s="423"/>
    </row>
    <row r="93" spans="1:19" ht="18.95" customHeight="1">
      <c r="A93" s="442"/>
      <c r="B93" s="288" t="str">
        <v>22</v>
      </c>
      <c r="C93" s="235" t="s">
        <v>53</v>
      </c>
      <c r="D93" s="7" t="str">
        <f t="shared" si="1"/>
        <v>[km]</v>
      </c>
      <c r="E93" s="624"/>
      <c r="F93" s="624"/>
      <c r="G93" s="624"/>
      <c r="H93" s="624"/>
      <c r="I93" s="614"/>
      <c r="J93" s="425"/>
      <c r="K93" s="425"/>
      <c r="L93" s="420"/>
      <c r="M93" s="420"/>
      <c r="N93" s="423"/>
      <c r="O93" s="423"/>
    </row>
    <row r="94" spans="1:19" ht="18.95" customHeight="1">
      <c r="A94" s="442"/>
      <c r="B94" s="288" t="str">
        <v>23</v>
      </c>
      <c r="C94" s="236" t="s">
        <v>57</v>
      </c>
      <c r="D94" s="7" t="str">
        <f t="shared" si="1"/>
        <v>[km]</v>
      </c>
      <c r="E94" s="624"/>
      <c r="F94" s="624"/>
      <c r="G94" s="624"/>
      <c r="H94" s="624"/>
      <c r="I94" s="614"/>
      <c r="J94" s="425"/>
      <c r="K94" s="425"/>
      <c r="L94" s="421"/>
      <c r="M94" s="421"/>
      <c r="N94" s="423"/>
      <c r="O94" s="423"/>
    </row>
    <row r="95" spans="1:19" ht="18.95" customHeight="1">
      <c r="A95" s="442"/>
      <c r="B95" s="292" t="str">
        <v>24</v>
      </c>
      <c r="C95" s="279" t="s">
        <v>58</v>
      </c>
      <c r="D95" s="241" t="str">
        <f t="shared" si="1"/>
        <v>[km]</v>
      </c>
      <c r="E95" s="628"/>
      <c r="F95" s="628"/>
      <c r="G95" s="628"/>
      <c r="H95" s="628"/>
      <c r="I95" s="618"/>
      <c r="J95" s="424"/>
      <c r="K95" s="424"/>
      <c r="L95" s="421"/>
      <c r="M95" s="421"/>
      <c r="N95" s="423"/>
      <c r="O95" s="423"/>
    </row>
    <row r="96" spans="1:19" ht="18.95" customHeight="1">
      <c r="A96" s="442"/>
      <c r="B96" s="290" t="str">
        <v>25</v>
      </c>
      <c r="C96" s="233" t="s">
        <v>139</v>
      </c>
      <c r="D96" s="9" t="str">
        <f t="shared" si="1"/>
        <v>[km]</v>
      </c>
      <c r="E96" s="626">
        <f>SUM(E97:E100)</f>
        <v>0</v>
      </c>
      <c r="F96" s="626">
        <f>SUM(F97:F100)</f>
        <v>0</v>
      </c>
      <c r="G96" s="626">
        <f>SUM(G97:G100)</f>
        <v>0</v>
      </c>
      <c r="H96" s="626">
        <f>SUM(H97:H100)</f>
        <v>0</v>
      </c>
      <c r="I96" s="616">
        <f>SUM(I97:I100)</f>
        <v>0</v>
      </c>
      <c r="J96" s="426"/>
      <c r="K96" s="426"/>
      <c r="L96" s="420"/>
      <c r="M96" s="420"/>
      <c r="N96" s="423"/>
      <c r="O96" s="423"/>
    </row>
    <row r="97" spans="1:15" ht="18.95" customHeight="1">
      <c r="A97" s="442"/>
      <c r="B97" s="287" t="str">
        <v>26</v>
      </c>
      <c r="C97" s="234" t="s">
        <v>56</v>
      </c>
      <c r="D97" s="6" t="str">
        <f t="shared" si="1"/>
        <v>[km]</v>
      </c>
      <c r="E97" s="623"/>
      <c r="F97" s="623"/>
      <c r="G97" s="623"/>
      <c r="H97" s="623"/>
      <c r="I97" s="613"/>
      <c r="J97" s="427"/>
      <c r="K97" s="427"/>
      <c r="L97" s="421"/>
      <c r="M97" s="421"/>
      <c r="N97" s="423"/>
      <c r="O97" s="423"/>
    </row>
    <row r="98" spans="1:15" ht="18.95" customHeight="1">
      <c r="A98" s="442"/>
      <c r="B98" s="288" t="str">
        <v>27</v>
      </c>
      <c r="C98" s="235" t="s">
        <v>53</v>
      </c>
      <c r="D98" s="7" t="str">
        <f t="shared" si="1"/>
        <v>[km]</v>
      </c>
      <c r="E98" s="624"/>
      <c r="F98" s="624"/>
      <c r="G98" s="624"/>
      <c r="H98" s="624"/>
      <c r="I98" s="614"/>
      <c r="J98" s="428"/>
      <c r="K98" s="428"/>
      <c r="L98" s="421"/>
      <c r="M98" s="421"/>
      <c r="N98" s="423"/>
      <c r="O98" s="423"/>
    </row>
    <row r="99" spans="1:15" ht="18.95" customHeight="1">
      <c r="A99" s="442"/>
      <c r="B99" s="288" t="str">
        <v>28</v>
      </c>
      <c r="C99" s="236" t="s">
        <v>57</v>
      </c>
      <c r="D99" s="7" t="str">
        <f t="shared" si="1"/>
        <v>[km]</v>
      </c>
      <c r="E99" s="624"/>
      <c r="F99" s="624"/>
      <c r="G99" s="624"/>
      <c r="H99" s="624"/>
      <c r="I99" s="614"/>
      <c r="J99" s="428"/>
      <c r="K99" s="428"/>
      <c r="L99" s="420"/>
      <c r="M99" s="420"/>
      <c r="N99" s="423"/>
      <c r="O99" s="423"/>
    </row>
    <row r="100" spans="1:15" ht="18.95" customHeight="1" thickBot="1">
      <c r="A100" s="442"/>
      <c r="B100" s="289" t="str">
        <v>29</v>
      </c>
      <c r="C100" s="238" t="s">
        <v>58</v>
      </c>
      <c r="D100" s="8" t="str">
        <f t="shared" si="1"/>
        <v>[km]</v>
      </c>
      <c r="E100" s="625"/>
      <c r="F100" s="625"/>
      <c r="G100" s="625"/>
      <c r="H100" s="625"/>
      <c r="I100" s="615"/>
      <c r="J100" s="429"/>
      <c r="K100" s="429"/>
      <c r="L100" s="424"/>
      <c r="M100" s="424"/>
      <c r="N100" s="423"/>
      <c r="O100" s="423"/>
    </row>
    <row r="101" spans="1:15" ht="18.95" customHeight="1" thickBot="1">
      <c r="A101" s="442"/>
      <c r="B101" s="285" t="str">
        <v>30</v>
      </c>
      <c r="C101" s="11" t="s">
        <v>140</v>
      </c>
      <c r="D101" s="4" t="str">
        <f t="shared" si="1"/>
        <v>[km]</v>
      </c>
      <c r="E101" s="621"/>
      <c r="F101" s="621"/>
      <c r="G101" s="621"/>
      <c r="H101" s="621"/>
      <c r="I101" s="611"/>
      <c r="J101" s="429"/>
      <c r="K101" s="429"/>
      <c r="L101" s="424"/>
      <c r="M101" s="424"/>
      <c r="N101" s="423"/>
      <c r="O101" s="423"/>
    </row>
    <row r="102" spans="1:15" ht="18.95" customHeight="1" thickBot="1">
      <c r="A102" s="442"/>
      <c r="B102" s="293" t="str">
        <v>31</v>
      </c>
      <c r="C102" s="1" t="s">
        <v>85</v>
      </c>
      <c r="D102" s="2" t="str">
        <f t="shared" ref="D102:D129" si="2">JM_04</f>
        <v>[szt.]</v>
      </c>
      <c r="E102" s="620">
        <f>SUM(E103,E107,E111,E115:E116)</f>
        <v>0</v>
      </c>
      <c r="F102" s="620">
        <f>SUM(F103,F107,F111,F115:F116)</f>
        <v>0</v>
      </c>
      <c r="G102" s="620">
        <f>SUM(G103,G107,G111,G115:G116)</f>
        <v>0</v>
      </c>
      <c r="H102" s="620">
        <f>SUM(H103,H107,H111,H115:H116)</f>
        <v>0</v>
      </c>
      <c r="I102" s="610">
        <f>SUM(I103,I107,I111,I115:I116)</f>
        <v>0</v>
      </c>
      <c r="J102" s="430"/>
      <c r="K102" s="430"/>
      <c r="L102" s="424"/>
      <c r="M102" s="424"/>
      <c r="N102" s="423"/>
      <c r="O102" s="423"/>
    </row>
    <row r="103" spans="1:15" ht="18.95" customHeight="1">
      <c r="A103" s="442"/>
      <c r="B103" s="286" t="str">
        <v>32</v>
      </c>
      <c r="C103" s="12" t="s">
        <v>87</v>
      </c>
      <c r="D103" s="5" t="str">
        <f t="shared" si="2"/>
        <v>[szt.]</v>
      </c>
      <c r="E103" s="622">
        <f>SUM(E104:E106)</f>
        <v>0</v>
      </c>
      <c r="F103" s="622">
        <f>SUM(F104:F106)</f>
        <v>0</v>
      </c>
      <c r="G103" s="622">
        <f>SUM(G104:G106)</f>
        <v>0</v>
      </c>
      <c r="H103" s="622">
        <f>SUM(H104:H106)</f>
        <v>0</v>
      </c>
      <c r="I103" s="612">
        <f>SUM(I104:I106)</f>
        <v>0</v>
      </c>
      <c r="J103" s="430"/>
      <c r="K103" s="430"/>
      <c r="L103" s="420"/>
      <c r="M103" s="420"/>
      <c r="N103" s="423"/>
      <c r="O103" s="423"/>
    </row>
    <row r="104" spans="1:15" ht="18.95" customHeight="1">
      <c r="A104" s="442"/>
      <c r="B104" s="287" t="str">
        <v>33</v>
      </c>
      <c r="C104" s="234" t="s">
        <v>63</v>
      </c>
      <c r="D104" s="6" t="str">
        <f t="shared" si="2"/>
        <v>[szt.]</v>
      </c>
      <c r="E104" s="623"/>
      <c r="F104" s="623"/>
      <c r="G104" s="623"/>
      <c r="H104" s="623"/>
      <c r="I104" s="613"/>
      <c r="J104" s="430"/>
      <c r="K104" s="430"/>
      <c r="L104" s="424"/>
      <c r="M104" s="424"/>
      <c r="N104" s="423"/>
      <c r="O104" s="423"/>
    </row>
    <row r="105" spans="1:15" ht="18.95" customHeight="1">
      <c r="A105" s="442"/>
      <c r="B105" s="288" t="str">
        <v>34</v>
      </c>
      <c r="C105" s="235" t="s">
        <v>64</v>
      </c>
      <c r="D105" s="7" t="str">
        <f t="shared" si="2"/>
        <v>[szt.]</v>
      </c>
      <c r="E105" s="624"/>
      <c r="F105" s="624"/>
      <c r="G105" s="624"/>
      <c r="H105" s="624"/>
      <c r="I105" s="614"/>
      <c r="J105" s="430"/>
      <c r="K105" s="430"/>
      <c r="L105" s="424"/>
      <c r="M105" s="424"/>
      <c r="N105" s="423"/>
      <c r="O105" s="423"/>
    </row>
    <row r="106" spans="1:15" ht="18.95" customHeight="1">
      <c r="A106" s="442"/>
      <c r="B106" s="289" t="str">
        <v>35</v>
      </c>
      <c r="C106" s="243" t="s">
        <v>65</v>
      </c>
      <c r="D106" s="8" t="str">
        <f t="shared" si="2"/>
        <v>[szt.]</v>
      </c>
      <c r="E106" s="625"/>
      <c r="F106" s="625"/>
      <c r="G106" s="625"/>
      <c r="H106" s="625"/>
      <c r="I106" s="615"/>
      <c r="J106" s="430"/>
      <c r="K106" s="430"/>
      <c r="L106" s="420"/>
      <c r="M106" s="420"/>
      <c r="N106" s="423"/>
      <c r="O106" s="423"/>
    </row>
    <row r="107" spans="1:15" ht="18.95" customHeight="1">
      <c r="A107" s="426"/>
      <c r="B107" s="290" t="str">
        <v>36</v>
      </c>
      <c r="C107" s="13" t="s">
        <v>88</v>
      </c>
      <c r="D107" s="9" t="str">
        <f t="shared" si="2"/>
        <v>[szt.]</v>
      </c>
      <c r="E107" s="626">
        <f>SUM(E108:E110)</f>
        <v>0</v>
      </c>
      <c r="F107" s="626">
        <f>SUM(F108:F110)</f>
        <v>0</v>
      </c>
      <c r="G107" s="626">
        <f>SUM(G108:G110)</f>
        <v>0</v>
      </c>
      <c r="H107" s="626">
        <f>SUM(H108:H110)</f>
        <v>0</v>
      </c>
      <c r="I107" s="616">
        <f>SUM(I108:I110)</f>
        <v>0</v>
      </c>
      <c r="J107" s="430"/>
      <c r="K107" s="430"/>
      <c r="L107" s="420"/>
      <c r="M107" s="420"/>
      <c r="N107" s="423"/>
      <c r="O107" s="423"/>
    </row>
    <row r="108" spans="1:15" ht="18.95" customHeight="1">
      <c r="A108" s="442"/>
      <c r="B108" s="287" t="str">
        <v>37</v>
      </c>
      <c r="C108" s="234" t="s">
        <v>66</v>
      </c>
      <c r="D108" s="6" t="str">
        <f t="shared" si="2"/>
        <v>[szt.]</v>
      </c>
      <c r="E108" s="623"/>
      <c r="F108" s="623"/>
      <c r="G108" s="623"/>
      <c r="H108" s="623"/>
      <c r="I108" s="613"/>
      <c r="J108" s="430"/>
      <c r="K108" s="430"/>
      <c r="L108" s="425"/>
      <c r="M108" s="425"/>
      <c r="N108" s="423"/>
      <c r="O108" s="423"/>
    </row>
    <row r="109" spans="1:15" ht="18.95" customHeight="1">
      <c r="A109" s="442"/>
      <c r="B109" s="288" t="str">
        <v>38</v>
      </c>
      <c r="C109" s="236" t="s">
        <v>67</v>
      </c>
      <c r="D109" s="7" t="str">
        <f t="shared" si="2"/>
        <v>[szt.]</v>
      </c>
      <c r="E109" s="624"/>
      <c r="F109" s="624"/>
      <c r="G109" s="624"/>
      <c r="H109" s="624"/>
      <c r="I109" s="614"/>
      <c r="J109" s="430"/>
      <c r="K109" s="430"/>
      <c r="L109" s="425"/>
      <c r="M109" s="425"/>
      <c r="N109" s="423"/>
      <c r="O109" s="423"/>
    </row>
    <row r="110" spans="1:15" ht="18.95" customHeight="1">
      <c r="A110" s="442"/>
      <c r="B110" s="289" t="str">
        <v>39</v>
      </c>
      <c r="C110" s="243" t="s">
        <v>68</v>
      </c>
      <c r="D110" s="8" t="str">
        <f t="shared" si="2"/>
        <v>[szt.]</v>
      </c>
      <c r="E110" s="625"/>
      <c r="F110" s="625"/>
      <c r="G110" s="625"/>
      <c r="H110" s="625"/>
      <c r="I110" s="615"/>
      <c r="J110" s="430"/>
      <c r="K110" s="430"/>
      <c r="L110" s="424"/>
      <c r="M110" s="424"/>
      <c r="N110" s="423"/>
      <c r="O110" s="423"/>
    </row>
    <row r="111" spans="1:15" ht="18.95" customHeight="1">
      <c r="A111" s="442"/>
      <c r="B111" s="290" t="str">
        <v>40</v>
      </c>
      <c r="C111" s="13" t="s">
        <v>89</v>
      </c>
      <c r="D111" s="9" t="str">
        <f t="shared" si="2"/>
        <v>[szt.]</v>
      </c>
      <c r="E111" s="626">
        <f>SUM(E112:E114)</f>
        <v>0</v>
      </c>
      <c r="F111" s="626">
        <f>SUM(F112:F114)</f>
        <v>0</v>
      </c>
      <c r="G111" s="626">
        <f>SUM(G112:G114)</f>
        <v>0</v>
      </c>
      <c r="H111" s="626">
        <f>SUM(H112:H114)</f>
        <v>0</v>
      </c>
      <c r="I111" s="616">
        <f>SUM(I112:I114)</f>
        <v>0</v>
      </c>
      <c r="J111" s="430"/>
      <c r="K111" s="430"/>
      <c r="L111" s="426"/>
      <c r="M111" s="426"/>
      <c r="N111" s="423"/>
      <c r="O111" s="423"/>
    </row>
    <row r="112" spans="1:15" ht="18.95" customHeight="1">
      <c r="A112" s="442"/>
      <c r="B112" s="287" t="str">
        <v>41</v>
      </c>
      <c r="C112" s="234" t="s">
        <v>66</v>
      </c>
      <c r="D112" s="6" t="str">
        <f t="shared" si="2"/>
        <v>[szt.]</v>
      </c>
      <c r="E112" s="623"/>
      <c r="F112" s="623"/>
      <c r="G112" s="623"/>
      <c r="H112" s="623"/>
      <c r="I112" s="613"/>
      <c r="J112" s="430"/>
      <c r="K112" s="430"/>
      <c r="L112" s="427"/>
      <c r="M112" s="427"/>
      <c r="N112" s="423"/>
      <c r="O112" s="423"/>
    </row>
    <row r="113" spans="1:15" ht="18.95" customHeight="1">
      <c r="A113" s="428"/>
      <c r="B113" s="288" t="str">
        <v>42</v>
      </c>
      <c r="C113" s="236" t="s">
        <v>67</v>
      </c>
      <c r="D113" s="7" t="str">
        <f t="shared" si="2"/>
        <v>[szt.]</v>
      </c>
      <c r="E113" s="624"/>
      <c r="F113" s="624"/>
      <c r="G113" s="624"/>
      <c r="H113" s="624"/>
      <c r="I113" s="614"/>
      <c r="J113" s="430"/>
      <c r="K113" s="430"/>
      <c r="L113" s="428"/>
      <c r="M113" s="428"/>
      <c r="N113" s="423"/>
      <c r="O113" s="423"/>
    </row>
    <row r="114" spans="1:15" ht="18.95" customHeight="1">
      <c r="A114" s="431"/>
      <c r="B114" s="289" t="str">
        <v>43</v>
      </c>
      <c r="C114" s="243" t="s">
        <v>68</v>
      </c>
      <c r="D114" s="8" t="str">
        <f t="shared" si="2"/>
        <v>[szt.]</v>
      </c>
      <c r="E114" s="625"/>
      <c r="F114" s="625"/>
      <c r="G114" s="625"/>
      <c r="H114" s="625"/>
      <c r="I114" s="615"/>
      <c r="J114" s="430"/>
      <c r="K114" s="430"/>
      <c r="L114" s="431"/>
      <c r="M114" s="428"/>
      <c r="N114" s="423"/>
      <c r="O114" s="423"/>
    </row>
    <row r="115" spans="1:15" ht="18.95" customHeight="1">
      <c r="A115" s="432"/>
      <c r="B115" s="294" t="str">
        <v>44</v>
      </c>
      <c r="C115" s="14" t="s">
        <v>90</v>
      </c>
      <c r="D115" s="15" t="str">
        <f t="shared" si="2"/>
        <v>[szt.]</v>
      </c>
      <c r="E115" s="629"/>
      <c r="F115" s="629"/>
      <c r="G115" s="629"/>
      <c r="H115" s="629"/>
      <c r="I115" s="616"/>
      <c r="J115" s="430"/>
      <c r="K115" s="430"/>
      <c r="L115" s="432"/>
      <c r="M115" s="429"/>
      <c r="N115" s="423"/>
      <c r="O115" s="423"/>
    </row>
    <row r="116" spans="1:15" ht="18.95" customHeight="1" thickBot="1">
      <c r="A116" s="432"/>
      <c r="B116" s="295" t="str">
        <v>45</v>
      </c>
      <c r="C116" s="16" t="s">
        <v>91</v>
      </c>
      <c r="D116" s="17" t="str">
        <f t="shared" si="2"/>
        <v>[szt.]</v>
      </c>
      <c r="E116" s="630"/>
      <c r="F116" s="630"/>
      <c r="G116" s="630"/>
      <c r="H116" s="630"/>
      <c r="I116" s="619"/>
      <c r="J116" s="430"/>
      <c r="K116" s="430"/>
      <c r="L116" s="432"/>
      <c r="M116" s="429"/>
      <c r="N116" s="423"/>
      <c r="O116" s="423"/>
    </row>
    <row r="117" spans="1:15" ht="18.95" customHeight="1" thickBot="1">
      <c r="A117" s="432"/>
      <c r="B117" s="293" t="str">
        <v>46</v>
      </c>
      <c r="C117" s="1" t="s">
        <v>98</v>
      </c>
      <c r="D117" s="2" t="str">
        <f t="shared" si="2"/>
        <v>[szt.]</v>
      </c>
      <c r="E117" s="620">
        <f>SUM(E118,E123,E126,E129)</f>
        <v>0</v>
      </c>
      <c r="F117" s="620">
        <f>SUM(F118,F123,F126,F129)</f>
        <v>0</v>
      </c>
      <c r="G117" s="620">
        <f>SUM(G118,G123,G126,G129)</f>
        <v>0</v>
      </c>
      <c r="H117" s="620">
        <f>SUM(H118,H123,H126,H129)</f>
        <v>0</v>
      </c>
      <c r="I117" s="610">
        <f>SUM(I118,I123,I126,I129)</f>
        <v>0</v>
      </c>
      <c r="J117" s="430"/>
      <c r="K117" s="430"/>
      <c r="L117" s="432"/>
      <c r="M117" s="430"/>
      <c r="N117" s="423"/>
      <c r="O117" s="423"/>
    </row>
    <row r="118" spans="1:15" ht="18.95" customHeight="1">
      <c r="A118" s="432"/>
      <c r="B118" s="286" t="str">
        <v>47</v>
      </c>
      <c r="C118" s="12" t="s">
        <v>99</v>
      </c>
      <c r="D118" s="5" t="str">
        <f t="shared" si="2"/>
        <v>[szt.]</v>
      </c>
      <c r="E118" s="622">
        <f>SUM(E119:E122)</f>
        <v>0</v>
      </c>
      <c r="F118" s="622">
        <f>SUM(F119:F122)</f>
        <v>0</v>
      </c>
      <c r="G118" s="622">
        <f>SUM(G119:G122)</f>
        <v>0</v>
      </c>
      <c r="H118" s="622">
        <f>SUM(H119:H122)</f>
        <v>0</v>
      </c>
      <c r="I118" s="612">
        <f>SUM(I119:I122)</f>
        <v>0</v>
      </c>
      <c r="J118" s="430"/>
      <c r="K118" s="430"/>
      <c r="L118" s="432"/>
      <c r="M118" s="430"/>
      <c r="N118" s="423"/>
      <c r="O118" s="423"/>
    </row>
    <row r="119" spans="1:15" ht="18.95" customHeight="1">
      <c r="A119" s="432"/>
      <c r="B119" s="287" t="str">
        <v>48</v>
      </c>
      <c r="C119" s="237" t="s">
        <v>100</v>
      </c>
      <c r="D119" s="6" t="str">
        <f t="shared" si="2"/>
        <v>[szt.]</v>
      </c>
      <c r="E119" s="623"/>
      <c r="F119" s="623"/>
      <c r="G119" s="623"/>
      <c r="H119" s="623"/>
      <c r="I119" s="613"/>
      <c r="J119" s="430"/>
      <c r="K119" s="430"/>
      <c r="L119" s="432"/>
      <c r="M119" s="430"/>
      <c r="N119" s="423"/>
      <c r="O119" s="423"/>
    </row>
    <row r="120" spans="1:15" ht="18.95" customHeight="1">
      <c r="A120" s="432"/>
      <c r="B120" s="288" t="str">
        <v>49</v>
      </c>
      <c r="C120" s="236" t="s">
        <v>141</v>
      </c>
      <c r="D120" s="7" t="str">
        <f t="shared" si="2"/>
        <v>[szt.]</v>
      </c>
      <c r="E120" s="624"/>
      <c r="F120" s="624"/>
      <c r="G120" s="624"/>
      <c r="H120" s="624"/>
      <c r="I120" s="614"/>
      <c r="J120" s="430"/>
      <c r="K120" s="430"/>
      <c r="L120" s="432"/>
      <c r="M120" s="430"/>
      <c r="N120" s="423"/>
      <c r="O120" s="423"/>
    </row>
    <row r="121" spans="1:15" ht="18.95" customHeight="1">
      <c r="A121" s="432"/>
      <c r="B121" s="288" t="str">
        <v>50</v>
      </c>
      <c r="C121" s="236" t="s">
        <v>101</v>
      </c>
      <c r="D121" s="7" t="str">
        <f t="shared" si="2"/>
        <v>[szt.]</v>
      </c>
      <c r="E121" s="624"/>
      <c r="F121" s="624"/>
      <c r="G121" s="624"/>
      <c r="H121" s="624"/>
      <c r="I121" s="614"/>
      <c r="J121" s="430"/>
      <c r="K121" s="430"/>
      <c r="L121" s="432"/>
      <c r="M121" s="430"/>
      <c r="N121" s="423"/>
      <c r="O121" s="423"/>
    </row>
    <row r="122" spans="1:15" ht="18.95" customHeight="1">
      <c r="A122" s="432"/>
      <c r="B122" s="289" t="str">
        <v>51</v>
      </c>
      <c r="C122" s="280" t="s">
        <v>142</v>
      </c>
      <c r="D122" s="8" t="str">
        <f t="shared" si="2"/>
        <v>[szt.]</v>
      </c>
      <c r="E122" s="625"/>
      <c r="F122" s="625"/>
      <c r="G122" s="625"/>
      <c r="H122" s="625"/>
      <c r="I122" s="615"/>
      <c r="J122" s="430"/>
      <c r="K122" s="430"/>
      <c r="L122" s="432"/>
      <c r="M122" s="430"/>
      <c r="N122" s="423"/>
      <c r="O122" s="423"/>
    </row>
    <row r="123" spans="1:15" ht="18.95" customHeight="1">
      <c r="A123" s="432"/>
      <c r="B123" s="290" t="str">
        <v>52</v>
      </c>
      <c r="C123" s="13" t="s">
        <v>102</v>
      </c>
      <c r="D123" s="9" t="str">
        <f t="shared" si="2"/>
        <v>[szt.]</v>
      </c>
      <c r="E123" s="626">
        <f>SUM(E124:E125)</f>
        <v>0</v>
      </c>
      <c r="F123" s="626">
        <f>SUM(F124:F125)</f>
        <v>0</v>
      </c>
      <c r="G123" s="626">
        <f>SUM(G124:G125)</f>
        <v>0</v>
      </c>
      <c r="H123" s="626">
        <f>SUM(H124:H125)</f>
        <v>0</v>
      </c>
      <c r="I123" s="616">
        <f>SUM(I124:I125)</f>
        <v>0</v>
      </c>
      <c r="J123" s="430"/>
      <c r="K123" s="430"/>
      <c r="L123" s="432"/>
      <c r="M123" s="430"/>
      <c r="N123" s="423"/>
      <c r="O123" s="423"/>
    </row>
    <row r="124" spans="1:15" ht="18.95" customHeight="1">
      <c r="A124" s="432"/>
      <c r="B124" s="287" t="str">
        <v>53</v>
      </c>
      <c r="C124" s="237" t="s">
        <v>33</v>
      </c>
      <c r="D124" s="6" t="str">
        <f t="shared" si="2"/>
        <v>[szt.]</v>
      </c>
      <c r="E124" s="623"/>
      <c r="F124" s="623"/>
      <c r="G124" s="623"/>
      <c r="H124" s="623"/>
      <c r="I124" s="613"/>
      <c r="J124" s="430"/>
      <c r="K124" s="430"/>
      <c r="L124" s="432"/>
      <c r="M124" s="430"/>
      <c r="N124" s="423"/>
      <c r="O124" s="423"/>
    </row>
    <row r="125" spans="1:15" ht="18.95" customHeight="1">
      <c r="A125" s="432"/>
      <c r="B125" s="292" t="str">
        <v>54</v>
      </c>
      <c r="C125" s="240" t="s">
        <v>31</v>
      </c>
      <c r="D125" s="241" t="str">
        <f t="shared" si="2"/>
        <v>[szt.]</v>
      </c>
      <c r="E125" s="628"/>
      <c r="F125" s="628"/>
      <c r="G125" s="628"/>
      <c r="H125" s="628"/>
      <c r="I125" s="618"/>
      <c r="J125" s="430"/>
      <c r="K125" s="430"/>
      <c r="L125" s="432"/>
      <c r="M125" s="430"/>
      <c r="N125" s="423"/>
      <c r="O125" s="423"/>
    </row>
    <row r="126" spans="1:15" ht="18.95" customHeight="1">
      <c r="A126" s="432"/>
      <c r="B126" s="290" t="str">
        <v>55</v>
      </c>
      <c r="C126" s="13" t="s">
        <v>103</v>
      </c>
      <c r="D126" s="9" t="str">
        <f t="shared" si="2"/>
        <v>[szt.]</v>
      </c>
      <c r="E126" s="626">
        <f>SUM(E127:E128)</f>
        <v>0</v>
      </c>
      <c r="F126" s="626">
        <f>SUM(F127:F128)</f>
        <v>0</v>
      </c>
      <c r="G126" s="626">
        <f>SUM(G127:G128)</f>
        <v>0</v>
      </c>
      <c r="H126" s="626">
        <f>SUM(H127:H128)</f>
        <v>0</v>
      </c>
      <c r="I126" s="616">
        <f>SUM(I127:I128)</f>
        <v>0</v>
      </c>
      <c r="J126" s="430"/>
      <c r="K126" s="430"/>
      <c r="L126" s="432"/>
      <c r="M126" s="430"/>
      <c r="N126" s="423"/>
      <c r="O126" s="423"/>
    </row>
    <row r="127" spans="1:15" ht="18.95" customHeight="1">
      <c r="A127" s="432"/>
      <c r="B127" s="287" t="str">
        <v>56</v>
      </c>
      <c r="C127" s="237" t="s">
        <v>33</v>
      </c>
      <c r="D127" s="6" t="str">
        <f t="shared" si="2"/>
        <v>[szt.]</v>
      </c>
      <c r="E127" s="623"/>
      <c r="F127" s="623"/>
      <c r="G127" s="623"/>
      <c r="H127" s="623"/>
      <c r="I127" s="613"/>
      <c r="J127" s="430"/>
      <c r="K127" s="430"/>
      <c r="L127" s="432"/>
      <c r="M127" s="430"/>
      <c r="N127" s="423"/>
      <c r="O127" s="423"/>
    </row>
    <row r="128" spans="1:15" ht="18.95" customHeight="1">
      <c r="A128" s="432"/>
      <c r="B128" s="292" t="str">
        <v>57</v>
      </c>
      <c r="C128" s="240" t="s">
        <v>31</v>
      </c>
      <c r="D128" s="241" t="str">
        <f t="shared" si="2"/>
        <v>[szt.]</v>
      </c>
      <c r="E128" s="628"/>
      <c r="F128" s="628"/>
      <c r="G128" s="628"/>
      <c r="H128" s="628"/>
      <c r="I128" s="618"/>
      <c r="J128" s="430"/>
      <c r="K128" s="430"/>
      <c r="L128" s="432"/>
      <c r="M128" s="430"/>
      <c r="N128" s="423"/>
      <c r="O128" s="423"/>
    </row>
    <row r="129" spans="1:15" ht="18.95" customHeight="1" thickBot="1">
      <c r="A129" s="432"/>
      <c r="B129" s="295" t="str">
        <v>58</v>
      </c>
      <c r="C129" s="16" t="s">
        <v>104</v>
      </c>
      <c r="D129" s="17" t="str">
        <f t="shared" si="2"/>
        <v>[szt.]</v>
      </c>
      <c r="E129" s="630"/>
      <c r="F129" s="630"/>
      <c r="G129" s="630"/>
      <c r="H129" s="630"/>
      <c r="I129" s="619"/>
      <c r="J129" s="430"/>
      <c r="K129" s="430"/>
      <c r="L129" s="432"/>
      <c r="M129" s="430"/>
      <c r="N129" s="423"/>
      <c r="O129" s="423"/>
    </row>
    <row r="130" spans="1:15" ht="18.95" customHeight="1">
      <c r="A130" s="432"/>
      <c r="B130" s="432"/>
      <c r="C130" s="431"/>
      <c r="D130" s="441"/>
      <c r="E130" s="441"/>
      <c r="F130" s="441"/>
      <c r="G130" s="441"/>
      <c r="H130" s="441"/>
      <c r="I130" s="430"/>
      <c r="J130" s="430"/>
      <c r="K130" s="430"/>
      <c r="L130" s="432"/>
      <c r="M130" s="430"/>
      <c r="N130" s="423"/>
      <c r="O130" s="423"/>
    </row>
    <row r="131" spans="1:15" ht="18.95" customHeight="1">
      <c r="A131" s="432"/>
      <c r="B131" s="432"/>
      <c r="C131" s="431"/>
      <c r="D131" s="441"/>
      <c r="E131" s="441"/>
      <c r="F131" s="441"/>
      <c r="G131" s="441"/>
      <c r="H131" s="441"/>
      <c r="I131" s="430"/>
      <c r="J131" s="430"/>
      <c r="K131" s="430"/>
      <c r="L131" s="432"/>
      <c r="M131" s="430"/>
      <c r="N131" s="423"/>
      <c r="O131" s="423"/>
    </row>
    <row r="132" spans="1:15" ht="30" customHeight="1" thickBot="1">
      <c r="A132" s="432"/>
      <c r="B132" s="335" t="s">
        <v>173</v>
      </c>
      <c r="C132" s="431"/>
      <c r="D132" s="441"/>
      <c r="E132" s="441"/>
      <c r="F132" s="441"/>
      <c r="G132" s="441"/>
      <c r="H132" s="441"/>
      <c r="I132" s="430"/>
      <c r="J132" s="430"/>
      <c r="K132" s="430"/>
      <c r="L132" s="432"/>
      <c r="M132" s="430"/>
      <c r="N132" s="423"/>
      <c r="O132" s="423"/>
    </row>
    <row r="133" spans="1:15" ht="20.100000000000001" customHeight="1">
      <c r="A133" s="432"/>
      <c r="B133" s="797" t="str">
        <f>'Tab.G1.1-4'!$B$8</f>
        <v>LP</v>
      </c>
      <c r="C133" s="807" t="str">
        <f>'Tab.G1.1-4'!$C$8</f>
        <v>WYSZCZEGÓLNIENIE</v>
      </c>
      <c r="D133" s="800"/>
      <c r="E133" s="804" t="str">
        <f>$E$7</f>
        <v>PLAN DO REALIZACJI</v>
      </c>
      <c r="F133" s="805"/>
      <c r="G133" s="805"/>
      <c r="H133" s="805"/>
      <c r="I133" s="806"/>
      <c r="J133" s="430"/>
      <c r="K133" s="430"/>
      <c r="L133" s="432"/>
      <c r="M133" s="430"/>
      <c r="N133" s="423"/>
      <c r="O133" s="423"/>
    </row>
    <row r="134" spans="1:15" ht="20.100000000000001" customHeight="1">
      <c r="A134" s="432"/>
      <c r="B134" s="798"/>
      <c r="C134" s="808"/>
      <c r="D134" s="802"/>
      <c r="E134" s="514">
        <f>$E$8</f>
        <v>2024</v>
      </c>
      <c r="F134" s="514">
        <f>$F$8</f>
        <v>2025</v>
      </c>
      <c r="G134" s="514">
        <f>$G$8</f>
        <v>2026</v>
      </c>
      <c r="H134" s="514">
        <f>$H$8</f>
        <v>2027</v>
      </c>
      <c r="I134" s="684">
        <f>$I$8</f>
        <v>2028</v>
      </c>
      <c r="J134" s="430"/>
      <c r="K134" s="430"/>
      <c r="L134" s="432"/>
      <c r="M134" s="430"/>
      <c r="N134" s="423"/>
      <c r="O134" s="423"/>
    </row>
    <row r="135" spans="1:15" ht="15" customHeight="1" thickBot="1">
      <c r="A135" s="432"/>
      <c r="B135" s="296" t="str">
        <f t="array" ref="B135:B192">$B$9:$B$66</f>
        <v>01</v>
      </c>
      <c r="C135" s="795" t="str">
        <f>'Tab.G5.1-3'!$B$10</f>
        <v>02</v>
      </c>
      <c r="D135" s="796"/>
      <c r="E135" s="650" t="str">
        <f>'Tab.G5.1-3'!$B$11</f>
        <v>03</v>
      </c>
      <c r="F135" s="650" t="str">
        <f>'Tab.G5.1-3'!$B$12</f>
        <v>04</v>
      </c>
      <c r="G135" s="650" t="str">
        <f>'Tab.G5.1-3'!$B$13</f>
        <v>05</v>
      </c>
      <c r="H135" s="650" t="str">
        <f>'Tab.G5.1-3'!$B$14</f>
        <v>06</v>
      </c>
      <c r="I135" s="297" t="str">
        <f>'Tab.G5.1-3'!$B$15</f>
        <v>07</v>
      </c>
      <c r="J135" s="430"/>
      <c r="K135" s="430"/>
      <c r="L135" s="432"/>
      <c r="M135" s="430"/>
      <c r="N135" s="423"/>
      <c r="O135" s="423"/>
    </row>
    <row r="136" spans="1:15" ht="18.95" customHeight="1" thickBot="1">
      <c r="A136" s="432"/>
      <c r="B136" s="293" t="str">
        <v>02</v>
      </c>
      <c r="C136" s="1" t="s">
        <v>84</v>
      </c>
      <c r="D136" s="2" t="str">
        <f t="shared" ref="D136:D164" si="3">JM_05</f>
        <v>[tys. zł/km]</v>
      </c>
      <c r="E136" s="599" t="str">
        <f t="array" ref="E136:E192">IFERROR($E$10:$E$66/$E$73:$E$129,"")</f>
        <v/>
      </c>
      <c r="F136" s="599" t="str">
        <f t="array" ref="F136:F192">IFERROR($F$10:$F$66/$F$73:$F$129,"")</f>
        <v/>
      </c>
      <c r="G136" s="599" t="str">
        <f t="array" ref="G136:G192">IFERROR($G$10:$G$66/$G$73:$G$129,"")</f>
        <v/>
      </c>
      <c r="H136" s="599" t="str">
        <f t="array" ref="H136:H192">IFERROR($H$10:$H$66/$H$73:$H$129,"")</f>
        <v/>
      </c>
      <c r="I136" s="138" t="str">
        <f t="array" ref="I136:I192">IFERROR($I$10:$I$66/$I$73:$I$129,"")</f>
        <v/>
      </c>
      <c r="J136" s="430"/>
      <c r="K136" s="430"/>
      <c r="L136" s="432"/>
      <c r="M136" s="430"/>
      <c r="N136" s="423"/>
      <c r="O136" s="423"/>
    </row>
    <row r="137" spans="1:15" ht="18.95" customHeight="1" thickBot="1">
      <c r="A137" s="432"/>
      <c r="B137" s="285" t="str">
        <v>03</v>
      </c>
      <c r="C137" s="3" t="s">
        <v>92</v>
      </c>
      <c r="D137" s="4" t="str">
        <f t="shared" si="3"/>
        <v>[tys. zł/km]</v>
      </c>
      <c r="E137" s="600" t="str">
        <v/>
      </c>
      <c r="F137" s="600" t="str">
        <v/>
      </c>
      <c r="G137" s="600" t="str">
        <v/>
      </c>
      <c r="H137" s="600" t="str">
        <v/>
      </c>
      <c r="I137" s="139" t="str">
        <v/>
      </c>
      <c r="J137" s="430"/>
      <c r="K137" s="430"/>
      <c r="L137" s="432"/>
      <c r="M137" s="430"/>
      <c r="N137" s="423"/>
      <c r="O137" s="423"/>
    </row>
    <row r="138" spans="1:15" ht="18.95" customHeight="1">
      <c r="A138" s="432"/>
      <c r="B138" s="286" t="str">
        <v>04</v>
      </c>
      <c r="C138" s="232" t="s">
        <v>50</v>
      </c>
      <c r="D138" s="5" t="str">
        <f t="shared" si="3"/>
        <v>[tys. zł/km]</v>
      </c>
      <c r="E138" s="601" t="str">
        <v/>
      </c>
      <c r="F138" s="601" t="str">
        <v/>
      </c>
      <c r="G138" s="601" t="str">
        <v/>
      </c>
      <c r="H138" s="601" t="str">
        <v/>
      </c>
      <c r="I138" s="140" t="str">
        <v/>
      </c>
      <c r="J138" s="430"/>
      <c r="K138" s="430"/>
      <c r="L138" s="432"/>
      <c r="M138" s="430"/>
      <c r="N138" s="423"/>
      <c r="O138" s="423"/>
    </row>
    <row r="139" spans="1:15" ht="18.95" customHeight="1">
      <c r="A139" s="432"/>
      <c r="B139" s="287" t="str">
        <v>05</v>
      </c>
      <c r="C139" s="234" t="s">
        <v>51</v>
      </c>
      <c r="D139" s="6" t="str">
        <f t="shared" si="3"/>
        <v>[tys. zł/km]</v>
      </c>
      <c r="E139" s="602" t="str">
        <v/>
      </c>
      <c r="F139" s="602" t="str">
        <v/>
      </c>
      <c r="G139" s="602" t="str">
        <v/>
      </c>
      <c r="H139" s="602" t="str">
        <v/>
      </c>
      <c r="I139" s="141" t="str">
        <v/>
      </c>
      <c r="J139" s="430"/>
      <c r="K139" s="430"/>
      <c r="L139" s="432"/>
      <c r="M139" s="430"/>
      <c r="N139" s="423"/>
      <c r="O139" s="423"/>
    </row>
    <row r="140" spans="1:15" ht="18.95" customHeight="1">
      <c r="A140" s="432"/>
      <c r="B140" s="288" t="str">
        <v>06</v>
      </c>
      <c r="C140" s="235" t="s">
        <v>52</v>
      </c>
      <c r="D140" s="7" t="str">
        <f t="shared" si="3"/>
        <v>[tys. zł/km]</v>
      </c>
      <c r="E140" s="603" t="str">
        <v/>
      </c>
      <c r="F140" s="603" t="str">
        <v/>
      </c>
      <c r="G140" s="603" t="str">
        <v/>
      </c>
      <c r="H140" s="603" t="str">
        <v/>
      </c>
      <c r="I140" s="142" t="str">
        <v/>
      </c>
      <c r="J140" s="430"/>
      <c r="K140" s="430"/>
      <c r="L140" s="432"/>
      <c r="M140" s="430"/>
      <c r="N140" s="423"/>
      <c r="O140" s="423"/>
    </row>
    <row r="141" spans="1:15" ht="18.95" customHeight="1">
      <c r="A141" s="432"/>
      <c r="B141" s="288" t="str">
        <v>07</v>
      </c>
      <c r="C141" s="235" t="s">
        <v>53</v>
      </c>
      <c r="D141" s="7" t="str">
        <f t="shared" si="3"/>
        <v>[tys. zł/km]</v>
      </c>
      <c r="E141" s="603" t="str">
        <v/>
      </c>
      <c r="F141" s="603" t="str">
        <v/>
      </c>
      <c r="G141" s="603" t="str">
        <v/>
      </c>
      <c r="H141" s="603" t="str">
        <v/>
      </c>
      <c r="I141" s="142" t="str">
        <v/>
      </c>
      <c r="J141" s="430"/>
      <c r="K141" s="430"/>
      <c r="L141" s="432"/>
      <c r="M141" s="430"/>
      <c r="N141" s="423"/>
      <c r="O141" s="423"/>
    </row>
    <row r="142" spans="1:15" ht="18.95" customHeight="1">
      <c r="A142" s="432"/>
      <c r="B142" s="289" t="str">
        <v>08</v>
      </c>
      <c r="C142" s="238" t="s">
        <v>54</v>
      </c>
      <c r="D142" s="8" t="str">
        <f t="shared" si="3"/>
        <v>[tys. zł/km]</v>
      </c>
      <c r="E142" s="604" t="str">
        <v/>
      </c>
      <c r="F142" s="604" t="str">
        <v/>
      </c>
      <c r="G142" s="604" t="str">
        <v/>
      </c>
      <c r="H142" s="604" t="str">
        <v/>
      </c>
      <c r="I142" s="143" t="str">
        <v/>
      </c>
      <c r="J142" s="430"/>
      <c r="K142" s="430"/>
      <c r="L142" s="432"/>
      <c r="M142" s="430"/>
      <c r="N142" s="423"/>
      <c r="O142" s="423"/>
    </row>
    <row r="143" spans="1:15" ht="18.95" customHeight="1">
      <c r="A143" s="432"/>
      <c r="B143" s="290" t="str">
        <v>09</v>
      </c>
      <c r="C143" s="233" t="s">
        <v>55</v>
      </c>
      <c r="D143" s="9" t="str">
        <f t="shared" si="3"/>
        <v>[tys. zł/km]</v>
      </c>
      <c r="E143" s="605" t="str">
        <v/>
      </c>
      <c r="F143" s="605" t="str">
        <v/>
      </c>
      <c r="G143" s="605" t="str">
        <v/>
      </c>
      <c r="H143" s="605" t="str">
        <v/>
      </c>
      <c r="I143" s="144" t="str">
        <v/>
      </c>
      <c r="J143" s="430"/>
      <c r="K143" s="430"/>
      <c r="L143" s="432"/>
      <c r="M143" s="430"/>
      <c r="N143" s="423"/>
      <c r="O143" s="423"/>
    </row>
    <row r="144" spans="1:15" ht="18.95" customHeight="1">
      <c r="A144" s="432"/>
      <c r="B144" s="287" t="str">
        <v>10</v>
      </c>
      <c r="C144" s="234" t="s">
        <v>51</v>
      </c>
      <c r="D144" s="6" t="str">
        <f t="shared" si="3"/>
        <v>[tys. zł/km]</v>
      </c>
      <c r="E144" s="602" t="str">
        <v/>
      </c>
      <c r="F144" s="602" t="str">
        <v/>
      </c>
      <c r="G144" s="602" t="str">
        <v/>
      </c>
      <c r="H144" s="602" t="str">
        <v/>
      </c>
      <c r="I144" s="141" t="str">
        <v/>
      </c>
      <c r="J144" s="430"/>
      <c r="K144" s="430"/>
      <c r="L144" s="432"/>
      <c r="M144" s="430"/>
      <c r="N144" s="423"/>
      <c r="O144" s="423"/>
    </row>
    <row r="145" spans="1:15" ht="18.95" customHeight="1">
      <c r="A145" s="432"/>
      <c r="B145" s="288" t="str">
        <v>11</v>
      </c>
      <c r="C145" s="235" t="s">
        <v>52</v>
      </c>
      <c r="D145" s="7" t="str">
        <f t="shared" si="3"/>
        <v>[tys. zł/km]</v>
      </c>
      <c r="E145" s="603" t="str">
        <v/>
      </c>
      <c r="F145" s="603" t="str">
        <v/>
      </c>
      <c r="G145" s="603" t="str">
        <v/>
      </c>
      <c r="H145" s="603" t="str">
        <v/>
      </c>
      <c r="I145" s="142" t="str">
        <v/>
      </c>
      <c r="J145" s="430"/>
      <c r="K145" s="430"/>
      <c r="L145" s="432"/>
      <c r="M145" s="430"/>
      <c r="N145" s="423"/>
      <c r="O145" s="423"/>
    </row>
    <row r="146" spans="1:15" ht="18.95" customHeight="1">
      <c r="A146" s="432"/>
      <c r="B146" s="288" t="str">
        <v>12</v>
      </c>
      <c r="C146" s="235" t="s">
        <v>53</v>
      </c>
      <c r="D146" s="7" t="str">
        <f t="shared" si="3"/>
        <v>[tys. zł/km]</v>
      </c>
      <c r="E146" s="603" t="str">
        <v/>
      </c>
      <c r="F146" s="603" t="str">
        <v/>
      </c>
      <c r="G146" s="603" t="str">
        <v/>
      </c>
      <c r="H146" s="603" t="str">
        <v/>
      </c>
      <c r="I146" s="142" t="str">
        <v/>
      </c>
      <c r="J146" s="430"/>
      <c r="K146" s="430"/>
      <c r="L146" s="432"/>
      <c r="M146" s="430"/>
      <c r="N146" s="423"/>
      <c r="O146" s="423"/>
    </row>
    <row r="147" spans="1:15" ht="18.95" customHeight="1" thickBot="1">
      <c r="A147" s="432"/>
      <c r="B147" s="291" t="str">
        <v>13</v>
      </c>
      <c r="C147" s="239" t="s">
        <v>54</v>
      </c>
      <c r="D147" s="10" t="str">
        <f t="shared" si="3"/>
        <v>[tys. zł/km]</v>
      </c>
      <c r="E147" s="606" t="str">
        <v/>
      </c>
      <c r="F147" s="606" t="str">
        <v/>
      </c>
      <c r="G147" s="606" t="str">
        <v/>
      </c>
      <c r="H147" s="606" t="str">
        <v/>
      </c>
      <c r="I147" s="145" t="str">
        <v/>
      </c>
      <c r="J147" s="430"/>
      <c r="K147" s="430"/>
      <c r="L147" s="432"/>
      <c r="M147" s="430"/>
      <c r="N147" s="423"/>
      <c r="O147" s="423"/>
    </row>
    <row r="148" spans="1:15" ht="18.95" customHeight="1" thickBot="1">
      <c r="A148" s="432"/>
      <c r="B148" s="285" t="str">
        <v>14</v>
      </c>
      <c r="C148" s="11" t="s">
        <v>93</v>
      </c>
      <c r="D148" s="4" t="str">
        <f t="shared" si="3"/>
        <v>[tys. zł/km]</v>
      </c>
      <c r="E148" s="600" t="str">
        <v/>
      </c>
      <c r="F148" s="600" t="str">
        <v/>
      </c>
      <c r="G148" s="600" t="str">
        <v/>
      </c>
      <c r="H148" s="600" t="str">
        <v/>
      </c>
      <c r="I148" s="139" t="str">
        <v/>
      </c>
      <c r="J148" s="430"/>
      <c r="K148" s="430"/>
      <c r="L148" s="432"/>
      <c r="M148" s="430"/>
      <c r="N148" s="423"/>
      <c r="O148" s="423"/>
    </row>
    <row r="149" spans="1:15" ht="18.95" customHeight="1">
      <c r="A149" s="432"/>
      <c r="B149" s="286" t="str">
        <v>15</v>
      </c>
      <c r="C149" s="232" t="s">
        <v>50</v>
      </c>
      <c r="D149" s="5" t="str">
        <f t="shared" si="3"/>
        <v>[tys. zł/km]</v>
      </c>
      <c r="E149" s="601" t="str">
        <v/>
      </c>
      <c r="F149" s="601" t="str">
        <v/>
      </c>
      <c r="G149" s="601" t="str">
        <v/>
      </c>
      <c r="H149" s="601" t="str">
        <v/>
      </c>
      <c r="I149" s="140" t="str">
        <v/>
      </c>
      <c r="J149" s="430"/>
      <c r="K149" s="430"/>
      <c r="L149" s="432"/>
      <c r="M149" s="430"/>
      <c r="N149" s="423"/>
      <c r="O149" s="423"/>
    </row>
    <row r="150" spans="1:15" ht="18.95" customHeight="1">
      <c r="A150" s="432"/>
      <c r="B150" s="287" t="str">
        <v>16</v>
      </c>
      <c r="C150" s="234" t="s">
        <v>56</v>
      </c>
      <c r="D150" s="6" t="str">
        <f t="shared" si="3"/>
        <v>[tys. zł/km]</v>
      </c>
      <c r="E150" s="602" t="str">
        <v/>
      </c>
      <c r="F150" s="602" t="str">
        <v/>
      </c>
      <c r="G150" s="602" t="str">
        <v/>
      </c>
      <c r="H150" s="602" t="str">
        <v/>
      </c>
      <c r="I150" s="141" t="str">
        <v/>
      </c>
      <c r="J150" s="430"/>
      <c r="K150" s="430"/>
      <c r="L150" s="432"/>
      <c r="M150" s="430"/>
      <c r="N150" s="423"/>
      <c r="O150" s="423"/>
    </row>
    <row r="151" spans="1:15" ht="18.95" customHeight="1">
      <c r="A151" s="432"/>
      <c r="B151" s="288" t="str">
        <v>17</v>
      </c>
      <c r="C151" s="235" t="s">
        <v>53</v>
      </c>
      <c r="D151" s="7" t="str">
        <f t="shared" si="3"/>
        <v>[tys. zł/km]</v>
      </c>
      <c r="E151" s="603" t="str">
        <v/>
      </c>
      <c r="F151" s="603" t="str">
        <v/>
      </c>
      <c r="G151" s="603" t="str">
        <v/>
      </c>
      <c r="H151" s="603" t="str">
        <v/>
      </c>
      <c r="I151" s="142" t="str">
        <v/>
      </c>
      <c r="J151" s="430"/>
      <c r="K151" s="430"/>
      <c r="L151" s="432"/>
      <c r="M151" s="430"/>
      <c r="N151" s="423"/>
      <c r="O151" s="423"/>
    </row>
    <row r="152" spans="1:15" ht="18.95" customHeight="1">
      <c r="A152" s="432"/>
      <c r="B152" s="288" t="str">
        <v>18</v>
      </c>
      <c r="C152" s="236" t="s">
        <v>57</v>
      </c>
      <c r="D152" s="7" t="str">
        <f t="shared" si="3"/>
        <v>[tys. zł/km]</v>
      </c>
      <c r="E152" s="603" t="str">
        <v/>
      </c>
      <c r="F152" s="603" t="str">
        <v/>
      </c>
      <c r="G152" s="603" t="str">
        <v/>
      </c>
      <c r="H152" s="603" t="str">
        <v/>
      </c>
      <c r="I152" s="142" t="str">
        <v/>
      </c>
      <c r="J152" s="430"/>
      <c r="K152" s="430"/>
      <c r="L152" s="432"/>
      <c r="M152" s="430"/>
      <c r="N152" s="423"/>
      <c r="O152" s="423"/>
    </row>
    <row r="153" spans="1:15" ht="18.95" customHeight="1">
      <c r="A153" s="432"/>
      <c r="B153" s="289" t="str">
        <v>19</v>
      </c>
      <c r="C153" s="238" t="s">
        <v>58</v>
      </c>
      <c r="D153" s="8" t="str">
        <f t="shared" si="3"/>
        <v>[tys. zł/km]</v>
      </c>
      <c r="E153" s="604" t="str">
        <v/>
      </c>
      <c r="F153" s="604" t="str">
        <v/>
      </c>
      <c r="G153" s="604" t="str">
        <v/>
      </c>
      <c r="H153" s="604" t="str">
        <v/>
      </c>
      <c r="I153" s="143" t="str">
        <v/>
      </c>
      <c r="J153" s="430"/>
      <c r="K153" s="430"/>
      <c r="L153" s="432"/>
      <c r="M153" s="430"/>
      <c r="N153" s="423"/>
      <c r="O153" s="423"/>
    </row>
    <row r="154" spans="1:15" ht="18.95" customHeight="1">
      <c r="A154" s="432"/>
      <c r="B154" s="290" t="str">
        <v>20</v>
      </c>
      <c r="C154" s="233" t="s">
        <v>55</v>
      </c>
      <c r="D154" s="9" t="str">
        <f t="shared" si="3"/>
        <v>[tys. zł/km]</v>
      </c>
      <c r="E154" s="605" t="str">
        <v/>
      </c>
      <c r="F154" s="605" t="str">
        <v/>
      </c>
      <c r="G154" s="605" t="str">
        <v/>
      </c>
      <c r="H154" s="605" t="str">
        <v/>
      </c>
      <c r="I154" s="144" t="str">
        <v/>
      </c>
      <c r="J154" s="430"/>
      <c r="K154" s="430"/>
      <c r="L154" s="432"/>
      <c r="M154" s="430"/>
      <c r="N154" s="423"/>
      <c r="O154" s="423"/>
    </row>
    <row r="155" spans="1:15" ht="18.95" customHeight="1">
      <c r="A155" s="432"/>
      <c r="B155" s="287" t="str">
        <v>21</v>
      </c>
      <c r="C155" s="234" t="s">
        <v>56</v>
      </c>
      <c r="D155" s="6" t="str">
        <f t="shared" si="3"/>
        <v>[tys. zł/km]</v>
      </c>
      <c r="E155" s="602" t="str">
        <v/>
      </c>
      <c r="F155" s="602" t="str">
        <v/>
      </c>
      <c r="G155" s="602" t="str">
        <v/>
      </c>
      <c r="H155" s="602" t="str">
        <v/>
      </c>
      <c r="I155" s="141" t="str">
        <v/>
      </c>
      <c r="J155" s="430"/>
      <c r="K155" s="430"/>
      <c r="L155" s="432"/>
      <c r="M155" s="430"/>
      <c r="N155" s="423"/>
      <c r="O155" s="423"/>
    </row>
    <row r="156" spans="1:15" ht="18.95" customHeight="1">
      <c r="A156" s="432"/>
      <c r="B156" s="288" t="str">
        <v>22</v>
      </c>
      <c r="C156" s="235" t="s">
        <v>53</v>
      </c>
      <c r="D156" s="7" t="str">
        <f t="shared" si="3"/>
        <v>[tys. zł/km]</v>
      </c>
      <c r="E156" s="603" t="str">
        <v/>
      </c>
      <c r="F156" s="603" t="str">
        <v/>
      </c>
      <c r="G156" s="603" t="str">
        <v/>
      </c>
      <c r="H156" s="603" t="str">
        <v/>
      </c>
      <c r="I156" s="142" t="str">
        <v/>
      </c>
      <c r="J156" s="430"/>
      <c r="K156" s="430"/>
      <c r="L156" s="432"/>
      <c r="M156" s="430"/>
      <c r="N156" s="423"/>
      <c r="O156" s="423"/>
    </row>
    <row r="157" spans="1:15" ht="18.95" customHeight="1">
      <c r="A157" s="432"/>
      <c r="B157" s="288" t="str">
        <v>23</v>
      </c>
      <c r="C157" s="236" t="s">
        <v>57</v>
      </c>
      <c r="D157" s="7" t="str">
        <f t="shared" si="3"/>
        <v>[tys. zł/km]</v>
      </c>
      <c r="E157" s="603" t="str">
        <v/>
      </c>
      <c r="F157" s="603" t="str">
        <v/>
      </c>
      <c r="G157" s="603" t="str">
        <v/>
      </c>
      <c r="H157" s="603" t="str">
        <v/>
      </c>
      <c r="I157" s="142" t="str">
        <v/>
      </c>
      <c r="J157" s="430"/>
      <c r="K157" s="430"/>
      <c r="L157" s="432"/>
      <c r="M157" s="430"/>
      <c r="N157" s="423"/>
      <c r="O157" s="423"/>
    </row>
    <row r="158" spans="1:15" ht="18.95" customHeight="1">
      <c r="A158" s="432"/>
      <c r="B158" s="292" t="str">
        <v>24</v>
      </c>
      <c r="C158" s="279" t="s">
        <v>58</v>
      </c>
      <c r="D158" s="241" t="str">
        <f t="shared" si="3"/>
        <v>[tys. zł/km]</v>
      </c>
      <c r="E158" s="607" t="str">
        <v/>
      </c>
      <c r="F158" s="607" t="str">
        <v/>
      </c>
      <c r="G158" s="607" t="str">
        <v/>
      </c>
      <c r="H158" s="607" t="str">
        <v/>
      </c>
      <c r="I158" s="242" t="str">
        <v/>
      </c>
      <c r="J158" s="430"/>
      <c r="K158" s="430"/>
      <c r="L158" s="432"/>
      <c r="M158" s="430"/>
      <c r="N158" s="423"/>
      <c r="O158" s="423"/>
    </row>
    <row r="159" spans="1:15" ht="18.95" customHeight="1">
      <c r="A159" s="432"/>
      <c r="B159" s="290" t="str">
        <v>25</v>
      </c>
      <c r="C159" s="233" t="s">
        <v>139</v>
      </c>
      <c r="D159" s="9" t="str">
        <f t="shared" si="3"/>
        <v>[tys. zł/km]</v>
      </c>
      <c r="E159" s="605" t="str">
        <v/>
      </c>
      <c r="F159" s="605" t="str">
        <v/>
      </c>
      <c r="G159" s="605" t="str">
        <v/>
      </c>
      <c r="H159" s="605" t="str">
        <v/>
      </c>
      <c r="I159" s="144" t="str">
        <v/>
      </c>
      <c r="J159" s="430"/>
      <c r="K159" s="430"/>
      <c r="L159" s="432"/>
      <c r="M159" s="430"/>
      <c r="N159" s="423"/>
      <c r="O159" s="423"/>
    </row>
    <row r="160" spans="1:15" ht="18.95" customHeight="1">
      <c r="A160" s="432"/>
      <c r="B160" s="287" t="str">
        <v>26</v>
      </c>
      <c r="C160" s="234" t="s">
        <v>56</v>
      </c>
      <c r="D160" s="6" t="str">
        <f t="shared" si="3"/>
        <v>[tys. zł/km]</v>
      </c>
      <c r="E160" s="602" t="str">
        <v/>
      </c>
      <c r="F160" s="602" t="str">
        <v/>
      </c>
      <c r="G160" s="602" t="str">
        <v/>
      </c>
      <c r="H160" s="602" t="str">
        <v/>
      </c>
      <c r="I160" s="141" t="str">
        <v/>
      </c>
      <c r="J160" s="430"/>
      <c r="K160" s="430"/>
      <c r="L160" s="432"/>
      <c r="M160" s="430"/>
      <c r="N160" s="423"/>
      <c r="O160" s="423"/>
    </row>
    <row r="161" spans="1:15" ht="18.95" customHeight="1">
      <c r="A161" s="432"/>
      <c r="B161" s="288" t="str">
        <v>27</v>
      </c>
      <c r="C161" s="235" t="s">
        <v>53</v>
      </c>
      <c r="D161" s="7" t="str">
        <f t="shared" si="3"/>
        <v>[tys. zł/km]</v>
      </c>
      <c r="E161" s="603" t="str">
        <v/>
      </c>
      <c r="F161" s="603" t="str">
        <v/>
      </c>
      <c r="G161" s="603" t="str">
        <v/>
      </c>
      <c r="H161" s="603" t="str">
        <v/>
      </c>
      <c r="I161" s="142" t="str">
        <v/>
      </c>
      <c r="J161" s="430"/>
      <c r="K161" s="430"/>
      <c r="L161" s="432"/>
      <c r="M161" s="430"/>
      <c r="N161" s="423"/>
      <c r="O161" s="423"/>
    </row>
    <row r="162" spans="1:15" ht="18.95" customHeight="1">
      <c r="A162" s="432"/>
      <c r="B162" s="288" t="str">
        <v>28</v>
      </c>
      <c r="C162" s="236" t="s">
        <v>57</v>
      </c>
      <c r="D162" s="7" t="str">
        <f t="shared" si="3"/>
        <v>[tys. zł/km]</v>
      </c>
      <c r="E162" s="603" t="str">
        <v/>
      </c>
      <c r="F162" s="603" t="str">
        <v/>
      </c>
      <c r="G162" s="603" t="str">
        <v/>
      </c>
      <c r="H162" s="603" t="str">
        <v/>
      </c>
      <c r="I162" s="142" t="str">
        <v/>
      </c>
      <c r="J162" s="430"/>
      <c r="K162" s="430"/>
      <c r="L162" s="432"/>
      <c r="M162" s="430"/>
      <c r="N162" s="423"/>
      <c r="O162" s="423"/>
    </row>
    <row r="163" spans="1:15" ht="18.95" customHeight="1" thickBot="1">
      <c r="A163" s="432"/>
      <c r="B163" s="289" t="str">
        <v>29</v>
      </c>
      <c r="C163" s="238" t="s">
        <v>58</v>
      </c>
      <c r="D163" s="8" t="str">
        <f t="shared" si="3"/>
        <v>[tys. zł/km]</v>
      </c>
      <c r="E163" s="604" t="str">
        <v/>
      </c>
      <c r="F163" s="604" t="str">
        <v/>
      </c>
      <c r="G163" s="604" t="str">
        <v/>
      </c>
      <c r="H163" s="604" t="str">
        <v/>
      </c>
      <c r="I163" s="143" t="str">
        <v/>
      </c>
      <c r="J163" s="430"/>
      <c r="K163" s="430"/>
      <c r="L163" s="432"/>
      <c r="M163" s="430"/>
      <c r="N163" s="423"/>
      <c r="O163" s="423"/>
    </row>
    <row r="164" spans="1:15" ht="18.95" customHeight="1" thickBot="1">
      <c r="A164" s="432"/>
      <c r="B164" s="285" t="str">
        <v>30</v>
      </c>
      <c r="C164" s="11" t="s">
        <v>140</v>
      </c>
      <c r="D164" s="4" t="str">
        <f t="shared" si="3"/>
        <v>[tys. zł/km]</v>
      </c>
      <c r="E164" s="600" t="str">
        <v/>
      </c>
      <c r="F164" s="600" t="str">
        <v/>
      </c>
      <c r="G164" s="600" t="str">
        <v/>
      </c>
      <c r="H164" s="600" t="str">
        <v/>
      </c>
      <c r="I164" s="139" t="str">
        <v/>
      </c>
      <c r="J164" s="430"/>
      <c r="K164" s="430"/>
      <c r="L164" s="432"/>
      <c r="M164" s="430"/>
      <c r="N164" s="423"/>
      <c r="O164" s="423"/>
    </row>
    <row r="165" spans="1:15" ht="18.95" customHeight="1" thickBot="1">
      <c r="A165" s="432"/>
      <c r="B165" s="293" t="str">
        <v>31</v>
      </c>
      <c r="C165" s="1" t="s">
        <v>85</v>
      </c>
      <c r="D165" s="2" t="str">
        <f t="shared" ref="D165:D192" si="4">JM_06</f>
        <v>[tys. zł/szt.]</v>
      </c>
      <c r="E165" s="599" t="str">
        <v/>
      </c>
      <c r="F165" s="599" t="str">
        <v/>
      </c>
      <c r="G165" s="599" t="str">
        <v/>
      </c>
      <c r="H165" s="599" t="str">
        <v/>
      </c>
      <c r="I165" s="138" t="str">
        <v/>
      </c>
      <c r="J165" s="430"/>
      <c r="K165" s="430"/>
      <c r="L165" s="432"/>
      <c r="M165" s="430"/>
      <c r="N165" s="423"/>
      <c r="O165" s="423"/>
    </row>
    <row r="166" spans="1:15" ht="18.95" customHeight="1">
      <c r="A166" s="432"/>
      <c r="B166" s="286" t="str">
        <v>32</v>
      </c>
      <c r="C166" s="12" t="s">
        <v>87</v>
      </c>
      <c r="D166" s="5" t="str">
        <f t="shared" si="4"/>
        <v>[tys. zł/szt.]</v>
      </c>
      <c r="E166" s="601" t="str">
        <v/>
      </c>
      <c r="F166" s="601" t="str">
        <v/>
      </c>
      <c r="G166" s="601" t="str">
        <v/>
      </c>
      <c r="H166" s="601" t="str">
        <v/>
      </c>
      <c r="I166" s="140" t="str">
        <v/>
      </c>
      <c r="J166" s="430"/>
      <c r="K166" s="430"/>
      <c r="L166" s="432"/>
      <c r="M166" s="430"/>
      <c r="N166" s="423"/>
      <c r="O166" s="423"/>
    </row>
    <row r="167" spans="1:15" ht="18.95" customHeight="1">
      <c r="A167" s="432"/>
      <c r="B167" s="287" t="str">
        <v>33</v>
      </c>
      <c r="C167" s="234" t="s">
        <v>63</v>
      </c>
      <c r="D167" s="6" t="str">
        <f t="shared" si="4"/>
        <v>[tys. zł/szt.]</v>
      </c>
      <c r="E167" s="602" t="str">
        <v/>
      </c>
      <c r="F167" s="602" t="str">
        <v/>
      </c>
      <c r="G167" s="602" t="str">
        <v/>
      </c>
      <c r="H167" s="602" t="str">
        <v/>
      </c>
      <c r="I167" s="141" t="str">
        <v/>
      </c>
      <c r="J167" s="430"/>
      <c r="K167" s="430"/>
      <c r="L167" s="432"/>
      <c r="M167" s="430"/>
      <c r="N167" s="423"/>
      <c r="O167" s="423"/>
    </row>
    <row r="168" spans="1:15" ht="18.95" customHeight="1">
      <c r="A168" s="432"/>
      <c r="B168" s="288" t="str">
        <v>34</v>
      </c>
      <c r="C168" s="235" t="s">
        <v>64</v>
      </c>
      <c r="D168" s="7" t="str">
        <f t="shared" si="4"/>
        <v>[tys. zł/szt.]</v>
      </c>
      <c r="E168" s="603" t="str">
        <v/>
      </c>
      <c r="F168" s="603" t="str">
        <v/>
      </c>
      <c r="G168" s="603" t="str">
        <v/>
      </c>
      <c r="H168" s="603" t="str">
        <v/>
      </c>
      <c r="I168" s="142" t="str">
        <v/>
      </c>
      <c r="J168" s="430"/>
      <c r="K168" s="430"/>
      <c r="L168" s="432"/>
      <c r="M168" s="430"/>
      <c r="N168" s="423"/>
      <c r="O168" s="423"/>
    </row>
    <row r="169" spans="1:15" ht="18.95" customHeight="1">
      <c r="A169" s="432"/>
      <c r="B169" s="289" t="str">
        <v>35</v>
      </c>
      <c r="C169" s="243" t="s">
        <v>65</v>
      </c>
      <c r="D169" s="8" t="str">
        <f t="shared" si="4"/>
        <v>[tys. zł/szt.]</v>
      </c>
      <c r="E169" s="604" t="str">
        <v/>
      </c>
      <c r="F169" s="604" t="str">
        <v/>
      </c>
      <c r="G169" s="604" t="str">
        <v/>
      </c>
      <c r="H169" s="604" t="str">
        <v/>
      </c>
      <c r="I169" s="143" t="str">
        <v/>
      </c>
      <c r="J169" s="430"/>
      <c r="K169" s="430"/>
      <c r="L169" s="432"/>
      <c r="M169" s="430"/>
      <c r="N169" s="423"/>
      <c r="O169" s="423"/>
    </row>
    <row r="170" spans="1:15" ht="18.95" customHeight="1">
      <c r="A170" s="432"/>
      <c r="B170" s="290" t="str">
        <v>36</v>
      </c>
      <c r="C170" s="13" t="s">
        <v>88</v>
      </c>
      <c r="D170" s="9" t="str">
        <f t="shared" si="4"/>
        <v>[tys. zł/szt.]</v>
      </c>
      <c r="E170" s="605" t="str">
        <v/>
      </c>
      <c r="F170" s="605" t="str">
        <v/>
      </c>
      <c r="G170" s="605" t="str">
        <v/>
      </c>
      <c r="H170" s="605" t="str">
        <v/>
      </c>
      <c r="I170" s="144" t="str">
        <v/>
      </c>
      <c r="J170" s="430"/>
      <c r="K170" s="430"/>
      <c r="L170" s="432"/>
      <c r="M170" s="430"/>
      <c r="N170" s="423"/>
      <c r="O170" s="423"/>
    </row>
    <row r="171" spans="1:15" ht="18.95" customHeight="1">
      <c r="A171" s="432"/>
      <c r="B171" s="287" t="str">
        <v>37</v>
      </c>
      <c r="C171" s="234" t="s">
        <v>66</v>
      </c>
      <c r="D171" s="6" t="str">
        <f t="shared" si="4"/>
        <v>[tys. zł/szt.]</v>
      </c>
      <c r="E171" s="602" t="str">
        <v/>
      </c>
      <c r="F171" s="602" t="str">
        <v/>
      </c>
      <c r="G171" s="602" t="str">
        <v/>
      </c>
      <c r="H171" s="602" t="str">
        <v/>
      </c>
      <c r="I171" s="141" t="str">
        <v/>
      </c>
      <c r="J171" s="430"/>
      <c r="K171" s="430"/>
      <c r="L171" s="432"/>
      <c r="M171" s="430"/>
      <c r="N171" s="423"/>
      <c r="O171" s="423"/>
    </row>
    <row r="172" spans="1:15" ht="18.95" customHeight="1">
      <c r="A172" s="432"/>
      <c r="B172" s="288" t="str">
        <v>38</v>
      </c>
      <c r="C172" s="236" t="s">
        <v>67</v>
      </c>
      <c r="D172" s="7" t="str">
        <f t="shared" si="4"/>
        <v>[tys. zł/szt.]</v>
      </c>
      <c r="E172" s="603" t="str">
        <v/>
      </c>
      <c r="F172" s="603" t="str">
        <v/>
      </c>
      <c r="G172" s="603" t="str">
        <v/>
      </c>
      <c r="H172" s="603" t="str">
        <v/>
      </c>
      <c r="I172" s="142" t="str">
        <v/>
      </c>
      <c r="J172" s="430"/>
      <c r="K172" s="430"/>
      <c r="L172" s="432"/>
      <c r="M172" s="430"/>
      <c r="N172" s="423"/>
      <c r="O172" s="423"/>
    </row>
    <row r="173" spans="1:15" ht="18.95" customHeight="1">
      <c r="A173" s="432"/>
      <c r="B173" s="289" t="str">
        <v>39</v>
      </c>
      <c r="C173" s="243" t="s">
        <v>68</v>
      </c>
      <c r="D173" s="8" t="str">
        <f t="shared" si="4"/>
        <v>[tys. zł/szt.]</v>
      </c>
      <c r="E173" s="604" t="str">
        <v/>
      </c>
      <c r="F173" s="604" t="str">
        <v/>
      </c>
      <c r="G173" s="604" t="str">
        <v/>
      </c>
      <c r="H173" s="604" t="str">
        <v/>
      </c>
      <c r="I173" s="143" t="str">
        <v/>
      </c>
      <c r="J173" s="430"/>
      <c r="K173" s="430"/>
      <c r="L173" s="432"/>
      <c r="M173" s="430"/>
      <c r="N173" s="423"/>
      <c r="O173" s="423"/>
    </row>
    <row r="174" spans="1:15" ht="18.95" customHeight="1">
      <c r="A174" s="432"/>
      <c r="B174" s="290" t="str">
        <v>40</v>
      </c>
      <c r="C174" s="13" t="s">
        <v>89</v>
      </c>
      <c r="D174" s="9" t="str">
        <f t="shared" si="4"/>
        <v>[tys. zł/szt.]</v>
      </c>
      <c r="E174" s="605" t="str">
        <v/>
      </c>
      <c r="F174" s="605" t="str">
        <v/>
      </c>
      <c r="G174" s="605" t="str">
        <v/>
      </c>
      <c r="H174" s="605" t="str">
        <v/>
      </c>
      <c r="I174" s="144" t="str">
        <v/>
      </c>
      <c r="J174" s="430"/>
      <c r="K174" s="430"/>
      <c r="L174" s="432"/>
      <c r="M174" s="430"/>
      <c r="N174" s="423"/>
      <c r="O174" s="423"/>
    </row>
    <row r="175" spans="1:15" ht="18.95" customHeight="1">
      <c r="A175" s="432"/>
      <c r="B175" s="287" t="str">
        <v>41</v>
      </c>
      <c r="C175" s="234" t="s">
        <v>66</v>
      </c>
      <c r="D175" s="6" t="str">
        <f t="shared" si="4"/>
        <v>[tys. zł/szt.]</v>
      </c>
      <c r="E175" s="602" t="str">
        <v/>
      </c>
      <c r="F175" s="602" t="str">
        <v/>
      </c>
      <c r="G175" s="602" t="str">
        <v/>
      </c>
      <c r="H175" s="602" t="str">
        <v/>
      </c>
      <c r="I175" s="141" t="str">
        <v/>
      </c>
      <c r="J175" s="430"/>
      <c r="K175" s="430"/>
      <c r="L175" s="432"/>
      <c r="M175" s="430"/>
      <c r="N175" s="423"/>
      <c r="O175" s="423"/>
    </row>
    <row r="176" spans="1:15" ht="18.95" customHeight="1">
      <c r="A176" s="432"/>
      <c r="B176" s="288" t="str">
        <v>42</v>
      </c>
      <c r="C176" s="236" t="s">
        <v>67</v>
      </c>
      <c r="D176" s="7" t="str">
        <f t="shared" si="4"/>
        <v>[tys. zł/szt.]</v>
      </c>
      <c r="E176" s="603" t="str">
        <v/>
      </c>
      <c r="F176" s="603" t="str">
        <v/>
      </c>
      <c r="G176" s="603" t="str">
        <v/>
      </c>
      <c r="H176" s="603" t="str">
        <v/>
      </c>
      <c r="I176" s="142" t="str">
        <v/>
      </c>
      <c r="J176" s="430"/>
      <c r="K176" s="430"/>
      <c r="L176" s="432"/>
      <c r="M176" s="430"/>
      <c r="N176" s="423"/>
      <c r="O176" s="423"/>
    </row>
    <row r="177" spans="1:15" ht="18.95" customHeight="1">
      <c r="A177" s="432"/>
      <c r="B177" s="289" t="str">
        <v>43</v>
      </c>
      <c r="C177" s="243" t="s">
        <v>68</v>
      </c>
      <c r="D177" s="8" t="str">
        <f t="shared" si="4"/>
        <v>[tys. zł/szt.]</v>
      </c>
      <c r="E177" s="604" t="str">
        <v/>
      </c>
      <c r="F177" s="604" t="str">
        <v/>
      </c>
      <c r="G177" s="604" t="str">
        <v/>
      </c>
      <c r="H177" s="604" t="str">
        <v/>
      </c>
      <c r="I177" s="143" t="str">
        <v/>
      </c>
      <c r="J177" s="430"/>
      <c r="K177" s="430"/>
      <c r="L177" s="432"/>
      <c r="M177" s="430"/>
      <c r="N177" s="423"/>
      <c r="O177" s="423"/>
    </row>
    <row r="178" spans="1:15" ht="18.95" customHeight="1">
      <c r="A178" s="432"/>
      <c r="B178" s="294" t="str">
        <v>44</v>
      </c>
      <c r="C178" s="14" t="s">
        <v>90</v>
      </c>
      <c r="D178" s="15" t="str">
        <f t="shared" si="4"/>
        <v>[tys. zł/szt.]</v>
      </c>
      <c r="E178" s="608" t="str">
        <v/>
      </c>
      <c r="F178" s="608" t="str">
        <v/>
      </c>
      <c r="G178" s="608" t="str">
        <v/>
      </c>
      <c r="H178" s="608" t="str">
        <v/>
      </c>
      <c r="I178" s="144" t="str">
        <v/>
      </c>
      <c r="J178" s="430"/>
      <c r="K178" s="430"/>
      <c r="L178" s="432"/>
      <c r="M178" s="430"/>
      <c r="N178" s="423"/>
      <c r="O178" s="423"/>
    </row>
    <row r="179" spans="1:15" ht="18.95" customHeight="1" thickBot="1">
      <c r="A179" s="432"/>
      <c r="B179" s="295" t="str">
        <v>45</v>
      </c>
      <c r="C179" s="16" t="s">
        <v>91</v>
      </c>
      <c r="D179" s="17" t="str">
        <f t="shared" si="4"/>
        <v>[tys. zł/szt.]</v>
      </c>
      <c r="E179" s="609" t="str">
        <v/>
      </c>
      <c r="F179" s="609" t="str">
        <v/>
      </c>
      <c r="G179" s="609" t="str">
        <v/>
      </c>
      <c r="H179" s="609" t="str">
        <v/>
      </c>
      <c r="I179" s="146" t="str">
        <v/>
      </c>
      <c r="J179" s="430"/>
      <c r="K179" s="430"/>
      <c r="L179" s="432"/>
      <c r="M179" s="430"/>
      <c r="N179" s="423"/>
      <c r="O179" s="423"/>
    </row>
    <row r="180" spans="1:15" ht="18.95" customHeight="1" thickBot="1">
      <c r="A180" s="432"/>
      <c r="B180" s="293" t="str">
        <v>46</v>
      </c>
      <c r="C180" s="1" t="s">
        <v>98</v>
      </c>
      <c r="D180" s="2" t="str">
        <f t="shared" si="4"/>
        <v>[tys. zł/szt.]</v>
      </c>
      <c r="E180" s="599" t="str">
        <v/>
      </c>
      <c r="F180" s="599" t="str">
        <v/>
      </c>
      <c r="G180" s="599" t="str">
        <v/>
      </c>
      <c r="H180" s="599" t="str">
        <v/>
      </c>
      <c r="I180" s="138" t="str">
        <v/>
      </c>
      <c r="J180" s="430"/>
      <c r="K180" s="430"/>
      <c r="L180" s="432"/>
      <c r="M180" s="430"/>
      <c r="N180" s="423"/>
      <c r="O180" s="423"/>
    </row>
    <row r="181" spans="1:15" ht="18.95" customHeight="1">
      <c r="A181" s="432"/>
      <c r="B181" s="286" t="str">
        <v>47</v>
      </c>
      <c r="C181" s="12" t="s">
        <v>99</v>
      </c>
      <c r="D181" s="5" t="str">
        <f t="shared" si="4"/>
        <v>[tys. zł/szt.]</v>
      </c>
      <c r="E181" s="601" t="str">
        <v/>
      </c>
      <c r="F181" s="601" t="str">
        <v/>
      </c>
      <c r="G181" s="601" t="str">
        <v/>
      </c>
      <c r="H181" s="601" t="str">
        <v/>
      </c>
      <c r="I181" s="140" t="str">
        <v/>
      </c>
      <c r="J181" s="430"/>
      <c r="K181" s="430"/>
      <c r="L181" s="432"/>
      <c r="M181" s="430"/>
      <c r="N181" s="423"/>
      <c r="O181" s="423"/>
    </row>
    <row r="182" spans="1:15" ht="18.95" customHeight="1">
      <c r="A182" s="432"/>
      <c r="B182" s="287" t="str">
        <v>48</v>
      </c>
      <c r="C182" s="237" t="s">
        <v>100</v>
      </c>
      <c r="D182" s="6" t="str">
        <f t="shared" si="4"/>
        <v>[tys. zł/szt.]</v>
      </c>
      <c r="E182" s="602" t="str">
        <v/>
      </c>
      <c r="F182" s="602" t="str">
        <v/>
      </c>
      <c r="G182" s="602" t="str">
        <v/>
      </c>
      <c r="H182" s="602" t="str">
        <v/>
      </c>
      <c r="I182" s="141" t="str">
        <v/>
      </c>
      <c r="J182" s="430"/>
      <c r="K182" s="430"/>
      <c r="L182" s="432"/>
      <c r="M182" s="430"/>
      <c r="N182" s="423"/>
      <c r="O182" s="423"/>
    </row>
    <row r="183" spans="1:15" ht="18.95" customHeight="1">
      <c r="A183" s="432"/>
      <c r="B183" s="288" t="str">
        <v>49</v>
      </c>
      <c r="C183" s="236" t="s">
        <v>141</v>
      </c>
      <c r="D183" s="7" t="str">
        <f t="shared" si="4"/>
        <v>[tys. zł/szt.]</v>
      </c>
      <c r="E183" s="603" t="str">
        <v/>
      </c>
      <c r="F183" s="603" t="str">
        <v/>
      </c>
      <c r="G183" s="603" t="str">
        <v/>
      </c>
      <c r="H183" s="603" t="str">
        <v/>
      </c>
      <c r="I183" s="142" t="str">
        <v/>
      </c>
      <c r="J183" s="430"/>
      <c r="K183" s="430"/>
      <c r="L183" s="432"/>
      <c r="M183" s="430"/>
      <c r="N183" s="423"/>
      <c r="O183" s="423"/>
    </row>
    <row r="184" spans="1:15" ht="18.95" customHeight="1">
      <c r="A184" s="432"/>
      <c r="B184" s="288" t="str">
        <v>50</v>
      </c>
      <c r="C184" s="236" t="s">
        <v>101</v>
      </c>
      <c r="D184" s="7" t="str">
        <f t="shared" si="4"/>
        <v>[tys. zł/szt.]</v>
      </c>
      <c r="E184" s="603" t="str">
        <v/>
      </c>
      <c r="F184" s="603" t="str">
        <v/>
      </c>
      <c r="G184" s="603" t="str">
        <v/>
      </c>
      <c r="H184" s="603" t="str">
        <v/>
      </c>
      <c r="I184" s="142" t="str">
        <v/>
      </c>
      <c r="J184" s="430"/>
      <c r="K184" s="430"/>
      <c r="L184" s="432"/>
      <c r="M184" s="430"/>
      <c r="N184" s="423"/>
      <c r="O184" s="423"/>
    </row>
    <row r="185" spans="1:15" ht="18.95" customHeight="1">
      <c r="A185" s="432"/>
      <c r="B185" s="289" t="str">
        <v>51</v>
      </c>
      <c r="C185" s="280" t="s">
        <v>142</v>
      </c>
      <c r="D185" s="8" t="str">
        <f t="shared" si="4"/>
        <v>[tys. zł/szt.]</v>
      </c>
      <c r="E185" s="604" t="str">
        <v/>
      </c>
      <c r="F185" s="604" t="str">
        <v/>
      </c>
      <c r="G185" s="604" t="str">
        <v/>
      </c>
      <c r="H185" s="604" t="str">
        <v/>
      </c>
      <c r="I185" s="143" t="str">
        <v/>
      </c>
      <c r="J185" s="430"/>
      <c r="K185" s="430"/>
      <c r="L185" s="432"/>
      <c r="M185" s="430"/>
      <c r="N185" s="423"/>
      <c r="O185" s="423"/>
    </row>
    <row r="186" spans="1:15" ht="18.95" customHeight="1">
      <c r="A186" s="432"/>
      <c r="B186" s="290" t="str">
        <v>52</v>
      </c>
      <c r="C186" s="13" t="s">
        <v>102</v>
      </c>
      <c r="D186" s="9" t="str">
        <f t="shared" si="4"/>
        <v>[tys. zł/szt.]</v>
      </c>
      <c r="E186" s="605" t="str">
        <v/>
      </c>
      <c r="F186" s="605" t="str">
        <v/>
      </c>
      <c r="G186" s="605" t="str">
        <v/>
      </c>
      <c r="H186" s="605" t="str">
        <v/>
      </c>
      <c r="I186" s="144" t="str">
        <v/>
      </c>
      <c r="J186" s="430"/>
      <c r="K186" s="430"/>
      <c r="L186" s="432"/>
      <c r="M186" s="430"/>
      <c r="N186" s="423"/>
      <c r="O186" s="423"/>
    </row>
    <row r="187" spans="1:15" ht="18.95" customHeight="1">
      <c r="A187" s="432"/>
      <c r="B187" s="287" t="str">
        <v>53</v>
      </c>
      <c r="C187" s="237" t="s">
        <v>33</v>
      </c>
      <c r="D187" s="6" t="str">
        <f t="shared" si="4"/>
        <v>[tys. zł/szt.]</v>
      </c>
      <c r="E187" s="602" t="str">
        <v/>
      </c>
      <c r="F187" s="602" t="str">
        <v/>
      </c>
      <c r="G187" s="602" t="str">
        <v/>
      </c>
      <c r="H187" s="602" t="str">
        <v/>
      </c>
      <c r="I187" s="141" t="str">
        <v/>
      </c>
      <c r="J187" s="430"/>
      <c r="K187" s="430"/>
      <c r="L187" s="432"/>
      <c r="M187" s="430"/>
      <c r="N187" s="423"/>
      <c r="O187" s="423"/>
    </row>
    <row r="188" spans="1:15" ht="18.95" customHeight="1">
      <c r="A188" s="432"/>
      <c r="B188" s="292" t="str">
        <v>54</v>
      </c>
      <c r="C188" s="240" t="s">
        <v>31</v>
      </c>
      <c r="D188" s="241" t="str">
        <f t="shared" si="4"/>
        <v>[tys. zł/szt.]</v>
      </c>
      <c r="E188" s="607" t="str">
        <v/>
      </c>
      <c r="F188" s="607" t="str">
        <v/>
      </c>
      <c r="G188" s="607" t="str">
        <v/>
      </c>
      <c r="H188" s="607" t="str">
        <v/>
      </c>
      <c r="I188" s="242" t="str">
        <v/>
      </c>
      <c r="J188" s="430"/>
      <c r="K188" s="430"/>
      <c r="L188" s="432"/>
      <c r="M188" s="430"/>
      <c r="N188" s="423"/>
      <c r="O188" s="423"/>
    </row>
    <row r="189" spans="1:15" ht="18.95" customHeight="1">
      <c r="A189" s="432"/>
      <c r="B189" s="290" t="str">
        <v>55</v>
      </c>
      <c r="C189" s="13" t="s">
        <v>103</v>
      </c>
      <c r="D189" s="9" t="str">
        <f t="shared" si="4"/>
        <v>[tys. zł/szt.]</v>
      </c>
      <c r="E189" s="605" t="str">
        <v/>
      </c>
      <c r="F189" s="605" t="str">
        <v/>
      </c>
      <c r="G189" s="605" t="str">
        <v/>
      </c>
      <c r="H189" s="605" t="str">
        <v/>
      </c>
      <c r="I189" s="144" t="str">
        <v/>
      </c>
      <c r="J189" s="430"/>
      <c r="K189" s="430"/>
      <c r="L189" s="432"/>
      <c r="M189" s="430"/>
      <c r="N189" s="423"/>
      <c r="O189" s="423"/>
    </row>
    <row r="190" spans="1:15" ht="18.95" customHeight="1">
      <c r="A190" s="432"/>
      <c r="B190" s="287" t="str">
        <v>56</v>
      </c>
      <c r="C190" s="237" t="s">
        <v>33</v>
      </c>
      <c r="D190" s="6" t="str">
        <f t="shared" si="4"/>
        <v>[tys. zł/szt.]</v>
      </c>
      <c r="E190" s="602" t="str">
        <v/>
      </c>
      <c r="F190" s="602" t="str">
        <v/>
      </c>
      <c r="G190" s="602" t="str">
        <v/>
      </c>
      <c r="H190" s="602" t="str">
        <v/>
      </c>
      <c r="I190" s="141" t="str">
        <v/>
      </c>
      <c r="J190" s="430"/>
      <c r="K190" s="430"/>
      <c r="L190" s="432"/>
      <c r="M190" s="430"/>
      <c r="N190" s="423"/>
      <c r="O190" s="423"/>
    </row>
    <row r="191" spans="1:15" ht="18.95" customHeight="1">
      <c r="A191" s="432"/>
      <c r="B191" s="292" t="str">
        <v>57</v>
      </c>
      <c r="C191" s="240" t="s">
        <v>31</v>
      </c>
      <c r="D191" s="241" t="str">
        <f t="shared" si="4"/>
        <v>[tys. zł/szt.]</v>
      </c>
      <c r="E191" s="607" t="str">
        <v/>
      </c>
      <c r="F191" s="607" t="str">
        <v/>
      </c>
      <c r="G191" s="607" t="str">
        <v/>
      </c>
      <c r="H191" s="607" t="str">
        <v/>
      </c>
      <c r="I191" s="242" t="str">
        <v/>
      </c>
      <c r="J191" s="430"/>
      <c r="K191" s="430"/>
      <c r="L191" s="432"/>
      <c r="M191" s="430"/>
      <c r="N191" s="423"/>
      <c r="O191" s="423"/>
    </row>
    <row r="192" spans="1:15" ht="18.95" customHeight="1" thickBot="1">
      <c r="A192" s="432"/>
      <c r="B192" s="295" t="str">
        <v>58</v>
      </c>
      <c r="C192" s="16" t="s">
        <v>104</v>
      </c>
      <c r="D192" s="17" t="str">
        <f t="shared" si="4"/>
        <v>[tys. zł/szt.]</v>
      </c>
      <c r="E192" s="609" t="str">
        <v/>
      </c>
      <c r="F192" s="609" t="str">
        <v/>
      </c>
      <c r="G192" s="609" t="str">
        <v/>
      </c>
      <c r="H192" s="609" t="str">
        <v/>
      </c>
      <c r="I192" s="146" t="str">
        <v/>
      </c>
      <c r="J192" s="430"/>
      <c r="K192" s="430"/>
      <c r="L192" s="432"/>
      <c r="M192" s="430"/>
      <c r="N192" s="423"/>
      <c r="O192" s="423"/>
    </row>
    <row r="193" spans="1:15">
      <c r="A193" s="432"/>
      <c r="B193" s="432"/>
      <c r="C193" s="431"/>
      <c r="D193" s="441"/>
      <c r="E193" s="441"/>
      <c r="F193" s="441"/>
      <c r="G193" s="441"/>
      <c r="H193" s="441"/>
      <c r="I193" s="430"/>
      <c r="J193" s="430"/>
      <c r="K193" s="430"/>
      <c r="L193" s="432"/>
      <c r="M193" s="430"/>
      <c r="N193" s="423"/>
      <c r="O193" s="423"/>
    </row>
    <row r="194" spans="1:15">
      <c r="A194" s="432"/>
      <c r="B194" s="432"/>
      <c r="C194" s="431"/>
      <c r="D194" s="441"/>
      <c r="E194" s="441"/>
      <c r="F194" s="441"/>
      <c r="G194" s="441"/>
      <c r="H194" s="441"/>
      <c r="I194" s="430"/>
      <c r="J194" s="430"/>
      <c r="K194" s="430"/>
      <c r="L194" s="432"/>
      <c r="M194" s="430"/>
      <c r="N194" s="423"/>
      <c r="O194" s="423"/>
    </row>
    <row r="195" spans="1:15">
      <c r="A195" s="432"/>
      <c r="B195" s="432"/>
      <c r="C195" s="431"/>
      <c r="D195" s="441"/>
      <c r="E195" s="441"/>
      <c r="F195" s="441"/>
      <c r="G195" s="441"/>
      <c r="H195" s="441"/>
      <c r="I195" s="430"/>
      <c r="J195" s="430"/>
      <c r="K195" s="430"/>
      <c r="L195" s="432"/>
      <c r="M195" s="430"/>
      <c r="N195" s="423"/>
      <c r="O195" s="423"/>
    </row>
    <row r="196" spans="1:15">
      <c r="A196" s="131"/>
      <c r="B196" s="131"/>
      <c r="C196" s="130"/>
      <c r="D196" s="132"/>
      <c r="E196" s="132"/>
      <c r="F196" s="132"/>
      <c r="G196" s="132"/>
      <c r="H196" s="132"/>
      <c r="I196" s="76"/>
      <c r="J196" s="76"/>
      <c r="K196" s="76"/>
      <c r="L196" s="131"/>
      <c r="M196" s="76"/>
    </row>
    <row r="197" spans="1:15">
      <c r="A197" s="131"/>
      <c r="B197" s="131"/>
      <c r="C197" s="130"/>
      <c r="D197" s="132"/>
      <c r="E197" s="132"/>
      <c r="F197" s="132"/>
      <c r="G197" s="132"/>
      <c r="H197" s="132"/>
      <c r="I197" s="76"/>
      <c r="J197" s="76"/>
      <c r="K197" s="76"/>
      <c r="L197" s="131"/>
      <c r="M197" s="76"/>
    </row>
    <row r="198" spans="1:15">
      <c r="A198" s="131"/>
      <c r="B198" s="131"/>
      <c r="C198" s="130"/>
      <c r="D198" s="132"/>
      <c r="E198" s="132"/>
      <c r="F198" s="132"/>
      <c r="G198" s="132"/>
      <c r="H198" s="132"/>
      <c r="I198" s="76"/>
      <c r="J198" s="76"/>
      <c r="K198" s="76"/>
      <c r="L198" s="131"/>
      <c r="M198" s="76"/>
    </row>
    <row r="199" spans="1:15">
      <c r="A199" s="131"/>
      <c r="B199" s="131"/>
      <c r="C199" s="130"/>
      <c r="D199" s="132"/>
      <c r="E199" s="132"/>
      <c r="F199" s="132"/>
      <c r="G199" s="132"/>
      <c r="H199" s="132"/>
      <c r="I199" s="76"/>
      <c r="J199" s="76"/>
      <c r="K199" s="76"/>
      <c r="L199" s="131"/>
      <c r="M199" s="76"/>
    </row>
    <row r="200" spans="1:15">
      <c r="A200" s="131"/>
      <c r="B200" s="131"/>
      <c r="C200" s="130"/>
      <c r="D200" s="132"/>
      <c r="E200" s="132"/>
      <c r="F200" s="132"/>
      <c r="G200" s="132"/>
      <c r="H200" s="132"/>
      <c r="I200" s="76"/>
      <c r="J200" s="76"/>
      <c r="K200" s="76"/>
      <c r="L200" s="131"/>
      <c r="M200" s="76"/>
    </row>
    <row r="201" spans="1:15">
      <c r="A201" s="131"/>
      <c r="B201" s="131"/>
      <c r="C201" s="130"/>
      <c r="D201" s="132"/>
      <c r="E201" s="132"/>
      <c r="F201" s="132"/>
      <c r="G201" s="132"/>
      <c r="H201" s="132"/>
      <c r="I201" s="76"/>
      <c r="J201" s="76"/>
      <c r="K201" s="76"/>
      <c r="L201" s="131"/>
      <c r="M201" s="76"/>
    </row>
    <row r="202" spans="1:15">
      <c r="A202" s="131"/>
      <c r="B202" s="131"/>
      <c r="C202" s="130"/>
      <c r="D202" s="132"/>
      <c r="E202" s="132"/>
      <c r="F202" s="132"/>
      <c r="G202" s="132"/>
      <c r="H202" s="132"/>
      <c r="I202" s="76"/>
      <c r="J202" s="76"/>
      <c r="K202" s="76"/>
      <c r="L202" s="131"/>
      <c r="M202" s="76"/>
    </row>
    <row r="203" spans="1:15">
      <c r="A203" s="131"/>
      <c r="B203" s="131"/>
      <c r="C203" s="130"/>
      <c r="D203" s="132"/>
      <c r="E203" s="132"/>
      <c r="F203" s="132"/>
      <c r="G203" s="132"/>
      <c r="H203" s="132"/>
      <c r="I203" s="76"/>
      <c r="J203" s="76"/>
      <c r="K203" s="76"/>
      <c r="L203" s="131"/>
      <c r="M203" s="76"/>
    </row>
    <row r="204" spans="1:15">
      <c r="A204" s="131"/>
      <c r="B204" s="131"/>
      <c r="C204" s="130"/>
      <c r="D204" s="132"/>
      <c r="E204" s="132"/>
      <c r="F204" s="132"/>
      <c r="G204" s="132"/>
      <c r="H204" s="132"/>
      <c r="I204" s="76"/>
      <c r="J204" s="76"/>
      <c r="K204" s="76"/>
      <c r="L204" s="131"/>
      <c r="M204" s="76"/>
    </row>
    <row r="205" spans="1:15">
      <c r="A205" s="131"/>
      <c r="B205" s="131"/>
      <c r="C205" s="130"/>
      <c r="D205" s="132"/>
      <c r="E205" s="132"/>
      <c r="F205" s="132"/>
      <c r="G205" s="132"/>
      <c r="H205" s="132"/>
      <c r="I205" s="76"/>
      <c r="J205" s="76"/>
      <c r="K205" s="76"/>
      <c r="L205" s="131"/>
      <c r="M205" s="76"/>
    </row>
    <row r="206" spans="1:15">
      <c r="A206" s="131"/>
      <c r="B206" s="131"/>
      <c r="C206" s="130"/>
      <c r="D206" s="132"/>
      <c r="E206" s="132"/>
      <c r="F206" s="132"/>
      <c r="G206" s="132"/>
      <c r="H206" s="132"/>
      <c r="I206" s="76"/>
      <c r="J206" s="76"/>
      <c r="K206" s="76"/>
      <c r="L206" s="131"/>
      <c r="M206" s="76"/>
    </row>
    <row r="207" spans="1:15">
      <c r="A207" s="131"/>
      <c r="B207" s="131"/>
      <c r="C207" s="130"/>
      <c r="D207" s="132"/>
      <c r="E207" s="132"/>
      <c r="F207" s="132"/>
      <c r="G207" s="132"/>
      <c r="H207" s="132"/>
      <c r="I207" s="76"/>
      <c r="J207" s="76"/>
      <c r="K207" s="76"/>
      <c r="L207" s="131"/>
      <c r="M207" s="76"/>
    </row>
    <row r="208" spans="1:15">
      <c r="A208" s="131"/>
      <c r="B208" s="131"/>
      <c r="C208" s="130"/>
      <c r="D208" s="132"/>
      <c r="E208" s="132"/>
      <c r="F208" s="132"/>
      <c r="G208" s="132"/>
      <c r="H208" s="132"/>
      <c r="I208" s="76"/>
      <c r="J208" s="76"/>
      <c r="K208" s="76"/>
      <c r="L208" s="131"/>
      <c r="M208" s="76"/>
    </row>
    <row r="209" spans="1:13">
      <c r="A209" s="131"/>
      <c r="B209" s="131"/>
      <c r="C209" s="130"/>
      <c r="D209" s="132"/>
      <c r="E209" s="132"/>
      <c r="F209" s="132"/>
      <c r="G209" s="132"/>
      <c r="H209" s="132"/>
      <c r="I209" s="76"/>
      <c r="J209" s="76"/>
      <c r="K209" s="76"/>
      <c r="L209" s="131"/>
      <c r="M209" s="76"/>
    </row>
    <row r="210" spans="1:13">
      <c r="A210" s="131"/>
      <c r="B210" s="131"/>
      <c r="C210" s="130"/>
      <c r="D210" s="132"/>
      <c r="E210" s="132"/>
      <c r="F210" s="132"/>
      <c r="G210" s="132"/>
      <c r="H210" s="132"/>
      <c r="I210" s="76"/>
      <c r="J210" s="76"/>
      <c r="K210" s="76"/>
      <c r="L210" s="131"/>
      <c r="M210" s="76"/>
    </row>
    <row r="211" spans="1:13">
      <c r="A211" s="131"/>
      <c r="B211" s="131"/>
      <c r="C211" s="130"/>
      <c r="D211" s="132"/>
      <c r="E211" s="132"/>
      <c r="F211" s="132"/>
      <c r="G211" s="132"/>
      <c r="H211" s="132"/>
      <c r="I211" s="76"/>
      <c r="J211" s="76"/>
      <c r="K211" s="76"/>
      <c r="L211" s="131"/>
      <c r="M211" s="76"/>
    </row>
    <row r="212" spans="1:13">
      <c r="A212" s="131"/>
      <c r="B212" s="131"/>
      <c r="C212" s="130"/>
      <c r="D212" s="132"/>
      <c r="E212" s="132"/>
      <c r="F212" s="132"/>
      <c r="G212" s="132"/>
      <c r="H212" s="132"/>
      <c r="I212" s="76"/>
      <c r="J212" s="76"/>
      <c r="K212" s="76"/>
      <c r="L212" s="131"/>
      <c r="M212" s="76"/>
    </row>
    <row r="213" spans="1:13">
      <c r="A213" s="131"/>
      <c r="B213" s="131"/>
      <c r="C213" s="130"/>
      <c r="D213" s="132"/>
      <c r="E213" s="132"/>
      <c r="F213" s="132"/>
      <c r="G213" s="132"/>
      <c r="H213" s="132"/>
      <c r="I213" s="76"/>
      <c r="J213" s="76"/>
      <c r="K213" s="76"/>
      <c r="L213" s="131"/>
      <c r="M213" s="76"/>
    </row>
    <row r="214" spans="1:13">
      <c r="A214" s="131"/>
      <c r="B214" s="131"/>
      <c r="C214" s="130"/>
      <c r="D214" s="132"/>
      <c r="E214" s="132"/>
      <c r="F214" s="132"/>
      <c r="G214" s="132"/>
      <c r="H214" s="132"/>
      <c r="I214" s="76"/>
      <c r="J214" s="76"/>
      <c r="K214" s="76"/>
      <c r="L214" s="131"/>
      <c r="M214" s="76"/>
    </row>
    <row r="215" spans="1:13">
      <c r="A215" s="131"/>
      <c r="B215" s="131"/>
      <c r="C215" s="130"/>
      <c r="D215" s="132"/>
      <c r="E215" s="132"/>
      <c r="F215" s="132"/>
      <c r="G215" s="132"/>
      <c r="H215" s="132"/>
      <c r="I215" s="76"/>
      <c r="J215" s="76"/>
      <c r="K215" s="76"/>
      <c r="L215" s="131"/>
      <c r="M215" s="76"/>
    </row>
    <row r="216" spans="1:13">
      <c r="A216" s="131"/>
      <c r="B216" s="131"/>
      <c r="C216" s="130"/>
      <c r="D216" s="132"/>
      <c r="E216" s="132"/>
      <c r="F216" s="132"/>
      <c r="G216" s="132"/>
      <c r="H216" s="132"/>
      <c r="I216" s="76"/>
      <c r="J216" s="76"/>
      <c r="K216" s="76"/>
      <c r="L216" s="131"/>
      <c r="M216" s="76"/>
    </row>
    <row r="217" spans="1:13">
      <c r="A217" s="131"/>
      <c r="B217" s="131"/>
      <c r="C217" s="130"/>
      <c r="D217" s="132"/>
      <c r="E217" s="132"/>
      <c r="F217" s="132"/>
      <c r="G217" s="132"/>
      <c r="H217" s="132"/>
      <c r="I217" s="76"/>
      <c r="J217" s="76"/>
      <c r="K217" s="76"/>
      <c r="L217" s="131"/>
      <c r="M217" s="76"/>
    </row>
    <row r="218" spans="1:13">
      <c r="A218" s="131"/>
      <c r="B218" s="131"/>
      <c r="C218" s="130"/>
      <c r="D218" s="132"/>
      <c r="E218" s="132"/>
      <c r="F218" s="132"/>
      <c r="G218" s="132"/>
      <c r="H218" s="132"/>
      <c r="I218" s="76"/>
      <c r="J218" s="76"/>
      <c r="K218" s="76"/>
      <c r="L218" s="131"/>
      <c r="M218" s="76"/>
    </row>
    <row r="219" spans="1:13">
      <c r="A219" s="131"/>
      <c r="B219" s="131"/>
      <c r="C219" s="130"/>
      <c r="D219" s="132"/>
      <c r="E219" s="132"/>
      <c r="F219" s="132"/>
      <c r="G219" s="132"/>
      <c r="H219" s="132"/>
      <c r="I219" s="76"/>
      <c r="J219" s="76"/>
      <c r="K219" s="76"/>
      <c r="L219" s="131"/>
      <c r="M219" s="76"/>
    </row>
    <row r="220" spans="1:13">
      <c r="A220" s="131"/>
      <c r="B220" s="131"/>
      <c r="C220" s="130"/>
      <c r="D220" s="132"/>
      <c r="E220" s="132"/>
      <c r="F220" s="132"/>
      <c r="G220" s="132"/>
      <c r="H220" s="132"/>
      <c r="I220" s="76"/>
      <c r="J220" s="76"/>
      <c r="K220" s="76"/>
      <c r="L220" s="131"/>
      <c r="M220" s="76"/>
    </row>
    <row r="221" spans="1:13">
      <c r="A221" s="131"/>
      <c r="B221" s="131"/>
      <c r="C221" s="130"/>
      <c r="D221" s="132"/>
      <c r="E221" s="132"/>
      <c r="F221" s="132"/>
      <c r="G221" s="132"/>
      <c r="H221" s="132"/>
      <c r="I221" s="76"/>
      <c r="J221" s="76"/>
      <c r="K221" s="76"/>
      <c r="L221" s="131"/>
      <c r="M221" s="76"/>
    </row>
    <row r="222" spans="1:13">
      <c r="A222" s="131"/>
      <c r="B222" s="131"/>
      <c r="C222" s="130"/>
      <c r="D222" s="132"/>
      <c r="E222" s="132"/>
      <c r="F222" s="132"/>
      <c r="G222" s="132"/>
      <c r="H222" s="132"/>
      <c r="I222" s="76"/>
      <c r="J222" s="76"/>
      <c r="K222" s="76"/>
      <c r="L222" s="131"/>
      <c r="M222" s="76"/>
    </row>
    <row r="223" spans="1:13">
      <c r="A223" s="131"/>
      <c r="B223" s="131"/>
      <c r="C223" s="130"/>
      <c r="D223" s="132"/>
      <c r="E223" s="132"/>
      <c r="F223" s="132"/>
      <c r="G223" s="132"/>
      <c r="H223" s="132"/>
      <c r="I223" s="76"/>
      <c r="J223" s="76"/>
      <c r="K223" s="76"/>
      <c r="L223" s="131"/>
      <c r="M223" s="76"/>
    </row>
    <row r="224" spans="1:13">
      <c r="A224" s="131"/>
      <c r="B224" s="131"/>
      <c r="C224" s="130"/>
      <c r="D224" s="132"/>
      <c r="E224" s="132"/>
      <c r="F224" s="132"/>
      <c r="G224" s="132"/>
      <c r="H224" s="132"/>
      <c r="I224" s="76"/>
      <c r="J224" s="76"/>
      <c r="K224" s="76"/>
      <c r="L224" s="131"/>
      <c r="M224" s="76"/>
    </row>
    <row r="225" spans="1:13">
      <c r="A225" s="131"/>
      <c r="B225" s="131"/>
      <c r="C225" s="130"/>
      <c r="D225" s="132"/>
      <c r="E225" s="132"/>
      <c r="F225" s="132"/>
      <c r="G225" s="132"/>
      <c r="H225" s="132"/>
      <c r="I225" s="76"/>
      <c r="J225" s="76"/>
      <c r="K225" s="76"/>
      <c r="L225" s="131"/>
      <c r="M225" s="76"/>
    </row>
    <row r="226" spans="1:13">
      <c r="A226" s="131"/>
      <c r="B226" s="131"/>
      <c r="C226" s="130"/>
      <c r="D226" s="132"/>
      <c r="E226" s="132"/>
      <c r="F226" s="132"/>
      <c r="G226" s="132"/>
      <c r="H226" s="132"/>
      <c r="I226" s="76"/>
      <c r="J226" s="76"/>
      <c r="K226" s="76"/>
      <c r="L226" s="131"/>
      <c r="M226" s="76"/>
    </row>
    <row r="227" spans="1:13">
      <c r="A227" s="131"/>
      <c r="B227" s="131"/>
      <c r="C227" s="130"/>
      <c r="D227" s="132"/>
      <c r="E227" s="132"/>
      <c r="F227" s="132"/>
      <c r="G227" s="132"/>
      <c r="H227" s="132"/>
      <c r="I227" s="76"/>
      <c r="J227" s="76"/>
      <c r="K227" s="76"/>
      <c r="L227" s="131"/>
      <c r="M227" s="76"/>
    </row>
    <row r="228" spans="1:13">
      <c r="A228" s="131"/>
      <c r="B228" s="131"/>
      <c r="C228" s="130"/>
      <c r="D228" s="132"/>
      <c r="E228" s="132"/>
      <c r="F228" s="132"/>
      <c r="G228" s="132"/>
      <c r="H228" s="132"/>
      <c r="I228" s="76"/>
      <c r="J228" s="76"/>
      <c r="K228" s="76"/>
      <c r="L228" s="131"/>
      <c r="M228" s="76"/>
    </row>
    <row r="229" spans="1:13">
      <c r="A229" s="131"/>
      <c r="B229" s="131"/>
      <c r="C229" s="130"/>
      <c r="D229" s="132"/>
      <c r="E229" s="132"/>
      <c r="F229" s="132"/>
      <c r="G229" s="132"/>
      <c r="H229" s="132"/>
      <c r="I229" s="76"/>
      <c r="J229" s="76"/>
      <c r="K229" s="76"/>
      <c r="L229" s="131"/>
      <c r="M229" s="76"/>
    </row>
    <row r="230" spans="1:13">
      <c r="A230" s="131"/>
      <c r="B230" s="131"/>
      <c r="C230" s="130"/>
      <c r="D230" s="132"/>
      <c r="E230" s="132"/>
      <c r="F230" s="132"/>
      <c r="G230" s="132"/>
      <c r="H230" s="132"/>
      <c r="I230" s="76"/>
      <c r="J230" s="76"/>
      <c r="K230" s="76"/>
      <c r="L230" s="131"/>
      <c r="M230" s="76"/>
    </row>
    <row r="231" spans="1:13">
      <c r="A231" s="131"/>
      <c r="B231" s="131"/>
      <c r="C231" s="130"/>
      <c r="D231" s="132"/>
      <c r="E231" s="132"/>
      <c r="F231" s="132"/>
      <c r="G231" s="132"/>
      <c r="H231" s="132"/>
      <c r="I231" s="76"/>
      <c r="J231" s="76"/>
      <c r="K231" s="76"/>
      <c r="L231" s="131"/>
      <c r="M231" s="76"/>
    </row>
    <row r="232" spans="1:13">
      <c r="A232" s="131"/>
      <c r="B232" s="131"/>
      <c r="C232" s="130"/>
      <c r="D232" s="132"/>
      <c r="E232" s="132"/>
      <c r="F232" s="132"/>
      <c r="G232" s="132"/>
      <c r="H232" s="132"/>
      <c r="I232" s="76"/>
      <c r="J232" s="76"/>
      <c r="K232" s="76"/>
      <c r="L232" s="131"/>
      <c r="M232" s="76"/>
    </row>
    <row r="233" spans="1:13">
      <c r="A233" s="131"/>
      <c r="B233" s="131"/>
      <c r="C233" s="130"/>
      <c r="D233" s="132"/>
      <c r="E233" s="132"/>
      <c r="F233" s="132"/>
      <c r="G233" s="132"/>
      <c r="H233" s="132"/>
      <c r="I233" s="76"/>
      <c r="J233" s="76"/>
      <c r="K233" s="76"/>
      <c r="L233" s="131"/>
      <c r="M233" s="76"/>
    </row>
    <row r="234" spans="1:13">
      <c r="A234" s="131"/>
      <c r="B234" s="131"/>
      <c r="C234" s="130"/>
      <c r="D234" s="132"/>
      <c r="E234" s="132"/>
      <c r="F234" s="132"/>
      <c r="G234" s="132"/>
      <c r="H234" s="132"/>
      <c r="I234" s="76"/>
      <c r="J234" s="76"/>
      <c r="K234" s="76"/>
      <c r="L234" s="131"/>
      <c r="M234" s="76"/>
    </row>
    <row r="235" spans="1:13">
      <c r="A235" s="131"/>
      <c r="B235" s="131"/>
      <c r="C235" s="130"/>
      <c r="D235" s="132"/>
      <c r="E235" s="132"/>
      <c r="F235" s="132"/>
      <c r="G235" s="132"/>
      <c r="H235" s="132"/>
      <c r="I235" s="76"/>
      <c r="J235" s="76"/>
      <c r="K235" s="76"/>
      <c r="L235" s="131"/>
      <c r="M235" s="76"/>
    </row>
    <row r="236" spans="1:13">
      <c r="A236" s="131"/>
      <c r="B236" s="131"/>
      <c r="C236" s="130"/>
      <c r="D236" s="132"/>
      <c r="E236" s="132"/>
      <c r="F236" s="132"/>
      <c r="G236" s="132"/>
      <c r="H236" s="132"/>
      <c r="I236" s="76"/>
      <c r="J236" s="76"/>
      <c r="K236" s="76"/>
      <c r="L236" s="131"/>
      <c r="M236" s="76"/>
    </row>
    <row r="237" spans="1:13">
      <c r="A237" s="131"/>
      <c r="B237" s="131"/>
      <c r="C237" s="130"/>
      <c r="D237" s="132"/>
      <c r="E237" s="132"/>
      <c r="F237" s="132"/>
      <c r="G237" s="132"/>
      <c r="H237" s="132"/>
      <c r="I237" s="76"/>
      <c r="J237" s="76"/>
      <c r="K237" s="76"/>
      <c r="L237" s="131"/>
      <c r="M237" s="76"/>
    </row>
    <row r="238" spans="1:13">
      <c r="A238" s="131"/>
      <c r="B238" s="131"/>
      <c r="C238" s="130"/>
      <c r="D238" s="132"/>
      <c r="E238" s="132"/>
      <c r="F238" s="132"/>
      <c r="G238" s="132"/>
      <c r="H238" s="132"/>
      <c r="I238" s="76"/>
      <c r="J238" s="76"/>
      <c r="K238" s="76"/>
      <c r="L238" s="131"/>
      <c r="M238" s="76"/>
    </row>
    <row r="239" spans="1:13">
      <c r="A239" s="131"/>
      <c r="B239" s="131"/>
      <c r="C239" s="130"/>
      <c r="D239" s="132"/>
      <c r="E239" s="132"/>
      <c r="F239" s="132"/>
      <c r="G239" s="132"/>
      <c r="H239" s="132"/>
      <c r="I239" s="76"/>
      <c r="J239" s="76"/>
      <c r="K239" s="76"/>
      <c r="L239" s="131"/>
      <c r="M239" s="76"/>
    </row>
    <row r="240" spans="1:13">
      <c r="A240" s="131"/>
      <c r="B240" s="131"/>
      <c r="C240" s="130"/>
      <c r="D240" s="132"/>
      <c r="E240" s="132"/>
      <c r="F240" s="132"/>
      <c r="G240" s="132"/>
      <c r="H240" s="132"/>
      <c r="I240" s="76"/>
      <c r="J240" s="76"/>
      <c r="K240" s="76"/>
      <c r="L240" s="131"/>
      <c r="M240" s="76"/>
    </row>
    <row r="241" spans="1:13">
      <c r="A241" s="131"/>
      <c r="B241" s="131"/>
      <c r="C241" s="130"/>
      <c r="D241" s="132"/>
      <c r="E241" s="132"/>
      <c r="F241" s="132"/>
      <c r="G241" s="132"/>
      <c r="H241" s="132"/>
      <c r="I241" s="76"/>
      <c r="J241" s="76"/>
      <c r="K241" s="76"/>
      <c r="L241" s="131"/>
      <c r="M241" s="76"/>
    </row>
    <row r="242" spans="1:13">
      <c r="A242" s="131"/>
      <c r="B242" s="131"/>
      <c r="C242" s="130"/>
      <c r="D242" s="132"/>
      <c r="E242" s="132"/>
      <c r="F242" s="132"/>
      <c r="G242" s="132"/>
      <c r="H242" s="132"/>
      <c r="I242" s="76"/>
      <c r="J242" s="76"/>
      <c r="K242" s="76"/>
      <c r="L242" s="131"/>
      <c r="M242" s="76"/>
    </row>
    <row r="243" spans="1:13">
      <c r="A243" s="131"/>
      <c r="B243" s="131"/>
      <c r="C243" s="130"/>
      <c r="D243" s="132"/>
      <c r="E243" s="132"/>
      <c r="F243" s="132"/>
      <c r="G243" s="132"/>
      <c r="H243" s="132"/>
      <c r="I243" s="76"/>
      <c r="J243" s="76"/>
      <c r="K243" s="76"/>
      <c r="L243" s="131"/>
      <c r="M243" s="76"/>
    </row>
    <row r="244" spans="1:13">
      <c r="A244" s="131"/>
      <c r="B244" s="131"/>
      <c r="C244" s="130"/>
      <c r="D244" s="132"/>
      <c r="E244" s="132"/>
      <c r="F244" s="132"/>
      <c r="G244" s="132"/>
      <c r="H244" s="132"/>
      <c r="I244" s="76"/>
      <c r="J244" s="76"/>
      <c r="K244" s="76"/>
      <c r="L244" s="131"/>
      <c r="M244" s="76"/>
    </row>
    <row r="245" spans="1:13">
      <c r="A245" s="131"/>
      <c r="B245" s="131"/>
      <c r="C245" s="130"/>
      <c r="D245" s="132"/>
      <c r="E245" s="132"/>
      <c r="F245" s="132"/>
      <c r="G245" s="132"/>
      <c r="H245" s="132"/>
      <c r="I245" s="76"/>
      <c r="J245" s="76"/>
      <c r="K245" s="76"/>
      <c r="L245" s="131"/>
      <c r="M245" s="76"/>
    </row>
    <row r="246" spans="1:13">
      <c r="A246" s="131"/>
      <c r="B246" s="131"/>
      <c r="C246" s="130"/>
      <c r="D246" s="132"/>
      <c r="E246" s="132"/>
      <c r="F246" s="132"/>
      <c r="G246" s="132"/>
      <c r="H246" s="132"/>
      <c r="I246" s="76"/>
      <c r="J246" s="76"/>
      <c r="K246" s="76"/>
      <c r="L246" s="131"/>
      <c r="M246" s="76"/>
    </row>
    <row r="247" spans="1:13">
      <c r="A247" s="131"/>
      <c r="B247" s="131"/>
      <c r="C247" s="130"/>
      <c r="D247" s="132"/>
      <c r="E247" s="132"/>
      <c r="F247" s="132"/>
      <c r="G247" s="132"/>
      <c r="H247" s="132"/>
      <c r="I247" s="76"/>
      <c r="J247" s="76"/>
      <c r="K247" s="76"/>
      <c r="L247" s="131"/>
      <c r="M247" s="76"/>
    </row>
    <row r="248" spans="1:13">
      <c r="A248" s="131"/>
      <c r="B248" s="131"/>
      <c r="C248" s="130"/>
      <c r="D248" s="132"/>
      <c r="E248" s="132"/>
      <c r="F248" s="132"/>
      <c r="G248" s="132"/>
      <c r="H248" s="132"/>
      <c r="I248" s="76"/>
      <c r="J248" s="76"/>
      <c r="K248" s="76"/>
      <c r="L248" s="131"/>
      <c r="M248" s="76"/>
    </row>
    <row r="249" spans="1:13">
      <c r="A249" s="131"/>
      <c r="B249" s="131"/>
      <c r="C249" s="130"/>
      <c r="D249" s="132"/>
      <c r="E249" s="132"/>
      <c r="F249" s="132"/>
      <c r="G249" s="132"/>
      <c r="H249" s="132"/>
      <c r="I249" s="76"/>
      <c r="J249" s="76"/>
      <c r="K249" s="76"/>
      <c r="L249" s="131"/>
      <c r="M249" s="76"/>
    </row>
    <row r="250" spans="1:13">
      <c r="A250" s="131"/>
      <c r="B250" s="131"/>
      <c r="C250" s="130"/>
      <c r="D250" s="132"/>
      <c r="E250" s="132"/>
      <c r="F250" s="132"/>
      <c r="G250" s="132"/>
      <c r="H250" s="132"/>
      <c r="I250" s="76"/>
      <c r="J250" s="76"/>
      <c r="K250" s="76"/>
      <c r="L250" s="131"/>
      <c r="M250" s="76"/>
    </row>
    <row r="251" spans="1:13">
      <c r="A251" s="131"/>
      <c r="B251" s="131"/>
      <c r="C251" s="130"/>
      <c r="D251" s="132"/>
      <c r="E251" s="132"/>
      <c r="F251" s="132"/>
      <c r="G251" s="132"/>
      <c r="H251" s="132"/>
      <c r="I251" s="76"/>
      <c r="J251" s="76"/>
      <c r="K251" s="76"/>
      <c r="L251" s="131"/>
      <c r="M251" s="76"/>
    </row>
    <row r="252" spans="1:13">
      <c r="A252" s="131"/>
      <c r="B252" s="131"/>
      <c r="C252" s="130"/>
      <c r="D252" s="132"/>
      <c r="E252" s="132"/>
      <c r="F252" s="132"/>
      <c r="G252" s="132"/>
      <c r="H252" s="132"/>
      <c r="I252" s="76"/>
      <c r="J252" s="76"/>
      <c r="K252" s="76"/>
      <c r="L252" s="131"/>
      <c r="M252" s="76"/>
    </row>
    <row r="253" spans="1:13">
      <c r="A253" s="131"/>
      <c r="B253" s="131"/>
      <c r="C253" s="130"/>
      <c r="D253" s="132"/>
      <c r="E253" s="132"/>
      <c r="F253" s="132"/>
      <c r="G253" s="132"/>
      <c r="H253" s="132"/>
      <c r="I253" s="76"/>
      <c r="J253" s="76"/>
      <c r="K253" s="76"/>
      <c r="L253" s="131"/>
      <c r="M253" s="76"/>
    </row>
    <row r="254" spans="1:13">
      <c r="A254" s="131"/>
      <c r="B254" s="131"/>
      <c r="C254" s="130"/>
      <c r="D254" s="132"/>
      <c r="E254" s="132"/>
      <c r="F254" s="132"/>
      <c r="G254" s="132"/>
      <c r="H254" s="132"/>
      <c r="I254" s="76"/>
      <c r="J254" s="76"/>
      <c r="K254" s="76"/>
      <c r="L254" s="131"/>
      <c r="M254" s="76"/>
    </row>
    <row r="255" spans="1:13">
      <c r="A255" s="131"/>
      <c r="B255" s="131"/>
      <c r="C255" s="130"/>
      <c r="D255" s="132"/>
      <c r="E255" s="132"/>
      <c r="F255" s="132"/>
      <c r="G255" s="132"/>
      <c r="H255" s="132"/>
      <c r="I255" s="76"/>
      <c r="J255" s="76"/>
      <c r="K255" s="76"/>
      <c r="L255" s="131"/>
      <c r="M255" s="76"/>
    </row>
    <row r="256" spans="1:13">
      <c r="A256" s="131"/>
      <c r="B256" s="131"/>
      <c r="C256" s="130"/>
      <c r="D256" s="132"/>
      <c r="E256" s="132"/>
      <c r="F256" s="132"/>
      <c r="G256" s="132"/>
      <c r="H256" s="132"/>
      <c r="I256" s="76"/>
      <c r="J256" s="76"/>
      <c r="K256" s="76"/>
      <c r="L256" s="131"/>
      <c r="M256" s="76"/>
    </row>
    <row r="257" spans="1:13">
      <c r="A257" s="131"/>
      <c r="B257" s="131"/>
      <c r="C257" s="130"/>
      <c r="D257" s="132"/>
      <c r="E257" s="132"/>
      <c r="F257" s="132"/>
      <c r="G257" s="132"/>
      <c r="H257" s="132"/>
      <c r="I257" s="76"/>
      <c r="J257" s="76"/>
      <c r="K257" s="76"/>
      <c r="L257" s="131"/>
      <c r="M257" s="76"/>
    </row>
    <row r="258" spans="1:13">
      <c r="A258" s="131"/>
      <c r="B258" s="131"/>
      <c r="C258" s="130"/>
      <c r="D258" s="132"/>
      <c r="E258" s="132"/>
      <c r="F258" s="132"/>
      <c r="G258" s="132"/>
      <c r="H258" s="132"/>
      <c r="I258" s="76"/>
      <c r="J258" s="76"/>
      <c r="K258" s="76"/>
      <c r="L258" s="131"/>
      <c r="M258" s="76"/>
    </row>
    <row r="259" spans="1:13">
      <c r="A259" s="131"/>
      <c r="B259" s="131"/>
      <c r="C259" s="130"/>
      <c r="D259" s="132"/>
      <c r="E259" s="132"/>
      <c r="F259" s="132"/>
      <c r="G259" s="132"/>
      <c r="H259" s="132"/>
      <c r="I259" s="76"/>
      <c r="J259" s="76"/>
      <c r="K259" s="76"/>
      <c r="L259" s="131"/>
      <c r="M259" s="76"/>
    </row>
    <row r="260" spans="1:13">
      <c r="A260" s="131"/>
      <c r="B260" s="131"/>
      <c r="C260" s="130"/>
      <c r="D260" s="132"/>
      <c r="E260" s="132"/>
      <c r="F260" s="132"/>
      <c r="G260" s="132"/>
      <c r="H260" s="132"/>
      <c r="I260" s="76"/>
      <c r="J260" s="76"/>
      <c r="K260" s="76"/>
      <c r="L260" s="131"/>
      <c r="M260" s="76"/>
    </row>
    <row r="261" spans="1:13">
      <c r="A261" s="131"/>
      <c r="B261" s="131"/>
      <c r="C261" s="130"/>
      <c r="D261" s="132"/>
      <c r="E261" s="132"/>
      <c r="F261" s="132"/>
      <c r="G261" s="132"/>
      <c r="H261" s="132"/>
      <c r="I261" s="76"/>
      <c r="J261" s="76"/>
      <c r="K261" s="76"/>
      <c r="L261" s="131"/>
      <c r="M261" s="76"/>
    </row>
    <row r="262" spans="1:13">
      <c r="A262" s="131"/>
      <c r="B262" s="131"/>
      <c r="C262" s="130"/>
      <c r="D262" s="132"/>
      <c r="E262" s="132"/>
      <c r="F262" s="132"/>
      <c r="G262" s="132"/>
      <c r="H262" s="132"/>
      <c r="I262" s="76"/>
      <c r="J262" s="76"/>
      <c r="K262" s="76"/>
      <c r="L262" s="131"/>
      <c r="M262" s="76"/>
    </row>
    <row r="263" spans="1:13">
      <c r="A263" s="131"/>
      <c r="B263" s="131"/>
      <c r="C263" s="130"/>
      <c r="D263" s="132"/>
      <c r="E263" s="132"/>
      <c r="F263" s="132"/>
      <c r="G263" s="132"/>
      <c r="H263" s="132"/>
      <c r="I263" s="76"/>
      <c r="J263" s="76"/>
      <c r="K263" s="76"/>
      <c r="L263" s="131"/>
      <c r="M263" s="76"/>
    </row>
    <row r="264" spans="1:13">
      <c r="A264" s="131"/>
      <c r="B264" s="131"/>
      <c r="C264" s="130"/>
      <c r="D264" s="132"/>
      <c r="E264" s="132"/>
      <c r="F264" s="132"/>
      <c r="G264" s="132"/>
      <c r="H264" s="132"/>
      <c r="I264" s="76"/>
      <c r="J264" s="76"/>
      <c r="K264" s="76"/>
      <c r="L264" s="131"/>
      <c r="M264" s="76"/>
    </row>
    <row r="265" spans="1:13">
      <c r="A265" s="131"/>
      <c r="B265" s="131"/>
      <c r="C265" s="130"/>
      <c r="D265" s="132"/>
      <c r="E265" s="132"/>
      <c r="F265" s="132"/>
      <c r="G265" s="132"/>
      <c r="H265" s="132"/>
      <c r="I265" s="76"/>
      <c r="J265" s="76"/>
      <c r="K265" s="76"/>
      <c r="L265" s="131"/>
      <c r="M265" s="76"/>
    </row>
    <row r="266" spans="1:13">
      <c r="A266" s="131"/>
      <c r="B266" s="131"/>
      <c r="C266" s="130"/>
      <c r="D266" s="132"/>
      <c r="E266" s="132"/>
      <c r="F266" s="132"/>
      <c r="G266" s="132"/>
      <c r="H266" s="132"/>
      <c r="I266" s="76"/>
      <c r="J266" s="76"/>
      <c r="K266" s="76"/>
      <c r="L266" s="131"/>
      <c r="M266" s="76"/>
    </row>
    <row r="267" spans="1:13">
      <c r="A267" s="131"/>
      <c r="B267" s="131"/>
      <c r="C267" s="130"/>
      <c r="D267" s="132"/>
      <c r="E267" s="132"/>
      <c r="F267" s="132"/>
      <c r="G267" s="132"/>
      <c r="H267" s="132"/>
      <c r="I267" s="76"/>
      <c r="J267" s="76"/>
      <c r="K267" s="76"/>
      <c r="L267" s="131"/>
      <c r="M267" s="76"/>
    </row>
    <row r="268" spans="1:13">
      <c r="A268" s="131"/>
      <c r="B268" s="131"/>
      <c r="C268" s="130"/>
      <c r="D268" s="132"/>
      <c r="E268" s="132"/>
      <c r="F268" s="132"/>
      <c r="G268" s="132"/>
      <c r="H268" s="132"/>
      <c r="I268" s="76"/>
      <c r="J268" s="76"/>
      <c r="K268" s="76"/>
      <c r="L268" s="131"/>
      <c r="M268" s="76"/>
    </row>
    <row r="269" spans="1:13">
      <c r="A269" s="131"/>
      <c r="B269" s="131"/>
      <c r="C269" s="130"/>
      <c r="D269" s="132"/>
      <c r="E269" s="132"/>
      <c r="F269" s="132"/>
      <c r="G269" s="132"/>
      <c r="H269" s="132"/>
      <c r="I269" s="76"/>
      <c r="J269" s="76"/>
      <c r="K269" s="76"/>
      <c r="L269" s="131"/>
      <c r="M269" s="76"/>
    </row>
    <row r="270" spans="1:13">
      <c r="A270" s="131"/>
      <c r="B270" s="131"/>
      <c r="C270" s="130"/>
      <c r="D270" s="132"/>
      <c r="E270" s="132"/>
      <c r="F270" s="132"/>
      <c r="G270" s="132"/>
      <c r="H270" s="132"/>
      <c r="I270" s="76"/>
      <c r="J270" s="76"/>
      <c r="K270" s="76"/>
      <c r="L270" s="131"/>
      <c r="M270" s="76"/>
    </row>
    <row r="271" spans="1:13">
      <c r="A271" s="131"/>
      <c r="B271" s="131"/>
      <c r="C271" s="130"/>
      <c r="D271" s="132"/>
      <c r="E271" s="132"/>
      <c r="F271" s="132"/>
      <c r="G271" s="132"/>
      <c r="H271" s="132"/>
      <c r="I271" s="76"/>
      <c r="J271" s="76"/>
      <c r="K271" s="76"/>
      <c r="L271" s="131"/>
      <c r="M271" s="76"/>
    </row>
    <row r="272" spans="1:13">
      <c r="A272" s="131"/>
      <c r="B272" s="131"/>
      <c r="C272" s="130"/>
      <c r="D272" s="132"/>
      <c r="E272" s="132"/>
      <c r="F272" s="132"/>
      <c r="G272" s="132"/>
      <c r="H272" s="132"/>
      <c r="I272" s="76"/>
      <c r="J272" s="76"/>
      <c r="K272" s="76"/>
      <c r="L272" s="131"/>
      <c r="M272" s="76"/>
    </row>
    <row r="273" spans="1:13">
      <c r="A273" s="131"/>
      <c r="B273" s="131"/>
      <c r="C273" s="130"/>
      <c r="D273" s="132"/>
      <c r="E273" s="132"/>
      <c r="F273" s="132"/>
      <c r="G273" s="132"/>
      <c r="H273" s="132"/>
      <c r="I273" s="76"/>
      <c r="J273" s="76"/>
      <c r="K273" s="76"/>
      <c r="L273" s="131"/>
      <c r="M273" s="76"/>
    </row>
    <row r="274" spans="1:13">
      <c r="A274" s="131"/>
      <c r="B274" s="131"/>
      <c r="C274" s="130"/>
      <c r="D274" s="132"/>
      <c r="E274" s="132"/>
      <c r="F274" s="132"/>
      <c r="G274" s="132"/>
      <c r="H274" s="132"/>
      <c r="I274" s="76"/>
      <c r="J274" s="76"/>
      <c r="K274" s="76"/>
      <c r="L274" s="131"/>
      <c r="M274" s="76"/>
    </row>
    <row r="275" spans="1:13">
      <c r="A275" s="131"/>
      <c r="B275" s="131"/>
      <c r="C275" s="130"/>
      <c r="D275" s="132"/>
      <c r="E275" s="132"/>
      <c r="F275" s="132"/>
      <c r="G275" s="132"/>
      <c r="H275" s="132"/>
      <c r="I275" s="76"/>
      <c r="J275" s="76"/>
      <c r="K275" s="76"/>
      <c r="L275" s="131"/>
      <c r="M275" s="76"/>
    </row>
    <row r="276" spans="1:13">
      <c r="A276" s="131"/>
      <c r="B276" s="131"/>
      <c r="C276" s="130"/>
      <c r="D276" s="132"/>
      <c r="E276" s="132"/>
      <c r="F276" s="132"/>
      <c r="G276" s="132"/>
      <c r="H276" s="132"/>
      <c r="I276" s="76"/>
      <c r="J276" s="76"/>
      <c r="K276" s="76"/>
      <c r="L276" s="131"/>
      <c r="M276" s="76"/>
    </row>
    <row r="277" spans="1:13">
      <c r="A277" s="131"/>
      <c r="B277" s="131"/>
      <c r="C277" s="130"/>
      <c r="D277" s="132"/>
      <c r="E277" s="132"/>
      <c r="F277" s="132"/>
      <c r="G277" s="132"/>
      <c r="H277" s="132"/>
      <c r="I277" s="76"/>
      <c r="J277" s="76"/>
      <c r="K277" s="76"/>
      <c r="L277" s="131"/>
      <c r="M277" s="76"/>
    </row>
    <row r="278" spans="1:13">
      <c r="A278" s="131"/>
      <c r="B278" s="131"/>
      <c r="C278" s="130"/>
      <c r="D278" s="132"/>
      <c r="E278" s="132"/>
      <c r="F278" s="132"/>
      <c r="G278" s="132"/>
      <c r="H278" s="132"/>
      <c r="I278" s="76"/>
      <c r="J278" s="76"/>
      <c r="K278" s="76"/>
      <c r="L278" s="131"/>
      <c r="M278" s="76"/>
    </row>
    <row r="279" spans="1:13">
      <c r="A279" s="131"/>
      <c r="B279" s="131"/>
      <c r="C279" s="130"/>
      <c r="D279" s="132"/>
      <c r="E279" s="132"/>
      <c r="F279" s="132"/>
      <c r="G279" s="132"/>
      <c r="H279" s="132"/>
      <c r="I279" s="76"/>
      <c r="J279" s="76"/>
      <c r="K279" s="76"/>
      <c r="L279" s="131"/>
      <c r="M279" s="76"/>
    </row>
    <row r="280" spans="1:13">
      <c r="A280" s="131"/>
      <c r="B280" s="131"/>
      <c r="C280" s="130"/>
      <c r="D280" s="132"/>
      <c r="E280" s="132"/>
      <c r="F280" s="132"/>
      <c r="G280" s="132"/>
      <c r="H280" s="132"/>
      <c r="I280" s="76"/>
      <c r="J280" s="76"/>
      <c r="K280" s="76"/>
      <c r="L280" s="131"/>
      <c r="M280" s="76"/>
    </row>
    <row r="281" spans="1:13">
      <c r="A281" s="131"/>
      <c r="B281" s="131"/>
      <c r="C281" s="130"/>
      <c r="D281" s="132"/>
      <c r="E281" s="132"/>
      <c r="F281" s="132"/>
      <c r="G281" s="132"/>
      <c r="H281" s="132"/>
      <c r="I281" s="76"/>
      <c r="J281" s="76"/>
      <c r="K281" s="76"/>
      <c r="L281" s="131"/>
      <c r="M281" s="76"/>
    </row>
    <row r="282" spans="1:13">
      <c r="A282" s="131"/>
      <c r="B282" s="131"/>
      <c r="C282" s="130"/>
      <c r="D282" s="132"/>
      <c r="E282" s="132"/>
      <c r="F282" s="132"/>
      <c r="G282" s="132"/>
      <c r="H282" s="132"/>
      <c r="I282" s="76"/>
      <c r="J282" s="76"/>
      <c r="K282" s="76"/>
      <c r="L282" s="131"/>
      <c r="M282" s="76"/>
    </row>
    <row r="283" spans="1:13">
      <c r="A283" s="131"/>
      <c r="B283" s="131"/>
      <c r="C283" s="130"/>
      <c r="D283" s="132"/>
      <c r="E283" s="132"/>
      <c r="F283" s="132"/>
      <c r="G283" s="132"/>
      <c r="H283" s="132"/>
      <c r="I283" s="76"/>
      <c r="J283" s="76"/>
      <c r="K283" s="76"/>
      <c r="L283" s="131"/>
      <c r="M283" s="76"/>
    </row>
    <row r="284" spans="1:13">
      <c r="A284" s="131"/>
      <c r="B284" s="131"/>
      <c r="C284" s="130"/>
      <c r="D284" s="132"/>
      <c r="E284" s="132"/>
      <c r="F284" s="132"/>
      <c r="G284" s="132"/>
      <c r="H284" s="132"/>
      <c r="I284" s="76"/>
      <c r="J284" s="76"/>
      <c r="K284" s="76"/>
      <c r="L284" s="131"/>
      <c r="M284" s="76"/>
    </row>
    <row r="285" spans="1:13">
      <c r="A285" s="131"/>
      <c r="B285" s="131"/>
      <c r="C285" s="130"/>
      <c r="D285" s="132"/>
      <c r="E285" s="132"/>
      <c r="F285" s="132"/>
      <c r="G285" s="132"/>
      <c r="H285" s="132"/>
      <c r="I285" s="76"/>
      <c r="J285" s="76"/>
      <c r="K285" s="76"/>
      <c r="L285" s="131"/>
      <c r="M285" s="76"/>
    </row>
    <row r="286" spans="1:13">
      <c r="A286" s="131"/>
      <c r="B286" s="131"/>
      <c r="C286" s="130"/>
      <c r="D286" s="132"/>
      <c r="E286" s="132"/>
      <c r="F286" s="132"/>
      <c r="G286" s="132"/>
      <c r="H286" s="132"/>
      <c r="I286" s="76"/>
      <c r="J286" s="76"/>
      <c r="K286" s="76"/>
      <c r="L286" s="131"/>
      <c r="M286" s="76"/>
    </row>
    <row r="287" spans="1:13">
      <c r="A287" s="131"/>
      <c r="B287" s="131"/>
      <c r="C287" s="130"/>
      <c r="D287" s="132"/>
      <c r="E287" s="132"/>
      <c r="F287" s="132"/>
      <c r="G287" s="132"/>
      <c r="H287" s="132"/>
      <c r="I287" s="76"/>
      <c r="J287" s="76"/>
      <c r="K287" s="76"/>
      <c r="L287" s="131"/>
      <c r="M287" s="76"/>
    </row>
    <row r="288" spans="1:13">
      <c r="A288" s="131"/>
      <c r="B288" s="131"/>
      <c r="C288" s="130"/>
      <c r="D288" s="132"/>
      <c r="E288" s="132"/>
      <c r="F288" s="132"/>
      <c r="G288" s="132"/>
      <c r="H288" s="132"/>
      <c r="I288" s="76"/>
      <c r="J288" s="76"/>
      <c r="K288" s="76"/>
      <c r="L288" s="131"/>
      <c r="M288" s="76"/>
    </row>
    <row r="289" spans="1:13">
      <c r="A289" s="131"/>
      <c r="B289" s="131"/>
      <c r="C289" s="130"/>
      <c r="D289" s="132"/>
      <c r="E289" s="132"/>
      <c r="F289" s="132"/>
      <c r="G289" s="132"/>
      <c r="H289" s="132"/>
      <c r="I289" s="76"/>
      <c r="J289" s="76"/>
      <c r="K289" s="76"/>
      <c r="L289" s="131"/>
      <c r="M289" s="76"/>
    </row>
    <row r="290" spans="1:13">
      <c r="A290" s="131"/>
      <c r="B290" s="131"/>
      <c r="C290" s="130"/>
      <c r="D290" s="132"/>
      <c r="E290" s="132"/>
      <c r="F290" s="132"/>
      <c r="G290" s="132"/>
      <c r="H290" s="132"/>
      <c r="I290" s="76"/>
      <c r="J290" s="76"/>
      <c r="K290" s="76"/>
      <c r="L290" s="131"/>
      <c r="M290" s="76"/>
    </row>
    <row r="291" spans="1:13">
      <c r="A291" s="131"/>
      <c r="B291" s="131"/>
      <c r="C291" s="130"/>
      <c r="D291" s="132"/>
      <c r="E291" s="132"/>
      <c r="F291" s="132"/>
      <c r="G291" s="132"/>
      <c r="H291" s="132"/>
      <c r="I291" s="76"/>
      <c r="J291" s="76"/>
      <c r="K291" s="76"/>
      <c r="L291" s="131"/>
      <c r="M291" s="76"/>
    </row>
    <row r="292" spans="1:13">
      <c r="A292" s="131"/>
      <c r="B292" s="131"/>
      <c r="C292" s="130"/>
      <c r="D292" s="132"/>
      <c r="E292" s="132"/>
      <c r="F292" s="132"/>
      <c r="G292" s="132"/>
      <c r="H292" s="132"/>
      <c r="I292" s="76"/>
      <c r="J292" s="76"/>
      <c r="K292" s="76"/>
      <c r="L292" s="131"/>
      <c r="M292" s="76"/>
    </row>
    <row r="293" spans="1:13">
      <c r="A293" s="131"/>
      <c r="B293" s="131"/>
      <c r="C293" s="130"/>
      <c r="D293" s="132"/>
      <c r="E293" s="132"/>
      <c r="F293" s="132"/>
      <c r="G293" s="132"/>
      <c r="H293" s="132"/>
      <c r="I293" s="76"/>
      <c r="J293" s="76"/>
      <c r="K293" s="76"/>
      <c r="L293" s="131"/>
      <c r="M293" s="76"/>
    </row>
    <row r="294" spans="1:13">
      <c r="A294" s="131"/>
      <c r="B294" s="131"/>
      <c r="C294" s="130"/>
      <c r="D294" s="132"/>
      <c r="E294" s="132"/>
      <c r="F294" s="132"/>
      <c r="G294" s="132"/>
      <c r="H294" s="132"/>
      <c r="I294" s="76"/>
      <c r="J294" s="76"/>
      <c r="K294" s="76"/>
      <c r="L294" s="131"/>
      <c r="M294" s="76"/>
    </row>
    <row r="295" spans="1:13">
      <c r="A295" s="131"/>
      <c r="B295" s="131"/>
      <c r="C295" s="130"/>
      <c r="D295" s="132"/>
      <c r="E295" s="132"/>
      <c r="F295" s="132"/>
      <c r="G295" s="132"/>
      <c r="H295" s="132"/>
      <c r="I295" s="76"/>
      <c r="J295" s="76"/>
      <c r="K295" s="76"/>
      <c r="L295" s="131"/>
      <c r="M295" s="76"/>
    </row>
    <row r="296" spans="1:13">
      <c r="A296" s="131"/>
      <c r="B296" s="131"/>
      <c r="C296" s="130"/>
      <c r="D296" s="132"/>
      <c r="E296" s="132"/>
      <c r="F296" s="132"/>
      <c r="G296" s="132"/>
      <c r="H296" s="132"/>
      <c r="I296" s="76"/>
      <c r="J296" s="76"/>
      <c r="K296" s="76"/>
      <c r="L296" s="131"/>
      <c r="M296" s="76"/>
    </row>
    <row r="297" spans="1:13">
      <c r="A297" s="131"/>
      <c r="B297" s="131"/>
      <c r="C297" s="130"/>
      <c r="D297" s="132"/>
      <c r="E297" s="132"/>
      <c r="F297" s="132"/>
      <c r="G297" s="132"/>
      <c r="H297" s="132"/>
      <c r="I297" s="76"/>
      <c r="J297" s="76"/>
      <c r="K297" s="76"/>
      <c r="L297" s="131"/>
      <c r="M297" s="76"/>
    </row>
    <row r="298" spans="1:13">
      <c r="A298" s="131"/>
      <c r="B298" s="131"/>
      <c r="C298" s="130"/>
      <c r="D298" s="132"/>
      <c r="E298" s="132"/>
      <c r="F298" s="132"/>
      <c r="G298" s="132"/>
      <c r="H298" s="132"/>
      <c r="I298" s="76"/>
      <c r="J298" s="76"/>
      <c r="K298" s="76"/>
      <c r="L298" s="131"/>
      <c r="M298" s="76"/>
    </row>
    <row r="299" spans="1:13">
      <c r="A299" s="131"/>
      <c r="B299" s="131"/>
      <c r="C299" s="130"/>
      <c r="D299" s="132"/>
      <c r="E299" s="132"/>
      <c r="F299" s="132"/>
      <c r="G299" s="132"/>
      <c r="H299" s="132"/>
      <c r="I299" s="76"/>
      <c r="J299" s="76"/>
      <c r="K299" s="76"/>
      <c r="L299" s="131"/>
      <c r="M299" s="76"/>
    </row>
    <row r="300" spans="1:13">
      <c r="A300" s="131"/>
      <c r="B300" s="131"/>
      <c r="C300" s="130"/>
      <c r="D300" s="132"/>
      <c r="E300" s="132"/>
      <c r="F300" s="132"/>
      <c r="G300" s="132"/>
      <c r="H300" s="132"/>
      <c r="I300" s="76"/>
      <c r="J300" s="76"/>
      <c r="K300" s="76"/>
      <c r="L300" s="131"/>
      <c r="M300" s="76"/>
    </row>
    <row r="301" spans="1:13">
      <c r="A301" s="131"/>
      <c r="B301" s="131"/>
      <c r="C301" s="130"/>
      <c r="D301" s="132"/>
      <c r="E301" s="132"/>
      <c r="F301" s="132"/>
      <c r="G301" s="132"/>
      <c r="H301" s="132"/>
      <c r="I301" s="76"/>
      <c r="J301" s="76"/>
      <c r="K301" s="76"/>
      <c r="L301" s="131"/>
      <c r="M301" s="76"/>
    </row>
    <row r="302" spans="1:13">
      <c r="A302" s="131"/>
      <c r="B302" s="131"/>
      <c r="C302" s="130"/>
      <c r="D302" s="132"/>
      <c r="E302" s="132"/>
      <c r="F302" s="132"/>
      <c r="G302" s="132"/>
      <c r="H302" s="132"/>
      <c r="I302" s="76"/>
      <c r="J302" s="76"/>
      <c r="K302" s="76"/>
      <c r="L302" s="131"/>
      <c r="M302" s="76"/>
    </row>
    <row r="303" spans="1:13">
      <c r="A303" s="131"/>
      <c r="B303" s="131"/>
      <c r="C303" s="130"/>
      <c r="D303" s="132"/>
      <c r="E303" s="132"/>
      <c r="F303" s="132"/>
      <c r="G303" s="132"/>
      <c r="H303" s="132"/>
      <c r="I303" s="76"/>
      <c r="J303" s="76"/>
      <c r="K303" s="76"/>
      <c r="L303" s="131"/>
      <c r="M303" s="76"/>
    </row>
    <row r="304" spans="1:13">
      <c r="A304" s="131"/>
      <c r="B304" s="131"/>
      <c r="C304" s="130"/>
      <c r="D304" s="132"/>
      <c r="E304" s="132"/>
      <c r="F304" s="132"/>
      <c r="G304" s="132"/>
      <c r="H304" s="132"/>
      <c r="I304" s="76"/>
      <c r="J304" s="76"/>
      <c r="K304" s="76"/>
      <c r="L304" s="131"/>
      <c r="M304" s="76"/>
    </row>
    <row r="305" spans="1:13">
      <c r="A305" s="131"/>
      <c r="B305" s="131"/>
      <c r="C305" s="130"/>
      <c r="D305" s="132"/>
      <c r="E305" s="132"/>
      <c r="F305" s="132"/>
      <c r="G305" s="132"/>
      <c r="H305" s="132"/>
      <c r="I305" s="76"/>
      <c r="J305" s="76"/>
      <c r="K305" s="76"/>
      <c r="L305" s="131"/>
      <c r="M305" s="76"/>
    </row>
    <row r="306" spans="1:13">
      <c r="A306" s="131"/>
      <c r="B306" s="131"/>
      <c r="C306" s="130"/>
      <c r="D306" s="132"/>
      <c r="E306" s="132"/>
      <c r="F306" s="132"/>
      <c r="G306" s="132"/>
      <c r="H306" s="132"/>
      <c r="I306" s="76"/>
      <c r="J306" s="76"/>
      <c r="K306" s="76"/>
      <c r="L306" s="131"/>
      <c r="M306" s="76"/>
    </row>
    <row r="307" spans="1:13">
      <c r="A307" s="131"/>
      <c r="B307" s="131"/>
      <c r="C307" s="130"/>
      <c r="D307" s="132"/>
      <c r="E307" s="132"/>
      <c r="F307" s="132"/>
      <c r="G307" s="132"/>
      <c r="H307" s="132"/>
      <c r="I307" s="76"/>
      <c r="J307" s="76"/>
      <c r="K307" s="76"/>
      <c r="L307" s="131"/>
      <c r="M307" s="76"/>
    </row>
    <row r="308" spans="1:13">
      <c r="A308" s="131"/>
      <c r="B308" s="131"/>
      <c r="C308" s="130"/>
      <c r="D308" s="132"/>
      <c r="E308" s="132"/>
      <c r="F308" s="132"/>
      <c r="G308" s="132"/>
      <c r="H308" s="132"/>
      <c r="I308" s="76"/>
      <c r="J308" s="76"/>
      <c r="K308" s="76"/>
      <c r="L308" s="131"/>
      <c r="M308" s="76"/>
    </row>
    <row r="309" spans="1:13">
      <c r="A309" s="131"/>
      <c r="B309" s="131"/>
      <c r="C309" s="130"/>
      <c r="D309" s="132"/>
      <c r="E309" s="132"/>
      <c r="F309" s="132"/>
      <c r="G309" s="132"/>
      <c r="H309" s="132"/>
      <c r="I309" s="76"/>
      <c r="J309" s="76"/>
      <c r="K309" s="76"/>
      <c r="L309" s="131"/>
      <c r="M309" s="76"/>
    </row>
    <row r="310" spans="1:13">
      <c r="A310" s="131"/>
      <c r="B310" s="131"/>
      <c r="C310" s="130"/>
      <c r="D310" s="132"/>
      <c r="E310" s="132"/>
      <c r="F310" s="132"/>
      <c r="G310" s="132"/>
      <c r="H310" s="132"/>
      <c r="I310" s="76"/>
      <c r="J310" s="76"/>
      <c r="K310" s="76"/>
      <c r="L310" s="131"/>
      <c r="M310" s="76"/>
    </row>
    <row r="311" spans="1:13">
      <c r="A311" s="131"/>
      <c r="B311" s="131"/>
      <c r="C311" s="130"/>
      <c r="D311" s="132"/>
      <c r="E311" s="132"/>
      <c r="F311" s="132"/>
      <c r="G311" s="132"/>
      <c r="H311" s="132"/>
      <c r="I311" s="76"/>
      <c r="J311" s="76"/>
      <c r="K311" s="76"/>
      <c r="L311" s="131"/>
      <c r="M311" s="76"/>
    </row>
    <row r="312" spans="1:13">
      <c r="A312" s="131"/>
      <c r="B312" s="131"/>
      <c r="C312" s="130"/>
      <c r="D312" s="132"/>
      <c r="E312" s="132"/>
      <c r="F312" s="132"/>
      <c r="G312" s="132"/>
      <c r="H312" s="132"/>
      <c r="I312" s="76"/>
      <c r="J312" s="76"/>
      <c r="K312" s="76"/>
      <c r="L312" s="131"/>
      <c r="M312" s="76"/>
    </row>
    <row r="313" spans="1:13">
      <c r="A313" s="131"/>
      <c r="B313" s="131"/>
      <c r="C313" s="130"/>
      <c r="D313" s="132"/>
      <c r="E313" s="132"/>
      <c r="F313" s="132"/>
      <c r="G313" s="132"/>
      <c r="H313" s="132"/>
      <c r="I313" s="76"/>
      <c r="J313" s="76"/>
      <c r="K313" s="76"/>
      <c r="L313" s="131"/>
      <c r="M313" s="76"/>
    </row>
    <row r="314" spans="1:13">
      <c r="A314" s="131"/>
      <c r="B314" s="131"/>
      <c r="C314" s="130"/>
      <c r="D314" s="132"/>
      <c r="E314" s="132"/>
      <c r="F314" s="132"/>
      <c r="G314" s="132"/>
      <c r="H314" s="132"/>
      <c r="I314" s="76"/>
      <c r="J314" s="76"/>
      <c r="K314" s="76"/>
      <c r="L314" s="131"/>
      <c r="M314" s="76"/>
    </row>
    <row r="315" spans="1:13">
      <c r="A315" s="131"/>
      <c r="B315" s="131"/>
      <c r="C315" s="130"/>
      <c r="D315" s="132"/>
      <c r="E315" s="132"/>
      <c r="F315" s="132"/>
      <c r="G315" s="132"/>
      <c r="H315" s="132"/>
      <c r="I315" s="76"/>
      <c r="J315" s="76"/>
      <c r="K315" s="76"/>
      <c r="L315" s="131"/>
      <c r="M315" s="76"/>
    </row>
    <row r="316" spans="1:13">
      <c r="A316" s="131"/>
      <c r="B316" s="131"/>
      <c r="C316" s="130"/>
      <c r="D316" s="132"/>
      <c r="E316" s="132"/>
      <c r="F316" s="132"/>
      <c r="G316" s="132"/>
      <c r="H316" s="132"/>
      <c r="I316" s="76"/>
      <c r="J316" s="76"/>
      <c r="K316" s="76"/>
      <c r="L316" s="131"/>
      <c r="M316" s="76"/>
    </row>
    <row r="317" spans="1:13">
      <c r="A317" s="131"/>
      <c r="B317" s="131"/>
      <c r="C317" s="130"/>
      <c r="D317" s="132"/>
      <c r="E317" s="132"/>
      <c r="F317" s="132"/>
      <c r="G317" s="132"/>
      <c r="H317" s="132"/>
      <c r="I317" s="76"/>
      <c r="J317" s="76"/>
      <c r="K317" s="76"/>
      <c r="L317" s="131"/>
      <c r="M317" s="76"/>
    </row>
    <row r="318" spans="1:13">
      <c r="A318" s="131"/>
      <c r="B318" s="131"/>
      <c r="C318" s="130"/>
      <c r="D318" s="132"/>
      <c r="E318" s="132"/>
      <c r="F318" s="132"/>
      <c r="G318" s="132"/>
      <c r="H318" s="132"/>
      <c r="I318" s="76"/>
      <c r="J318" s="76"/>
      <c r="K318" s="76"/>
      <c r="L318" s="131"/>
      <c r="M318" s="76"/>
    </row>
    <row r="319" spans="1:13">
      <c r="A319" s="131"/>
      <c r="B319" s="131"/>
      <c r="C319" s="130"/>
      <c r="D319" s="132"/>
      <c r="E319" s="132"/>
      <c r="F319" s="132"/>
      <c r="G319" s="132"/>
      <c r="H319" s="132"/>
      <c r="I319" s="76"/>
      <c r="J319" s="76"/>
      <c r="K319" s="76"/>
      <c r="L319" s="131"/>
      <c r="M319" s="76"/>
    </row>
    <row r="320" spans="1:13">
      <c r="A320" s="131"/>
      <c r="B320" s="131"/>
      <c r="C320" s="130"/>
      <c r="D320" s="132"/>
      <c r="E320" s="132"/>
      <c r="F320" s="132"/>
      <c r="G320" s="132"/>
      <c r="H320" s="132"/>
      <c r="I320" s="76"/>
      <c r="J320" s="76"/>
      <c r="K320" s="76"/>
      <c r="L320" s="131"/>
      <c r="M320" s="76"/>
    </row>
    <row r="321" spans="1:13">
      <c r="A321" s="131"/>
      <c r="B321" s="131"/>
      <c r="C321" s="130"/>
      <c r="D321" s="132"/>
      <c r="E321" s="132"/>
      <c r="F321" s="132"/>
      <c r="G321" s="132"/>
      <c r="H321" s="132"/>
      <c r="I321" s="76"/>
      <c r="J321" s="76"/>
      <c r="K321" s="76"/>
      <c r="L321" s="131"/>
      <c r="M321" s="76"/>
    </row>
    <row r="322" spans="1:13">
      <c r="A322" s="131"/>
      <c r="B322" s="131"/>
      <c r="C322" s="130"/>
      <c r="D322" s="132"/>
      <c r="E322" s="132"/>
      <c r="F322" s="132"/>
      <c r="G322" s="132"/>
      <c r="H322" s="132"/>
      <c r="I322" s="76"/>
      <c r="J322" s="76"/>
      <c r="K322" s="76"/>
      <c r="L322" s="131"/>
      <c r="M322" s="76"/>
    </row>
    <row r="323" spans="1:13">
      <c r="A323" s="131"/>
      <c r="B323" s="131"/>
      <c r="C323" s="130"/>
      <c r="D323" s="132"/>
      <c r="E323" s="132"/>
      <c r="F323" s="132"/>
      <c r="G323" s="132"/>
      <c r="H323" s="132"/>
      <c r="I323" s="76"/>
      <c r="J323" s="76"/>
      <c r="K323" s="76"/>
      <c r="L323" s="131"/>
      <c r="M323" s="76"/>
    </row>
    <row r="324" spans="1:13">
      <c r="A324" s="131"/>
      <c r="B324" s="131"/>
      <c r="C324" s="130"/>
      <c r="D324" s="132"/>
      <c r="E324" s="132"/>
      <c r="F324" s="132"/>
      <c r="G324" s="132"/>
      <c r="H324" s="132"/>
      <c r="I324" s="76"/>
      <c r="J324" s="76"/>
      <c r="K324" s="76"/>
      <c r="L324" s="131"/>
      <c r="M324" s="76"/>
    </row>
    <row r="325" spans="1:13">
      <c r="A325" s="131"/>
      <c r="B325" s="131"/>
      <c r="C325" s="130"/>
      <c r="D325" s="132"/>
      <c r="E325" s="132"/>
      <c r="F325" s="132"/>
      <c r="G325" s="132"/>
      <c r="H325" s="132"/>
      <c r="I325" s="76"/>
      <c r="J325" s="76"/>
      <c r="K325" s="76"/>
      <c r="L325" s="131"/>
      <c r="M325" s="76"/>
    </row>
    <row r="326" spans="1:13">
      <c r="A326" s="131"/>
      <c r="B326" s="131"/>
      <c r="C326" s="130"/>
      <c r="D326" s="132"/>
      <c r="E326" s="132"/>
      <c r="F326" s="132"/>
      <c r="G326" s="132"/>
      <c r="H326" s="132"/>
      <c r="I326" s="76"/>
      <c r="J326" s="76"/>
      <c r="K326" s="76"/>
      <c r="L326" s="131"/>
      <c r="M326" s="76"/>
    </row>
    <row r="327" spans="1:13">
      <c r="A327" s="131"/>
      <c r="B327" s="131"/>
      <c r="C327" s="130"/>
      <c r="D327" s="132"/>
      <c r="E327" s="132"/>
      <c r="F327" s="132"/>
      <c r="G327" s="132"/>
      <c r="H327" s="132"/>
      <c r="I327" s="76"/>
      <c r="J327" s="76"/>
      <c r="K327" s="76"/>
      <c r="L327" s="131"/>
      <c r="M327" s="76"/>
    </row>
    <row r="328" spans="1:13">
      <c r="A328" s="131"/>
      <c r="B328" s="131"/>
      <c r="C328" s="130"/>
      <c r="D328" s="132"/>
      <c r="E328" s="132"/>
      <c r="F328" s="132"/>
      <c r="G328" s="132"/>
      <c r="H328" s="132"/>
      <c r="I328" s="76"/>
      <c r="J328" s="76"/>
      <c r="K328" s="76"/>
      <c r="L328" s="131"/>
      <c r="M328" s="76"/>
    </row>
    <row r="329" spans="1:13">
      <c r="A329" s="131"/>
      <c r="B329" s="131"/>
      <c r="C329" s="130"/>
      <c r="D329" s="132"/>
      <c r="E329" s="132"/>
      <c r="F329" s="132"/>
      <c r="G329" s="132"/>
      <c r="H329" s="132"/>
      <c r="I329" s="76"/>
      <c r="J329" s="76"/>
      <c r="K329" s="76"/>
      <c r="L329" s="131"/>
      <c r="M329" s="76"/>
    </row>
    <row r="330" spans="1:13">
      <c r="A330" s="131"/>
      <c r="B330" s="131"/>
      <c r="C330" s="130"/>
      <c r="D330" s="132"/>
      <c r="E330" s="132"/>
      <c r="F330" s="132"/>
      <c r="G330" s="132"/>
      <c r="H330" s="132"/>
      <c r="I330" s="76"/>
      <c r="J330" s="76"/>
      <c r="K330" s="76"/>
      <c r="L330" s="131"/>
      <c r="M330" s="76"/>
    </row>
    <row r="331" spans="1:13">
      <c r="A331" s="131"/>
      <c r="B331" s="131"/>
      <c r="C331" s="130"/>
      <c r="D331" s="132"/>
      <c r="E331" s="132"/>
      <c r="F331" s="132"/>
      <c r="G331" s="132"/>
      <c r="H331" s="132"/>
      <c r="I331" s="76"/>
      <c r="J331" s="76"/>
      <c r="K331" s="76"/>
      <c r="L331" s="131"/>
      <c r="M331" s="76"/>
    </row>
    <row r="332" spans="1:13">
      <c r="A332" s="131"/>
      <c r="B332" s="131"/>
      <c r="C332" s="130"/>
      <c r="D332" s="132"/>
      <c r="E332" s="132"/>
      <c r="F332" s="132"/>
      <c r="G332" s="132"/>
      <c r="H332" s="132"/>
      <c r="I332" s="76"/>
      <c r="J332" s="76"/>
      <c r="K332" s="76"/>
      <c r="L332" s="131"/>
      <c r="M332" s="76"/>
    </row>
    <row r="333" spans="1:13">
      <c r="A333" s="131"/>
      <c r="B333" s="131"/>
      <c r="C333" s="130"/>
      <c r="D333" s="132"/>
      <c r="E333" s="132"/>
      <c r="F333" s="132"/>
      <c r="G333" s="132"/>
      <c r="H333" s="132"/>
      <c r="I333" s="76"/>
      <c r="J333" s="76"/>
      <c r="K333" s="76"/>
      <c r="L333" s="131"/>
      <c r="M333" s="76"/>
    </row>
    <row r="334" spans="1:13">
      <c r="A334" s="131"/>
      <c r="B334" s="131"/>
      <c r="C334" s="130"/>
      <c r="D334" s="132"/>
      <c r="E334" s="132"/>
      <c r="F334" s="132"/>
      <c r="G334" s="132"/>
      <c r="H334" s="132"/>
      <c r="I334" s="76"/>
      <c r="J334" s="76"/>
      <c r="K334" s="76"/>
      <c r="L334" s="131"/>
      <c r="M334" s="76"/>
    </row>
    <row r="335" spans="1:13">
      <c r="A335" s="131"/>
      <c r="B335" s="131"/>
      <c r="C335" s="130"/>
      <c r="D335" s="132"/>
      <c r="E335" s="132"/>
      <c r="F335" s="132"/>
      <c r="G335" s="132"/>
      <c r="H335" s="132"/>
      <c r="I335" s="76"/>
      <c r="J335" s="76"/>
      <c r="K335" s="76"/>
      <c r="L335" s="131"/>
      <c r="M335" s="76"/>
    </row>
    <row r="336" spans="1:13">
      <c r="A336" s="131"/>
      <c r="B336" s="131"/>
      <c r="C336" s="130"/>
      <c r="D336" s="132"/>
      <c r="E336" s="132"/>
      <c r="F336" s="132"/>
      <c r="G336" s="132"/>
      <c r="H336" s="132"/>
      <c r="I336" s="76"/>
      <c r="J336" s="76"/>
      <c r="K336" s="76"/>
      <c r="L336" s="131"/>
      <c r="M336" s="76"/>
    </row>
    <row r="337" spans="1:13">
      <c r="A337" s="131"/>
      <c r="B337" s="131"/>
      <c r="C337" s="130"/>
      <c r="D337" s="132"/>
      <c r="E337" s="132"/>
      <c r="F337" s="132"/>
      <c r="G337" s="132"/>
      <c r="H337" s="132"/>
      <c r="I337" s="76"/>
      <c r="J337" s="76"/>
      <c r="K337" s="76"/>
      <c r="L337" s="131"/>
      <c r="M337" s="76"/>
    </row>
    <row r="338" spans="1:13">
      <c r="A338" s="131"/>
      <c r="B338" s="131"/>
      <c r="C338" s="130"/>
      <c r="D338" s="132"/>
      <c r="E338" s="132"/>
      <c r="F338" s="132"/>
      <c r="G338" s="132"/>
      <c r="H338" s="132"/>
      <c r="I338" s="76"/>
      <c r="J338" s="76"/>
      <c r="K338" s="76"/>
      <c r="L338" s="131"/>
      <c r="M338" s="76"/>
    </row>
    <row r="339" spans="1:13">
      <c r="A339" s="131"/>
      <c r="B339" s="131"/>
      <c r="C339" s="130"/>
      <c r="D339" s="132"/>
      <c r="E339" s="132"/>
      <c r="F339" s="132"/>
      <c r="G339" s="132"/>
      <c r="H339" s="132"/>
      <c r="I339" s="76"/>
      <c r="J339" s="76"/>
      <c r="K339" s="76"/>
      <c r="L339" s="131"/>
      <c r="M339" s="76"/>
    </row>
    <row r="340" spans="1:13">
      <c r="A340" s="131"/>
      <c r="B340" s="131"/>
      <c r="C340" s="130"/>
      <c r="D340" s="132"/>
      <c r="E340" s="132"/>
      <c r="F340" s="132"/>
      <c r="G340" s="132"/>
      <c r="H340" s="132"/>
      <c r="I340" s="76"/>
      <c r="J340" s="76"/>
      <c r="K340" s="76"/>
      <c r="L340" s="131"/>
      <c r="M340" s="76"/>
    </row>
    <row r="341" spans="1:13">
      <c r="A341" s="131"/>
      <c r="B341" s="131"/>
      <c r="C341" s="130"/>
      <c r="D341" s="132"/>
      <c r="E341" s="132"/>
      <c r="F341" s="132"/>
      <c r="G341" s="132"/>
      <c r="H341" s="132"/>
      <c r="I341" s="76"/>
      <c r="J341" s="76"/>
      <c r="K341" s="76"/>
      <c r="L341" s="131"/>
      <c r="M341" s="76"/>
    </row>
    <row r="342" spans="1:13">
      <c r="A342" s="131"/>
      <c r="B342" s="131"/>
      <c r="C342" s="130"/>
      <c r="D342" s="132"/>
      <c r="E342" s="132"/>
      <c r="F342" s="132"/>
      <c r="G342" s="132"/>
      <c r="H342" s="132"/>
      <c r="I342" s="76"/>
      <c r="J342" s="76"/>
      <c r="K342" s="76"/>
      <c r="L342" s="131"/>
      <c r="M342" s="76"/>
    </row>
    <row r="343" spans="1:13">
      <c r="A343" s="131"/>
      <c r="B343" s="131"/>
      <c r="C343" s="130"/>
      <c r="D343" s="132"/>
      <c r="E343" s="132"/>
      <c r="F343" s="132"/>
      <c r="G343" s="132"/>
      <c r="H343" s="132"/>
      <c r="I343" s="76"/>
      <c r="J343" s="76"/>
      <c r="K343" s="76"/>
      <c r="L343" s="131"/>
      <c r="M343" s="76"/>
    </row>
    <row r="344" spans="1:13">
      <c r="A344" s="131"/>
      <c r="B344" s="131"/>
      <c r="C344" s="130"/>
      <c r="D344" s="132"/>
      <c r="E344" s="132"/>
      <c r="F344" s="132"/>
      <c r="G344" s="132"/>
      <c r="H344" s="132"/>
      <c r="I344" s="76"/>
      <c r="J344" s="76"/>
      <c r="K344" s="76"/>
      <c r="L344" s="131"/>
      <c r="M344" s="76"/>
    </row>
    <row r="345" spans="1:13">
      <c r="A345" s="131"/>
      <c r="B345" s="131"/>
      <c r="C345" s="130"/>
      <c r="D345" s="132"/>
      <c r="E345" s="132"/>
      <c r="F345" s="132"/>
      <c r="G345" s="132"/>
      <c r="H345" s="132"/>
      <c r="I345" s="76"/>
      <c r="J345" s="76"/>
      <c r="K345" s="76"/>
      <c r="L345" s="131"/>
      <c r="M345" s="76"/>
    </row>
    <row r="346" spans="1:13">
      <c r="A346" s="131"/>
      <c r="B346" s="131"/>
      <c r="C346" s="130"/>
      <c r="D346" s="132"/>
      <c r="E346" s="132"/>
      <c r="F346" s="132"/>
      <c r="G346" s="132"/>
      <c r="H346" s="132"/>
      <c r="I346" s="76"/>
      <c r="J346" s="76"/>
      <c r="K346" s="76"/>
      <c r="L346" s="131"/>
      <c r="M346" s="76"/>
    </row>
    <row r="347" spans="1:13">
      <c r="A347" s="131"/>
      <c r="B347" s="131"/>
      <c r="C347" s="130"/>
      <c r="D347" s="132"/>
      <c r="E347" s="132"/>
      <c r="F347" s="132"/>
      <c r="G347" s="132"/>
      <c r="H347" s="132"/>
      <c r="I347" s="76"/>
      <c r="J347" s="76"/>
      <c r="K347" s="76"/>
      <c r="L347" s="131"/>
      <c r="M347" s="76"/>
    </row>
    <row r="348" spans="1:13">
      <c r="A348" s="131"/>
      <c r="B348" s="131"/>
      <c r="C348" s="130"/>
      <c r="D348" s="132"/>
      <c r="E348" s="132"/>
      <c r="F348" s="132"/>
      <c r="G348" s="132"/>
      <c r="H348" s="132"/>
      <c r="I348" s="76"/>
      <c r="J348" s="76"/>
      <c r="K348" s="76"/>
      <c r="L348" s="131"/>
      <c r="M348" s="76"/>
    </row>
    <row r="349" spans="1:13">
      <c r="A349" s="131"/>
      <c r="B349" s="131"/>
      <c r="C349" s="130"/>
      <c r="D349" s="132"/>
      <c r="E349" s="132"/>
      <c r="F349" s="132"/>
      <c r="G349" s="132"/>
      <c r="H349" s="132"/>
      <c r="I349" s="76"/>
      <c r="J349" s="76"/>
      <c r="K349" s="76"/>
      <c r="L349" s="131"/>
      <c r="M349" s="76"/>
    </row>
    <row r="350" spans="1:13">
      <c r="A350" s="131"/>
      <c r="B350" s="131"/>
      <c r="C350" s="130"/>
      <c r="D350" s="132"/>
      <c r="E350" s="132"/>
      <c r="F350" s="132"/>
      <c r="G350" s="132"/>
      <c r="H350" s="132"/>
      <c r="I350" s="76"/>
      <c r="J350" s="76"/>
      <c r="K350" s="76"/>
      <c r="L350" s="131"/>
      <c r="M350" s="76"/>
    </row>
    <row r="351" spans="1:13">
      <c r="A351" s="131"/>
      <c r="B351" s="131"/>
      <c r="C351" s="130"/>
      <c r="D351" s="132"/>
      <c r="E351" s="132"/>
      <c r="F351" s="132"/>
      <c r="G351" s="132"/>
      <c r="H351" s="132"/>
      <c r="I351" s="76"/>
      <c r="J351" s="76"/>
      <c r="K351" s="76"/>
      <c r="L351" s="131"/>
      <c r="M351" s="76"/>
    </row>
    <row r="352" spans="1:13">
      <c r="A352" s="131"/>
      <c r="B352" s="131"/>
      <c r="C352" s="130"/>
      <c r="D352" s="132"/>
      <c r="E352" s="132"/>
      <c r="F352" s="132"/>
      <c r="G352" s="132"/>
      <c r="H352" s="132"/>
      <c r="I352" s="76"/>
      <c r="J352" s="76"/>
      <c r="K352" s="76"/>
      <c r="L352" s="131"/>
      <c r="M352" s="76"/>
    </row>
    <row r="353" spans="1:13">
      <c r="A353" s="131"/>
      <c r="B353" s="131"/>
      <c r="C353" s="130"/>
      <c r="D353" s="132"/>
      <c r="E353" s="132"/>
      <c r="F353" s="132"/>
      <c r="G353" s="132"/>
      <c r="H353" s="132"/>
      <c r="I353" s="76"/>
      <c r="J353" s="76"/>
      <c r="K353" s="76"/>
      <c r="L353" s="131"/>
      <c r="M353" s="76"/>
    </row>
    <row r="354" spans="1:13">
      <c r="A354" s="131"/>
      <c r="B354" s="131"/>
      <c r="C354" s="130"/>
      <c r="D354" s="132"/>
      <c r="E354" s="132"/>
      <c r="F354" s="132"/>
      <c r="G354" s="132"/>
      <c r="H354" s="132"/>
      <c r="I354" s="76"/>
      <c r="J354" s="76"/>
      <c r="K354" s="76"/>
      <c r="L354" s="131"/>
      <c r="M354" s="76"/>
    </row>
    <row r="355" spans="1:13">
      <c r="A355" s="131"/>
      <c r="B355" s="131"/>
      <c r="C355" s="130"/>
      <c r="D355" s="132"/>
      <c r="E355" s="132"/>
      <c r="F355" s="132"/>
      <c r="G355" s="132"/>
      <c r="H355" s="132"/>
      <c r="I355" s="76"/>
      <c r="J355" s="76"/>
      <c r="K355" s="76"/>
      <c r="L355" s="131"/>
      <c r="M355" s="76"/>
    </row>
    <row r="356" spans="1:13">
      <c r="A356" s="131"/>
      <c r="B356" s="131"/>
      <c r="C356" s="130"/>
      <c r="D356" s="132"/>
      <c r="E356" s="132"/>
      <c r="F356" s="132"/>
      <c r="G356" s="132"/>
      <c r="H356" s="132"/>
      <c r="I356" s="76"/>
      <c r="J356" s="76"/>
      <c r="K356" s="76"/>
      <c r="L356" s="131"/>
      <c r="M356" s="76"/>
    </row>
    <row r="357" spans="1:13">
      <c r="A357" s="131"/>
      <c r="B357" s="131"/>
      <c r="C357" s="130"/>
      <c r="D357" s="132"/>
      <c r="E357" s="132"/>
      <c r="F357" s="132"/>
      <c r="G357" s="132"/>
      <c r="H357" s="132"/>
      <c r="I357" s="76"/>
      <c r="J357" s="76"/>
      <c r="K357" s="76"/>
      <c r="L357" s="131"/>
      <c r="M357" s="76"/>
    </row>
    <row r="358" spans="1:13">
      <c r="A358" s="131"/>
      <c r="B358" s="131"/>
      <c r="C358" s="130"/>
      <c r="D358" s="132"/>
      <c r="E358" s="132"/>
      <c r="F358" s="132"/>
      <c r="G358" s="132"/>
      <c r="H358" s="132"/>
      <c r="I358" s="76"/>
      <c r="J358" s="76"/>
      <c r="K358" s="76"/>
      <c r="L358" s="131"/>
      <c r="M358" s="76"/>
    </row>
    <row r="359" spans="1:13">
      <c r="A359" s="131"/>
      <c r="B359" s="131"/>
      <c r="C359" s="130"/>
      <c r="D359" s="132"/>
      <c r="E359" s="132"/>
      <c r="F359" s="132"/>
      <c r="G359" s="132"/>
      <c r="H359" s="132"/>
      <c r="I359" s="76"/>
      <c r="J359" s="76"/>
      <c r="K359" s="76"/>
      <c r="L359" s="131"/>
      <c r="M359" s="76"/>
    </row>
    <row r="360" spans="1:13">
      <c r="A360" s="131"/>
      <c r="B360" s="131"/>
      <c r="C360" s="130"/>
      <c r="D360" s="132"/>
      <c r="E360" s="132"/>
      <c r="F360" s="132"/>
      <c r="G360" s="132"/>
      <c r="H360" s="132"/>
      <c r="I360" s="76"/>
      <c r="J360" s="76"/>
      <c r="K360" s="76"/>
      <c r="L360" s="131"/>
      <c r="M360" s="76"/>
    </row>
    <row r="361" spans="1:13">
      <c r="A361" s="131"/>
      <c r="B361" s="131"/>
      <c r="C361" s="130"/>
      <c r="D361" s="132"/>
      <c r="E361" s="132"/>
      <c r="F361" s="132"/>
      <c r="G361" s="132"/>
      <c r="H361" s="132"/>
      <c r="I361" s="76"/>
      <c r="J361" s="76"/>
      <c r="K361" s="76"/>
      <c r="L361" s="131"/>
      <c r="M361" s="76"/>
    </row>
    <row r="362" spans="1:13">
      <c r="A362" s="131"/>
      <c r="B362" s="131"/>
      <c r="C362" s="130"/>
      <c r="D362" s="132"/>
      <c r="E362" s="132"/>
      <c r="F362" s="132"/>
      <c r="G362" s="132"/>
      <c r="H362" s="132"/>
      <c r="I362" s="76"/>
      <c r="J362" s="76"/>
      <c r="K362" s="76"/>
      <c r="L362" s="131"/>
      <c r="M362" s="76"/>
    </row>
    <row r="363" spans="1:13">
      <c r="A363" s="131"/>
      <c r="B363" s="131"/>
      <c r="C363" s="130"/>
      <c r="D363" s="132"/>
      <c r="E363" s="132"/>
      <c r="F363" s="132"/>
      <c r="G363" s="132"/>
      <c r="H363" s="132"/>
      <c r="I363" s="76"/>
      <c r="J363" s="76"/>
      <c r="K363" s="76"/>
      <c r="L363" s="131"/>
      <c r="M363" s="76"/>
    </row>
    <row r="364" spans="1:13">
      <c r="A364" s="131"/>
      <c r="B364" s="131"/>
      <c r="C364" s="130"/>
      <c r="D364" s="132"/>
      <c r="E364" s="132"/>
      <c r="F364" s="132"/>
      <c r="G364" s="132"/>
      <c r="H364" s="132"/>
      <c r="I364" s="76"/>
      <c r="J364" s="76"/>
      <c r="K364" s="76"/>
      <c r="L364" s="131"/>
      <c r="M364" s="76"/>
    </row>
    <row r="365" spans="1:13">
      <c r="A365" s="131"/>
      <c r="B365" s="131"/>
      <c r="C365" s="130"/>
      <c r="D365" s="132"/>
      <c r="E365" s="132"/>
      <c r="F365" s="132"/>
      <c r="G365" s="132"/>
      <c r="H365" s="132"/>
      <c r="I365" s="76"/>
      <c r="J365" s="76"/>
      <c r="K365" s="76"/>
      <c r="L365" s="131"/>
      <c r="M365" s="76"/>
    </row>
    <row r="366" spans="1:13">
      <c r="A366" s="131"/>
      <c r="B366" s="131"/>
      <c r="C366" s="130"/>
      <c r="D366" s="132"/>
      <c r="E366" s="132"/>
      <c r="F366" s="132"/>
      <c r="G366" s="132"/>
      <c r="H366" s="132"/>
      <c r="I366" s="76"/>
      <c r="J366" s="76"/>
      <c r="K366" s="76"/>
      <c r="L366" s="131"/>
      <c r="M366" s="76"/>
    </row>
    <row r="367" spans="1:13">
      <c r="A367" s="131"/>
      <c r="B367" s="131"/>
      <c r="C367" s="130"/>
      <c r="D367" s="132"/>
      <c r="E367" s="132"/>
      <c r="F367" s="132"/>
      <c r="G367" s="132"/>
      <c r="H367" s="132"/>
      <c r="I367" s="76"/>
      <c r="J367" s="76"/>
      <c r="K367" s="76"/>
      <c r="L367" s="131"/>
      <c r="M367" s="76"/>
    </row>
    <row r="368" spans="1:13">
      <c r="A368" s="131"/>
      <c r="B368" s="131"/>
      <c r="C368" s="130"/>
      <c r="D368" s="132"/>
      <c r="E368" s="132"/>
      <c r="F368" s="132"/>
      <c r="G368" s="132"/>
      <c r="H368" s="132"/>
      <c r="I368" s="76"/>
      <c r="J368" s="76"/>
      <c r="K368" s="76"/>
      <c r="L368" s="131"/>
      <c r="M368" s="76"/>
    </row>
    <row r="369" spans="1:13">
      <c r="A369" s="131"/>
      <c r="B369" s="131"/>
      <c r="C369" s="130"/>
      <c r="D369" s="132"/>
      <c r="E369" s="132"/>
      <c r="F369" s="132"/>
      <c r="G369" s="132"/>
      <c r="H369" s="132"/>
      <c r="I369" s="76"/>
      <c r="J369" s="76"/>
      <c r="K369" s="76"/>
      <c r="L369" s="131"/>
      <c r="M369" s="76"/>
    </row>
    <row r="370" spans="1:13">
      <c r="A370" s="131"/>
      <c r="B370" s="131"/>
      <c r="C370" s="130"/>
      <c r="D370" s="132"/>
      <c r="E370" s="132"/>
      <c r="F370" s="132"/>
      <c r="G370" s="132"/>
      <c r="H370" s="132"/>
      <c r="I370" s="76"/>
      <c r="J370" s="76"/>
      <c r="K370" s="76"/>
      <c r="L370" s="131"/>
      <c r="M370" s="76"/>
    </row>
    <row r="371" spans="1:13">
      <c r="A371" s="131"/>
      <c r="B371" s="131"/>
      <c r="C371" s="130"/>
      <c r="D371" s="132"/>
      <c r="E371" s="132"/>
      <c r="F371" s="132"/>
      <c r="G371" s="132"/>
      <c r="H371" s="132"/>
      <c r="I371" s="76"/>
      <c r="J371" s="76"/>
      <c r="K371" s="76"/>
      <c r="L371" s="131"/>
      <c r="M371" s="76"/>
    </row>
    <row r="372" spans="1:13">
      <c r="A372" s="131"/>
      <c r="B372" s="131"/>
      <c r="C372" s="130"/>
      <c r="D372" s="132"/>
      <c r="E372" s="132"/>
      <c r="F372" s="132"/>
      <c r="G372" s="132"/>
      <c r="H372" s="132"/>
      <c r="I372" s="76"/>
      <c r="J372" s="76"/>
      <c r="K372" s="76"/>
      <c r="L372" s="131"/>
      <c r="M372" s="76"/>
    </row>
    <row r="373" spans="1:13">
      <c r="A373" s="131"/>
      <c r="B373" s="131"/>
      <c r="C373" s="130"/>
      <c r="D373" s="132"/>
      <c r="E373" s="132"/>
      <c r="F373" s="132"/>
      <c r="G373" s="132"/>
      <c r="H373" s="132"/>
      <c r="I373" s="76"/>
      <c r="J373" s="76"/>
      <c r="K373" s="76"/>
      <c r="L373" s="131"/>
      <c r="M373" s="76"/>
    </row>
    <row r="374" spans="1:13">
      <c r="A374" s="131"/>
      <c r="B374" s="131"/>
      <c r="C374" s="130"/>
      <c r="D374" s="132"/>
      <c r="E374" s="132"/>
      <c r="F374" s="132"/>
      <c r="G374" s="132"/>
      <c r="H374" s="132"/>
      <c r="I374" s="76"/>
      <c r="J374" s="76"/>
      <c r="K374" s="76"/>
      <c r="L374" s="131"/>
      <c r="M374" s="76"/>
    </row>
    <row r="375" spans="1:13">
      <c r="A375" s="131"/>
      <c r="B375" s="131"/>
      <c r="C375" s="130"/>
      <c r="D375" s="132"/>
      <c r="E375" s="132"/>
      <c r="F375" s="132"/>
      <c r="G375" s="132"/>
      <c r="H375" s="132"/>
      <c r="I375" s="76"/>
      <c r="J375" s="76"/>
      <c r="K375" s="76"/>
      <c r="L375" s="131"/>
      <c r="M375" s="76"/>
    </row>
    <row r="376" spans="1:13">
      <c r="A376" s="131"/>
      <c r="B376" s="131"/>
      <c r="C376" s="130"/>
      <c r="D376" s="132"/>
      <c r="E376" s="132"/>
      <c r="F376" s="132"/>
      <c r="G376" s="132"/>
      <c r="H376" s="132"/>
      <c r="I376" s="76"/>
      <c r="J376" s="76"/>
      <c r="K376" s="76"/>
      <c r="L376" s="131"/>
      <c r="M376" s="76"/>
    </row>
    <row r="377" spans="1:13">
      <c r="A377" s="131"/>
      <c r="B377" s="131"/>
      <c r="C377" s="130"/>
      <c r="D377" s="132"/>
      <c r="E377" s="132"/>
      <c r="F377" s="132"/>
      <c r="G377" s="132"/>
      <c r="H377" s="132"/>
      <c r="I377" s="76"/>
      <c r="J377" s="76"/>
      <c r="K377" s="76"/>
      <c r="L377" s="131"/>
      <c r="M377" s="76"/>
    </row>
    <row r="378" spans="1:13">
      <c r="A378" s="131"/>
      <c r="B378" s="131"/>
      <c r="C378" s="130"/>
      <c r="D378" s="132"/>
      <c r="E378" s="132"/>
      <c r="F378" s="132"/>
      <c r="G378" s="132"/>
      <c r="H378" s="132"/>
      <c r="I378" s="76"/>
      <c r="J378" s="76"/>
      <c r="K378" s="76"/>
      <c r="L378" s="131"/>
      <c r="M378" s="76"/>
    </row>
    <row r="379" spans="1:13">
      <c r="A379" s="131"/>
      <c r="B379" s="131"/>
      <c r="C379" s="130"/>
      <c r="D379" s="132"/>
      <c r="E379" s="132"/>
      <c r="F379" s="132"/>
      <c r="G379" s="132"/>
      <c r="H379" s="132"/>
      <c r="I379" s="76"/>
      <c r="J379" s="76"/>
      <c r="K379" s="76"/>
      <c r="L379" s="131"/>
      <c r="M379" s="76"/>
    </row>
    <row r="380" spans="1:13">
      <c r="A380" s="131"/>
      <c r="B380" s="131"/>
      <c r="C380" s="130"/>
      <c r="D380" s="132"/>
      <c r="E380" s="132"/>
      <c r="F380" s="132"/>
      <c r="G380" s="132"/>
      <c r="H380" s="132"/>
      <c r="I380" s="76"/>
      <c r="J380" s="76"/>
      <c r="K380" s="76"/>
      <c r="L380" s="131"/>
      <c r="M380" s="76"/>
    </row>
    <row r="381" spans="1:13">
      <c r="A381" s="131"/>
      <c r="B381" s="131"/>
      <c r="C381" s="130"/>
      <c r="D381" s="132"/>
      <c r="E381" s="132"/>
      <c r="F381" s="132"/>
      <c r="G381" s="132"/>
      <c r="H381" s="132"/>
      <c r="I381" s="76"/>
      <c r="J381" s="76"/>
      <c r="K381" s="76"/>
      <c r="L381" s="131"/>
      <c r="M381" s="76"/>
    </row>
    <row r="382" spans="1:13">
      <c r="A382" s="131"/>
      <c r="B382" s="131"/>
      <c r="C382" s="130"/>
      <c r="D382" s="132"/>
      <c r="E382" s="132"/>
      <c r="F382" s="132"/>
      <c r="G382" s="132"/>
      <c r="H382" s="132"/>
      <c r="I382" s="76"/>
      <c r="J382" s="76"/>
      <c r="K382" s="76"/>
      <c r="L382" s="131"/>
      <c r="M382" s="76"/>
    </row>
    <row r="383" spans="1:13">
      <c r="A383" s="131"/>
      <c r="B383" s="131"/>
      <c r="C383" s="130"/>
      <c r="D383" s="132"/>
      <c r="E383" s="132"/>
      <c r="F383" s="132"/>
      <c r="G383" s="132"/>
      <c r="H383" s="132"/>
      <c r="I383" s="76"/>
      <c r="J383" s="76"/>
      <c r="K383" s="76"/>
      <c r="L383" s="131"/>
      <c r="M383" s="76"/>
    </row>
    <row r="384" spans="1:13">
      <c r="A384" s="131"/>
      <c r="B384" s="131"/>
      <c r="C384" s="130"/>
      <c r="D384" s="132"/>
      <c r="E384" s="132"/>
      <c r="F384" s="132"/>
      <c r="G384" s="132"/>
      <c r="H384" s="132"/>
      <c r="I384" s="76"/>
      <c r="J384" s="76"/>
      <c r="K384" s="76"/>
      <c r="L384" s="131"/>
      <c r="M384" s="76"/>
    </row>
    <row r="385" spans="1:13">
      <c r="A385" s="131"/>
      <c r="B385" s="131"/>
      <c r="C385" s="130"/>
      <c r="D385" s="132"/>
      <c r="E385" s="132"/>
      <c r="F385" s="132"/>
      <c r="G385" s="132"/>
      <c r="H385" s="132"/>
      <c r="I385" s="76"/>
      <c r="J385" s="76"/>
      <c r="K385" s="76"/>
      <c r="L385" s="131"/>
      <c r="M385" s="76"/>
    </row>
    <row r="386" spans="1:13">
      <c r="A386" s="131"/>
      <c r="B386" s="131"/>
      <c r="C386" s="130"/>
      <c r="D386" s="132"/>
      <c r="E386" s="132"/>
      <c r="F386" s="132"/>
      <c r="G386" s="132"/>
      <c r="H386" s="132"/>
      <c r="I386" s="76"/>
      <c r="J386" s="76"/>
      <c r="K386" s="76"/>
      <c r="L386" s="131"/>
      <c r="M386" s="76"/>
    </row>
    <row r="387" spans="1:13">
      <c r="A387" s="131"/>
      <c r="B387" s="131"/>
      <c r="C387" s="130"/>
      <c r="D387" s="132"/>
      <c r="E387" s="132"/>
      <c r="F387" s="132"/>
      <c r="G387" s="132"/>
      <c r="H387" s="132"/>
      <c r="I387" s="76"/>
      <c r="J387" s="76"/>
      <c r="K387" s="76"/>
      <c r="L387" s="131"/>
      <c r="M387" s="76"/>
    </row>
    <row r="388" spans="1:13">
      <c r="A388" s="131"/>
      <c r="B388" s="131"/>
      <c r="C388" s="130"/>
      <c r="D388" s="132"/>
      <c r="E388" s="132"/>
      <c r="F388" s="132"/>
      <c r="G388" s="132"/>
      <c r="H388" s="132"/>
      <c r="I388" s="76"/>
      <c r="J388" s="76"/>
      <c r="K388" s="76"/>
      <c r="L388" s="131"/>
      <c r="M388" s="76"/>
    </row>
    <row r="389" spans="1:13">
      <c r="A389" s="131"/>
      <c r="B389" s="131"/>
      <c r="C389" s="130"/>
      <c r="D389" s="132"/>
      <c r="E389" s="132"/>
      <c r="F389" s="132"/>
      <c r="G389" s="132"/>
      <c r="H389" s="132"/>
      <c r="I389" s="76"/>
      <c r="J389" s="76"/>
      <c r="K389" s="76"/>
      <c r="L389" s="131"/>
      <c r="M389" s="76"/>
    </row>
    <row r="390" spans="1:13">
      <c r="A390" s="131"/>
      <c r="B390" s="131"/>
      <c r="C390" s="130"/>
      <c r="D390" s="132"/>
      <c r="E390" s="132"/>
      <c r="F390" s="132"/>
      <c r="G390" s="132"/>
      <c r="H390" s="132"/>
      <c r="I390" s="76"/>
      <c r="J390" s="76"/>
      <c r="K390" s="76"/>
      <c r="L390" s="131"/>
      <c r="M390" s="76"/>
    </row>
    <row r="391" spans="1:13">
      <c r="A391" s="131"/>
      <c r="B391" s="131"/>
      <c r="C391" s="130"/>
      <c r="D391" s="132"/>
      <c r="E391" s="132"/>
      <c r="F391" s="132"/>
      <c r="G391" s="132"/>
      <c r="H391" s="132"/>
      <c r="I391" s="76"/>
      <c r="J391" s="76"/>
      <c r="K391" s="76"/>
      <c r="L391" s="131"/>
      <c r="M391" s="76"/>
    </row>
    <row r="392" spans="1:13">
      <c r="A392" s="131"/>
      <c r="B392" s="131"/>
      <c r="C392" s="130"/>
      <c r="D392" s="132"/>
      <c r="E392" s="132"/>
      <c r="F392" s="132"/>
      <c r="G392" s="132"/>
      <c r="H392" s="132"/>
      <c r="I392" s="76"/>
      <c r="J392" s="76"/>
      <c r="K392" s="76"/>
      <c r="L392" s="131"/>
      <c r="M392" s="76"/>
    </row>
    <row r="393" spans="1:13">
      <c r="A393" s="131"/>
      <c r="B393" s="131"/>
      <c r="C393" s="130"/>
      <c r="D393" s="132"/>
      <c r="E393" s="132"/>
      <c r="F393" s="132"/>
      <c r="G393" s="132"/>
      <c r="H393" s="132"/>
      <c r="I393" s="76"/>
      <c r="J393" s="76"/>
      <c r="K393" s="76"/>
      <c r="L393" s="131"/>
      <c r="M393" s="76"/>
    </row>
    <row r="394" spans="1:13">
      <c r="A394" s="131"/>
      <c r="B394" s="131"/>
      <c r="C394" s="130"/>
      <c r="D394" s="132"/>
      <c r="E394" s="132"/>
      <c r="F394" s="132"/>
      <c r="G394" s="132"/>
      <c r="H394" s="132"/>
      <c r="I394" s="76"/>
      <c r="J394" s="76"/>
      <c r="K394" s="76"/>
      <c r="L394" s="131"/>
      <c r="M394" s="76"/>
    </row>
    <row r="395" spans="1:13">
      <c r="A395" s="131"/>
      <c r="B395" s="131"/>
      <c r="C395" s="130"/>
      <c r="D395" s="132"/>
      <c r="E395" s="132"/>
      <c r="F395" s="132"/>
      <c r="G395" s="132"/>
      <c r="H395" s="132"/>
      <c r="I395" s="76"/>
      <c r="J395" s="76"/>
      <c r="K395" s="76"/>
      <c r="L395" s="131"/>
      <c r="M395" s="76"/>
    </row>
    <row r="396" spans="1:13">
      <c r="A396" s="131"/>
      <c r="B396" s="131"/>
      <c r="C396" s="130"/>
      <c r="D396" s="132"/>
      <c r="E396" s="132"/>
      <c r="F396" s="132"/>
      <c r="G396" s="132"/>
      <c r="H396" s="132"/>
      <c r="I396" s="76"/>
      <c r="J396" s="76"/>
      <c r="K396" s="76"/>
      <c r="L396" s="131"/>
      <c r="M396" s="76"/>
    </row>
    <row r="397" spans="1:13">
      <c r="A397" s="131"/>
      <c r="B397" s="131"/>
      <c r="C397" s="130"/>
      <c r="D397" s="132"/>
      <c r="E397" s="132"/>
      <c r="F397" s="132"/>
      <c r="G397" s="132"/>
      <c r="H397" s="132"/>
      <c r="I397" s="76"/>
      <c r="J397" s="76"/>
      <c r="K397" s="76"/>
      <c r="L397" s="131"/>
      <c r="M397" s="76"/>
    </row>
    <row r="398" spans="1:13">
      <c r="A398" s="131"/>
      <c r="B398" s="131"/>
      <c r="C398" s="130"/>
      <c r="D398" s="132"/>
      <c r="E398" s="132"/>
      <c r="F398" s="132"/>
      <c r="G398" s="132"/>
      <c r="H398" s="132"/>
      <c r="I398" s="76"/>
      <c r="J398" s="76"/>
      <c r="K398" s="76"/>
      <c r="L398" s="131"/>
      <c r="M398" s="76"/>
    </row>
    <row r="399" spans="1:13">
      <c r="A399" s="131"/>
      <c r="B399" s="131"/>
      <c r="C399" s="130"/>
      <c r="D399" s="132"/>
      <c r="E399" s="132"/>
      <c r="F399" s="132"/>
      <c r="G399" s="132"/>
      <c r="H399" s="132"/>
      <c r="I399" s="76"/>
      <c r="J399" s="76"/>
      <c r="K399" s="76"/>
      <c r="L399" s="131"/>
      <c r="M399" s="76"/>
    </row>
    <row r="400" spans="1:13">
      <c r="A400" s="131"/>
      <c r="B400" s="131"/>
      <c r="C400" s="130"/>
      <c r="D400" s="132"/>
      <c r="E400" s="132"/>
      <c r="F400" s="132"/>
      <c r="G400" s="132"/>
      <c r="H400" s="132"/>
      <c r="I400" s="76"/>
      <c r="J400" s="76"/>
      <c r="K400" s="76"/>
      <c r="L400" s="131"/>
      <c r="M400" s="76"/>
    </row>
    <row r="401" spans="1:13">
      <c r="A401" s="131"/>
      <c r="B401" s="131"/>
      <c r="C401" s="130"/>
      <c r="D401" s="132"/>
      <c r="E401" s="132"/>
      <c r="F401" s="132"/>
      <c r="G401" s="132"/>
      <c r="H401" s="132"/>
      <c r="I401" s="76"/>
      <c r="J401" s="76"/>
      <c r="K401" s="76"/>
      <c r="L401" s="131"/>
      <c r="M401" s="76"/>
    </row>
    <row r="402" spans="1:13">
      <c r="A402" s="131"/>
      <c r="B402" s="131"/>
      <c r="C402" s="130"/>
      <c r="D402" s="132"/>
      <c r="E402" s="132"/>
      <c r="F402" s="132"/>
      <c r="G402" s="132"/>
      <c r="H402" s="132"/>
      <c r="I402" s="76"/>
      <c r="J402" s="76"/>
      <c r="K402" s="76"/>
      <c r="L402" s="131"/>
      <c r="M402" s="76"/>
    </row>
    <row r="403" spans="1:13">
      <c r="A403" s="131"/>
      <c r="B403" s="131"/>
      <c r="C403" s="130"/>
      <c r="D403" s="132"/>
      <c r="E403" s="132"/>
      <c r="F403" s="132"/>
      <c r="G403" s="132"/>
      <c r="H403" s="132"/>
      <c r="I403" s="76"/>
      <c r="J403" s="76"/>
      <c r="K403" s="76"/>
      <c r="L403" s="131"/>
      <c r="M403" s="76"/>
    </row>
    <row r="404" spans="1:13">
      <c r="A404" s="131"/>
      <c r="B404" s="131"/>
      <c r="C404" s="130"/>
      <c r="D404" s="132"/>
      <c r="E404" s="132"/>
      <c r="F404" s="132"/>
      <c r="G404" s="132"/>
      <c r="H404" s="132"/>
      <c r="I404" s="76"/>
      <c r="J404" s="76"/>
      <c r="K404" s="76"/>
      <c r="L404" s="131"/>
      <c r="M404" s="76"/>
    </row>
    <row r="405" spans="1:13">
      <c r="A405" s="131"/>
      <c r="B405" s="131"/>
      <c r="C405" s="130"/>
      <c r="D405" s="132"/>
      <c r="E405" s="132"/>
      <c r="F405" s="132"/>
      <c r="G405" s="132"/>
      <c r="H405" s="132"/>
      <c r="I405" s="76"/>
      <c r="J405" s="76"/>
      <c r="K405" s="76"/>
      <c r="L405" s="131"/>
      <c r="M405" s="76"/>
    </row>
    <row r="406" spans="1:13">
      <c r="A406" s="131"/>
      <c r="B406" s="131"/>
      <c r="C406" s="130"/>
      <c r="D406" s="132"/>
      <c r="E406" s="132"/>
      <c r="F406" s="132"/>
      <c r="G406" s="132"/>
      <c r="H406" s="132"/>
      <c r="I406" s="76"/>
      <c r="J406" s="76"/>
      <c r="K406" s="76"/>
      <c r="L406" s="131"/>
      <c r="M406" s="76"/>
    </row>
    <row r="407" spans="1:13">
      <c r="A407" s="131"/>
      <c r="B407" s="131"/>
      <c r="C407" s="130"/>
      <c r="D407" s="132"/>
      <c r="E407" s="132"/>
      <c r="F407" s="132"/>
      <c r="G407" s="132"/>
      <c r="H407" s="132"/>
      <c r="I407" s="76"/>
      <c r="J407" s="76"/>
      <c r="K407" s="76"/>
      <c r="L407" s="131"/>
      <c r="M407" s="76"/>
    </row>
    <row r="408" spans="1:13">
      <c r="A408" s="131"/>
      <c r="B408" s="131"/>
      <c r="C408" s="130"/>
      <c r="D408" s="132"/>
      <c r="E408" s="132"/>
      <c r="F408" s="132"/>
      <c r="G408" s="132"/>
      <c r="H408" s="132"/>
      <c r="I408" s="76"/>
      <c r="J408" s="76"/>
      <c r="K408" s="76"/>
      <c r="L408" s="131"/>
      <c r="M408" s="76"/>
    </row>
    <row r="409" spans="1:13">
      <c r="A409" s="131"/>
      <c r="B409" s="131"/>
      <c r="C409" s="130"/>
      <c r="D409" s="132"/>
      <c r="E409" s="132"/>
      <c r="F409" s="132"/>
      <c r="G409" s="132"/>
      <c r="H409" s="132"/>
      <c r="I409" s="76"/>
      <c r="J409" s="76"/>
      <c r="K409" s="76"/>
      <c r="L409" s="131"/>
      <c r="M409" s="76"/>
    </row>
    <row r="410" spans="1:13">
      <c r="A410" s="131"/>
      <c r="B410" s="131"/>
      <c r="C410" s="130"/>
      <c r="D410" s="132"/>
      <c r="E410" s="132"/>
      <c r="F410" s="132"/>
      <c r="G410" s="132"/>
      <c r="H410" s="132"/>
      <c r="I410" s="76"/>
      <c r="J410" s="76"/>
      <c r="K410" s="76"/>
      <c r="L410" s="131"/>
      <c r="M410" s="76"/>
    </row>
    <row r="411" spans="1:13">
      <c r="A411" s="131"/>
      <c r="B411" s="131"/>
      <c r="C411" s="130"/>
      <c r="D411" s="132"/>
      <c r="E411" s="132"/>
      <c r="F411" s="132"/>
      <c r="G411" s="132"/>
      <c r="H411" s="132"/>
      <c r="I411" s="76"/>
      <c r="J411" s="76"/>
      <c r="K411" s="76"/>
      <c r="L411" s="131"/>
      <c r="M411" s="76"/>
    </row>
    <row r="412" spans="1:13">
      <c r="A412" s="131"/>
      <c r="B412" s="131"/>
      <c r="C412" s="130"/>
      <c r="D412" s="132"/>
      <c r="E412" s="132"/>
      <c r="F412" s="132"/>
      <c r="G412" s="132"/>
      <c r="H412" s="132"/>
      <c r="I412" s="76"/>
      <c r="J412" s="76"/>
      <c r="K412" s="76"/>
      <c r="L412" s="131"/>
      <c r="M412" s="76"/>
    </row>
    <row r="413" spans="1:13">
      <c r="A413" s="131"/>
      <c r="B413" s="131"/>
      <c r="C413" s="130"/>
      <c r="D413" s="132"/>
      <c r="E413" s="132"/>
      <c r="F413" s="132"/>
      <c r="G413" s="132"/>
      <c r="H413" s="132"/>
      <c r="I413" s="76"/>
      <c r="J413" s="76"/>
      <c r="K413" s="76"/>
      <c r="L413" s="131"/>
      <c r="M413" s="76"/>
    </row>
    <row r="414" spans="1:13">
      <c r="A414" s="131"/>
      <c r="B414" s="131"/>
      <c r="C414" s="130"/>
      <c r="D414" s="132"/>
      <c r="E414" s="132"/>
      <c r="F414" s="132"/>
      <c r="G414" s="132"/>
      <c r="H414" s="132"/>
      <c r="I414" s="76"/>
      <c r="J414" s="76"/>
      <c r="K414" s="76"/>
      <c r="L414" s="131"/>
      <c r="M414" s="76"/>
    </row>
    <row r="415" spans="1:13">
      <c r="A415" s="131"/>
      <c r="B415" s="131"/>
      <c r="C415" s="130"/>
      <c r="D415" s="132"/>
      <c r="E415" s="132"/>
      <c r="F415" s="132"/>
      <c r="G415" s="132"/>
      <c r="H415" s="132"/>
      <c r="I415" s="76"/>
      <c r="J415" s="76"/>
      <c r="K415" s="76"/>
      <c r="L415" s="131"/>
      <c r="M415" s="76"/>
    </row>
    <row r="416" spans="1:13">
      <c r="A416" s="131"/>
      <c r="B416" s="131"/>
      <c r="C416" s="130"/>
      <c r="D416" s="132"/>
      <c r="E416" s="132"/>
      <c r="F416" s="132"/>
      <c r="G416" s="132"/>
      <c r="H416" s="132"/>
      <c r="I416" s="76"/>
      <c r="J416" s="76"/>
      <c r="K416" s="76"/>
      <c r="L416" s="131"/>
      <c r="M416" s="76"/>
    </row>
    <row r="417" spans="1:13">
      <c r="A417" s="131"/>
      <c r="B417" s="131"/>
      <c r="C417" s="130"/>
      <c r="D417" s="132"/>
      <c r="E417" s="132"/>
      <c r="F417" s="132"/>
      <c r="G417" s="132"/>
      <c r="H417" s="132"/>
      <c r="I417" s="76"/>
      <c r="J417" s="76"/>
      <c r="K417" s="76"/>
      <c r="L417" s="131"/>
      <c r="M417" s="76"/>
    </row>
    <row r="418" spans="1:13">
      <c r="A418" s="131"/>
      <c r="B418" s="131"/>
      <c r="C418" s="130"/>
      <c r="D418" s="132"/>
      <c r="E418" s="132"/>
      <c r="F418" s="132"/>
      <c r="G418" s="132"/>
      <c r="H418" s="132"/>
      <c r="I418" s="76"/>
      <c r="J418" s="76"/>
      <c r="K418" s="76"/>
      <c r="L418" s="131"/>
      <c r="M418" s="76"/>
    </row>
    <row r="419" spans="1:13">
      <c r="A419" s="131"/>
      <c r="B419" s="131"/>
      <c r="C419" s="130"/>
      <c r="D419" s="132"/>
      <c r="E419" s="132"/>
      <c r="F419" s="132"/>
      <c r="G419" s="132"/>
      <c r="H419" s="132"/>
      <c r="I419" s="76"/>
      <c r="J419" s="76"/>
      <c r="K419" s="76"/>
      <c r="L419" s="131"/>
      <c r="M419" s="76"/>
    </row>
    <row r="420" spans="1:13">
      <c r="A420" s="131"/>
      <c r="B420" s="131"/>
      <c r="C420" s="130"/>
      <c r="D420" s="132"/>
      <c r="E420" s="132"/>
      <c r="F420" s="132"/>
      <c r="G420" s="132"/>
      <c r="H420" s="132"/>
      <c r="I420" s="76"/>
      <c r="J420" s="76"/>
      <c r="K420" s="76"/>
      <c r="L420" s="131"/>
      <c r="M420" s="76"/>
    </row>
    <row r="421" spans="1:13">
      <c r="A421" s="131"/>
      <c r="B421" s="131"/>
      <c r="C421" s="130"/>
      <c r="D421" s="132"/>
      <c r="E421" s="132"/>
      <c r="F421" s="132"/>
      <c r="G421" s="132"/>
      <c r="H421" s="132"/>
      <c r="I421" s="76"/>
      <c r="J421" s="76"/>
      <c r="K421" s="76"/>
      <c r="L421" s="131"/>
      <c r="M421" s="76"/>
    </row>
    <row r="422" spans="1:13">
      <c r="A422" s="131"/>
      <c r="B422" s="131"/>
      <c r="C422" s="130"/>
      <c r="D422" s="132"/>
      <c r="E422" s="132"/>
      <c r="F422" s="132"/>
      <c r="G422" s="132"/>
      <c r="H422" s="132"/>
      <c r="I422" s="76"/>
      <c r="J422" s="76"/>
      <c r="K422" s="76"/>
      <c r="L422" s="131"/>
      <c r="M422" s="76"/>
    </row>
    <row r="423" spans="1:13">
      <c r="A423" s="131"/>
      <c r="B423" s="131"/>
      <c r="C423" s="130"/>
      <c r="D423" s="132"/>
      <c r="E423" s="132"/>
      <c r="F423" s="132"/>
      <c r="G423" s="132"/>
      <c r="H423" s="132"/>
      <c r="I423" s="76"/>
      <c r="J423" s="76"/>
      <c r="K423" s="76"/>
      <c r="L423" s="131"/>
      <c r="M423" s="76"/>
    </row>
    <row r="424" spans="1:13">
      <c r="A424" s="131"/>
      <c r="B424" s="131"/>
      <c r="C424" s="130"/>
      <c r="D424" s="132"/>
      <c r="E424" s="132"/>
      <c r="F424" s="132"/>
      <c r="G424" s="132"/>
      <c r="H424" s="132"/>
      <c r="I424" s="76"/>
      <c r="J424" s="76"/>
      <c r="K424" s="76"/>
      <c r="L424" s="131"/>
      <c r="M424" s="76"/>
    </row>
    <row r="425" spans="1:13">
      <c r="A425" s="131"/>
      <c r="B425" s="131"/>
      <c r="C425" s="130"/>
      <c r="D425" s="132"/>
      <c r="E425" s="132"/>
      <c r="F425" s="132"/>
      <c r="G425" s="132"/>
      <c r="H425" s="132"/>
      <c r="I425" s="76"/>
      <c r="J425" s="76"/>
      <c r="K425" s="76"/>
      <c r="L425" s="131"/>
      <c r="M425" s="76"/>
    </row>
    <row r="426" spans="1:13">
      <c r="A426" s="131"/>
      <c r="B426" s="131"/>
      <c r="C426" s="130"/>
      <c r="D426" s="132"/>
      <c r="E426" s="132"/>
      <c r="F426" s="132"/>
      <c r="G426" s="132"/>
      <c r="H426" s="132"/>
      <c r="I426" s="76"/>
      <c r="J426" s="76"/>
      <c r="K426" s="76"/>
      <c r="L426" s="131"/>
      <c r="M426" s="76"/>
    </row>
    <row r="427" spans="1:13">
      <c r="A427" s="131"/>
      <c r="B427" s="131"/>
      <c r="C427" s="130"/>
      <c r="D427" s="132"/>
      <c r="E427" s="132"/>
      <c r="F427" s="132"/>
      <c r="G427" s="132"/>
      <c r="H427" s="132"/>
      <c r="I427" s="76"/>
      <c r="J427" s="76"/>
      <c r="K427" s="76"/>
      <c r="L427" s="131"/>
      <c r="M427" s="76"/>
    </row>
    <row r="428" spans="1:13">
      <c r="A428" s="131"/>
      <c r="B428" s="131"/>
      <c r="C428" s="130"/>
      <c r="D428" s="132"/>
      <c r="E428" s="132"/>
      <c r="F428" s="132"/>
      <c r="G428" s="132"/>
      <c r="H428" s="132"/>
      <c r="I428" s="76"/>
      <c r="J428" s="76"/>
      <c r="K428" s="76"/>
      <c r="L428" s="131"/>
      <c r="M428" s="76"/>
    </row>
    <row r="429" spans="1:13">
      <c r="A429" s="131"/>
      <c r="B429" s="131"/>
      <c r="C429" s="130"/>
      <c r="D429" s="132"/>
      <c r="E429" s="132"/>
      <c r="F429" s="132"/>
      <c r="G429" s="132"/>
      <c r="H429" s="132"/>
      <c r="I429" s="76"/>
      <c r="J429" s="76"/>
      <c r="K429" s="76"/>
      <c r="L429" s="131"/>
      <c r="M429" s="76"/>
    </row>
    <row r="430" spans="1:13">
      <c r="A430" s="131"/>
      <c r="B430" s="131"/>
      <c r="C430" s="130"/>
      <c r="D430" s="132"/>
      <c r="E430" s="132"/>
      <c r="F430" s="132"/>
      <c r="G430" s="132"/>
      <c r="H430" s="132"/>
      <c r="I430" s="76"/>
      <c r="J430" s="76"/>
      <c r="K430" s="76"/>
      <c r="L430" s="131"/>
      <c r="M430" s="76"/>
    </row>
    <row r="431" spans="1:13">
      <c r="A431" s="131"/>
      <c r="B431" s="131"/>
      <c r="C431" s="130"/>
      <c r="D431" s="132"/>
      <c r="E431" s="132"/>
      <c r="F431" s="132"/>
      <c r="G431" s="132"/>
      <c r="H431" s="132"/>
      <c r="I431" s="76"/>
      <c r="J431" s="76"/>
      <c r="K431" s="76"/>
      <c r="L431" s="131"/>
      <c r="M431" s="76"/>
    </row>
    <row r="432" spans="1:13">
      <c r="A432" s="131"/>
      <c r="B432" s="131"/>
      <c r="C432" s="130"/>
      <c r="D432" s="132"/>
      <c r="E432" s="132"/>
      <c r="F432" s="132"/>
      <c r="G432" s="132"/>
      <c r="H432" s="132"/>
      <c r="I432" s="76"/>
      <c r="J432" s="76"/>
      <c r="K432" s="76"/>
      <c r="L432" s="131"/>
      <c r="M432" s="76"/>
    </row>
    <row r="433" spans="1:13">
      <c r="A433" s="131"/>
      <c r="B433" s="131"/>
      <c r="C433" s="130"/>
      <c r="D433" s="132"/>
      <c r="E433" s="132"/>
      <c r="F433" s="132"/>
      <c r="G433" s="132"/>
      <c r="H433" s="132"/>
      <c r="I433" s="76"/>
      <c r="J433" s="76"/>
      <c r="K433" s="76"/>
      <c r="L433" s="131"/>
      <c r="M433" s="76"/>
    </row>
    <row r="434" spans="1:13">
      <c r="A434" s="131"/>
      <c r="B434" s="131"/>
      <c r="C434" s="130"/>
      <c r="D434" s="132"/>
      <c r="E434" s="132"/>
      <c r="F434" s="132"/>
      <c r="G434" s="132"/>
      <c r="H434" s="132"/>
      <c r="I434" s="76"/>
      <c r="J434" s="76"/>
      <c r="K434" s="76"/>
      <c r="L434" s="131"/>
      <c r="M434" s="76"/>
    </row>
    <row r="435" spans="1:13">
      <c r="A435" s="131"/>
      <c r="B435" s="131"/>
      <c r="C435" s="130"/>
      <c r="D435" s="132"/>
      <c r="E435" s="132"/>
      <c r="F435" s="132"/>
      <c r="G435" s="132"/>
      <c r="H435" s="132"/>
      <c r="I435" s="76"/>
      <c r="J435" s="76"/>
      <c r="K435" s="76"/>
      <c r="L435" s="131"/>
      <c r="M435" s="76"/>
    </row>
    <row r="436" spans="1:13">
      <c r="A436" s="131"/>
      <c r="B436" s="131"/>
      <c r="C436" s="130"/>
      <c r="D436" s="132"/>
      <c r="E436" s="132"/>
      <c r="F436" s="132"/>
      <c r="G436" s="132"/>
      <c r="H436" s="132"/>
      <c r="I436" s="76"/>
      <c r="J436" s="76"/>
      <c r="K436" s="76"/>
      <c r="L436" s="131"/>
      <c r="M436" s="76"/>
    </row>
    <row r="437" spans="1:13">
      <c r="A437" s="131"/>
      <c r="B437" s="131"/>
      <c r="C437" s="130"/>
      <c r="D437" s="132"/>
      <c r="E437" s="132"/>
      <c r="F437" s="132"/>
      <c r="G437" s="132"/>
      <c r="H437" s="132"/>
      <c r="I437" s="76"/>
      <c r="J437" s="76"/>
      <c r="K437" s="76"/>
      <c r="L437" s="131"/>
      <c r="M437" s="76"/>
    </row>
    <row r="438" spans="1:13">
      <c r="A438" s="131"/>
      <c r="B438" s="131"/>
      <c r="C438" s="130"/>
      <c r="D438" s="132"/>
      <c r="E438" s="132"/>
      <c r="F438" s="132"/>
      <c r="G438" s="132"/>
      <c r="H438" s="132"/>
      <c r="I438" s="76"/>
      <c r="J438" s="76"/>
      <c r="K438" s="76"/>
      <c r="L438" s="131"/>
      <c r="M438" s="76"/>
    </row>
    <row r="439" spans="1:13">
      <c r="A439" s="131"/>
      <c r="B439" s="131"/>
      <c r="C439" s="130"/>
      <c r="D439" s="132"/>
      <c r="E439" s="132"/>
      <c r="F439" s="132"/>
      <c r="G439" s="132"/>
      <c r="H439" s="132"/>
      <c r="I439" s="76"/>
      <c r="J439" s="76"/>
      <c r="K439" s="76"/>
      <c r="L439" s="131"/>
      <c r="M439" s="76"/>
    </row>
    <row r="440" spans="1:13">
      <c r="A440" s="131"/>
      <c r="B440" s="131"/>
      <c r="C440" s="130"/>
      <c r="D440" s="132"/>
      <c r="E440" s="132"/>
      <c r="F440" s="132"/>
      <c r="G440" s="132"/>
      <c r="H440" s="132"/>
      <c r="I440" s="76"/>
      <c r="J440" s="76"/>
      <c r="K440" s="76"/>
      <c r="L440" s="131"/>
      <c r="M440" s="76"/>
    </row>
    <row r="441" spans="1:13">
      <c r="A441" s="131"/>
      <c r="B441" s="131"/>
      <c r="C441" s="130"/>
      <c r="D441" s="132"/>
      <c r="E441" s="132"/>
      <c r="F441" s="132"/>
      <c r="G441" s="132"/>
      <c r="H441" s="132"/>
      <c r="I441" s="76"/>
      <c r="J441" s="76"/>
      <c r="K441" s="76"/>
      <c r="L441" s="131"/>
      <c r="M441" s="76"/>
    </row>
    <row r="442" spans="1:13">
      <c r="A442" s="131"/>
      <c r="B442" s="131"/>
      <c r="C442" s="130"/>
      <c r="D442" s="132"/>
      <c r="E442" s="132"/>
      <c r="F442" s="132"/>
      <c r="G442" s="132"/>
      <c r="H442" s="132"/>
      <c r="I442" s="76"/>
      <c r="J442" s="76"/>
      <c r="K442" s="76"/>
      <c r="L442" s="131"/>
      <c r="M442" s="76"/>
    </row>
    <row r="443" spans="1:13">
      <c r="A443" s="131"/>
      <c r="B443" s="131"/>
      <c r="C443" s="130"/>
      <c r="D443" s="132"/>
      <c r="E443" s="132"/>
      <c r="F443" s="132"/>
      <c r="G443" s="132"/>
      <c r="H443" s="132"/>
      <c r="I443" s="76"/>
      <c r="J443" s="76"/>
      <c r="K443" s="76"/>
      <c r="L443" s="131"/>
      <c r="M443" s="76"/>
    </row>
    <row r="444" spans="1:13">
      <c r="A444" s="131"/>
      <c r="B444" s="131"/>
      <c r="C444" s="130"/>
      <c r="D444" s="132"/>
      <c r="E444" s="132"/>
      <c r="F444" s="132"/>
      <c r="G444" s="132"/>
      <c r="H444" s="132"/>
      <c r="I444" s="76"/>
      <c r="J444" s="76"/>
      <c r="K444" s="76"/>
      <c r="L444" s="131"/>
      <c r="M444" s="76"/>
    </row>
    <row r="445" spans="1:13">
      <c r="A445" s="131"/>
      <c r="B445" s="131"/>
      <c r="C445" s="130"/>
      <c r="D445" s="132"/>
      <c r="E445" s="132"/>
      <c r="F445" s="132"/>
      <c r="G445" s="132"/>
      <c r="H445" s="132"/>
      <c r="I445" s="76"/>
      <c r="J445" s="76"/>
      <c r="K445" s="76"/>
      <c r="L445" s="131"/>
      <c r="M445" s="76"/>
    </row>
    <row r="446" spans="1:13">
      <c r="A446" s="131"/>
      <c r="B446" s="131"/>
      <c r="C446" s="130"/>
      <c r="D446" s="132"/>
      <c r="E446" s="132"/>
      <c r="F446" s="132"/>
      <c r="G446" s="132"/>
      <c r="H446" s="132"/>
      <c r="I446" s="76"/>
      <c r="J446" s="76"/>
      <c r="K446" s="76"/>
      <c r="L446" s="131"/>
      <c r="M446" s="76"/>
    </row>
    <row r="447" spans="1:13">
      <c r="A447" s="131"/>
      <c r="B447" s="131"/>
      <c r="C447" s="130"/>
      <c r="D447" s="132"/>
      <c r="E447" s="132"/>
      <c r="F447" s="132"/>
      <c r="G447" s="132"/>
      <c r="H447" s="132"/>
      <c r="I447" s="76"/>
      <c r="J447" s="76"/>
      <c r="K447" s="76"/>
      <c r="L447" s="131"/>
      <c r="M447" s="76"/>
    </row>
    <row r="448" spans="1:13">
      <c r="A448" s="131"/>
      <c r="B448" s="131"/>
      <c r="C448" s="130"/>
      <c r="D448" s="132"/>
      <c r="E448" s="132"/>
      <c r="F448" s="132"/>
      <c r="G448" s="132"/>
      <c r="H448" s="132"/>
      <c r="I448" s="76"/>
      <c r="J448" s="76"/>
      <c r="K448" s="76"/>
      <c r="L448" s="131"/>
      <c r="M448" s="76"/>
    </row>
    <row r="449" spans="1:13">
      <c r="A449" s="131"/>
      <c r="B449" s="131"/>
      <c r="C449" s="130"/>
      <c r="D449" s="132"/>
      <c r="E449" s="132"/>
      <c r="F449" s="132"/>
      <c r="G449" s="132"/>
      <c r="H449" s="132"/>
      <c r="I449" s="76"/>
      <c r="J449" s="76"/>
      <c r="K449" s="76"/>
      <c r="L449" s="131"/>
      <c r="M449" s="76"/>
    </row>
    <row r="450" spans="1:13">
      <c r="A450" s="131"/>
      <c r="B450" s="131"/>
      <c r="C450" s="130"/>
      <c r="D450" s="132"/>
      <c r="E450" s="132"/>
      <c r="F450" s="132"/>
      <c r="G450" s="132"/>
      <c r="H450" s="132"/>
      <c r="I450" s="76"/>
      <c r="J450" s="76"/>
      <c r="K450" s="76"/>
      <c r="L450" s="131"/>
      <c r="M450" s="76"/>
    </row>
    <row r="451" spans="1:13">
      <c r="A451" s="131"/>
      <c r="B451" s="131"/>
      <c r="C451" s="130"/>
      <c r="D451" s="132"/>
      <c r="E451" s="132"/>
      <c r="F451" s="132"/>
      <c r="G451" s="132"/>
      <c r="H451" s="132"/>
      <c r="I451" s="76"/>
      <c r="J451" s="76"/>
      <c r="K451" s="76"/>
      <c r="L451" s="131"/>
      <c r="M451" s="76"/>
    </row>
    <row r="452" spans="1:13">
      <c r="A452" s="131"/>
      <c r="B452" s="131"/>
      <c r="C452" s="130"/>
      <c r="D452" s="132"/>
      <c r="E452" s="132"/>
      <c r="F452" s="132"/>
      <c r="G452" s="132"/>
      <c r="H452" s="132"/>
      <c r="I452" s="76"/>
      <c r="J452" s="76"/>
      <c r="K452" s="76"/>
      <c r="L452" s="131"/>
      <c r="M452" s="76"/>
    </row>
    <row r="453" spans="1:13">
      <c r="A453" s="131"/>
      <c r="B453" s="131"/>
      <c r="C453" s="130"/>
      <c r="D453" s="132"/>
      <c r="E453" s="132"/>
      <c r="F453" s="132"/>
      <c r="G453" s="132"/>
      <c r="H453" s="132"/>
      <c r="I453" s="76"/>
      <c r="J453" s="76"/>
      <c r="K453" s="76"/>
      <c r="L453" s="131"/>
      <c r="M453" s="76"/>
    </row>
    <row r="454" spans="1:13">
      <c r="A454" s="131"/>
      <c r="B454" s="131"/>
      <c r="C454" s="130"/>
      <c r="D454" s="132"/>
      <c r="E454" s="132"/>
      <c r="F454" s="132"/>
      <c r="G454" s="132"/>
      <c r="H454" s="132"/>
      <c r="I454" s="76"/>
      <c r="J454" s="76"/>
      <c r="K454" s="76"/>
      <c r="L454" s="131"/>
      <c r="M454" s="76"/>
    </row>
    <row r="455" spans="1:13">
      <c r="A455" s="131"/>
      <c r="B455" s="131"/>
      <c r="C455" s="130"/>
      <c r="D455" s="132"/>
      <c r="E455" s="132"/>
      <c r="F455" s="132"/>
      <c r="G455" s="132"/>
      <c r="H455" s="132"/>
      <c r="I455" s="76"/>
      <c r="J455" s="76"/>
      <c r="K455" s="76"/>
      <c r="L455" s="131"/>
      <c r="M455" s="76"/>
    </row>
    <row r="456" spans="1:13">
      <c r="A456" s="131"/>
      <c r="B456" s="131"/>
      <c r="C456" s="130"/>
      <c r="D456" s="132"/>
      <c r="E456" s="132"/>
      <c r="F456" s="132"/>
      <c r="G456" s="132"/>
      <c r="H456" s="132"/>
      <c r="I456" s="76"/>
      <c r="J456" s="76"/>
      <c r="K456" s="76"/>
      <c r="L456" s="131"/>
      <c r="M456" s="76"/>
    </row>
    <row r="457" spans="1:13">
      <c r="A457" s="131"/>
      <c r="B457" s="131"/>
      <c r="C457" s="130"/>
      <c r="D457" s="132"/>
      <c r="E457" s="132"/>
      <c r="F457" s="132"/>
      <c r="G457" s="132"/>
      <c r="H457" s="132"/>
      <c r="I457" s="76"/>
      <c r="J457" s="76"/>
      <c r="K457" s="76"/>
      <c r="L457" s="131"/>
      <c r="M457" s="76"/>
    </row>
    <row r="458" spans="1:13">
      <c r="A458" s="131"/>
      <c r="B458" s="131"/>
      <c r="C458" s="130"/>
      <c r="D458" s="132"/>
      <c r="E458" s="132"/>
      <c r="F458" s="132"/>
      <c r="G458" s="132"/>
      <c r="H458" s="132"/>
      <c r="I458" s="76"/>
      <c r="J458" s="76"/>
      <c r="K458" s="76"/>
      <c r="L458" s="131"/>
      <c r="M458" s="76"/>
    </row>
    <row r="459" spans="1:13">
      <c r="A459" s="131"/>
      <c r="B459" s="131"/>
      <c r="C459" s="130"/>
      <c r="D459" s="132"/>
      <c r="E459" s="132"/>
      <c r="F459" s="132"/>
      <c r="G459" s="132"/>
      <c r="H459" s="132"/>
      <c r="I459" s="76"/>
      <c r="J459" s="76"/>
      <c r="K459" s="76"/>
      <c r="L459" s="131"/>
      <c r="M459" s="76"/>
    </row>
    <row r="460" spans="1:13">
      <c r="A460" s="131"/>
      <c r="B460" s="131"/>
      <c r="C460" s="130"/>
      <c r="D460" s="132"/>
      <c r="E460" s="132"/>
      <c r="F460" s="132"/>
      <c r="G460" s="132"/>
      <c r="H460" s="132"/>
      <c r="I460" s="76"/>
      <c r="J460" s="76"/>
      <c r="K460" s="76"/>
      <c r="L460" s="131"/>
      <c r="M460" s="76"/>
    </row>
    <row r="461" spans="1:13">
      <c r="A461" s="131"/>
      <c r="B461" s="131"/>
      <c r="C461" s="130"/>
      <c r="D461" s="132"/>
      <c r="E461" s="132"/>
      <c r="F461" s="132"/>
      <c r="G461" s="132"/>
      <c r="H461" s="132"/>
      <c r="I461" s="76"/>
      <c r="J461" s="76"/>
      <c r="K461" s="76"/>
      <c r="L461" s="131"/>
      <c r="M461" s="76"/>
    </row>
    <row r="462" spans="1:13">
      <c r="A462" s="131"/>
      <c r="B462" s="131"/>
      <c r="C462" s="130"/>
      <c r="D462" s="132"/>
      <c r="E462" s="132"/>
      <c r="F462" s="132"/>
      <c r="G462" s="132"/>
      <c r="H462" s="132"/>
      <c r="I462" s="76"/>
      <c r="J462" s="76"/>
      <c r="K462" s="76"/>
      <c r="L462" s="131"/>
      <c r="M462" s="76"/>
    </row>
    <row r="463" spans="1:13">
      <c r="A463" s="131"/>
      <c r="B463" s="131"/>
      <c r="C463" s="130"/>
      <c r="D463" s="132"/>
      <c r="E463" s="132"/>
      <c r="F463" s="132"/>
      <c r="G463" s="132"/>
      <c r="H463" s="132"/>
      <c r="I463" s="76"/>
      <c r="J463" s="76"/>
      <c r="K463" s="76"/>
      <c r="L463" s="131"/>
      <c r="M463" s="76"/>
    </row>
    <row r="464" spans="1:13">
      <c r="A464" s="131"/>
      <c r="B464" s="131"/>
      <c r="C464" s="130"/>
      <c r="D464" s="132"/>
      <c r="E464" s="132"/>
      <c r="F464" s="132"/>
      <c r="G464" s="132"/>
      <c r="H464" s="132"/>
      <c r="I464" s="76"/>
      <c r="J464" s="76"/>
      <c r="K464" s="76"/>
      <c r="L464" s="131"/>
      <c r="M464" s="76"/>
    </row>
    <row r="465" spans="1:13">
      <c r="A465" s="131"/>
      <c r="B465" s="131"/>
      <c r="C465" s="130"/>
      <c r="D465" s="132"/>
      <c r="E465" s="132"/>
      <c r="F465" s="132"/>
      <c r="G465" s="132"/>
      <c r="H465" s="132"/>
      <c r="I465" s="76"/>
      <c r="J465" s="76"/>
      <c r="K465" s="76"/>
      <c r="L465" s="131"/>
      <c r="M465" s="76"/>
    </row>
    <row r="466" spans="1:13">
      <c r="A466" s="131"/>
      <c r="B466" s="131"/>
      <c r="C466" s="130"/>
      <c r="D466" s="132"/>
      <c r="E466" s="132"/>
      <c r="F466" s="132"/>
      <c r="G466" s="132"/>
      <c r="H466" s="132"/>
      <c r="I466" s="76"/>
      <c r="J466" s="76"/>
      <c r="K466" s="76"/>
      <c r="L466" s="131"/>
      <c r="M466" s="76"/>
    </row>
    <row r="467" spans="1:13">
      <c r="A467" s="131"/>
      <c r="B467" s="131"/>
      <c r="C467" s="130"/>
      <c r="D467" s="132"/>
      <c r="E467" s="132"/>
      <c r="F467" s="132"/>
      <c r="G467" s="132"/>
      <c r="H467" s="132"/>
      <c r="I467" s="76"/>
      <c r="J467" s="76"/>
      <c r="K467" s="76"/>
      <c r="L467" s="131"/>
      <c r="M467" s="76"/>
    </row>
    <row r="468" spans="1:13">
      <c r="A468" s="131"/>
      <c r="B468" s="131"/>
      <c r="C468" s="130"/>
      <c r="D468" s="132"/>
      <c r="E468" s="132"/>
      <c r="F468" s="132"/>
      <c r="G468" s="132"/>
      <c r="H468" s="132"/>
      <c r="I468" s="76"/>
      <c r="J468" s="76"/>
      <c r="K468" s="76"/>
      <c r="L468" s="131"/>
      <c r="M468" s="76"/>
    </row>
    <row r="469" spans="1:13">
      <c r="A469" s="131"/>
      <c r="B469" s="131"/>
      <c r="C469" s="130"/>
      <c r="D469" s="132"/>
      <c r="E469" s="132"/>
      <c r="F469" s="132"/>
      <c r="G469" s="132"/>
      <c r="H469" s="132"/>
      <c r="I469" s="76"/>
      <c r="J469" s="76"/>
      <c r="K469" s="76"/>
      <c r="L469" s="131"/>
      <c r="M469" s="76"/>
    </row>
    <row r="470" spans="1:13">
      <c r="A470" s="131"/>
      <c r="B470" s="131"/>
      <c r="C470" s="130"/>
      <c r="D470" s="132"/>
      <c r="E470" s="132"/>
      <c r="F470" s="132"/>
      <c r="G470" s="132"/>
      <c r="H470" s="132"/>
      <c r="I470" s="76"/>
      <c r="J470" s="76"/>
      <c r="K470" s="76"/>
      <c r="L470" s="131"/>
      <c r="M470" s="76"/>
    </row>
    <row r="471" spans="1:13">
      <c r="A471" s="131"/>
      <c r="B471" s="131"/>
      <c r="C471" s="130"/>
      <c r="D471" s="132"/>
      <c r="E471" s="132"/>
      <c r="F471" s="132"/>
      <c r="G471" s="132"/>
      <c r="H471" s="132"/>
      <c r="I471" s="76"/>
      <c r="J471" s="76"/>
      <c r="K471" s="76"/>
      <c r="L471" s="131"/>
      <c r="M471" s="76"/>
    </row>
    <row r="472" spans="1:13">
      <c r="A472" s="131"/>
      <c r="B472" s="131"/>
      <c r="C472" s="130"/>
      <c r="D472" s="132"/>
      <c r="E472" s="132"/>
      <c r="F472" s="132"/>
      <c r="G472" s="132"/>
      <c r="H472" s="132"/>
      <c r="I472" s="76"/>
      <c r="J472" s="76"/>
      <c r="K472" s="76"/>
      <c r="L472" s="131"/>
      <c r="M472" s="76"/>
    </row>
    <row r="473" spans="1:13">
      <c r="A473" s="131"/>
      <c r="B473" s="131"/>
      <c r="C473" s="130"/>
      <c r="D473" s="132"/>
      <c r="E473" s="132"/>
      <c r="F473" s="132"/>
      <c r="G473" s="132"/>
      <c r="H473" s="132"/>
      <c r="I473" s="76"/>
      <c r="J473" s="76"/>
      <c r="K473" s="76"/>
      <c r="L473" s="131"/>
      <c r="M473" s="76"/>
    </row>
    <row r="474" spans="1:13">
      <c r="A474" s="131"/>
      <c r="B474" s="131"/>
      <c r="C474" s="130"/>
      <c r="D474" s="132"/>
      <c r="E474" s="132"/>
      <c r="F474" s="132"/>
      <c r="G474" s="132"/>
      <c r="H474" s="132"/>
      <c r="I474" s="76"/>
      <c r="J474" s="76"/>
      <c r="K474" s="76"/>
      <c r="L474" s="131"/>
      <c r="M474" s="76"/>
    </row>
    <row r="475" spans="1:13">
      <c r="A475" s="131"/>
      <c r="B475" s="131"/>
      <c r="C475" s="130"/>
      <c r="D475" s="132"/>
      <c r="E475" s="132"/>
      <c r="F475" s="132"/>
      <c r="G475" s="132"/>
      <c r="H475" s="132"/>
      <c r="I475" s="76"/>
      <c r="J475" s="76"/>
      <c r="K475" s="76"/>
      <c r="L475" s="131"/>
      <c r="M475" s="76"/>
    </row>
    <row r="476" spans="1:13">
      <c r="A476" s="131"/>
      <c r="B476" s="131"/>
      <c r="C476" s="130"/>
      <c r="D476" s="132"/>
      <c r="E476" s="132"/>
      <c r="F476" s="132"/>
      <c r="G476" s="132"/>
      <c r="H476" s="132"/>
      <c r="I476" s="76"/>
      <c r="J476" s="76"/>
      <c r="K476" s="76"/>
      <c r="L476" s="131"/>
      <c r="M476" s="76"/>
    </row>
    <row r="477" spans="1:13">
      <c r="A477" s="131"/>
      <c r="B477" s="131"/>
      <c r="C477" s="130"/>
      <c r="D477" s="132"/>
      <c r="E477" s="132"/>
      <c r="F477" s="132"/>
      <c r="G477" s="132"/>
      <c r="H477" s="132"/>
      <c r="I477" s="76"/>
      <c r="J477" s="76"/>
      <c r="K477" s="76"/>
      <c r="L477" s="131"/>
      <c r="M477" s="76"/>
    </row>
    <row r="478" spans="1:13">
      <c r="A478" s="131"/>
      <c r="B478" s="131"/>
      <c r="C478" s="130"/>
      <c r="D478" s="132"/>
      <c r="E478" s="132"/>
      <c r="F478" s="132"/>
      <c r="G478" s="132"/>
      <c r="H478" s="132"/>
      <c r="I478" s="76"/>
      <c r="J478" s="76"/>
      <c r="K478" s="76"/>
      <c r="L478" s="131"/>
      <c r="M478" s="76"/>
    </row>
    <row r="479" spans="1:13">
      <c r="A479" s="131"/>
      <c r="B479" s="131"/>
      <c r="C479" s="130"/>
      <c r="D479" s="132"/>
      <c r="E479" s="132"/>
      <c r="F479" s="132"/>
      <c r="G479" s="132"/>
      <c r="H479" s="132"/>
      <c r="I479" s="76"/>
      <c r="J479" s="76"/>
      <c r="K479" s="76"/>
      <c r="L479" s="131"/>
      <c r="M479" s="76"/>
    </row>
    <row r="480" spans="1:13">
      <c r="A480" s="131"/>
      <c r="B480" s="131"/>
      <c r="C480" s="130"/>
      <c r="D480" s="132"/>
      <c r="E480" s="132"/>
      <c r="F480" s="132"/>
      <c r="G480" s="132"/>
      <c r="H480" s="132"/>
      <c r="I480" s="76"/>
      <c r="J480" s="76"/>
      <c r="K480" s="76"/>
      <c r="L480" s="131"/>
      <c r="M480" s="76"/>
    </row>
    <row r="481" spans="1:13">
      <c r="A481" s="131"/>
      <c r="B481" s="131"/>
      <c r="C481" s="130"/>
      <c r="D481" s="132"/>
      <c r="E481" s="132"/>
      <c r="F481" s="132"/>
      <c r="G481" s="132"/>
      <c r="H481" s="132"/>
      <c r="I481" s="76"/>
      <c r="J481" s="76"/>
      <c r="K481" s="76"/>
      <c r="L481" s="131"/>
      <c r="M481" s="76"/>
    </row>
    <row r="482" spans="1:13">
      <c r="A482" s="131"/>
      <c r="B482" s="131"/>
      <c r="C482" s="130"/>
      <c r="D482" s="132"/>
      <c r="E482" s="132"/>
      <c r="F482" s="132"/>
      <c r="G482" s="132"/>
      <c r="H482" s="132"/>
      <c r="I482" s="76"/>
      <c r="J482" s="76"/>
      <c r="K482" s="76"/>
      <c r="L482" s="131"/>
      <c r="M482" s="76"/>
    </row>
    <row r="483" spans="1:13">
      <c r="A483" s="131"/>
      <c r="B483" s="131"/>
      <c r="C483" s="130"/>
      <c r="D483" s="132"/>
      <c r="E483" s="132"/>
      <c r="F483" s="132"/>
      <c r="G483" s="132"/>
      <c r="H483" s="132"/>
      <c r="I483" s="76"/>
      <c r="J483" s="76"/>
      <c r="K483" s="76"/>
      <c r="L483" s="131"/>
      <c r="M483" s="76"/>
    </row>
    <row r="484" spans="1:13">
      <c r="A484" s="131"/>
      <c r="B484" s="131"/>
      <c r="C484" s="130"/>
      <c r="D484" s="132"/>
      <c r="E484" s="132"/>
      <c r="F484" s="132"/>
      <c r="G484" s="132"/>
      <c r="H484" s="132"/>
      <c r="I484" s="76"/>
      <c r="J484" s="76"/>
      <c r="K484" s="76"/>
      <c r="L484" s="131"/>
      <c r="M484" s="76"/>
    </row>
    <row r="485" spans="1:13">
      <c r="A485" s="131"/>
      <c r="B485" s="131"/>
      <c r="C485" s="130"/>
      <c r="D485" s="132"/>
      <c r="E485" s="132"/>
      <c r="F485" s="132"/>
      <c r="G485" s="132"/>
      <c r="H485" s="132"/>
      <c r="I485" s="76"/>
      <c r="J485" s="76"/>
      <c r="K485" s="76"/>
      <c r="L485" s="131"/>
      <c r="M485" s="76"/>
    </row>
    <row r="486" spans="1:13">
      <c r="A486" s="131"/>
      <c r="B486" s="131"/>
      <c r="C486" s="130"/>
      <c r="D486" s="132"/>
      <c r="E486" s="132"/>
      <c r="F486" s="132"/>
      <c r="G486" s="132"/>
      <c r="H486" s="132"/>
      <c r="I486" s="76"/>
      <c r="J486" s="76"/>
      <c r="K486" s="76"/>
      <c r="L486" s="131"/>
      <c r="M486" s="76"/>
    </row>
    <row r="487" spans="1:13">
      <c r="A487" s="131"/>
      <c r="B487" s="131"/>
      <c r="C487" s="130"/>
      <c r="D487" s="132"/>
      <c r="E487" s="132"/>
      <c r="F487" s="132"/>
      <c r="G487" s="132"/>
      <c r="H487" s="132"/>
      <c r="I487" s="76"/>
      <c r="J487" s="76"/>
      <c r="K487" s="76"/>
      <c r="L487" s="131"/>
      <c r="M487" s="76"/>
    </row>
    <row r="488" spans="1:13">
      <c r="A488" s="131"/>
      <c r="B488" s="131"/>
      <c r="C488" s="130"/>
      <c r="D488" s="132"/>
      <c r="E488" s="132"/>
      <c r="F488" s="132"/>
      <c r="G488" s="132"/>
      <c r="H488" s="132"/>
      <c r="I488" s="76"/>
      <c r="J488" s="76"/>
      <c r="K488" s="76"/>
      <c r="L488" s="131"/>
      <c r="M488" s="76"/>
    </row>
    <row r="489" spans="1:13">
      <c r="A489" s="131"/>
      <c r="B489" s="131"/>
      <c r="C489" s="130"/>
      <c r="D489" s="132"/>
      <c r="E489" s="132"/>
      <c r="F489" s="132"/>
      <c r="G489" s="132"/>
      <c r="H489" s="132"/>
      <c r="I489" s="76"/>
      <c r="J489" s="76"/>
      <c r="K489" s="76"/>
      <c r="L489" s="131"/>
      <c r="M489" s="76"/>
    </row>
    <row r="490" spans="1:13">
      <c r="A490" s="131"/>
      <c r="B490" s="131"/>
      <c r="C490" s="130"/>
      <c r="D490" s="132"/>
      <c r="E490" s="132"/>
      <c r="F490" s="132"/>
      <c r="G490" s="132"/>
      <c r="H490" s="132"/>
      <c r="I490" s="76"/>
      <c r="J490" s="76"/>
      <c r="K490" s="76"/>
      <c r="L490" s="131"/>
      <c r="M490" s="76"/>
    </row>
    <row r="491" spans="1:13">
      <c r="A491" s="131"/>
      <c r="B491" s="131"/>
      <c r="C491" s="130"/>
      <c r="D491" s="132"/>
      <c r="E491" s="132"/>
      <c r="F491" s="132"/>
      <c r="G491" s="132"/>
      <c r="H491" s="132"/>
      <c r="I491" s="76"/>
      <c r="J491" s="76"/>
      <c r="K491" s="76"/>
      <c r="L491" s="131"/>
      <c r="M491" s="76"/>
    </row>
    <row r="492" spans="1:13">
      <c r="A492" s="131"/>
      <c r="B492" s="131"/>
      <c r="C492" s="130"/>
      <c r="D492" s="132"/>
      <c r="E492" s="132"/>
      <c r="F492" s="132"/>
      <c r="G492" s="132"/>
      <c r="H492" s="132"/>
      <c r="I492" s="76"/>
      <c r="J492" s="76"/>
      <c r="K492" s="76"/>
      <c r="L492" s="131"/>
      <c r="M492" s="76"/>
    </row>
    <row r="493" spans="1:13">
      <c r="A493" s="131"/>
      <c r="B493" s="131"/>
      <c r="C493" s="130"/>
      <c r="D493" s="132"/>
      <c r="E493" s="132"/>
      <c r="F493" s="132"/>
      <c r="G493" s="132"/>
      <c r="H493" s="132"/>
      <c r="I493" s="76"/>
      <c r="J493" s="76"/>
      <c r="K493" s="76"/>
      <c r="L493" s="131"/>
      <c r="M493" s="76"/>
    </row>
    <row r="494" spans="1:13">
      <c r="A494" s="131"/>
      <c r="B494" s="131"/>
      <c r="C494" s="130"/>
      <c r="D494" s="132"/>
      <c r="E494" s="132"/>
      <c r="F494" s="132"/>
      <c r="G494" s="132"/>
      <c r="H494" s="132"/>
      <c r="I494" s="76"/>
      <c r="J494" s="76"/>
      <c r="K494" s="76"/>
      <c r="L494" s="131"/>
      <c r="M494" s="76"/>
    </row>
    <row r="495" spans="1:13">
      <c r="A495" s="131"/>
      <c r="B495" s="131"/>
      <c r="C495" s="130"/>
      <c r="D495" s="132"/>
      <c r="E495" s="132"/>
      <c r="F495" s="132"/>
      <c r="G495" s="132"/>
      <c r="H495" s="132"/>
      <c r="I495" s="76"/>
      <c r="J495" s="76"/>
      <c r="K495" s="76"/>
      <c r="L495" s="131"/>
      <c r="M495" s="76"/>
    </row>
    <row r="496" spans="1:13">
      <c r="A496" s="131"/>
      <c r="B496" s="131"/>
      <c r="C496" s="130"/>
      <c r="D496" s="132"/>
      <c r="E496" s="132"/>
      <c r="F496" s="132"/>
      <c r="G496" s="132"/>
      <c r="H496" s="132"/>
      <c r="I496" s="76"/>
      <c r="J496" s="76"/>
      <c r="K496" s="76"/>
      <c r="L496" s="131"/>
      <c r="M496" s="76"/>
    </row>
    <row r="497" spans="1:13">
      <c r="A497" s="131"/>
      <c r="B497" s="131"/>
      <c r="C497" s="130"/>
      <c r="D497" s="132"/>
      <c r="E497" s="132"/>
      <c r="F497" s="132"/>
      <c r="G497" s="132"/>
      <c r="H497" s="132"/>
      <c r="I497" s="76"/>
      <c r="J497" s="76"/>
      <c r="K497" s="76"/>
      <c r="L497" s="131"/>
      <c r="M497" s="76"/>
    </row>
    <row r="498" spans="1:13">
      <c r="A498" s="131"/>
      <c r="B498" s="131"/>
      <c r="C498" s="130"/>
      <c r="D498" s="132"/>
      <c r="E498" s="132"/>
      <c r="F498" s="132"/>
      <c r="G498" s="132"/>
      <c r="H498" s="132"/>
      <c r="I498" s="76"/>
      <c r="J498" s="76"/>
      <c r="K498" s="76"/>
      <c r="L498" s="131"/>
      <c r="M498" s="76"/>
    </row>
    <row r="499" spans="1:13">
      <c r="A499" s="131"/>
      <c r="B499" s="131"/>
      <c r="C499" s="130"/>
      <c r="D499" s="132"/>
      <c r="E499" s="132"/>
      <c r="F499" s="132"/>
      <c r="G499" s="132"/>
      <c r="H499" s="132"/>
      <c r="I499" s="76"/>
      <c r="J499" s="76"/>
      <c r="K499" s="76"/>
      <c r="L499" s="131"/>
      <c r="M499" s="76"/>
    </row>
    <row r="500" spans="1:13">
      <c r="A500" s="131"/>
      <c r="B500" s="131"/>
      <c r="C500" s="130"/>
      <c r="D500" s="132"/>
      <c r="E500" s="132"/>
      <c r="F500" s="132"/>
      <c r="G500" s="132"/>
      <c r="H500" s="132"/>
      <c r="I500" s="76"/>
      <c r="J500" s="76"/>
      <c r="K500" s="76"/>
      <c r="L500" s="131"/>
      <c r="M500" s="76"/>
    </row>
    <row r="501" spans="1:13">
      <c r="A501" s="131"/>
      <c r="B501" s="131"/>
      <c r="C501" s="130"/>
      <c r="D501" s="132"/>
      <c r="E501" s="132"/>
      <c r="F501" s="132"/>
      <c r="G501" s="132"/>
      <c r="H501" s="132"/>
      <c r="I501" s="76"/>
      <c r="J501" s="76"/>
      <c r="K501" s="76"/>
      <c r="L501" s="131"/>
      <c r="M501" s="76"/>
    </row>
    <row r="502" spans="1:13">
      <c r="A502" s="131"/>
      <c r="B502" s="131"/>
      <c r="C502" s="130"/>
      <c r="D502" s="132"/>
      <c r="E502" s="132"/>
      <c r="F502" s="132"/>
      <c r="G502" s="132"/>
      <c r="H502" s="132"/>
      <c r="I502" s="76"/>
      <c r="J502" s="76"/>
      <c r="K502" s="76"/>
      <c r="L502" s="131"/>
      <c r="M502" s="76"/>
    </row>
    <row r="503" spans="1:13">
      <c r="A503" s="131"/>
      <c r="B503" s="131"/>
      <c r="C503" s="130"/>
      <c r="D503" s="132"/>
      <c r="E503" s="132"/>
      <c r="F503" s="132"/>
      <c r="G503" s="132"/>
      <c r="H503" s="132"/>
      <c r="I503" s="76"/>
      <c r="J503" s="76"/>
      <c r="K503" s="76"/>
      <c r="L503" s="131"/>
      <c r="M503" s="76"/>
    </row>
    <row r="504" spans="1:13">
      <c r="A504" s="131"/>
      <c r="B504" s="131"/>
      <c r="C504" s="130"/>
      <c r="D504" s="132"/>
      <c r="E504" s="132"/>
      <c r="F504" s="132"/>
      <c r="G504" s="132"/>
      <c r="H504" s="132"/>
      <c r="I504" s="76"/>
      <c r="J504" s="76"/>
      <c r="K504" s="76"/>
      <c r="L504" s="131"/>
      <c r="M504" s="76"/>
    </row>
    <row r="505" spans="1:13">
      <c r="A505" s="131"/>
      <c r="B505" s="131"/>
      <c r="C505" s="130"/>
      <c r="D505" s="132"/>
      <c r="E505" s="132"/>
      <c r="F505" s="132"/>
      <c r="G505" s="132"/>
      <c r="H505" s="132"/>
      <c r="I505" s="76"/>
      <c r="J505" s="76"/>
      <c r="K505" s="76"/>
      <c r="L505" s="131"/>
      <c r="M505" s="76"/>
    </row>
    <row r="506" spans="1:13">
      <c r="A506" s="131"/>
      <c r="B506" s="131"/>
      <c r="C506" s="130"/>
      <c r="D506" s="132"/>
      <c r="E506" s="132"/>
      <c r="F506" s="132"/>
      <c r="G506" s="132"/>
      <c r="H506" s="132"/>
      <c r="I506" s="76"/>
      <c r="J506" s="76"/>
      <c r="K506" s="76"/>
      <c r="L506" s="131"/>
      <c r="M506" s="76"/>
    </row>
    <row r="507" spans="1:13">
      <c r="A507" s="131"/>
      <c r="B507" s="131"/>
      <c r="C507" s="130"/>
      <c r="D507" s="132"/>
      <c r="E507" s="132"/>
      <c r="F507" s="132"/>
      <c r="G507" s="132"/>
      <c r="H507" s="132"/>
      <c r="I507" s="76"/>
      <c r="J507" s="76"/>
      <c r="K507" s="76"/>
      <c r="L507" s="131"/>
      <c r="M507" s="76"/>
    </row>
    <row r="508" spans="1:13">
      <c r="A508" s="131"/>
      <c r="B508" s="131"/>
      <c r="C508" s="130"/>
      <c r="D508" s="132"/>
      <c r="E508" s="132"/>
      <c r="F508" s="132"/>
      <c r="G508" s="132"/>
      <c r="H508" s="132"/>
      <c r="I508" s="76"/>
      <c r="J508" s="76"/>
      <c r="K508" s="76"/>
      <c r="L508" s="131"/>
      <c r="M508" s="76"/>
    </row>
    <row r="509" spans="1:13">
      <c r="A509" s="131"/>
      <c r="B509" s="131"/>
      <c r="C509" s="130"/>
      <c r="D509" s="132"/>
      <c r="E509" s="132"/>
      <c r="F509" s="132"/>
      <c r="G509" s="132"/>
      <c r="H509" s="132"/>
      <c r="I509" s="76"/>
      <c r="J509" s="76"/>
      <c r="K509" s="76"/>
      <c r="L509" s="131"/>
      <c r="M509" s="76"/>
    </row>
    <row r="510" spans="1:13">
      <c r="A510" s="131"/>
      <c r="B510" s="131"/>
      <c r="C510" s="130"/>
      <c r="D510" s="132"/>
      <c r="E510" s="132"/>
      <c r="F510" s="132"/>
      <c r="G510" s="132"/>
      <c r="H510" s="132"/>
      <c r="I510" s="76"/>
      <c r="J510" s="76"/>
      <c r="K510" s="76"/>
      <c r="L510" s="131"/>
      <c r="M510" s="76"/>
    </row>
    <row r="511" spans="1:13">
      <c r="A511" s="131"/>
      <c r="B511" s="131"/>
      <c r="C511" s="130"/>
      <c r="D511" s="132"/>
      <c r="E511" s="132"/>
      <c r="F511" s="132"/>
      <c r="G511" s="132"/>
      <c r="H511" s="132"/>
      <c r="I511" s="76"/>
      <c r="J511" s="76"/>
      <c r="K511" s="76"/>
      <c r="L511" s="131"/>
      <c r="M511" s="76"/>
    </row>
    <row r="512" spans="1:13">
      <c r="A512" s="131"/>
      <c r="B512" s="131"/>
      <c r="C512" s="130"/>
      <c r="D512" s="132"/>
      <c r="E512" s="132"/>
      <c r="F512" s="132"/>
      <c r="G512" s="132"/>
      <c r="H512" s="132"/>
      <c r="I512" s="76"/>
      <c r="J512" s="76"/>
      <c r="K512" s="76"/>
      <c r="L512" s="131"/>
      <c r="M512" s="76"/>
    </row>
    <row r="513" spans="1:13">
      <c r="A513" s="131"/>
      <c r="B513" s="131"/>
      <c r="C513" s="130"/>
      <c r="D513" s="132"/>
      <c r="E513" s="132"/>
      <c r="F513" s="132"/>
      <c r="G513" s="132"/>
      <c r="H513" s="132"/>
      <c r="I513" s="76"/>
      <c r="J513" s="76"/>
      <c r="K513" s="76"/>
      <c r="L513" s="131"/>
      <c r="M513" s="76"/>
    </row>
    <row r="514" spans="1:13">
      <c r="A514" s="131"/>
      <c r="B514" s="131"/>
      <c r="C514" s="130"/>
      <c r="D514" s="132"/>
      <c r="E514" s="132"/>
      <c r="F514" s="132"/>
      <c r="G514" s="132"/>
      <c r="H514" s="132"/>
      <c r="I514" s="76"/>
      <c r="J514" s="76"/>
      <c r="K514" s="76"/>
      <c r="L514" s="131"/>
      <c r="M514" s="76"/>
    </row>
    <row r="515" spans="1:13">
      <c r="A515" s="131"/>
      <c r="B515" s="131"/>
      <c r="C515" s="130"/>
      <c r="D515" s="132"/>
      <c r="E515" s="132"/>
      <c r="F515" s="132"/>
      <c r="G515" s="132"/>
      <c r="H515" s="132"/>
      <c r="I515" s="76"/>
      <c r="J515" s="76"/>
      <c r="K515" s="76"/>
      <c r="L515" s="131"/>
      <c r="M515" s="76"/>
    </row>
    <row r="516" spans="1:13">
      <c r="A516" s="131"/>
      <c r="B516" s="131"/>
      <c r="C516" s="130"/>
      <c r="D516" s="132"/>
      <c r="E516" s="132"/>
      <c r="F516" s="132"/>
      <c r="G516" s="132"/>
      <c r="H516" s="132"/>
      <c r="I516" s="76"/>
      <c r="J516" s="76"/>
      <c r="K516" s="76"/>
      <c r="L516" s="131"/>
      <c r="M516" s="76"/>
    </row>
    <row r="517" spans="1:13">
      <c r="A517" s="131"/>
      <c r="B517" s="131"/>
      <c r="C517" s="130"/>
      <c r="D517" s="132"/>
      <c r="E517" s="132"/>
      <c r="F517" s="132"/>
      <c r="G517" s="132"/>
      <c r="H517" s="132"/>
      <c r="I517" s="76"/>
      <c r="J517" s="76"/>
      <c r="K517" s="76"/>
      <c r="L517" s="131"/>
      <c r="M517" s="76"/>
    </row>
    <row r="518" spans="1:13">
      <c r="A518" s="131"/>
      <c r="B518" s="131"/>
      <c r="C518" s="130"/>
      <c r="D518" s="132"/>
      <c r="E518" s="132"/>
      <c r="F518" s="132"/>
      <c r="G518" s="132"/>
      <c r="H518" s="132"/>
      <c r="I518" s="76"/>
      <c r="J518" s="76"/>
      <c r="K518" s="76"/>
      <c r="L518" s="131"/>
      <c r="M518" s="76"/>
    </row>
    <row r="519" spans="1:13">
      <c r="A519" s="131"/>
      <c r="B519" s="131"/>
      <c r="C519" s="130"/>
      <c r="D519" s="132"/>
      <c r="E519" s="132"/>
      <c r="F519" s="132"/>
      <c r="G519" s="132"/>
      <c r="H519" s="132"/>
      <c r="I519" s="76"/>
      <c r="J519" s="76"/>
      <c r="K519" s="76"/>
      <c r="L519" s="131"/>
      <c r="M519" s="76"/>
    </row>
    <row r="520" spans="1:13">
      <c r="A520" s="131"/>
      <c r="B520" s="131"/>
      <c r="C520" s="130"/>
      <c r="D520" s="132"/>
      <c r="E520" s="132"/>
      <c r="F520" s="132"/>
      <c r="G520" s="132"/>
      <c r="H520" s="132"/>
      <c r="I520" s="76"/>
      <c r="J520" s="76"/>
      <c r="K520" s="76"/>
      <c r="L520" s="131"/>
      <c r="M520" s="76"/>
    </row>
    <row r="521" spans="1:13">
      <c r="A521" s="131"/>
      <c r="B521" s="131"/>
      <c r="C521" s="130"/>
      <c r="D521" s="132"/>
      <c r="E521" s="132"/>
      <c r="F521" s="132"/>
      <c r="G521" s="132"/>
      <c r="H521" s="132"/>
      <c r="I521" s="76"/>
      <c r="J521" s="76"/>
      <c r="K521" s="76"/>
      <c r="L521" s="131"/>
      <c r="M521" s="76"/>
    </row>
    <row r="522" spans="1:13">
      <c r="A522" s="131"/>
      <c r="B522" s="131"/>
      <c r="C522" s="130"/>
      <c r="D522" s="132"/>
      <c r="E522" s="132"/>
      <c r="F522" s="132"/>
      <c r="G522" s="132"/>
      <c r="H522" s="132"/>
      <c r="I522" s="76"/>
      <c r="J522" s="76"/>
      <c r="K522" s="76"/>
      <c r="L522" s="131"/>
      <c r="M522" s="76"/>
    </row>
    <row r="523" spans="1:13">
      <c r="A523" s="131"/>
      <c r="B523" s="131"/>
      <c r="C523" s="130"/>
      <c r="D523" s="132"/>
      <c r="E523" s="132"/>
      <c r="F523" s="132"/>
      <c r="G523" s="132"/>
      <c r="H523" s="132"/>
      <c r="I523" s="76"/>
      <c r="J523" s="76"/>
      <c r="K523" s="76"/>
      <c r="L523" s="131"/>
      <c r="M523" s="76"/>
    </row>
    <row r="524" spans="1:13">
      <c r="A524" s="131"/>
      <c r="B524" s="131"/>
      <c r="C524" s="130"/>
      <c r="D524" s="132"/>
      <c r="E524" s="132"/>
      <c r="F524" s="132"/>
      <c r="G524" s="132"/>
      <c r="H524" s="132"/>
      <c r="I524" s="76"/>
      <c r="J524" s="76"/>
      <c r="K524" s="76"/>
      <c r="L524" s="131"/>
      <c r="M524" s="76"/>
    </row>
    <row r="525" spans="1:13">
      <c r="A525" s="131"/>
      <c r="B525" s="131"/>
      <c r="C525" s="130"/>
      <c r="D525" s="132"/>
      <c r="E525" s="132"/>
      <c r="F525" s="132"/>
      <c r="G525" s="132"/>
      <c r="H525" s="132"/>
      <c r="I525" s="76"/>
      <c r="J525" s="76"/>
      <c r="K525" s="76"/>
      <c r="L525" s="131"/>
      <c r="M525" s="76"/>
    </row>
    <row r="526" spans="1:13">
      <c r="A526" s="131"/>
      <c r="B526" s="131"/>
      <c r="C526" s="130"/>
      <c r="D526" s="132"/>
      <c r="E526" s="132"/>
      <c r="F526" s="132"/>
      <c r="G526" s="132"/>
      <c r="H526" s="132"/>
      <c r="I526" s="76"/>
      <c r="J526" s="76"/>
      <c r="K526" s="76"/>
      <c r="L526" s="131"/>
      <c r="M526" s="76"/>
    </row>
    <row r="527" spans="1:13">
      <c r="A527" s="131"/>
      <c r="B527" s="131"/>
      <c r="C527" s="130"/>
      <c r="D527" s="132"/>
      <c r="E527" s="132"/>
      <c r="F527" s="132"/>
      <c r="G527" s="132"/>
      <c r="H527" s="132"/>
      <c r="I527" s="76"/>
      <c r="J527" s="76"/>
      <c r="K527" s="76"/>
      <c r="L527" s="131"/>
      <c r="M527" s="76"/>
    </row>
    <row r="528" spans="1:13">
      <c r="A528" s="131"/>
      <c r="B528" s="131"/>
      <c r="C528" s="130"/>
      <c r="D528" s="132"/>
      <c r="E528" s="132"/>
      <c r="F528" s="132"/>
      <c r="G528" s="132"/>
      <c r="H528" s="132"/>
      <c r="I528" s="76"/>
      <c r="J528" s="76"/>
      <c r="K528" s="76"/>
      <c r="L528" s="131"/>
      <c r="M528" s="76"/>
    </row>
    <row r="529" spans="1:13">
      <c r="A529" s="131"/>
      <c r="B529" s="131"/>
      <c r="C529" s="130"/>
      <c r="D529" s="132"/>
      <c r="E529" s="132"/>
      <c r="F529" s="132"/>
      <c r="G529" s="132"/>
      <c r="H529" s="132"/>
      <c r="I529" s="76"/>
      <c r="J529" s="76"/>
      <c r="K529" s="76"/>
      <c r="L529" s="131"/>
      <c r="M529" s="76"/>
    </row>
    <row r="530" spans="1:13">
      <c r="A530" s="131"/>
      <c r="B530" s="131"/>
      <c r="C530" s="130"/>
      <c r="D530" s="132"/>
      <c r="E530" s="132"/>
      <c r="F530" s="132"/>
      <c r="G530" s="132"/>
      <c r="H530" s="132"/>
      <c r="I530" s="76"/>
      <c r="J530" s="76"/>
      <c r="K530" s="76"/>
      <c r="L530" s="131"/>
      <c r="M530" s="76"/>
    </row>
    <row r="531" spans="1:13">
      <c r="A531" s="131"/>
      <c r="B531" s="131"/>
      <c r="C531" s="130"/>
      <c r="D531" s="132"/>
      <c r="E531" s="132"/>
      <c r="F531" s="132"/>
      <c r="G531" s="132"/>
      <c r="H531" s="132"/>
      <c r="I531" s="76"/>
      <c r="J531" s="76"/>
      <c r="K531" s="76"/>
      <c r="L531" s="131"/>
      <c r="M531" s="76"/>
    </row>
    <row r="532" spans="1:13">
      <c r="A532" s="131"/>
      <c r="B532" s="131"/>
      <c r="C532" s="130"/>
      <c r="D532" s="132"/>
      <c r="E532" s="132"/>
      <c r="F532" s="132"/>
      <c r="G532" s="132"/>
      <c r="H532" s="132"/>
      <c r="I532" s="76"/>
      <c r="J532" s="76"/>
      <c r="K532" s="76"/>
      <c r="L532" s="131"/>
      <c r="M532" s="76"/>
    </row>
    <row r="533" spans="1:13">
      <c r="A533" s="131"/>
      <c r="B533" s="131"/>
      <c r="C533" s="130"/>
      <c r="D533" s="132"/>
      <c r="E533" s="132"/>
      <c r="F533" s="132"/>
      <c r="G533" s="132"/>
      <c r="H533" s="132"/>
      <c r="I533" s="76"/>
      <c r="J533" s="76"/>
      <c r="K533" s="76"/>
      <c r="L533" s="131"/>
      <c r="M533" s="76"/>
    </row>
    <row r="534" spans="1:13">
      <c r="A534" s="131"/>
      <c r="B534" s="131"/>
      <c r="C534" s="130"/>
      <c r="D534" s="132"/>
      <c r="E534" s="132"/>
      <c r="F534" s="132"/>
      <c r="G534" s="132"/>
      <c r="H534" s="132"/>
      <c r="I534" s="76"/>
      <c r="J534" s="76"/>
      <c r="K534" s="76"/>
      <c r="L534" s="131"/>
      <c r="M534" s="76"/>
    </row>
    <row r="535" spans="1:13">
      <c r="A535" s="131"/>
      <c r="B535" s="131"/>
      <c r="C535" s="130"/>
      <c r="D535" s="132"/>
      <c r="E535" s="132"/>
      <c r="F535" s="132"/>
      <c r="G535" s="132"/>
      <c r="H535" s="132"/>
      <c r="I535" s="76"/>
      <c r="J535" s="76"/>
      <c r="K535" s="76"/>
      <c r="L535" s="131"/>
      <c r="M535" s="76"/>
    </row>
    <row r="536" spans="1:13">
      <c r="A536" s="131"/>
      <c r="B536" s="131"/>
      <c r="C536" s="130"/>
      <c r="D536" s="132"/>
      <c r="E536" s="132"/>
      <c r="F536" s="132"/>
      <c r="G536" s="132"/>
      <c r="H536" s="132"/>
      <c r="I536" s="76"/>
      <c r="J536" s="76"/>
      <c r="K536" s="76"/>
      <c r="L536" s="131"/>
      <c r="M536" s="76"/>
    </row>
    <row r="537" spans="1:13">
      <c r="A537" s="131"/>
      <c r="B537" s="131"/>
      <c r="C537" s="130"/>
      <c r="D537" s="132"/>
      <c r="E537" s="132"/>
      <c r="F537" s="132"/>
      <c r="G537" s="132"/>
      <c r="H537" s="132"/>
      <c r="I537" s="76"/>
      <c r="J537" s="76"/>
      <c r="K537" s="76"/>
      <c r="L537" s="131"/>
      <c r="M537" s="76"/>
    </row>
    <row r="538" spans="1:13">
      <c r="A538" s="131"/>
      <c r="B538" s="131"/>
      <c r="C538" s="130"/>
      <c r="D538" s="132"/>
      <c r="E538" s="132"/>
      <c r="F538" s="132"/>
      <c r="G538" s="132"/>
      <c r="H538" s="132"/>
      <c r="I538" s="76"/>
      <c r="J538" s="76"/>
      <c r="K538" s="76"/>
      <c r="L538" s="131"/>
      <c r="M538" s="76"/>
    </row>
    <row r="539" spans="1:13">
      <c r="A539" s="131"/>
      <c r="B539" s="131"/>
      <c r="C539" s="130"/>
      <c r="D539" s="132"/>
      <c r="E539" s="132"/>
      <c r="F539" s="132"/>
      <c r="G539" s="132"/>
      <c r="H539" s="132"/>
      <c r="I539" s="76"/>
      <c r="J539" s="76"/>
      <c r="K539" s="76"/>
      <c r="L539" s="131"/>
      <c r="M539" s="76"/>
    </row>
    <row r="540" spans="1:13">
      <c r="A540" s="131"/>
      <c r="B540" s="131"/>
      <c r="C540" s="130"/>
      <c r="D540" s="132"/>
      <c r="E540" s="132"/>
      <c r="F540" s="132"/>
      <c r="G540" s="132"/>
      <c r="H540" s="132"/>
      <c r="I540" s="76"/>
      <c r="J540" s="76"/>
      <c r="K540" s="76"/>
      <c r="L540" s="131"/>
      <c r="M540" s="76"/>
    </row>
    <row r="541" spans="1:13">
      <c r="A541" s="131"/>
      <c r="B541" s="131"/>
      <c r="C541" s="130"/>
      <c r="D541" s="132"/>
      <c r="E541" s="132"/>
      <c r="F541" s="132"/>
      <c r="G541" s="132"/>
      <c r="H541" s="132"/>
      <c r="I541" s="76"/>
      <c r="J541" s="76"/>
      <c r="K541" s="76"/>
      <c r="L541" s="131"/>
      <c r="M541" s="76"/>
    </row>
    <row r="542" spans="1:13">
      <c r="A542" s="131"/>
      <c r="B542" s="131"/>
      <c r="C542" s="130"/>
      <c r="D542" s="132"/>
      <c r="E542" s="132"/>
      <c r="F542" s="132"/>
      <c r="G542" s="132"/>
      <c r="H542" s="132"/>
      <c r="I542" s="76"/>
      <c r="J542" s="76"/>
      <c r="K542" s="76"/>
      <c r="L542" s="131"/>
      <c r="M542" s="76"/>
    </row>
    <row r="543" spans="1:13">
      <c r="A543" s="131"/>
      <c r="B543" s="131"/>
      <c r="C543" s="130"/>
      <c r="D543" s="132"/>
      <c r="E543" s="132"/>
      <c r="F543" s="132"/>
      <c r="G543" s="132"/>
      <c r="H543" s="132"/>
      <c r="I543" s="76"/>
      <c r="J543" s="76"/>
      <c r="K543" s="76"/>
      <c r="L543" s="131"/>
      <c r="M543" s="76"/>
    </row>
    <row r="544" spans="1:13">
      <c r="A544" s="131"/>
      <c r="B544" s="131"/>
      <c r="C544" s="130"/>
      <c r="D544" s="132"/>
      <c r="E544" s="132"/>
      <c r="F544" s="132"/>
      <c r="G544" s="132"/>
      <c r="H544" s="132"/>
      <c r="I544" s="76"/>
      <c r="J544" s="76"/>
      <c r="K544" s="76"/>
      <c r="L544" s="131"/>
      <c r="M544" s="76"/>
    </row>
    <row r="545" spans="1:13">
      <c r="A545" s="131"/>
      <c r="B545" s="131"/>
      <c r="C545" s="130"/>
      <c r="D545" s="132"/>
      <c r="E545" s="132"/>
      <c r="F545" s="132"/>
      <c r="G545" s="132"/>
      <c r="H545" s="132"/>
      <c r="I545" s="76"/>
      <c r="J545" s="76"/>
      <c r="K545" s="76"/>
      <c r="L545" s="131"/>
      <c r="M545" s="76"/>
    </row>
    <row r="546" spans="1:13">
      <c r="A546" s="131"/>
      <c r="B546" s="131"/>
      <c r="C546" s="130"/>
      <c r="D546" s="132"/>
      <c r="E546" s="132"/>
      <c r="F546" s="132"/>
      <c r="G546" s="132"/>
      <c r="H546" s="132"/>
      <c r="I546" s="76"/>
      <c r="J546" s="76"/>
      <c r="K546" s="76"/>
      <c r="L546" s="131"/>
      <c r="M546" s="76"/>
    </row>
    <row r="547" spans="1:13">
      <c r="A547" s="131"/>
      <c r="B547" s="131"/>
      <c r="C547" s="130"/>
      <c r="D547" s="132"/>
      <c r="E547" s="132"/>
      <c r="F547" s="132"/>
      <c r="G547" s="132"/>
      <c r="H547" s="132"/>
      <c r="I547" s="76"/>
      <c r="J547" s="76"/>
      <c r="K547" s="76"/>
      <c r="L547" s="131"/>
      <c r="M547" s="76"/>
    </row>
    <row r="548" spans="1:13">
      <c r="A548" s="131"/>
      <c r="B548" s="131"/>
      <c r="C548" s="130"/>
      <c r="D548" s="132"/>
      <c r="E548" s="132"/>
      <c r="F548" s="132"/>
      <c r="G548" s="132"/>
      <c r="H548" s="132"/>
      <c r="I548" s="76"/>
      <c r="J548" s="76"/>
      <c r="K548" s="76"/>
      <c r="L548" s="131"/>
      <c r="M548" s="76"/>
    </row>
    <row r="549" spans="1:13">
      <c r="A549" s="131"/>
      <c r="B549" s="131"/>
      <c r="C549" s="130"/>
      <c r="D549" s="132"/>
      <c r="E549" s="132"/>
      <c r="F549" s="132"/>
      <c r="G549" s="132"/>
      <c r="H549" s="132"/>
      <c r="I549" s="76"/>
      <c r="J549" s="76"/>
      <c r="K549" s="76"/>
      <c r="L549" s="131"/>
      <c r="M549" s="76"/>
    </row>
    <row r="550" spans="1:13">
      <c r="A550" s="131"/>
      <c r="B550" s="131"/>
      <c r="C550" s="130"/>
      <c r="D550" s="132"/>
      <c r="E550" s="132"/>
      <c r="F550" s="132"/>
      <c r="G550" s="132"/>
      <c r="H550" s="132"/>
      <c r="I550" s="76"/>
      <c r="J550" s="76"/>
      <c r="K550" s="76"/>
      <c r="L550" s="131"/>
      <c r="M550" s="76"/>
    </row>
    <row r="551" spans="1:13">
      <c r="A551" s="131"/>
      <c r="B551" s="131"/>
      <c r="C551" s="130"/>
      <c r="D551" s="132"/>
      <c r="E551" s="132"/>
      <c r="F551" s="132"/>
      <c r="G551" s="132"/>
      <c r="H551" s="132"/>
      <c r="I551" s="76"/>
      <c r="J551" s="76"/>
      <c r="K551" s="76"/>
      <c r="L551" s="131"/>
      <c r="M551" s="76"/>
    </row>
    <row r="552" spans="1:13">
      <c r="A552" s="131"/>
      <c r="B552" s="131"/>
      <c r="C552" s="130"/>
      <c r="D552" s="132"/>
      <c r="E552" s="132"/>
      <c r="F552" s="132"/>
      <c r="G552" s="132"/>
      <c r="H552" s="132"/>
      <c r="I552" s="76"/>
      <c r="J552" s="76"/>
      <c r="K552" s="76"/>
      <c r="L552" s="131"/>
      <c r="M552" s="76"/>
    </row>
    <row r="553" spans="1:13">
      <c r="A553" s="131"/>
      <c r="B553" s="131"/>
      <c r="C553" s="130"/>
      <c r="D553" s="132"/>
      <c r="E553" s="132"/>
      <c r="F553" s="132"/>
      <c r="G553" s="132"/>
      <c r="H553" s="132"/>
      <c r="I553" s="76"/>
      <c r="J553" s="76"/>
      <c r="K553" s="76"/>
      <c r="L553" s="131"/>
      <c r="M553" s="76"/>
    </row>
    <row r="554" spans="1:13">
      <c r="A554" s="131"/>
      <c r="B554" s="131"/>
      <c r="C554" s="130"/>
      <c r="D554" s="132"/>
      <c r="E554" s="132"/>
      <c r="F554" s="132"/>
      <c r="G554" s="132"/>
      <c r="H554" s="132"/>
      <c r="I554" s="76"/>
      <c r="J554" s="76"/>
      <c r="K554" s="76"/>
      <c r="L554" s="131"/>
      <c r="M554" s="76"/>
    </row>
    <row r="555" spans="1:13">
      <c r="A555" s="131"/>
      <c r="B555" s="131"/>
      <c r="C555" s="130"/>
      <c r="D555" s="132"/>
      <c r="E555" s="132"/>
      <c r="F555" s="132"/>
      <c r="G555" s="132"/>
      <c r="H555" s="132"/>
      <c r="I555" s="76"/>
      <c r="J555" s="76"/>
      <c r="K555" s="76"/>
      <c r="L555" s="131"/>
      <c r="M555" s="76"/>
    </row>
    <row r="556" spans="1:13">
      <c r="A556" s="131"/>
      <c r="B556" s="131"/>
      <c r="C556" s="130"/>
      <c r="D556" s="132"/>
      <c r="E556" s="132"/>
      <c r="F556" s="132"/>
      <c r="G556" s="132"/>
      <c r="H556" s="132"/>
      <c r="I556" s="76"/>
      <c r="J556" s="76"/>
      <c r="K556" s="76"/>
      <c r="L556" s="131"/>
      <c r="M556" s="76"/>
    </row>
    <row r="557" spans="1:13">
      <c r="A557" s="131"/>
      <c r="B557" s="131"/>
      <c r="C557" s="130"/>
      <c r="D557" s="132"/>
      <c r="E557" s="132"/>
      <c r="F557" s="132"/>
      <c r="G557" s="132"/>
      <c r="H557" s="132"/>
      <c r="I557" s="76"/>
      <c r="J557" s="76"/>
      <c r="K557" s="76"/>
      <c r="L557" s="131"/>
      <c r="M557" s="76"/>
    </row>
    <row r="558" spans="1:13">
      <c r="A558" s="131"/>
      <c r="B558" s="131"/>
      <c r="C558" s="130"/>
      <c r="D558" s="132"/>
      <c r="E558" s="132"/>
      <c r="F558" s="132"/>
      <c r="G558" s="132"/>
      <c r="H558" s="132"/>
      <c r="I558" s="76"/>
      <c r="J558" s="76"/>
      <c r="K558" s="76"/>
      <c r="L558" s="131"/>
      <c r="M558" s="76"/>
    </row>
    <row r="559" spans="1:13">
      <c r="A559" s="131"/>
      <c r="B559" s="131"/>
      <c r="C559" s="130"/>
      <c r="D559" s="132"/>
      <c r="E559" s="132"/>
      <c r="F559" s="132"/>
      <c r="G559" s="132"/>
      <c r="H559" s="132"/>
      <c r="I559" s="76"/>
      <c r="J559" s="76"/>
      <c r="K559" s="76"/>
      <c r="L559" s="131"/>
      <c r="M559" s="76"/>
    </row>
    <row r="560" spans="1:13">
      <c r="A560" s="131"/>
      <c r="B560" s="131"/>
      <c r="C560" s="130"/>
      <c r="D560" s="132"/>
      <c r="E560" s="132"/>
      <c r="F560" s="132"/>
      <c r="G560" s="132"/>
      <c r="H560" s="132"/>
      <c r="I560" s="76"/>
      <c r="J560" s="76"/>
      <c r="K560" s="76"/>
      <c r="L560" s="131"/>
      <c r="M560" s="76"/>
    </row>
    <row r="561" spans="1:13">
      <c r="A561" s="131"/>
      <c r="B561" s="131"/>
      <c r="C561" s="130"/>
      <c r="D561" s="132"/>
      <c r="E561" s="132"/>
      <c r="F561" s="132"/>
      <c r="G561" s="132"/>
      <c r="H561" s="132"/>
      <c r="I561" s="76"/>
      <c r="J561" s="76"/>
      <c r="K561" s="76"/>
      <c r="L561" s="131"/>
      <c r="M561" s="76"/>
    </row>
    <row r="562" spans="1:13">
      <c r="A562" s="131"/>
      <c r="B562" s="131"/>
      <c r="C562" s="130"/>
      <c r="D562" s="132"/>
      <c r="E562" s="132"/>
      <c r="F562" s="132"/>
      <c r="G562" s="132"/>
      <c r="H562" s="132"/>
      <c r="I562" s="76"/>
      <c r="J562" s="76"/>
      <c r="K562" s="76"/>
      <c r="L562" s="131"/>
      <c r="M562" s="76"/>
    </row>
    <row r="563" spans="1:13">
      <c r="A563" s="131"/>
      <c r="B563" s="131"/>
      <c r="C563" s="130"/>
      <c r="D563" s="132"/>
      <c r="E563" s="132"/>
      <c r="F563" s="132"/>
      <c r="G563" s="132"/>
      <c r="H563" s="132"/>
      <c r="I563" s="76"/>
      <c r="J563" s="76"/>
      <c r="K563" s="76"/>
      <c r="L563" s="131"/>
      <c r="M563" s="76"/>
    </row>
    <row r="564" spans="1:13">
      <c r="A564" s="131"/>
      <c r="B564" s="131"/>
      <c r="C564" s="130"/>
      <c r="D564" s="132"/>
      <c r="E564" s="132"/>
      <c r="F564" s="132"/>
      <c r="G564" s="132"/>
      <c r="H564" s="132"/>
      <c r="I564" s="76"/>
      <c r="J564" s="76"/>
      <c r="K564" s="76"/>
      <c r="L564" s="131"/>
      <c r="M564" s="76"/>
    </row>
    <row r="565" spans="1:13">
      <c r="A565" s="131"/>
      <c r="B565" s="131"/>
      <c r="C565" s="130"/>
      <c r="D565" s="132"/>
      <c r="E565" s="132"/>
      <c r="F565" s="132"/>
      <c r="G565" s="132"/>
      <c r="H565" s="132"/>
      <c r="I565" s="76"/>
      <c r="J565" s="76"/>
      <c r="K565" s="76"/>
      <c r="L565" s="131"/>
      <c r="M565" s="76"/>
    </row>
    <row r="566" spans="1:13">
      <c r="A566" s="131"/>
      <c r="B566" s="131"/>
      <c r="C566" s="130"/>
      <c r="D566" s="132"/>
      <c r="E566" s="132"/>
      <c r="F566" s="132"/>
      <c r="G566" s="132"/>
      <c r="H566" s="132"/>
      <c r="I566" s="76"/>
      <c r="J566" s="76"/>
      <c r="K566" s="76"/>
      <c r="L566" s="131"/>
      <c r="M566" s="76"/>
    </row>
    <row r="567" spans="1:13">
      <c r="A567" s="131"/>
      <c r="B567" s="131"/>
      <c r="C567" s="130"/>
      <c r="D567" s="132"/>
      <c r="E567" s="132"/>
      <c r="F567" s="132"/>
      <c r="G567" s="132"/>
      <c r="H567" s="132"/>
      <c r="I567" s="76"/>
      <c r="J567" s="76"/>
      <c r="K567" s="76"/>
      <c r="L567" s="131"/>
      <c r="M567" s="76"/>
    </row>
    <row r="568" spans="1:13">
      <c r="A568" s="131"/>
      <c r="B568" s="131"/>
      <c r="C568" s="130"/>
      <c r="D568" s="132"/>
      <c r="E568" s="132"/>
      <c r="F568" s="132"/>
      <c r="G568" s="132"/>
      <c r="H568" s="132"/>
      <c r="I568" s="76"/>
      <c r="J568" s="76"/>
      <c r="K568" s="76"/>
      <c r="L568" s="131"/>
      <c r="M568" s="76"/>
    </row>
    <row r="569" spans="1:13">
      <c r="A569" s="131"/>
      <c r="B569" s="131"/>
      <c r="C569" s="130"/>
      <c r="D569" s="132"/>
      <c r="E569" s="132"/>
      <c r="F569" s="132"/>
      <c r="G569" s="132"/>
      <c r="H569" s="132"/>
      <c r="I569" s="76"/>
      <c r="J569" s="76"/>
      <c r="K569" s="76"/>
      <c r="L569" s="131"/>
      <c r="M569" s="76"/>
    </row>
    <row r="570" spans="1:13">
      <c r="A570" s="131"/>
      <c r="B570" s="131"/>
      <c r="C570" s="130"/>
      <c r="D570" s="132"/>
      <c r="E570" s="132"/>
      <c r="F570" s="132"/>
      <c r="G570" s="132"/>
      <c r="H570" s="132"/>
      <c r="I570" s="76"/>
      <c r="J570" s="76"/>
      <c r="K570" s="76"/>
      <c r="L570" s="131"/>
      <c r="M570" s="76"/>
    </row>
    <row r="571" spans="1:13">
      <c r="A571" s="131"/>
      <c r="B571" s="131"/>
      <c r="C571" s="130"/>
      <c r="D571" s="132"/>
      <c r="E571" s="132"/>
      <c r="F571" s="132"/>
      <c r="G571" s="132"/>
      <c r="H571" s="132"/>
      <c r="I571" s="76"/>
      <c r="J571" s="76"/>
      <c r="K571" s="76"/>
      <c r="L571" s="131"/>
      <c r="M571" s="76"/>
    </row>
    <row r="572" spans="1:13">
      <c r="A572" s="131"/>
      <c r="B572" s="131"/>
      <c r="C572" s="130"/>
      <c r="D572" s="132"/>
      <c r="E572" s="132"/>
      <c r="F572" s="132"/>
      <c r="G572" s="132"/>
      <c r="H572" s="132"/>
      <c r="I572" s="76"/>
      <c r="J572" s="76"/>
      <c r="K572" s="76"/>
      <c r="L572" s="131"/>
      <c r="M572" s="76"/>
    </row>
    <row r="573" spans="1:13">
      <c r="A573" s="131"/>
      <c r="B573" s="131"/>
      <c r="C573" s="130"/>
      <c r="D573" s="132"/>
      <c r="E573" s="132"/>
      <c r="F573" s="132"/>
      <c r="G573" s="132"/>
      <c r="H573" s="132"/>
      <c r="I573" s="76"/>
      <c r="J573" s="76"/>
      <c r="K573" s="76"/>
      <c r="L573" s="131"/>
      <c r="M573" s="76"/>
    </row>
    <row r="574" spans="1:13">
      <c r="A574" s="131"/>
      <c r="B574" s="131"/>
      <c r="C574" s="130"/>
      <c r="D574" s="132"/>
      <c r="E574" s="132"/>
      <c r="F574" s="132"/>
      <c r="G574" s="132"/>
      <c r="H574" s="132"/>
      <c r="I574" s="76"/>
      <c r="J574" s="76"/>
      <c r="K574" s="76"/>
      <c r="L574" s="131"/>
      <c r="M574" s="76"/>
    </row>
    <row r="575" spans="1:13">
      <c r="A575" s="131"/>
      <c r="B575" s="131"/>
      <c r="C575" s="130"/>
      <c r="D575" s="132"/>
      <c r="E575" s="132"/>
      <c r="F575" s="132"/>
      <c r="G575" s="132"/>
      <c r="H575" s="132"/>
      <c r="I575" s="76"/>
      <c r="J575" s="76"/>
      <c r="K575" s="76"/>
      <c r="L575" s="131"/>
      <c r="M575" s="76"/>
    </row>
    <row r="576" spans="1:13">
      <c r="A576" s="131"/>
      <c r="B576" s="131"/>
      <c r="C576" s="130"/>
      <c r="D576" s="132"/>
      <c r="E576" s="132"/>
      <c r="F576" s="132"/>
      <c r="G576" s="132"/>
      <c r="H576" s="132"/>
      <c r="I576" s="76"/>
      <c r="J576" s="76"/>
      <c r="K576" s="76"/>
      <c r="L576" s="131"/>
      <c r="M576" s="76"/>
    </row>
    <row r="577" spans="1:13">
      <c r="A577" s="131"/>
      <c r="B577" s="131"/>
      <c r="C577" s="130"/>
      <c r="D577" s="132"/>
      <c r="E577" s="132"/>
      <c r="F577" s="132"/>
      <c r="G577" s="132"/>
      <c r="H577" s="132"/>
      <c r="I577" s="76"/>
      <c r="J577" s="76"/>
      <c r="K577" s="76"/>
      <c r="L577" s="131"/>
      <c r="M577" s="76"/>
    </row>
    <row r="578" spans="1:13">
      <c r="A578" s="131"/>
      <c r="B578" s="131"/>
      <c r="C578" s="130"/>
      <c r="D578" s="132"/>
      <c r="E578" s="132"/>
      <c r="F578" s="132"/>
      <c r="G578" s="132"/>
      <c r="H578" s="132"/>
      <c r="I578" s="76"/>
      <c r="J578" s="76"/>
      <c r="K578" s="76"/>
      <c r="L578" s="131"/>
      <c r="M578" s="76"/>
    </row>
    <row r="579" spans="1:13">
      <c r="A579" s="131"/>
      <c r="B579" s="131"/>
      <c r="C579" s="130"/>
      <c r="D579" s="132"/>
      <c r="E579" s="132"/>
      <c r="F579" s="132"/>
      <c r="G579" s="132"/>
      <c r="H579" s="132"/>
      <c r="I579" s="76"/>
      <c r="J579" s="76"/>
      <c r="K579" s="76"/>
      <c r="L579" s="131"/>
      <c r="M579" s="76"/>
    </row>
    <row r="580" spans="1:13">
      <c r="A580" s="131"/>
      <c r="B580" s="131"/>
      <c r="C580" s="130"/>
      <c r="D580" s="132"/>
      <c r="E580" s="132"/>
      <c r="F580" s="132"/>
      <c r="G580" s="132"/>
      <c r="H580" s="132"/>
      <c r="I580" s="76"/>
      <c r="J580" s="76"/>
      <c r="K580" s="76"/>
      <c r="L580" s="131"/>
      <c r="M580" s="76"/>
    </row>
    <row r="581" spans="1:13">
      <c r="A581" s="131"/>
      <c r="B581" s="131"/>
      <c r="C581" s="130"/>
      <c r="D581" s="132"/>
      <c r="E581" s="132"/>
      <c r="F581" s="132"/>
      <c r="G581" s="132"/>
      <c r="H581" s="132"/>
      <c r="I581" s="76"/>
      <c r="J581" s="76"/>
      <c r="K581" s="76"/>
      <c r="L581" s="131"/>
      <c r="M581" s="76"/>
    </row>
    <row r="582" spans="1:13">
      <c r="A582" s="131"/>
      <c r="B582" s="131"/>
      <c r="C582" s="130"/>
      <c r="D582" s="132"/>
      <c r="E582" s="132"/>
      <c r="F582" s="132"/>
      <c r="G582" s="132"/>
      <c r="H582" s="132"/>
      <c r="I582" s="76"/>
      <c r="J582" s="76"/>
      <c r="K582" s="76"/>
      <c r="L582" s="131"/>
      <c r="M582" s="76"/>
    </row>
    <row r="583" spans="1:13">
      <c r="A583" s="131"/>
      <c r="B583" s="131"/>
      <c r="C583" s="130"/>
      <c r="D583" s="132"/>
      <c r="E583" s="132"/>
      <c r="F583" s="132"/>
      <c r="G583" s="132"/>
      <c r="H583" s="132"/>
      <c r="I583" s="76"/>
      <c r="J583" s="76"/>
      <c r="K583" s="76"/>
      <c r="L583" s="131"/>
      <c r="M583" s="76"/>
    </row>
    <row r="584" spans="1:13">
      <c r="A584" s="131"/>
      <c r="B584" s="131"/>
      <c r="C584" s="130"/>
      <c r="D584" s="132"/>
      <c r="E584" s="132"/>
      <c r="F584" s="132"/>
      <c r="G584" s="132"/>
      <c r="H584" s="132"/>
      <c r="I584" s="76"/>
      <c r="J584" s="76"/>
      <c r="K584" s="76"/>
      <c r="L584" s="131"/>
      <c r="M584" s="76"/>
    </row>
    <row r="585" spans="1:13">
      <c r="A585" s="131"/>
      <c r="B585" s="131"/>
      <c r="C585" s="130"/>
      <c r="D585" s="132"/>
      <c r="E585" s="132"/>
      <c r="F585" s="132"/>
      <c r="G585" s="132"/>
      <c r="H585" s="132"/>
      <c r="I585" s="76"/>
      <c r="J585" s="76"/>
      <c r="K585" s="76"/>
      <c r="L585" s="131"/>
      <c r="M585" s="76"/>
    </row>
    <row r="586" spans="1:13">
      <c r="A586" s="131"/>
      <c r="B586" s="131"/>
      <c r="C586" s="130"/>
      <c r="D586" s="132"/>
      <c r="E586" s="132"/>
      <c r="F586" s="132"/>
      <c r="G586" s="132"/>
      <c r="H586" s="132"/>
      <c r="I586" s="76"/>
      <c r="J586" s="76"/>
      <c r="K586" s="76"/>
      <c r="L586" s="131"/>
      <c r="M586" s="76"/>
    </row>
    <row r="587" spans="1:13">
      <c r="A587" s="131"/>
      <c r="B587" s="131"/>
      <c r="C587" s="130"/>
      <c r="D587" s="132"/>
      <c r="E587" s="132"/>
      <c r="F587" s="132"/>
      <c r="G587" s="132"/>
      <c r="H587" s="132"/>
      <c r="I587" s="76"/>
      <c r="J587" s="76"/>
      <c r="K587" s="76"/>
      <c r="L587" s="131"/>
      <c r="M587" s="76"/>
    </row>
    <row r="588" spans="1:13">
      <c r="A588" s="131"/>
      <c r="B588" s="131"/>
      <c r="C588" s="130"/>
      <c r="D588" s="132"/>
      <c r="E588" s="132"/>
      <c r="F588" s="132"/>
      <c r="G588" s="132"/>
      <c r="H588" s="132"/>
      <c r="I588" s="76"/>
      <c r="J588" s="76"/>
      <c r="K588" s="76"/>
      <c r="L588" s="131"/>
      <c r="M588" s="76"/>
    </row>
    <row r="589" spans="1:13">
      <c r="A589" s="131"/>
      <c r="B589" s="131"/>
      <c r="C589" s="130"/>
      <c r="D589" s="132"/>
      <c r="E589" s="132"/>
      <c r="F589" s="132"/>
      <c r="G589" s="132"/>
      <c r="H589" s="132"/>
      <c r="I589" s="76"/>
      <c r="J589" s="76"/>
      <c r="K589" s="76"/>
      <c r="L589" s="131"/>
      <c r="M589" s="76"/>
    </row>
    <row r="590" spans="1:13">
      <c r="A590" s="131"/>
      <c r="B590" s="131"/>
      <c r="C590" s="130"/>
      <c r="D590" s="132"/>
      <c r="E590" s="132"/>
      <c r="F590" s="132"/>
      <c r="G590" s="132"/>
      <c r="H590" s="132"/>
      <c r="I590" s="76"/>
      <c r="J590" s="76"/>
      <c r="K590" s="76"/>
      <c r="L590" s="131"/>
      <c r="M590" s="76"/>
    </row>
    <row r="591" spans="1:13">
      <c r="A591" s="131"/>
      <c r="B591" s="131"/>
      <c r="C591" s="130"/>
      <c r="D591" s="132"/>
      <c r="E591" s="132"/>
      <c r="F591" s="132"/>
      <c r="G591" s="132"/>
      <c r="H591" s="132"/>
      <c r="I591" s="76"/>
      <c r="J591" s="76"/>
      <c r="K591" s="76"/>
      <c r="L591" s="131"/>
      <c r="M591" s="76"/>
    </row>
    <row r="592" spans="1:13">
      <c r="A592" s="131"/>
      <c r="B592" s="131"/>
      <c r="C592" s="130"/>
      <c r="D592" s="132"/>
      <c r="E592" s="132"/>
      <c r="F592" s="132"/>
      <c r="G592" s="132"/>
      <c r="H592" s="132"/>
      <c r="I592" s="76"/>
      <c r="J592" s="76"/>
      <c r="K592" s="76"/>
      <c r="L592" s="131"/>
      <c r="M592" s="76"/>
    </row>
    <row r="593" spans="1:13">
      <c r="A593" s="131"/>
      <c r="B593" s="131"/>
      <c r="C593" s="130"/>
      <c r="D593" s="132"/>
      <c r="E593" s="132"/>
      <c r="F593" s="132"/>
      <c r="G593" s="132"/>
      <c r="H593" s="132"/>
      <c r="I593" s="76"/>
      <c r="J593" s="76"/>
      <c r="K593" s="76"/>
      <c r="L593" s="131"/>
      <c r="M593" s="76"/>
    </row>
    <row r="594" spans="1:13">
      <c r="A594" s="131"/>
      <c r="B594" s="131"/>
      <c r="C594" s="130"/>
      <c r="D594" s="132"/>
      <c r="E594" s="132"/>
      <c r="F594" s="132"/>
      <c r="G594" s="132"/>
      <c r="H594" s="132"/>
      <c r="I594" s="76"/>
      <c r="J594" s="76"/>
      <c r="K594" s="76"/>
      <c r="L594" s="131"/>
      <c r="M594" s="76"/>
    </row>
    <row r="595" spans="1:13">
      <c r="A595" s="131"/>
      <c r="B595" s="131"/>
      <c r="C595" s="130"/>
      <c r="D595" s="132"/>
      <c r="E595" s="132"/>
      <c r="F595" s="132"/>
      <c r="G595" s="132"/>
      <c r="H595" s="132"/>
      <c r="I595" s="76"/>
      <c r="J595" s="76"/>
      <c r="K595" s="76"/>
      <c r="L595" s="131"/>
      <c r="M595" s="76"/>
    </row>
    <row r="596" spans="1:13">
      <c r="A596" s="131"/>
      <c r="B596" s="131"/>
      <c r="C596" s="130"/>
      <c r="D596" s="132"/>
      <c r="E596" s="132"/>
      <c r="F596" s="132"/>
      <c r="G596" s="132"/>
      <c r="H596" s="132"/>
      <c r="I596" s="76"/>
      <c r="J596" s="76"/>
      <c r="K596" s="76"/>
      <c r="L596" s="131"/>
      <c r="M596" s="76"/>
    </row>
    <row r="597" spans="1:13">
      <c r="A597" s="131"/>
      <c r="B597" s="131"/>
      <c r="C597" s="130"/>
      <c r="D597" s="132"/>
      <c r="E597" s="132"/>
      <c r="F597" s="132"/>
      <c r="G597" s="132"/>
      <c r="H597" s="132"/>
      <c r="I597" s="76"/>
      <c r="J597" s="76"/>
      <c r="K597" s="76"/>
      <c r="L597" s="131"/>
      <c r="M597" s="76"/>
    </row>
    <row r="598" spans="1:13">
      <c r="A598" s="131"/>
      <c r="B598" s="131"/>
      <c r="C598" s="130"/>
      <c r="D598" s="132"/>
      <c r="E598" s="132"/>
      <c r="F598" s="132"/>
      <c r="G598" s="132"/>
      <c r="H598" s="132"/>
      <c r="I598" s="76"/>
      <c r="J598" s="76"/>
      <c r="K598" s="76"/>
      <c r="L598" s="131"/>
      <c r="M598" s="76"/>
    </row>
    <row r="599" spans="1:13">
      <c r="A599" s="131"/>
      <c r="B599" s="131"/>
      <c r="C599" s="130"/>
      <c r="D599" s="132"/>
      <c r="E599" s="132"/>
      <c r="F599" s="132"/>
      <c r="G599" s="132"/>
      <c r="H599" s="132"/>
      <c r="I599" s="76"/>
      <c r="J599" s="76"/>
      <c r="K599" s="76"/>
      <c r="L599" s="131"/>
      <c r="M599" s="76"/>
    </row>
    <row r="600" spans="1:13">
      <c r="A600" s="131"/>
      <c r="B600" s="131"/>
      <c r="C600" s="130"/>
      <c r="D600" s="132"/>
      <c r="E600" s="132"/>
      <c r="F600" s="132"/>
      <c r="G600" s="132"/>
      <c r="H600" s="132"/>
      <c r="I600" s="76"/>
      <c r="J600" s="76"/>
      <c r="K600" s="76"/>
      <c r="L600" s="131"/>
      <c r="M600" s="76"/>
    </row>
    <row r="601" spans="1:13">
      <c r="A601" s="131"/>
      <c r="B601" s="131"/>
      <c r="C601" s="130"/>
      <c r="D601" s="132"/>
      <c r="E601" s="132"/>
      <c r="F601" s="132"/>
      <c r="G601" s="132"/>
      <c r="H601" s="132"/>
      <c r="I601" s="76"/>
      <c r="J601" s="76"/>
      <c r="K601" s="76"/>
      <c r="L601" s="131"/>
      <c r="M601" s="76"/>
    </row>
    <row r="602" spans="1:13">
      <c r="A602" s="131"/>
      <c r="B602" s="131"/>
      <c r="C602" s="130"/>
      <c r="D602" s="132"/>
      <c r="E602" s="132"/>
      <c r="F602" s="132"/>
      <c r="G602" s="132"/>
      <c r="H602" s="132"/>
      <c r="I602" s="76"/>
      <c r="J602" s="76"/>
      <c r="K602" s="76"/>
      <c r="L602" s="131"/>
      <c r="M602" s="76"/>
    </row>
    <row r="603" spans="1:13">
      <c r="A603" s="131"/>
      <c r="B603" s="131"/>
      <c r="C603" s="130"/>
      <c r="D603" s="132"/>
      <c r="E603" s="132"/>
      <c r="F603" s="132"/>
      <c r="G603" s="132"/>
      <c r="H603" s="132"/>
      <c r="I603" s="76"/>
      <c r="J603" s="76"/>
      <c r="K603" s="76"/>
      <c r="L603" s="131"/>
      <c r="M603" s="76"/>
    </row>
    <row r="604" spans="1:13">
      <c r="A604" s="131"/>
      <c r="B604" s="131"/>
      <c r="C604" s="130"/>
      <c r="D604" s="132"/>
      <c r="E604" s="132"/>
      <c r="F604" s="132"/>
      <c r="G604" s="132"/>
      <c r="H604" s="132"/>
      <c r="I604" s="76"/>
      <c r="J604" s="76"/>
      <c r="K604" s="76"/>
      <c r="L604" s="131"/>
      <c r="M604" s="76"/>
    </row>
    <row r="605" spans="1:13">
      <c r="A605" s="131"/>
      <c r="B605" s="131"/>
      <c r="C605" s="130"/>
      <c r="D605" s="132"/>
      <c r="E605" s="132"/>
      <c r="F605" s="132"/>
      <c r="G605" s="132"/>
      <c r="H605" s="132"/>
      <c r="I605" s="76"/>
      <c r="J605" s="76"/>
      <c r="K605" s="76"/>
      <c r="L605" s="131"/>
      <c r="M605" s="76"/>
    </row>
    <row r="606" spans="1:13">
      <c r="A606" s="131"/>
      <c r="B606" s="131"/>
      <c r="C606" s="130"/>
      <c r="D606" s="132"/>
      <c r="E606" s="132"/>
      <c r="F606" s="132"/>
      <c r="G606" s="132"/>
      <c r="H606" s="132"/>
      <c r="I606" s="76"/>
      <c r="J606" s="76"/>
      <c r="K606" s="76"/>
      <c r="L606" s="131"/>
      <c r="M606" s="76"/>
    </row>
    <row r="607" spans="1:13">
      <c r="A607" s="131"/>
      <c r="B607" s="131"/>
      <c r="C607" s="130"/>
      <c r="D607" s="132"/>
      <c r="E607" s="132"/>
      <c r="F607" s="132"/>
      <c r="G607" s="132"/>
      <c r="H607" s="132"/>
      <c r="I607" s="76"/>
      <c r="J607" s="76"/>
      <c r="K607" s="76"/>
      <c r="L607" s="131"/>
      <c r="M607" s="76"/>
    </row>
    <row r="608" spans="1:13">
      <c r="A608" s="131"/>
      <c r="B608" s="131"/>
      <c r="C608" s="130"/>
      <c r="D608" s="132"/>
      <c r="E608" s="132"/>
      <c r="F608" s="132"/>
      <c r="G608" s="132"/>
      <c r="H608" s="132"/>
      <c r="I608" s="76"/>
      <c r="J608" s="76"/>
      <c r="K608" s="76"/>
      <c r="L608" s="131"/>
      <c r="M608" s="76"/>
    </row>
    <row r="609" spans="1:13">
      <c r="A609" s="131"/>
      <c r="B609" s="131"/>
      <c r="C609" s="130"/>
      <c r="D609" s="132"/>
      <c r="E609" s="132"/>
      <c r="F609" s="132"/>
      <c r="G609" s="132"/>
      <c r="H609" s="132"/>
      <c r="I609" s="76"/>
      <c r="J609" s="76"/>
      <c r="K609" s="76"/>
      <c r="L609" s="131"/>
      <c r="M609" s="76"/>
    </row>
    <row r="610" spans="1:13">
      <c r="A610" s="131"/>
      <c r="B610" s="131"/>
      <c r="C610" s="130"/>
      <c r="D610" s="132"/>
      <c r="E610" s="132"/>
      <c r="F610" s="132"/>
      <c r="G610" s="132"/>
      <c r="H610" s="132"/>
      <c r="I610" s="76"/>
      <c r="J610" s="76"/>
      <c r="K610" s="76"/>
      <c r="L610" s="131"/>
      <c r="M610" s="76"/>
    </row>
    <row r="611" spans="1:13">
      <c r="A611" s="131"/>
      <c r="B611" s="131"/>
      <c r="C611" s="130"/>
      <c r="D611" s="132"/>
      <c r="E611" s="132"/>
      <c r="F611" s="132"/>
      <c r="G611" s="132"/>
      <c r="H611" s="132"/>
      <c r="I611" s="76"/>
      <c r="J611" s="76"/>
      <c r="K611" s="76"/>
      <c r="L611" s="131"/>
      <c r="M611" s="76"/>
    </row>
    <row r="612" spans="1:13">
      <c r="A612" s="131"/>
      <c r="B612" s="131"/>
      <c r="C612" s="130"/>
      <c r="D612" s="132"/>
      <c r="E612" s="132"/>
      <c r="F612" s="132"/>
      <c r="G612" s="132"/>
      <c r="H612" s="132"/>
      <c r="I612" s="76"/>
      <c r="J612" s="76"/>
      <c r="K612" s="76"/>
      <c r="L612" s="131"/>
      <c r="M612" s="76"/>
    </row>
    <row r="613" spans="1:13">
      <c r="A613" s="131"/>
      <c r="B613" s="131"/>
      <c r="C613" s="130"/>
      <c r="D613" s="132"/>
      <c r="E613" s="132"/>
      <c r="F613" s="132"/>
      <c r="G613" s="132"/>
      <c r="H613" s="132"/>
      <c r="I613" s="76"/>
      <c r="J613" s="76"/>
      <c r="K613" s="76"/>
      <c r="L613" s="131"/>
      <c r="M613" s="76"/>
    </row>
    <row r="614" spans="1:13">
      <c r="A614" s="131"/>
      <c r="B614" s="131"/>
      <c r="C614" s="130"/>
      <c r="D614" s="132"/>
      <c r="E614" s="132"/>
      <c r="F614" s="132"/>
      <c r="G614" s="132"/>
      <c r="H614" s="132"/>
      <c r="I614" s="76"/>
      <c r="J614" s="76"/>
      <c r="K614" s="76"/>
      <c r="L614" s="131"/>
      <c r="M614" s="76"/>
    </row>
    <row r="615" spans="1:13">
      <c r="A615" s="131"/>
      <c r="B615" s="131"/>
      <c r="C615" s="130"/>
      <c r="D615" s="132"/>
      <c r="E615" s="132"/>
      <c r="F615" s="132"/>
      <c r="G615" s="132"/>
      <c r="H615" s="132"/>
      <c r="I615" s="76"/>
      <c r="J615" s="76"/>
      <c r="K615" s="76"/>
      <c r="L615" s="131"/>
      <c r="M615" s="76"/>
    </row>
    <row r="616" spans="1:13">
      <c r="A616" s="131"/>
      <c r="B616" s="131"/>
      <c r="C616" s="130"/>
      <c r="D616" s="132"/>
      <c r="E616" s="132"/>
      <c r="F616" s="132"/>
      <c r="G616" s="132"/>
      <c r="H616" s="132"/>
      <c r="I616" s="76"/>
      <c r="J616" s="76"/>
      <c r="K616" s="76"/>
      <c r="L616" s="131"/>
      <c r="M616" s="76"/>
    </row>
    <row r="617" spans="1:13">
      <c r="A617" s="131"/>
      <c r="B617" s="131"/>
      <c r="C617" s="130"/>
      <c r="D617" s="132"/>
      <c r="E617" s="132"/>
      <c r="F617" s="132"/>
      <c r="G617" s="132"/>
      <c r="H617" s="132"/>
      <c r="I617" s="76"/>
      <c r="J617" s="76"/>
      <c r="K617" s="76"/>
      <c r="L617" s="131"/>
      <c r="M617" s="76"/>
    </row>
    <row r="618" spans="1:13">
      <c r="A618" s="131"/>
      <c r="B618" s="131"/>
      <c r="C618" s="130"/>
      <c r="D618" s="132"/>
      <c r="E618" s="132"/>
      <c r="F618" s="132"/>
      <c r="G618" s="132"/>
      <c r="H618" s="132"/>
      <c r="I618" s="76"/>
      <c r="J618" s="76"/>
      <c r="K618" s="76"/>
      <c r="L618" s="131"/>
      <c r="M618" s="76"/>
    </row>
    <row r="619" spans="1:13">
      <c r="A619" s="131"/>
      <c r="B619" s="131"/>
      <c r="C619" s="130"/>
      <c r="D619" s="132"/>
      <c r="E619" s="132"/>
      <c r="F619" s="132"/>
      <c r="G619" s="132"/>
      <c r="H619" s="132"/>
      <c r="I619" s="76"/>
      <c r="J619" s="76"/>
      <c r="K619" s="76"/>
      <c r="L619" s="131"/>
      <c r="M619" s="76"/>
    </row>
    <row r="620" spans="1:13">
      <c r="A620" s="131"/>
      <c r="B620" s="131"/>
      <c r="C620" s="130"/>
      <c r="D620" s="132"/>
      <c r="E620" s="132"/>
      <c r="F620" s="132"/>
      <c r="G620" s="132"/>
      <c r="H620" s="132"/>
      <c r="I620" s="76"/>
      <c r="J620" s="76"/>
      <c r="K620" s="76"/>
      <c r="L620" s="131"/>
      <c r="M620" s="76"/>
    </row>
    <row r="621" spans="1:13">
      <c r="A621" s="131"/>
      <c r="B621" s="131"/>
      <c r="C621" s="130"/>
      <c r="D621" s="132"/>
      <c r="E621" s="132"/>
      <c r="F621" s="132"/>
      <c r="G621" s="132"/>
      <c r="H621" s="132"/>
      <c r="I621" s="76"/>
      <c r="J621" s="76"/>
      <c r="K621" s="76"/>
      <c r="L621" s="131"/>
      <c r="M621" s="76"/>
    </row>
    <row r="622" spans="1:13">
      <c r="A622" s="131"/>
      <c r="B622" s="131"/>
      <c r="C622" s="130"/>
      <c r="D622" s="132"/>
      <c r="E622" s="132"/>
      <c r="F622" s="132"/>
      <c r="G622" s="132"/>
      <c r="H622" s="132"/>
      <c r="I622" s="76"/>
      <c r="J622" s="76"/>
      <c r="K622" s="76"/>
      <c r="L622" s="131"/>
      <c r="M622" s="76"/>
    </row>
    <row r="623" spans="1:13">
      <c r="A623" s="131"/>
      <c r="B623" s="131"/>
      <c r="C623" s="130"/>
      <c r="D623" s="132"/>
      <c r="E623" s="132"/>
      <c r="F623" s="132"/>
      <c r="G623" s="132"/>
      <c r="H623" s="132"/>
      <c r="I623" s="76"/>
      <c r="J623" s="76"/>
      <c r="K623" s="76"/>
      <c r="L623" s="131"/>
      <c r="M623" s="76"/>
    </row>
    <row r="624" spans="1:13">
      <c r="A624" s="131"/>
      <c r="B624" s="131"/>
      <c r="C624" s="130"/>
      <c r="D624" s="132"/>
      <c r="E624" s="132"/>
      <c r="F624" s="132"/>
      <c r="G624" s="132"/>
      <c r="H624" s="132"/>
      <c r="I624" s="76"/>
      <c r="J624" s="76"/>
      <c r="K624" s="76"/>
      <c r="L624" s="131"/>
      <c r="M624" s="76"/>
    </row>
    <row r="625" spans="1:13">
      <c r="A625" s="131"/>
      <c r="B625" s="131"/>
      <c r="C625" s="130"/>
      <c r="D625" s="132"/>
      <c r="E625" s="132"/>
      <c r="F625" s="132"/>
      <c r="G625" s="132"/>
      <c r="H625" s="132"/>
      <c r="I625" s="76"/>
      <c r="J625" s="76"/>
      <c r="K625" s="76"/>
      <c r="L625" s="131"/>
      <c r="M625" s="76"/>
    </row>
    <row r="626" spans="1:13">
      <c r="A626" s="131"/>
      <c r="B626" s="131"/>
      <c r="C626" s="130"/>
      <c r="D626" s="132"/>
      <c r="E626" s="132"/>
      <c r="F626" s="132"/>
      <c r="G626" s="132"/>
      <c r="H626" s="132"/>
      <c r="I626" s="76"/>
      <c r="J626" s="76"/>
      <c r="K626" s="76"/>
      <c r="L626" s="131"/>
      <c r="M626" s="76"/>
    </row>
    <row r="627" spans="1:13">
      <c r="A627" s="131"/>
      <c r="B627" s="131"/>
      <c r="C627" s="130"/>
      <c r="D627" s="132"/>
      <c r="E627" s="132"/>
      <c r="F627" s="132"/>
      <c r="G627" s="132"/>
      <c r="H627" s="132"/>
      <c r="I627" s="76"/>
      <c r="J627" s="76"/>
      <c r="K627" s="76"/>
      <c r="L627" s="131"/>
      <c r="M627" s="76"/>
    </row>
    <row r="628" spans="1:13">
      <c r="A628" s="131"/>
      <c r="B628" s="131"/>
      <c r="C628" s="130"/>
      <c r="D628" s="132"/>
      <c r="E628" s="132"/>
      <c r="F628" s="132"/>
      <c r="G628" s="132"/>
      <c r="H628" s="132"/>
      <c r="I628" s="76"/>
      <c r="J628" s="76"/>
      <c r="K628" s="76"/>
      <c r="L628" s="131"/>
      <c r="M628" s="76"/>
    </row>
    <row r="629" spans="1:13">
      <c r="A629" s="131"/>
      <c r="B629" s="131"/>
      <c r="C629" s="130"/>
      <c r="D629" s="132"/>
      <c r="E629" s="132"/>
      <c r="F629" s="132"/>
      <c r="G629" s="132"/>
      <c r="H629" s="132"/>
      <c r="I629" s="76"/>
      <c r="J629" s="76"/>
      <c r="K629" s="76"/>
      <c r="L629" s="131"/>
      <c r="M629" s="76"/>
    </row>
    <row r="630" spans="1:13">
      <c r="A630" s="131"/>
      <c r="B630" s="131"/>
      <c r="C630" s="130"/>
      <c r="D630" s="132"/>
      <c r="E630" s="132"/>
      <c r="F630" s="132"/>
      <c r="G630" s="132"/>
      <c r="H630" s="132"/>
      <c r="I630" s="76"/>
      <c r="J630" s="76"/>
      <c r="K630" s="76"/>
      <c r="L630" s="131"/>
      <c r="M630" s="76"/>
    </row>
    <row r="631" spans="1:13">
      <c r="A631" s="131"/>
      <c r="B631" s="131"/>
      <c r="C631" s="130"/>
      <c r="D631" s="132"/>
      <c r="E631" s="132"/>
      <c r="F631" s="132"/>
      <c r="G631" s="132"/>
      <c r="H631" s="132"/>
      <c r="I631" s="76"/>
      <c r="J631" s="76"/>
      <c r="K631" s="76"/>
      <c r="L631" s="131"/>
      <c r="M631" s="76"/>
    </row>
    <row r="632" spans="1:13">
      <c r="A632" s="131"/>
      <c r="B632" s="131"/>
      <c r="C632" s="130"/>
      <c r="D632" s="132"/>
      <c r="E632" s="132"/>
      <c r="F632" s="132"/>
      <c r="G632" s="132"/>
      <c r="H632" s="132"/>
      <c r="I632" s="76"/>
      <c r="J632" s="76"/>
      <c r="K632" s="76"/>
      <c r="L632" s="131"/>
      <c r="M632" s="76"/>
    </row>
    <row r="633" spans="1:13">
      <c r="A633" s="131"/>
      <c r="B633" s="131"/>
      <c r="C633" s="130"/>
      <c r="D633" s="132"/>
      <c r="E633" s="132"/>
      <c r="F633" s="132"/>
      <c r="G633" s="132"/>
      <c r="H633" s="132"/>
      <c r="I633" s="76"/>
      <c r="J633" s="76"/>
      <c r="K633" s="76"/>
      <c r="L633" s="131"/>
      <c r="M633" s="76"/>
    </row>
    <row r="634" spans="1:13">
      <c r="A634" s="131"/>
      <c r="B634" s="131"/>
      <c r="C634" s="130"/>
      <c r="D634" s="132"/>
      <c r="E634" s="132"/>
      <c r="F634" s="132"/>
      <c r="G634" s="132"/>
      <c r="H634" s="132"/>
      <c r="I634" s="76"/>
      <c r="J634" s="76"/>
      <c r="K634" s="76"/>
      <c r="L634" s="131"/>
      <c r="M634" s="76"/>
    </row>
    <row r="635" spans="1:13">
      <c r="A635" s="131"/>
      <c r="B635" s="131"/>
      <c r="C635" s="130"/>
      <c r="D635" s="132"/>
      <c r="E635" s="132"/>
      <c r="F635" s="132"/>
      <c r="G635" s="132"/>
      <c r="H635" s="132"/>
      <c r="I635" s="76"/>
      <c r="J635" s="76"/>
      <c r="K635" s="76"/>
      <c r="L635" s="131"/>
      <c r="M635" s="76"/>
    </row>
    <row r="636" spans="1:13">
      <c r="A636" s="131"/>
      <c r="B636" s="131"/>
      <c r="C636" s="130"/>
      <c r="D636" s="132"/>
      <c r="E636" s="132"/>
      <c r="F636" s="132"/>
      <c r="G636" s="132"/>
      <c r="H636" s="132"/>
      <c r="I636" s="76"/>
      <c r="J636" s="76"/>
      <c r="K636" s="76"/>
      <c r="L636" s="131"/>
      <c r="M636" s="76"/>
    </row>
    <row r="637" spans="1:13">
      <c r="A637" s="131"/>
      <c r="B637" s="131"/>
      <c r="C637" s="130"/>
      <c r="D637" s="132"/>
      <c r="E637" s="132"/>
      <c r="F637" s="132"/>
      <c r="G637" s="132"/>
      <c r="H637" s="132"/>
      <c r="I637" s="76"/>
      <c r="J637" s="76"/>
      <c r="K637" s="76"/>
      <c r="L637" s="131"/>
      <c r="M637" s="76"/>
    </row>
    <row r="638" spans="1:13">
      <c r="A638" s="131"/>
      <c r="B638" s="131"/>
      <c r="C638" s="130"/>
      <c r="D638" s="132"/>
      <c r="E638" s="132"/>
      <c r="F638" s="132"/>
      <c r="G638" s="132"/>
      <c r="H638" s="132"/>
      <c r="I638" s="76"/>
      <c r="J638" s="76"/>
      <c r="K638" s="76"/>
      <c r="L638" s="131"/>
      <c r="M638" s="76"/>
    </row>
    <row r="639" spans="1:13">
      <c r="A639" s="131"/>
      <c r="B639" s="131"/>
      <c r="C639" s="130"/>
      <c r="D639" s="132"/>
      <c r="E639" s="132"/>
      <c r="F639" s="132"/>
      <c r="G639" s="132"/>
      <c r="H639" s="132"/>
      <c r="I639" s="76"/>
      <c r="J639" s="76"/>
      <c r="K639" s="76"/>
      <c r="L639" s="131"/>
      <c r="M639" s="76"/>
    </row>
    <row r="640" spans="1:13">
      <c r="A640" s="131"/>
      <c r="B640" s="131"/>
      <c r="C640" s="130"/>
      <c r="D640" s="132"/>
      <c r="E640" s="132"/>
      <c r="F640" s="132"/>
      <c r="G640" s="132"/>
      <c r="H640" s="132"/>
      <c r="I640" s="76"/>
      <c r="J640" s="76"/>
      <c r="K640" s="76"/>
      <c r="L640" s="131"/>
      <c r="M640" s="76"/>
    </row>
    <row r="641" spans="1:13">
      <c r="A641" s="131"/>
      <c r="B641" s="131"/>
      <c r="C641" s="130"/>
      <c r="D641" s="132"/>
      <c r="E641" s="132"/>
      <c r="F641" s="132"/>
      <c r="G641" s="132"/>
      <c r="H641" s="132"/>
      <c r="I641" s="76"/>
      <c r="J641" s="76"/>
      <c r="K641" s="76"/>
      <c r="L641" s="131"/>
      <c r="M641" s="76"/>
    </row>
    <row r="642" spans="1:13">
      <c r="A642" s="131"/>
      <c r="B642" s="131"/>
      <c r="C642" s="130"/>
      <c r="D642" s="132"/>
      <c r="E642" s="132"/>
      <c r="F642" s="132"/>
      <c r="G642" s="132"/>
      <c r="H642" s="132"/>
      <c r="I642" s="76"/>
      <c r="J642" s="76"/>
      <c r="K642" s="76"/>
      <c r="L642" s="131"/>
      <c r="M642" s="76"/>
    </row>
    <row r="643" spans="1:13">
      <c r="A643" s="131"/>
      <c r="B643" s="131"/>
      <c r="C643" s="130"/>
      <c r="D643" s="132"/>
      <c r="E643" s="132"/>
      <c r="F643" s="132"/>
      <c r="G643" s="132"/>
      <c r="H643" s="132"/>
      <c r="I643" s="76"/>
      <c r="J643" s="76"/>
      <c r="K643" s="76"/>
      <c r="L643" s="131"/>
      <c r="M643" s="76"/>
    </row>
    <row r="644" spans="1:13">
      <c r="A644" s="131"/>
      <c r="B644" s="131"/>
      <c r="C644" s="130"/>
      <c r="D644" s="132"/>
      <c r="E644" s="132"/>
      <c r="F644" s="132"/>
      <c r="G644" s="132"/>
      <c r="H644" s="132"/>
      <c r="I644" s="76"/>
      <c r="J644" s="76"/>
      <c r="K644" s="76"/>
      <c r="L644" s="131"/>
      <c r="M644" s="76"/>
    </row>
    <row r="645" spans="1:13">
      <c r="A645" s="131"/>
      <c r="B645" s="131"/>
      <c r="C645" s="130"/>
      <c r="D645" s="132"/>
      <c r="E645" s="132"/>
      <c r="F645" s="132"/>
      <c r="G645" s="132"/>
      <c r="H645" s="132"/>
      <c r="I645" s="76"/>
      <c r="J645" s="76"/>
      <c r="K645" s="76"/>
      <c r="L645" s="131"/>
      <c r="M645" s="76"/>
    </row>
    <row r="646" spans="1:13">
      <c r="A646" s="131"/>
      <c r="B646" s="131"/>
      <c r="C646" s="130"/>
      <c r="D646" s="132"/>
      <c r="E646" s="132"/>
      <c r="F646" s="132"/>
      <c r="G646" s="132"/>
      <c r="H646" s="132"/>
      <c r="I646" s="76"/>
      <c r="J646" s="76"/>
      <c r="K646" s="76"/>
      <c r="L646" s="131"/>
      <c r="M646" s="76"/>
    </row>
    <row r="647" spans="1:13">
      <c r="A647" s="131"/>
      <c r="B647" s="131"/>
      <c r="C647" s="130"/>
      <c r="D647" s="132"/>
      <c r="E647" s="132"/>
      <c r="F647" s="132"/>
      <c r="G647" s="132"/>
      <c r="H647" s="132"/>
      <c r="I647" s="76"/>
      <c r="J647" s="76"/>
      <c r="K647" s="76"/>
      <c r="L647" s="131"/>
      <c r="M647" s="76"/>
    </row>
    <row r="648" spans="1:13">
      <c r="A648" s="131"/>
      <c r="B648" s="131"/>
      <c r="C648" s="130"/>
      <c r="D648" s="132"/>
      <c r="E648" s="132"/>
      <c r="F648" s="132"/>
      <c r="G648" s="132"/>
      <c r="H648" s="132"/>
      <c r="I648" s="76"/>
      <c r="J648" s="76"/>
      <c r="K648" s="76"/>
      <c r="L648" s="131"/>
      <c r="M648" s="76"/>
    </row>
    <row r="649" spans="1:13">
      <c r="A649" s="131"/>
      <c r="B649" s="131"/>
      <c r="C649" s="130"/>
      <c r="D649" s="132"/>
      <c r="E649" s="132"/>
      <c r="F649" s="132"/>
      <c r="G649" s="132"/>
      <c r="H649" s="132"/>
      <c r="I649" s="76"/>
      <c r="J649" s="76"/>
      <c r="K649" s="76"/>
      <c r="L649" s="131"/>
      <c r="M649" s="76"/>
    </row>
    <row r="650" spans="1:13">
      <c r="A650" s="131"/>
      <c r="B650" s="131"/>
      <c r="C650" s="130"/>
      <c r="D650" s="132"/>
      <c r="E650" s="132"/>
      <c r="F650" s="132"/>
      <c r="G650" s="132"/>
      <c r="H650" s="132"/>
      <c r="I650" s="76"/>
      <c r="J650" s="76"/>
      <c r="K650" s="76"/>
      <c r="L650" s="131"/>
      <c r="M650" s="76"/>
    </row>
    <row r="651" spans="1:13">
      <c r="A651" s="131"/>
      <c r="B651" s="131"/>
      <c r="C651" s="130"/>
      <c r="D651" s="132"/>
      <c r="E651" s="132"/>
      <c r="F651" s="132"/>
      <c r="G651" s="132"/>
      <c r="H651" s="132"/>
      <c r="I651" s="76"/>
      <c r="J651" s="76"/>
      <c r="K651" s="76"/>
      <c r="L651" s="131"/>
      <c r="M651" s="76"/>
    </row>
    <row r="652" spans="1:13">
      <c r="A652" s="131"/>
      <c r="B652" s="131"/>
      <c r="C652" s="130"/>
      <c r="D652" s="132"/>
      <c r="E652" s="132"/>
      <c r="F652" s="132"/>
      <c r="G652" s="132"/>
      <c r="H652" s="132"/>
      <c r="I652" s="76"/>
      <c r="J652" s="76"/>
      <c r="K652" s="76"/>
      <c r="L652" s="131"/>
      <c r="M652" s="76"/>
    </row>
    <row r="653" spans="1:13">
      <c r="A653" s="131"/>
      <c r="B653" s="131"/>
      <c r="C653" s="130"/>
      <c r="D653" s="132"/>
      <c r="E653" s="132"/>
      <c r="F653" s="132"/>
      <c r="G653" s="132"/>
      <c r="H653" s="132"/>
      <c r="I653" s="76"/>
      <c r="J653" s="76"/>
      <c r="K653" s="76"/>
      <c r="L653" s="131"/>
      <c r="M653" s="76"/>
    </row>
    <row r="654" spans="1:13">
      <c r="A654" s="131"/>
      <c r="B654" s="131"/>
      <c r="C654" s="130"/>
      <c r="D654" s="132"/>
      <c r="E654" s="132"/>
      <c r="F654" s="132"/>
      <c r="G654" s="132"/>
      <c r="H654" s="132"/>
      <c r="I654" s="76"/>
      <c r="J654" s="76"/>
      <c r="K654" s="76"/>
      <c r="L654" s="131"/>
      <c r="M654" s="76"/>
    </row>
    <row r="655" spans="1:13">
      <c r="A655" s="131"/>
      <c r="B655" s="131"/>
      <c r="C655" s="130"/>
      <c r="D655" s="132"/>
      <c r="E655" s="132"/>
      <c r="F655" s="132"/>
      <c r="G655" s="132"/>
      <c r="H655" s="132"/>
      <c r="I655" s="76"/>
      <c r="J655" s="76"/>
      <c r="K655" s="76"/>
      <c r="L655" s="131"/>
      <c r="M655" s="76"/>
    </row>
    <row r="656" spans="1:13">
      <c r="A656" s="131"/>
      <c r="B656" s="131"/>
      <c r="C656" s="130"/>
      <c r="D656" s="132"/>
      <c r="E656" s="132"/>
      <c r="F656" s="132"/>
      <c r="G656" s="132"/>
      <c r="H656" s="132"/>
      <c r="I656" s="76"/>
      <c r="J656" s="76"/>
      <c r="K656" s="76"/>
      <c r="L656" s="131"/>
      <c r="M656" s="76"/>
    </row>
    <row r="657" spans="1:13">
      <c r="A657" s="131"/>
      <c r="B657" s="131"/>
      <c r="C657" s="130"/>
      <c r="D657" s="132"/>
      <c r="E657" s="132"/>
      <c r="F657" s="132"/>
      <c r="G657" s="132"/>
      <c r="H657" s="132"/>
      <c r="I657" s="76"/>
      <c r="J657" s="76"/>
      <c r="K657" s="76"/>
      <c r="L657" s="131"/>
      <c r="M657" s="76"/>
    </row>
    <row r="658" spans="1:13">
      <c r="A658" s="131"/>
      <c r="B658" s="131"/>
      <c r="C658" s="130"/>
      <c r="D658" s="132"/>
      <c r="E658" s="132"/>
      <c r="F658" s="132"/>
      <c r="G658" s="132"/>
      <c r="H658" s="132"/>
      <c r="I658" s="76"/>
      <c r="J658" s="76"/>
      <c r="K658" s="76"/>
      <c r="L658" s="131"/>
      <c r="M658" s="76"/>
    </row>
    <row r="659" spans="1:13">
      <c r="A659" s="131"/>
      <c r="B659" s="131"/>
      <c r="C659" s="130"/>
      <c r="D659" s="132"/>
      <c r="E659" s="132"/>
      <c r="F659" s="132"/>
      <c r="G659" s="132"/>
      <c r="H659" s="132"/>
      <c r="I659" s="76"/>
      <c r="J659" s="76"/>
      <c r="K659" s="76"/>
      <c r="L659" s="131"/>
      <c r="M659" s="76"/>
    </row>
    <row r="660" spans="1:13">
      <c r="A660" s="131"/>
      <c r="B660" s="131"/>
      <c r="C660" s="130"/>
      <c r="D660" s="132"/>
      <c r="E660" s="132"/>
      <c r="F660" s="132"/>
      <c r="G660" s="132"/>
      <c r="H660" s="132"/>
      <c r="I660" s="76"/>
      <c r="J660" s="76"/>
      <c r="K660" s="76"/>
      <c r="L660" s="131"/>
      <c r="M660" s="76"/>
    </row>
    <row r="661" spans="1:13">
      <c r="A661" s="131"/>
      <c r="B661" s="131"/>
      <c r="C661" s="130"/>
      <c r="D661" s="132"/>
      <c r="E661" s="132"/>
      <c r="F661" s="132"/>
      <c r="G661" s="132"/>
      <c r="H661" s="132"/>
      <c r="I661" s="76"/>
      <c r="J661" s="76"/>
      <c r="K661" s="76"/>
      <c r="L661" s="131"/>
      <c r="M661" s="76"/>
    </row>
    <row r="662" spans="1:13">
      <c r="A662" s="131"/>
      <c r="B662" s="131"/>
      <c r="C662" s="130"/>
      <c r="D662" s="132"/>
      <c r="E662" s="132"/>
      <c r="F662" s="132"/>
      <c r="G662" s="132"/>
      <c r="H662" s="132"/>
      <c r="I662" s="76"/>
      <c r="J662" s="76"/>
      <c r="K662" s="76"/>
      <c r="L662" s="131"/>
      <c r="M662" s="76"/>
    </row>
    <row r="663" spans="1:13">
      <c r="A663" s="131"/>
      <c r="B663" s="131"/>
      <c r="C663" s="130"/>
      <c r="D663" s="132"/>
      <c r="E663" s="132"/>
      <c r="F663" s="132"/>
      <c r="G663" s="132"/>
      <c r="H663" s="132"/>
      <c r="I663" s="76"/>
      <c r="J663" s="76"/>
      <c r="K663" s="76"/>
      <c r="L663" s="131"/>
      <c r="M663" s="76"/>
    </row>
    <row r="664" spans="1:13">
      <c r="A664" s="131"/>
      <c r="B664" s="131"/>
      <c r="C664" s="130"/>
      <c r="D664" s="132"/>
      <c r="E664" s="132"/>
      <c r="F664" s="132"/>
      <c r="G664" s="132"/>
      <c r="H664" s="132"/>
      <c r="I664" s="76"/>
      <c r="J664" s="76"/>
      <c r="K664" s="76"/>
      <c r="L664" s="131"/>
      <c r="M664" s="76"/>
    </row>
    <row r="665" spans="1:13">
      <c r="A665" s="131"/>
      <c r="B665" s="131"/>
      <c r="C665" s="130"/>
      <c r="D665" s="132"/>
      <c r="E665" s="132"/>
      <c r="F665" s="132"/>
      <c r="G665" s="132"/>
      <c r="H665" s="132"/>
      <c r="I665" s="76"/>
      <c r="J665" s="76"/>
      <c r="K665" s="76"/>
      <c r="L665" s="131"/>
      <c r="M665" s="76"/>
    </row>
    <row r="666" spans="1:13">
      <c r="A666" s="131"/>
      <c r="B666" s="131"/>
      <c r="C666" s="130"/>
      <c r="D666" s="132"/>
      <c r="E666" s="132"/>
      <c r="F666" s="132"/>
      <c r="G666" s="132"/>
      <c r="H666" s="132"/>
      <c r="I666" s="76"/>
      <c r="J666" s="76"/>
      <c r="K666" s="76"/>
      <c r="L666" s="131"/>
      <c r="M666" s="76"/>
    </row>
    <row r="667" spans="1:13">
      <c r="A667" s="131"/>
      <c r="B667" s="131"/>
      <c r="C667" s="130"/>
      <c r="D667" s="132"/>
      <c r="E667" s="132"/>
      <c r="F667" s="132"/>
      <c r="G667" s="132"/>
      <c r="H667" s="132"/>
      <c r="I667" s="76"/>
      <c r="J667" s="76"/>
      <c r="K667" s="76"/>
      <c r="L667" s="131"/>
      <c r="M667" s="76"/>
    </row>
    <row r="668" spans="1:13">
      <c r="A668" s="131"/>
      <c r="B668" s="131"/>
      <c r="C668" s="130"/>
      <c r="D668" s="132"/>
      <c r="E668" s="132"/>
      <c r="F668" s="132"/>
      <c r="G668" s="132"/>
      <c r="H668" s="132"/>
      <c r="I668" s="76"/>
      <c r="J668" s="76"/>
      <c r="K668" s="76"/>
      <c r="L668" s="131"/>
      <c r="M668" s="76"/>
    </row>
    <row r="669" spans="1:13">
      <c r="A669" s="131"/>
      <c r="B669" s="131"/>
      <c r="C669" s="130"/>
      <c r="D669" s="132"/>
      <c r="E669" s="132"/>
      <c r="F669" s="132"/>
      <c r="G669" s="132"/>
      <c r="H669" s="132"/>
      <c r="I669" s="76"/>
      <c r="J669" s="76"/>
      <c r="K669" s="76"/>
      <c r="L669" s="131"/>
      <c r="M669" s="76"/>
    </row>
    <row r="670" spans="1:13">
      <c r="A670" s="131"/>
      <c r="B670" s="131"/>
      <c r="C670" s="130"/>
      <c r="D670" s="132"/>
      <c r="E670" s="132"/>
      <c r="F670" s="132"/>
      <c r="G670" s="132"/>
      <c r="H670" s="132"/>
      <c r="I670" s="76"/>
      <c r="J670" s="76"/>
      <c r="K670" s="76"/>
      <c r="L670" s="131"/>
      <c r="M670" s="76"/>
    </row>
    <row r="671" spans="1:13">
      <c r="A671" s="131"/>
      <c r="B671" s="131"/>
      <c r="C671" s="130"/>
      <c r="D671" s="132"/>
      <c r="E671" s="132"/>
      <c r="F671" s="132"/>
      <c r="G671" s="132"/>
      <c r="H671" s="132"/>
      <c r="I671" s="76"/>
      <c r="J671" s="76"/>
      <c r="K671" s="76"/>
      <c r="L671" s="131"/>
      <c r="M671" s="76"/>
    </row>
    <row r="672" spans="1:13">
      <c r="A672" s="131"/>
      <c r="B672" s="131"/>
      <c r="C672" s="130"/>
      <c r="D672" s="132"/>
      <c r="E672" s="132"/>
      <c r="F672" s="132"/>
      <c r="G672" s="132"/>
      <c r="H672" s="132"/>
      <c r="I672" s="76"/>
      <c r="J672" s="76"/>
      <c r="K672" s="76"/>
      <c r="L672" s="131"/>
      <c r="M672" s="76"/>
    </row>
    <row r="673" spans="1:13">
      <c r="A673" s="131"/>
      <c r="B673" s="131"/>
      <c r="C673" s="130"/>
      <c r="D673" s="132"/>
      <c r="E673" s="132"/>
      <c r="F673" s="132"/>
      <c r="G673" s="132"/>
      <c r="H673" s="132"/>
      <c r="I673" s="76"/>
      <c r="J673" s="76"/>
      <c r="K673" s="76"/>
      <c r="L673" s="131"/>
      <c r="M673" s="76"/>
    </row>
    <row r="674" spans="1:13">
      <c r="A674" s="131"/>
      <c r="B674" s="131"/>
      <c r="C674" s="130"/>
      <c r="D674" s="132"/>
      <c r="E674" s="132"/>
      <c r="F674" s="132"/>
      <c r="G674" s="132"/>
      <c r="H674" s="132"/>
      <c r="I674" s="76"/>
      <c r="J674" s="76"/>
      <c r="K674" s="76"/>
      <c r="L674" s="131"/>
      <c r="M674" s="76"/>
    </row>
    <row r="675" spans="1:13">
      <c r="A675" s="131"/>
      <c r="B675" s="131"/>
      <c r="C675" s="130"/>
      <c r="D675" s="132"/>
      <c r="E675" s="132"/>
      <c r="F675" s="132"/>
      <c r="G675" s="132"/>
      <c r="H675" s="132"/>
      <c r="I675" s="76"/>
      <c r="J675" s="76"/>
      <c r="K675" s="76"/>
      <c r="L675" s="131"/>
      <c r="M675" s="76"/>
    </row>
    <row r="676" spans="1:13">
      <c r="A676" s="131"/>
      <c r="B676" s="131"/>
      <c r="C676" s="130"/>
      <c r="D676" s="132"/>
      <c r="E676" s="132"/>
      <c r="F676" s="132"/>
      <c r="G676" s="132"/>
      <c r="H676" s="132"/>
      <c r="I676" s="76"/>
      <c r="J676" s="76"/>
      <c r="K676" s="76"/>
      <c r="L676" s="131"/>
      <c r="M676" s="76"/>
    </row>
    <row r="677" spans="1:13">
      <c r="A677" s="131"/>
      <c r="B677" s="131"/>
      <c r="C677" s="130"/>
      <c r="D677" s="132"/>
      <c r="E677" s="132"/>
      <c r="F677" s="132"/>
      <c r="G677" s="132"/>
      <c r="H677" s="132"/>
      <c r="I677" s="76"/>
      <c r="J677" s="76"/>
      <c r="K677" s="76"/>
      <c r="L677" s="131"/>
      <c r="M677" s="76"/>
    </row>
    <row r="678" spans="1:13">
      <c r="A678" s="131"/>
      <c r="B678" s="131"/>
      <c r="C678" s="130"/>
      <c r="D678" s="132"/>
      <c r="E678" s="132"/>
      <c r="F678" s="132"/>
      <c r="G678" s="132"/>
      <c r="H678" s="132"/>
      <c r="I678" s="76"/>
      <c r="J678" s="76"/>
      <c r="K678" s="76"/>
      <c r="L678" s="131"/>
      <c r="M678" s="76"/>
    </row>
    <row r="679" spans="1:13">
      <c r="A679" s="131"/>
      <c r="B679" s="131"/>
      <c r="C679" s="130"/>
      <c r="D679" s="132"/>
      <c r="E679" s="132"/>
      <c r="F679" s="132"/>
      <c r="G679" s="132"/>
      <c r="H679" s="132"/>
      <c r="I679" s="76"/>
      <c r="J679" s="76"/>
      <c r="K679" s="76"/>
      <c r="L679" s="131"/>
      <c r="M679" s="76"/>
    </row>
    <row r="680" spans="1:13">
      <c r="A680" s="131"/>
      <c r="B680" s="131"/>
      <c r="C680" s="130"/>
      <c r="D680" s="132"/>
      <c r="E680" s="132"/>
      <c r="F680" s="132"/>
      <c r="G680" s="132"/>
      <c r="H680" s="132"/>
      <c r="I680" s="76"/>
      <c r="J680" s="76"/>
      <c r="K680" s="76"/>
      <c r="L680" s="131"/>
      <c r="M680" s="76"/>
    </row>
    <row r="681" spans="1:13">
      <c r="A681" s="131"/>
      <c r="B681" s="131"/>
      <c r="C681" s="130"/>
      <c r="D681" s="132"/>
      <c r="E681" s="132"/>
      <c r="F681" s="132"/>
      <c r="G681" s="132"/>
      <c r="H681" s="132"/>
      <c r="I681" s="76"/>
      <c r="J681" s="76"/>
      <c r="K681" s="76"/>
      <c r="L681" s="131"/>
      <c r="M681" s="76"/>
    </row>
    <row r="682" spans="1:13">
      <c r="A682" s="131"/>
      <c r="B682" s="131"/>
      <c r="C682" s="130"/>
      <c r="D682" s="132"/>
      <c r="E682" s="132"/>
      <c r="F682" s="132"/>
      <c r="G682" s="132"/>
      <c r="H682" s="132"/>
      <c r="I682" s="76"/>
      <c r="J682" s="76"/>
      <c r="K682" s="76"/>
      <c r="L682" s="131"/>
      <c r="M682" s="76"/>
    </row>
    <row r="683" spans="1:13">
      <c r="A683" s="131"/>
      <c r="B683" s="131"/>
      <c r="C683" s="130"/>
      <c r="D683" s="132"/>
      <c r="E683" s="132"/>
      <c r="F683" s="132"/>
      <c r="G683" s="132"/>
      <c r="H683" s="132"/>
      <c r="I683" s="76"/>
      <c r="J683" s="76"/>
      <c r="K683" s="76"/>
      <c r="L683" s="131"/>
      <c r="M683" s="76"/>
    </row>
    <row r="684" spans="1:13">
      <c r="A684" s="131"/>
      <c r="B684" s="131"/>
      <c r="C684" s="130"/>
      <c r="D684" s="132"/>
      <c r="E684" s="132"/>
      <c r="F684" s="132"/>
      <c r="G684" s="132"/>
      <c r="H684" s="132"/>
      <c r="I684" s="76"/>
      <c r="J684" s="76"/>
      <c r="K684" s="76"/>
      <c r="L684" s="131"/>
      <c r="M684" s="76"/>
    </row>
    <row r="685" spans="1:13">
      <c r="A685" s="131"/>
      <c r="B685" s="131"/>
      <c r="C685" s="130"/>
      <c r="D685" s="132"/>
      <c r="E685" s="132"/>
      <c r="F685" s="132"/>
      <c r="G685" s="132"/>
      <c r="H685" s="132"/>
      <c r="I685" s="76"/>
      <c r="J685" s="76"/>
      <c r="K685" s="76"/>
      <c r="L685" s="131"/>
      <c r="M685" s="76"/>
    </row>
    <row r="686" spans="1:13">
      <c r="A686" s="131"/>
      <c r="B686" s="131"/>
      <c r="C686" s="130"/>
      <c r="D686" s="132"/>
      <c r="E686" s="132"/>
      <c r="F686" s="132"/>
      <c r="G686" s="132"/>
      <c r="H686" s="132"/>
      <c r="I686" s="76"/>
      <c r="J686" s="76"/>
      <c r="K686" s="76"/>
      <c r="L686" s="131"/>
      <c r="M686" s="76"/>
    </row>
    <row r="687" spans="1:13">
      <c r="A687" s="131"/>
      <c r="B687" s="131"/>
      <c r="C687" s="130"/>
      <c r="D687" s="132"/>
      <c r="E687" s="132"/>
      <c r="F687" s="132"/>
      <c r="G687" s="132"/>
      <c r="H687" s="132"/>
      <c r="I687" s="76"/>
      <c r="J687" s="76"/>
      <c r="K687" s="76"/>
      <c r="L687" s="131"/>
      <c r="M687" s="76"/>
    </row>
    <row r="688" spans="1:13">
      <c r="A688" s="131"/>
      <c r="B688" s="131"/>
      <c r="C688" s="130"/>
      <c r="D688" s="132"/>
      <c r="E688" s="132"/>
      <c r="F688" s="132"/>
      <c r="G688" s="132"/>
      <c r="H688" s="132"/>
      <c r="I688" s="76"/>
      <c r="J688" s="76"/>
      <c r="K688" s="76"/>
      <c r="L688" s="131"/>
      <c r="M688" s="76"/>
    </row>
    <row r="689" spans="1:13">
      <c r="A689" s="131"/>
      <c r="B689" s="131"/>
      <c r="C689" s="130"/>
      <c r="D689" s="132"/>
      <c r="E689" s="132"/>
      <c r="F689" s="132"/>
      <c r="G689" s="132"/>
      <c r="H689" s="132"/>
      <c r="I689" s="76"/>
      <c r="J689" s="76"/>
      <c r="K689" s="76"/>
      <c r="L689" s="131"/>
      <c r="M689" s="76"/>
    </row>
    <row r="690" spans="1:13">
      <c r="A690" s="131"/>
      <c r="B690" s="131"/>
      <c r="C690" s="130"/>
      <c r="D690" s="132"/>
      <c r="E690" s="132"/>
      <c r="F690" s="132"/>
      <c r="G690" s="132"/>
      <c r="H690" s="132"/>
      <c r="I690" s="76"/>
      <c r="J690" s="76"/>
      <c r="K690" s="76"/>
      <c r="L690" s="131"/>
      <c r="M690" s="76"/>
    </row>
    <row r="691" spans="1:13">
      <c r="A691" s="131"/>
      <c r="B691" s="131"/>
      <c r="C691" s="130"/>
      <c r="D691" s="132"/>
      <c r="E691" s="132"/>
      <c r="F691" s="132"/>
      <c r="G691" s="132"/>
      <c r="H691" s="132"/>
      <c r="I691" s="76"/>
      <c r="J691" s="76"/>
      <c r="K691" s="76"/>
      <c r="L691" s="131"/>
      <c r="M691" s="76"/>
    </row>
    <row r="692" spans="1:13">
      <c r="A692" s="131"/>
      <c r="B692" s="131"/>
      <c r="C692" s="130"/>
      <c r="D692" s="132"/>
      <c r="E692" s="132"/>
      <c r="F692" s="132"/>
      <c r="G692" s="132"/>
      <c r="H692" s="132"/>
      <c r="I692" s="76"/>
      <c r="J692" s="76"/>
      <c r="K692" s="76"/>
      <c r="L692" s="131"/>
      <c r="M692" s="76"/>
    </row>
    <row r="693" spans="1:13">
      <c r="A693" s="131"/>
      <c r="B693" s="131"/>
      <c r="C693" s="130"/>
      <c r="D693" s="132"/>
      <c r="E693" s="132"/>
      <c r="F693" s="132"/>
      <c r="G693" s="132"/>
      <c r="H693" s="132"/>
      <c r="I693" s="76"/>
      <c r="J693" s="76"/>
      <c r="K693" s="76"/>
      <c r="L693" s="131"/>
      <c r="M693" s="76"/>
    </row>
    <row r="694" spans="1:13">
      <c r="A694" s="131"/>
      <c r="B694" s="131"/>
      <c r="C694" s="130"/>
      <c r="D694" s="132"/>
      <c r="E694" s="132"/>
      <c r="F694" s="132"/>
      <c r="G694" s="132"/>
      <c r="H694" s="132"/>
      <c r="I694" s="76"/>
      <c r="J694" s="76"/>
      <c r="K694" s="76"/>
      <c r="L694" s="131"/>
      <c r="M694" s="76"/>
    </row>
    <row r="695" spans="1:13">
      <c r="A695" s="131"/>
      <c r="B695" s="131"/>
      <c r="C695" s="130"/>
      <c r="D695" s="132"/>
      <c r="E695" s="132"/>
      <c r="F695" s="132"/>
      <c r="G695" s="132"/>
      <c r="H695" s="132"/>
      <c r="I695" s="76"/>
      <c r="J695" s="76"/>
      <c r="K695" s="76"/>
      <c r="L695" s="131"/>
      <c r="M695" s="76"/>
    </row>
    <row r="696" spans="1:13">
      <c r="A696" s="131"/>
      <c r="B696" s="131"/>
      <c r="C696" s="130"/>
      <c r="D696" s="132"/>
      <c r="E696" s="132"/>
      <c r="F696" s="132"/>
      <c r="G696" s="132"/>
      <c r="H696" s="132"/>
      <c r="I696" s="76"/>
      <c r="J696" s="76"/>
      <c r="K696" s="76"/>
      <c r="L696" s="131"/>
      <c r="M696" s="76"/>
    </row>
    <row r="697" spans="1:13">
      <c r="A697" s="131"/>
      <c r="B697" s="131"/>
      <c r="C697" s="130"/>
      <c r="D697" s="132"/>
      <c r="E697" s="132"/>
      <c r="F697" s="132"/>
      <c r="G697" s="132"/>
      <c r="H697" s="132"/>
      <c r="I697" s="76"/>
      <c r="J697" s="76"/>
      <c r="K697" s="76"/>
      <c r="L697" s="131"/>
      <c r="M697" s="76"/>
    </row>
    <row r="698" spans="1:13">
      <c r="A698" s="131"/>
      <c r="B698" s="131"/>
      <c r="C698" s="130"/>
      <c r="D698" s="132"/>
      <c r="E698" s="132"/>
      <c r="F698" s="132"/>
      <c r="G698" s="132"/>
      <c r="H698" s="132"/>
      <c r="I698" s="76"/>
      <c r="J698" s="76"/>
      <c r="K698" s="76"/>
      <c r="L698" s="131"/>
      <c r="M698" s="76"/>
    </row>
    <row r="699" spans="1:13">
      <c r="A699" s="131"/>
      <c r="B699" s="131"/>
      <c r="C699" s="130"/>
      <c r="D699" s="132"/>
      <c r="E699" s="132"/>
      <c r="F699" s="132"/>
      <c r="G699" s="132"/>
      <c r="H699" s="132"/>
      <c r="I699" s="76"/>
      <c r="J699" s="76"/>
      <c r="K699" s="76"/>
      <c r="L699" s="131"/>
      <c r="M699" s="76"/>
    </row>
    <row r="700" spans="1:13">
      <c r="A700" s="131"/>
      <c r="B700" s="131"/>
      <c r="C700" s="130"/>
      <c r="D700" s="132"/>
      <c r="E700" s="132"/>
      <c r="F700" s="132"/>
      <c r="G700" s="132"/>
      <c r="H700" s="132"/>
      <c r="I700" s="76"/>
      <c r="J700" s="76"/>
      <c r="K700" s="76"/>
      <c r="L700" s="131"/>
      <c r="M700" s="76"/>
    </row>
    <row r="701" spans="1:13">
      <c r="A701" s="131"/>
      <c r="B701" s="131"/>
      <c r="C701" s="130"/>
      <c r="D701" s="132"/>
      <c r="E701" s="132"/>
      <c r="F701" s="132"/>
      <c r="G701" s="132"/>
      <c r="H701" s="132"/>
      <c r="I701" s="76"/>
      <c r="J701" s="76"/>
      <c r="K701" s="76"/>
      <c r="L701" s="131"/>
      <c r="M701" s="76"/>
    </row>
    <row r="702" spans="1:13">
      <c r="A702" s="131"/>
      <c r="B702" s="131"/>
      <c r="C702" s="130"/>
      <c r="D702" s="132"/>
      <c r="E702" s="132"/>
      <c r="F702" s="132"/>
      <c r="G702" s="132"/>
      <c r="H702" s="132"/>
      <c r="I702" s="76"/>
      <c r="J702" s="76"/>
      <c r="K702" s="76"/>
      <c r="L702" s="131"/>
      <c r="M702" s="76"/>
    </row>
    <row r="703" spans="1:13">
      <c r="A703" s="131"/>
      <c r="B703" s="131"/>
      <c r="C703" s="130"/>
      <c r="D703" s="132"/>
      <c r="E703" s="132"/>
      <c r="F703" s="132"/>
      <c r="G703" s="132"/>
      <c r="H703" s="132"/>
      <c r="I703" s="76"/>
      <c r="J703" s="76"/>
      <c r="K703" s="76"/>
      <c r="L703" s="131"/>
      <c r="M703" s="76"/>
    </row>
    <row r="704" spans="1:13">
      <c r="A704" s="131"/>
      <c r="B704" s="131"/>
      <c r="C704" s="130"/>
      <c r="D704" s="132"/>
      <c r="E704" s="132"/>
      <c r="F704" s="132"/>
      <c r="G704" s="132"/>
      <c r="H704" s="132"/>
      <c r="I704" s="76"/>
      <c r="J704" s="76"/>
      <c r="K704" s="76"/>
      <c r="L704" s="131"/>
      <c r="M704" s="76"/>
    </row>
    <row r="705" spans="1:13">
      <c r="A705" s="131"/>
      <c r="B705" s="131"/>
      <c r="C705" s="130"/>
      <c r="D705" s="132"/>
      <c r="E705" s="132"/>
      <c r="F705" s="132"/>
      <c r="G705" s="132"/>
      <c r="H705" s="132"/>
      <c r="I705" s="76"/>
      <c r="J705" s="76"/>
      <c r="K705" s="76"/>
      <c r="L705" s="131"/>
      <c r="M705" s="76"/>
    </row>
    <row r="706" spans="1:13">
      <c r="A706" s="131"/>
      <c r="B706" s="131"/>
      <c r="C706" s="130"/>
      <c r="D706" s="132"/>
      <c r="E706" s="132"/>
      <c r="F706" s="132"/>
      <c r="G706" s="132"/>
      <c r="H706" s="132"/>
      <c r="I706" s="76"/>
      <c r="J706" s="76"/>
      <c r="K706" s="76"/>
      <c r="L706" s="131"/>
      <c r="M706" s="76"/>
    </row>
    <row r="707" spans="1:13">
      <c r="A707" s="131"/>
      <c r="B707" s="131"/>
      <c r="C707" s="130"/>
      <c r="D707" s="132"/>
      <c r="E707" s="132"/>
      <c r="F707" s="132"/>
      <c r="G707" s="132"/>
      <c r="H707" s="132"/>
      <c r="I707" s="76"/>
      <c r="J707" s="76"/>
      <c r="K707" s="76"/>
      <c r="L707" s="131"/>
      <c r="M707" s="76"/>
    </row>
    <row r="708" spans="1:13">
      <c r="A708" s="131"/>
      <c r="B708" s="131"/>
      <c r="C708" s="130"/>
      <c r="D708" s="132"/>
      <c r="E708" s="132"/>
      <c r="F708" s="132"/>
      <c r="G708" s="132"/>
      <c r="H708" s="132"/>
      <c r="I708" s="76"/>
      <c r="J708" s="76"/>
      <c r="K708" s="76"/>
      <c r="L708" s="131"/>
      <c r="M708" s="76"/>
    </row>
    <row r="709" spans="1:13">
      <c r="A709" s="131"/>
      <c r="B709" s="131"/>
      <c r="C709" s="130"/>
      <c r="D709" s="132"/>
      <c r="E709" s="132"/>
      <c r="F709" s="132"/>
      <c r="G709" s="132"/>
      <c r="H709" s="132"/>
      <c r="I709" s="76"/>
      <c r="J709" s="76"/>
      <c r="K709" s="76"/>
      <c r="L709" s="131"/>
      <c r="M709" s="76"/>
    </row>
    <row r="710" spans="1:13">
      <c r="A710" s="131"/>
      <c r="B710" s="131"/>
      <c r="C710" s="130"/>
      <c r="D710" s="132"/>
      <c r="E710" s="132"/>
      <c r="F710" s="132"/>
      <c r="G710" s="132"/>
      <c r="H710" s="132"/>
      <c r="I710" s="76"/>
      <c r="J710" s="76"/>
      <c r="K710" s="76"/>
      <c r="L710" s="131"/>
      <c r="M710" s="76"/>
    </row>
    <row r="711" spans="1:13">
      <c r="A711" s="131"/>
      <c r="B711" s="131"/>
      <c r="C711" s="130"/>
      <c r="D711" s="132"/>
      <c r="E711" s="132"/>
      <c r="F711" s="132"/>
      <c r="G711" s="132"/>
      <c r="H711" s="132"/>
      <c r="I711" s="76"/>
      <c r="J711" s="76"/>
      <c r="K711" s="76"/>
      <c r="L711" s="131"/>
      <c r="M711" s="76"/>
    </row>
    <row r="712" spans="1:13">
      <c r="A712" s="131"/>
      <c r="B712" s="131"/>
      <c r="C712" s="130"/>
      <c r="D712" s="132"/>
      <c r="E712" s="132"/>
      <c r="F712" s="132"/>
      <c r="G712" s="132"/>
      <c r="H712" s="132"/>
      <c r="I712" s="76"/>
      <c r="J712" s="76"/>
      <c r="K712" s="76"/>
      <c r="L712" s="131"/>
      <c r="M712" s="76"/>
    </row>
    <row r="713" spans="1:13">
      <c r="A713" s="131"/>
      <c r="B713" s="131"/>
      <c r="C713" s="130"/>
      <c r="D713" s="132"/>
      <c r="E713" s="132"/>
      <c r="F713" s="132"/>
      <c r="G713" s="132"/>
      <c r="H713" s="132"/>
      <c r="I713" s="76"/>
      <c r="J713" s="76"/>
      <c r="K713" s="76"/>
      <c r="L713" s="131"/>
      <c r="M713" s="76"/>
    </row>
    <row r="714" spans="1:13">
      <c r="A714" s="131"/>
      <c r="B714" s="131"/>
      <c r="C714" s="130"/>
      <c r="D714" s="132"/>
      <c r="E714" s="132"/>
      <c r="F714" s="132"/>
      <c r="G714" s="132"/>
      <c r="H714" s="132"/>
      <c r="I714" s="76"/>
      <c r="J714" s="76"/>
      <c r="K714" s="76"/>
      <c r="L714" s="131"/>
      <c r="M714" s="76"/>
    </row>
    <row r="715" spans="1:13">
      <c r="A715" s="131"/>
      <c r="B715" s="131"/>
      <c r="C715" s="130"/>
      <c r="D715" s="132"/>
      <c r="E715" s="132"/>
      <c r="F715" s="132"/>
      <c r="G715" s="132"/>
      <c r="H715" s="132"/>
      <c r="I715" s="76"/>
      <c r="J715" s="76"/>
      <c r="K715" s="76"/>
      <c r="L715" s="131"/>
      <c r="M715" s="76"/>
    </row>
    <row r="716" spans="1:13">
      <c r="A716" s="131"/>
      <c r="B716" s="131"/>
      <c r="C716" s="130"/>
      <c r="D716" s="132"/>
      <c r="E716" s="132"/>
      <c r="F716" s="132"/>
      <c r="G716" s="132"/>
      <c r="H716" s="132"/>
      <c r="I716" s="76"/>
      <c r="J716" s="76"/>
      <c r="K716" s="76"/>
      <c r="L716" s="131"/>
      <c r="M716" s="76"/>
    </row>
    <row r="717" spans="1:13">
      <c r="A717" s="131"/>
      <c r="B717" s="131"/>
      <c r="C717" s="130"/>
      <c r="D717" s="132"/>
      <c r="E717" s="132"/>
      <c r="F717" s="132"/>
      <c r="G717" s="132"/>
      <c r="H717" s="132"/>
      <c r="I717" s="76"/>
      <c r="J717" s="76"/>
      <c r="K717" s="76"/>
      <c r="L717" s="131"/>
      <c r="M717" s="76"/>
    </row>
    <row r="718" spans="1:13">
      <c r="A718" s="131"/>
      <c r="B718" s="131"/>
      <c r="C718" s="130"/>
      <c r="D718" s="132"/>
      <c r="E718" s="132"/>
      <c r="F718" s="132"/>
      <c r="G718" s="132"/>
      <c r="H718" s="132"/>
      <c r="I718" s="76"/>
      <c r="J718" s="76"/>
      <c r="K718" s="76"/>
      <c r="L718" s="131"/>
      <c r="M718" s="76"/>
    </row>
    <row r="719" spans="1:13">
      <c r="A719" s="131"/>
      <c r="B719" s="131"/>
      <c r="C719" s="130"/>
      <c r="D719" s="132"/>
      <c r="E719" s="132"/>
      <c r="F719" s="132"/>
      <c r="G719" s="132"/>
      <c r="H719" s="132"/>
      <c r="I719" s="76"/>
      <c r="J719" s="76"/>
      <c r="K719" s="76"/>
      <c r="L719" s="131"/>
      <c r="M719" s="76"/>
    </row>
    <row r="720" spans="1:13">
      <c r="A720" s="131"/>
      <c r="B720" s="131"/>
      <c r="C720" s="130"/>
      <c r="D720" s="132"/>
      <c r="E720" s="132"/>
      <c r="F720" s="132"/>
      <c r="G720" s="132"/>
      <c r="H720" s="132"/>
      <c r="I720" s="76"/>
      <c r="J720" s="76"/>
      <c r="K720" s="76"/>
      <c r="L720" s="131"/>
      <c r="M720" s="76"/>
    </row>
    <row r="721" spans="1:13">
      <c r="A721" s="131"/>
      <c r="B721" s="131"/>
      <c r="C721" s="130"/>
      <c r="D721" s="132"/>
      <c r="E721" s="132"/>
      <c r="F721" s="132"/>
      <c r="G721" s="132"/>
      <c r="H721" s="132"/>
      <c r="I721" s="76"/>
      <c r="J721" s="76"/>
      <c r="K721" s="76"/>
      <c r="L721" s="131"/>
      <c r="M721" s="76"/>
    </row>
    <row r="722" spans="1:13">
      <c r="A722" s="131"/>
      <c r="B722" s="131"/>
      <c r="C722" s="130"/>
      <c r="D722" s="132"/>
      <c r="E722" s="132"/>
      <c r="F722" s="132"/>
      <c r="G722" s="132"/>
      <c r="H722" s="132"/>
      <c r="I722" s="76"/>
      <c r="J722" s="76"/>
      <c r="K722" s="76"/>
      <c r="L722" s="131"/>
      <c r="M722" s="76"/>
    </row>
    <row r="723" spans="1:13">
      <c r="A723" s="131"/>
      <c r="B723" s="131"/>
      <c r="C723" s="130"/>
      <c r="D723" s="132"/>
      <c r="E723" s="132"/>
      <c r="F723" s="132"/>
      <c r="G723" s="132"/>
      <c r="H723" s="132"/>
      <c r="I723" s="76"/>
      <c r="J723" s="76"/>
      <c r="K723" s="76"/>
      <c r="L723" s="131"/>
      <c r="M723" s="76"/>
    </row>
    <row r="724" spans="1:13">
      <c r="A724" s="131"/>
      <c r="B724" s="131"/>
      <c r="C724" s="130"/>
      <c r="D724" s="132"/>
      <c r="E724" s="132"/>
      <c r="F724" s="132"/>
      <c r="G724" s="132"/>
      <c r="H724" s="132"/>
      <c r="I724" s="76"/>
      <c r="J724" s="76"/>
      <c r="K724" s="76"/>
      <c r="L724" s="131"/>
      <c r="M724" s="76"/>
    </row>
    <row r="725" spans="1:13">
      <c r="A725" s="131"/>
      <c r="B725" s="131"/>
      <c r="C725" s="130"/>
      <c r="D725" s="132"/>
      <c r="E725" s="132"/>
      <c r="F725" s="132"/>
      <c r="G725" s="132"/>
      <c r="H725" s="132"/>
      <c r="I725" s="76"/>
      <c r="J725" s="76"/>
      <c r="K725" s="76"/>
      <c r="L725" s="131"/>
      <c r="M725" s="76"/>
    </row>
    <row r="726" spans="1:13">
      <c r="A726" s="131"/>
      <c r="B726" s="131"/>
      <c r="C726" s="130"/>
      <c r="D726" s="132"/>
      <c r="E726" s="132"/>
      <c r="F726" s="132"/>
      <c r="G726" s="132"/>
      <c r="H726" s="132"/>
      <c r="I726" s="76"/>
      <c r="J726" s="76"/>
      <c r="K726" s="76"/>
      <c r="L726" s="131"/>
      <c r="M726" s="76"/>
    </row>
    <row r="727" spans="1:13">
      <c r="A727" s="131"/>
      <c r="B727" s="131"/>
      <c r="C727" s="130"/>
      <c r="D727" s="132"/>
      <c r="E727" s="132"/>
      <c r="F727" s="132"/>
      <c r="G727" s="132"/>
      <c r="H727" s="132"/>
      <c r="I727" s="76"/>
      <c r="J727" s="76"/>
      <c r="K727" s="76"/>
      <c r="L727" s="131"/>
      <c r="M727" s="76"/>
    </row>
    <row r="728" spans="1:13">
      <c r="A728" s="131"/>
      <c r="B728" s="131"/>
      <c r="C728" s="130"/>
      <c r="D728" s="132"/>
      <c r="E728" s="132"/>
      <c r="F728" s="132"/>
      <c r="G728" s="132"/>
      <c r="H728" s="132"/>
      <c r="I728" s="76"/>
      <c r="J728" s="76"/>
      <c r="K728" s="76"/>
      <c r="L728" s="131"/>
      <c r="M728" s="76"/>
    </row>
    <row r="729" spans="1:13">
      <c r="A729" s="131"/>
      <c r="B729" s="131"/>
      <c r="C729" s="130"/>
      <c r="D729" s="132"/>
      <c r="E729" s="132"/>
      <c r="F729" s="132"/>
      <c r="G729" s="132"/>
      <c r="H729" s="132"/>
      <c r="I729" s="76"/>
      <c r="J729" s="76"/>
      <c r="K729" s="76"/>
      <c r="L729" s="131"/>
      <c r="M729" s="76"/>
    </row>
    <row r="730" spans="1:13">
      <c r="A730" s="131"/>
      <c r="B730" s="131"/>
      <c r="C730" s="130"/>
      <c r="D730" s="132"/>
      <c r="E730" s="132"/>
      <c r="F730" s="132"/>
      <c r="G730" s="132"/>
      <c r="H730" s="132"/>
      <c r="I730" s="76"/>
      <c r="J730" s="76"/>
      <c r="K730" s="76"/>
      <c r="L730" s="131"/>
      <c r="M730" s="76"/>
    </row>
    <row r="731" spans="1:13">
      <c r="A731" s="131"/>
      <c r="B731" s="131"/>
      <c r="C731" s="130"/>
      <c r="D731" s="132"/>
      <c r="E731" s="132"/>
      <c r="F731" s="132"/>
      <c r="G731" s="132"/>
      <c r="H731" s="132"/>
      <c r="I731" s="76"/>
      <c r="J731" s="76"/>
      <c r="K731" s="76"/>
      <c r="L731" s="131"/>
      <c r="M731" s="76"/>
    </row>
    <row r="732" spans="1:13">
      <c r="A732" s="131"/>
      <c r="B732" s="131"/>
      <c r="C732" s="130"/>
      <c r="D732" s="132"/>
      <c r="E732" s="132"/>
      <c r="F732" s="132"/>
      <c r="G732" s="132"/>
      <c r="H732" s="132"/>
      <c r="I732" s="76"/>
      <c r="J732" s="76"/>
      <c r="K732" s="76"/>
      <c r="L732" s="131"/>
      <c r="M732" s="76"/>
    </row>
    <row r="733" spans="1:13">
      <c r="A733" s="131"/>
      <c r="B733" s="131"/>
      <c r="C733" s="130"/>
      <c r="D733" s="132"/>
      <c r="E733" s="132"/>
      <c r="F733" s="132"/>
      <c r="G733" s="132"/>
      <c r="H733" s="132"/>
      <c r="I733" s="76"/>
      <c r="J733" s="76"/>
      <c r="K733" s="76"/>
      <c r="L733" s="131"/>
      <c r="M733" s="76"/>
    </row>
    <row r="734" spans="1:13">
      <c r="A734" s="131"/>
      <c r="B734" s="131"/>
      <c r="C734" s="130"/>
      <c r="D734" s="132"/>
      <c r="E734" s="132"/>
      <c r="F734" s="132"/>
      <c r="G734" s="132"/>
      <c r="H734" s="132"/>
      <c r="I734" s="76"/>
      <c r="J734" s="76"/>
      <c r="K734" s="76"/>
      <c r="L734" s="131"/>
      <c r="M734" s="76"/>
    </row>
    <row r="735" spans="1:13">
      <c r="A735" s="131"/>
      <c r="B735" s="131"/>
      <c r="C735" s="130"/>
      <c r="D735" s="132"/>
      <c r="E735" s="132"/>
      <c r="F735" s="132"/>
      <c r="G735" s="132"/>
      <c r="H735" s="132"/>
      <c r="I735" s="76"/>
      <c r="J735" s="76"/>
      <c r="K735" s="76"/>
      <c r="L735" s="131"/>
      <c r="M735" s="76"/>
    </row>
    <row r="736" spans="1:13">
      <c r="A736" s="131"/>
      <c r="B736" s="131"/>
      <c r="C736" s="130"/>
      <c r="D736" s="132"/>
      <c r="E736" s="132"/>
      <c r="F736" s="132"/>
      <c r="G736" s="132"/>
      <c r="H736" s="132"/>
      <c r="I736" s="76"/>
      <c r="J736" s="76"/>
      <c r="K736" s="76"/>
      <c r="L736" s="131"/>
      <c r="M736" s="76"/>
    </row>
    <row r="737" spans="1:13">
      <c r="A737" s="131"/>
      <c r="B737" s="131"/>
      <c r="C737" s="130"/>
      <c r="D737" s="132"/>
      <c r="E737" s="132"/>
      <c r="F737" s="132"/>
      <c r="G737" s="132"/>
      <c r="H737" s="132"/>
      <c r="I737" s="76"/>
      <c r="J737" s="76"/>
      <c r="K737" s="76"/>
      <c r="L737" s="131"/>
      <c r="M737" s="76"/>
    </row>
    <row r="738" spans="1:13">
      <c r="A738" s="131"/>
      <c r="B738" s="131"/>
      <c r="C738" s="130"/>
      <c r="D738" s="132"/>
      <c r="E738" s="132"/>
      <c r="F738" s="132"/>
      <c r="G738" s="132"/>
      <c r="H738" s="132"/>
      <c r="I738" s="76"/>
      <c r="J738" s="76"/>
      <c r="K738" s="76"/>
      <c r="L738" s="131"/>
      <c r="M738" s="76"/>
    </row>
    <row r="739" spans="1:13">
      <c r="A739" s="131"/>
      <c r="B739" s="131"/>
      <c r="C739" s="130"/>
      <c r="D739" s="132"/>
      <c r="E739" s="132"/>
      <c r="F739" s="132"/>
      <c r="G739" s="132"/>
      <c r="H739" s="132"/>
      <c r="I739" s="76"/>
      <c r="J739" s="76"/>
      <c r="K739" s="76"/>
      <c r="L739" s="131"/>
      <c r="M739" s="76"/>
    </row>
    <row r="740" spans="1:13">
      <c r="A740" s="131"/>
      <c r="B740" s="131"/>
      <c r="C740" s="130"/>
      <c r="D740" s="132"/>
      <c r="E740" s="132"/>
      <c r="F740" s="132"/>
      <c r="G740" s="132"/>
      <c r="H740" s="132"/>
      <c r="I740" s="76"/>
      <c r="J740" s="76"/>
      <c r="K740" s="76"/>
      <c r="L740" s="131"/>
      <c r="M740" s="76"/>
    </row>
    <row r="741" spans="1:13">
      <c r="A741" s="131"/>
      <c r="B741" s="131"/>
      <c r="C741" s="130"/>
      <c r="D741" s="132"/>
      <c r="E741" s="132"/>
      <c r="F741" s="132"/>
      <c r="G741" s="132"/>
      <c r="H741" s="132"/>
      <c r="I741" s="76"/>
      <c r="J741" s="76"/>
      <c r="K741" s="76"/>
      <c r="L741" s="131"/>
      <c r="M741" s="76"/>
    </row>
    <row r="742" spans="1:13">
      <c r="A742" s="131"/>
      <c r="B742" s="131"/>
      <c r="C742" s="130"/>
      <c r="D742" s="132"/>
      <c r="E742" s="132"/>
      <c r="F742" s="132"/>
      <c r="G742" s="132"/>
      <c r="H742" s="132"/>
      <c r="I742" s="76"/>
      <c r="J742" s="76"/>
      <c r="K742" s="76"/>
      <c r="L742" s="131"/>
      <c r="M742" s="76"/>
    </row>
    <row r="743" spans="1:13">
      <c r="A743" s="131"/>
      <c r="B743" s="131"/>
      <c r="C743" s="130"/>
      <c r="D743" s="132"/>
      <c r="E743" s="132"/>
      <c r="F743" s="132"/>
      <c r="G743" s="132"/>
      <c r="H743" s="132"/>
      <c r="I743" s="76"/>
      <c r="J743" s="76"/>
      <c r="K743" s="76"/>
      <c r="L743" s="131"/>
      <c r="M743" s="76"/>
    </row>
    <row r="744" spans="1:13">
      <c r="A744" s="131"/>
      <c r="B744" s="131"/>
      <c r="C744" s="130"/>
      <c r="D744" s="132"/>
      <c r="E744" s="132"/>
      <c r="F744" s="132"/>
      <c r="G744" s="132"/>
      <c r="H744" s="132"/>
      <c r="I744" s="76"/>
      <c r="J744" s="76"/>
      <c r="K744" s="76"/>
      <c r="L744" s="131"/>
      <c r="M744" s="76"/>
    </row>
    <row r="745" spans="1:13">
      <c r="A745" s="131"/>
      <c r="B745" s="131"/>
      <c r="C745" s="130"/>
      <c r="D745" s="132"/>
      <c r="E745" s="132"/>
      <c r="F745" s="132"/>
      <c r="G745" s="132"/>
      <c r="H745" s="132"/>
      <c r="I745" s="76"/>
      <c r="J745" s="76"/>
      <c r="K745" s="76"/>
      <c r="L745" s="131"/>
      <c r="M745" s="76"/>
    </row>
    <row r="746" spans="1:13">
      <c r="A746" s="131"/>
      <c r="B746" s="131"/>
      <c r="C746" s="130"/>
      <c r="D746" s="132"/>
      <c r="E746" s="132"/>
      <c r="F746" s="132"/>
      <c r="G746" s="132"/>
      <c r="H746" s="132"/>
      <c r="I746" s="76"/>
      <c r="J746" s="76"/>
      <c r="K746" s="76"/>
      <c r="L746" s="131"/>
      <c r="M746" s="76"/>
    </row>
    <row r="747" spans="1:13">
      <c r="A747" s="131"/>
      <c r="B747" s="131"/>
      <c r="C747" s="130"/>
      <c r="D747" s="132"/>
      <c r="E747" s="132"/>
      <c r="F747" s="132"/>
      <c r="G747" s="132"/>
      <c r="H747" s="132"/>
      <c r="I747" s="76"/>
      <c r="J747" s="76"/>
      <c r="K747" s="76"/>
      <c r="L747" s="131"/>
      <c r="M747" s="76"/>
    </row>
    <row r="748" spans="1:13">
      <c r="A748" s="131"/>
      <c r="B748" s="131"/>
      <c r="C748" s="130"/>
      <c r="D748" s="132"/>
      <c r="E748" s="132"/>
      <c r="F748" s="132"/>
      <c r="G748" s="132"/>
      <c r="H748" s="132"/>
      <c r="I748" s="76"/>
      <c r="J748" s="76"/>
      <c r="K748" s="76"/>
      <c r="L748" s="131"/>
      <c r="M748" s="76"/>
    </row>
    <row r="749" spans="1:13">
      <c r="A749" s="131"/>
      <c r="B749" s="131"/>
      <c r="C749" s="130"/>
      <c r="D749" s="132"/>
      <c r="E749" s="132"/>
      <c r="F749" s="132"/>
      <c r="G749" s="132"/>
      <c r="H749" s="132"/>
      <c r="I749" s="76"/>
      <c r="J749" s="76"/>
      <c r="K749" s="76"/>
      <c r="L749" s="131"/>
      <c r="M749" s="76"/>
    </row>
    <row r="750" spans="1:13">
      <c r="A750" s="131"/>
      <c r="B750" s="131"/>
      <c r="C750" s="130"/>
      <c r="D750" s="132"/>
      <c r="E750" s="132"/>
      <c r="F750" s="132"/>
      <c r="G750" s="132"/>
      <c r="H750" s="132"/>
      <c r="I750" s="76"/>
      <c r="J750" s="76"/>
      <c r="K750" s="76"/>
      <c r="L750" s="131"/>
      <c r="M750" s="76"/>
    </row>
    <row r="751" spans="1:13">
      <c r="A751" s="131"/>
      <c r="B751" s="131"/>
      <c r="C751" s="130"/>
      <c r="D751" s="132"/>
      <c r="E751" s="132"/>
      <c r="F751" s="132"/>
      <c r="G751" s="132"/>
      <c r="H751" s="132"/>
      <c r="I751" s="76"/>
      <c r="J751" s="76"/>
      <c r="K751" s="76"/>
      <c r="L751" s="131"/>
      <c r="M751" s="76"/>
    </row>
    <row r="752" spans="1:13">
      <c r="A752" s="131"/>
      <c r="B752" s="131"/>
      <c r="C752" s="130"/>
      <c r="D752" s="132"/>
      <c r="E752" s="132"/>
      <c r="F752" s="132"/>
      <c r="G752" s="132"/>
      <c r="H752" s="132"/>
      <c r="I752" s="76"/>
      <c r="J752" s="76"/>
      <c r="K752" s="76"/>
      <c r="L752" s="131"/>
      <c r="M752" s="76"/>
    </row>
    <row r="753" spans="1:13">
      <c r="A753" s="131"/>
      <c r="B753" s="131"/>
      <c r="C753" s="130"/>
      <c r="D753" s="132"/>
      <c r="E753" s="132"/>
      <c r="F753" s="132"/>
      <c r="G753" s="132"/>
      <c r="H753" s="132"/>
      <c r="I753" s="76"/>
      <c r="J753" s="76"/>
      <c r="K753" s="76"/>
      <c r="L753" s="131"/>
      <c r="M753" s="76"/>
    </row>
    <row r="754" spans="1:13">
      <c r="A754" s="131"/>
      <c r="B754" s="131"/>
      <c r="C754" s="130"/>
      <c r="D754" s="132"/>
      <c r="E754" s="132"/>
      <c r="F754" s="132"/>
      <c r="G754" s="132"/>
      <c r="H754" s="132"/>
      <c r="I754" s="76"/>
      <c r="J754" s="76"/>
      <c r="K754" s="76"/>
      <c r="L754" s="131"/>
      <c r="M754" s="76"/>
    </row>
    <row r="755" spans="1:13">
      <c r="A755" s="131"/>
      <c r="B755" s="131"/>
      <c r="C755" s="130"/>
      <c r="D755" s="132"/>
      <c r="E755" s="132"/>
      <c r="F755" s="132"/>
      <c r="G755" s="132"/>
      <c r="H755" s="132"/>
      <c r="I755" s="76"/>
      <c r="J755" s="76"/>
      <c r="K755" s="76"/>
      <c r="L755" s="131"/>
      <c r="M755" s="76"/>
    </row>
    <row r="756" spans="1:13">
      <c r="A756" s="131"/>
      <c r="B756" s="131"/>
      <c r="C756" s="130"/>
      <c r="D756" s="132"/>
      <c r="E756" s="132"/>
      <c r="F756" s="132"/>
      <c r="G756" s="132"/>
      <c r="H756" s="132"/>
      <c r="I756" s="76"/>
      <c r="J756" s="76"/>
      <c r="K756" s="76"/>
      <c r="L756" s="131"/>
      <c r="M756" s="76"/>
    </row>
    <row r="757" spans="1:13">
      <c r="A757" s="131"/>
      <c r="B757" s="131"/>
      <c r="C757" s="130"/>
      <c r="D757" s="132"/>
      <c r="E757" s="132"/>
      <c r="F757" s="132"/>
      <c r="G757" s="132"/>
      <c r="H757" s="132"/>
      <c r="I757" s="76"/>
      <c r="J757" s="76"/>
      <c r="K757" s="76"/>
      <c r="L757" s="131"/>
      <c r="M757" s="76"/>
    </row>
    <row r="758" spans="1:13">
      <c r="A758" s="131"/>
      <c r="B758" s="131"/>
      <c r="C758" s="130"/>
      <c r="D758" s="132"/>
      <c r="E758" s="132"/>
      <c r="F758" s="132"/>
      <c r="G758" s="132"/>
      <c r="H758" s="132"/>
      <c r="I758" s="76"/>
      <c r="J758" s="76"/>
      <c r="K758" s="76"/>
      <c r="L758" s="131"/>
      <c r="M758" s="76"/>
    </row>
    <row r="759" spans="1:13">
      <c r="A759" s="131"/>
      <c r="B759" s="131"/>
      <c r="C759" s="130"/>
      <c r="D759" s="132"/>
      <c r="E759" s="132"/>
      <c r="F759" s="132"/>
      <c r="G759" s="132"/>
      <c r="H759" s="132"/>
      <c r="I759" s="76"/>
      <c r="J759" s="76"/>
      <c r="K759" s="76"/>
      <c r="L759" s="131"/>
      <c r="M759" s="76"/>
    </row>
    <row r="760" spans="1:13">
      <c r="A760" s="131"/>
      <c r="B760" s="131"/>
      <c r="C760" s="130"/>
      <c r="D760" s="132"/>
      <c r="E760" s="132"/>
      <c r="F760" s="132"/>
      <c r="G760" s="132"/>
      <c r="H760" s="132"/>
      <c r="I760" s="76"/>
      <c r="J760" s="76"/>
      <c r="K760" s="76"/>
      <c r="L760" s="131"/>
      <c r="M760" s="76"/>
    </row>
    <row r="761" spans="1:13">
      <c r="A761" s="131"/>
      <c r="B761" s="131"/>
      <c r="C761" s="130"/>
      <c r="D761" s="132"/>
      <c r="E761" s="132"/>
      <c r="F761" s="132"/>
      <c r="G761" s="132"/>
      <c r="H761" s="132"/>
      <c r="I761" s="76"/>
      <c r="J761" s="76"/>
      <c r="K761" s="76"/>
      <c r="L761" s="131"/>
      <c r="M761" s="76"/>
    </row>
    <row r="762" spans="1:13">
      <c r="A762" s="131"/>
      <c r="B762" s="131"/>
      <c r="C762" s="130"/>
      <c r="D762" s="132"/>
      <c r="E762" s="132"/>
      <c r="F762" s="132"/>
      <c r="G762" s="132"/>
      <c r="H762" s="132"/>
      <c r="I762" s="76"/>
      <c r="J762" s="76"/>
      <c r="K762" s="76"/>
      <c r="L762" s="131"/>
      <c r="M762" s="76"/>
    </row>
    <row r="763" spans="1:13">
      <c r="A763" s="131"/>
      <c r="B763" s="131"/>
      <c r="C763" s="130"/>
      <c r="D763" s="132"/>
      <c r="E763" s="132"/>
      <c r="F763" s="132"/>
      <c r="G763" s="132"/>
      <c r="H763" s="132"/>
      <c r="I763" s="76"/>
      <c r="J763" s="76"/>
      <c r="K763" s="76"/>
      <c r="L763" s="131"/>
      <c r="M763" s="76"/>
    </row>
    <row r="764" spans="1:13">
      <c r="A764" s="131"/>
      <c r="B764" s="131"/>
      <c r="C764" s="130"/>
      <c r="D764" s="132"/>
      <c r="E764" s="132"/>
      <c r="F764" s="132"/>
      <c r="G764" s="132"/>
      <c r="H764" s="132"/>
      <c r="I764" s="76"/>
      <c r="J764" s="76"/>
      <c r="K764" s="76"/>
      <c r="L764" s="131"/>
      <c r="M764" s="76"/>
    </row>
    <row r="765" spans="1:13">
      <c r="A765" s="131"/>
      <c r="B765" s="131"/>
      <c r="C765" s="130"/>
      <c r="D765" s="132"/>
      <c r="E765" s="132"/>
      <c r="F765" s="132"/>
      <c r="G765" s="132"/>
      <c r="H765" s="132"/>
      <c r="I765" s="76"/>
      <c r="J765" s="76"/>
      <c r="K765" s="76"/>
      <c r="L765" s="131"/>
      <c r="M765" s="76"/>
    </row>
    <row r="766" spans="1:13">
      <c r="A766" s="131"/>
      <c r="B766" s="131"/>
      <c r="C766" s="130"/>
      <c r="D766" s="132"/>
      <c r="E766" s="132"/>
      <c r="F766" s="132"/>
      <c r="G766" s="132"/>
      <c r="H766" s="132"/>
      <c r="I766" s="76"/>
      <c r="J766" s="76"/>
      <c r="K766" s="76"/>
      <c r="L766" s="131"/>
      <c r="M766" s="76"/>
    </row>
    <row r="767" spans="1:13">
      <c r="A767" s="131"/>
      <c r="B767" s="131"/>
      <c r="C767" s="130"/>
      <c r="D767" s="132"/>
      <c r="E767" s="132"/>
      <c r="F767" s="132"/>
      <c r="G767" s="132"/>
      <c r="H767" s="132"/>
      <c r="I767" s="76"/>
      <c r="J767" s="76"/>
      <c r="K767" s="76"/>
      <c r="L767" s="131"/>
      <c r="M767" s="76"/>
    </row>
    <row r="768" spans="1:13">
      <c r="A768" s="131"/>
      <c r="B768" s="131"/>
      <c r="C768" s="130"/>
      <c r="D768" s="132"/>
      <c r="E768" s="132"/>
      <c r="F768" s="132"/>
      <c r="G768" s="132"/>
      <c r="H768" s="132"/>
      <c r="I768" s="76"/>
      <c r="J768" s="76"/>
      <c r="K768" s="76"/>
      <c r="L768" s="131"/>
      <c r="M768" s="76"/>
    </row>
    <row r="769" spans="1:13">
      <c r="A769" s="131"/>
      <c r="B769" s="131"/>
      <c r="C769" s="130"/>
      <c r="D769" s="132"/>
      <c r="E769" s="132"/>
      <c r="F769" s="132"/>
      <c r="G769" s="132"/>
      <c r="H769" s="132"/>
      <c r="I769" s="76"/>
      <c r="J769" s="76"/>
      <c r="K769" s="76"/>
      <c r="L769" s="131"/>
      <c r="M769" s="76"/>
    </row>
    <row r="770" spans="1:13">
      <c r="A770" s="131"/>
      <c r="B770" s="131"/>
      <c r="C770" s="130"/>
      <c r="D770" s="132"/>
      <c r="E770" s="132"/>
      <c r="F770" s="132"/>
      <c r="G770" s="132"/>
      <c r="H770" s="132"/>
      <c r="I770" s="76"/>
      <c r="J770" s="76"/>
      <c r="K770" s="76"/>
      <c r="L770" s="131"/>
      <c r="M770" s="76"/>
    </row>
    <row r="771" spans="1:13">
      <c r="A771" s="131"/>
      <c r="B771" s="131"/>
      <c r="C771" s="130"/>
      <c r="D771" s="132"/>
      <c r="E771" s="132"/>
      <c r="F771" s="132"/>
      <c r="G771" s="132"/>
      <c r="H771" s="132"/>
      <c r="I771" s="76"/>
      <c r="J771" s="76"/>
      <c r="K771" s="76"/>
      <c r="L771" s="131"/>
      <c r="M771" s="76"/>
    </row>
    <row r="772" spans="1:13">
      <c r="A772" s="131"/>
      <c r="B772" s="131"/>
      <c r="C772" s="130"/>
      <c r="D772" s="132"/>
      <c r="E772" s="132"/>
      <c r="F772" s="132"/>
      <c r="G772" s="132"/>
      <c r="H772" s="132"/>
      <c r="I772" s="76"/>
      <c r="J772" s="76"/>
      <c r="K772" s="76"/>
      <c r="L772" s="131"/>
      <c r="M772" s="76"/>
    </row>
    <row r="773" spans="1:13">
      <c r="A773" s="131"/>
      <c r="B773" s="131"/>
      <c r="C773" s="130"/>
      <c r="D773" s="132"/>
      <c r="E773" s="132"/>
      <c r="F773" s="132"/>
      <c r="G773" s="132"/>
      <c r="H773" s="132"/>
      <c r="I773" s="76"/>
      <c r="J773" s="76"/>
      <c r="K773" s="76"/>
      <c r="L773" s="131"/>
      <c r="M773" s="76"/>
    </row>
    <row r="774" spans="1:13">
      <c r="A774" s="131"/>
      <c r="B774" s="131"/>
      <c r="C774" s="130"/>
      <c r="D774" s="132"/>
      <c r="E774" s="132"/>
      <c r="F774" s="132"/>
      <c r="G774" s="132"/>
      <c r="H774" s="132"/>
      <c r="I774" s="76"/>
      <c r="J774" s="76"/>
      <c r="K774" s="76"/>
      <c r="L774" s="131"/>
      <c r="M774" s="76"/>
    </row>
    <row r="775" spans="1:13">
      <c r="A775" s="131"/>
      <c r="B775" s="131"/>
      <c r="C775" s="130"/>
      <c r="D775" s="132"/>
      <c r="E775" s="132"/>
      <c r="F775" s="132"/>
      <c r="G775" s="132"/>
      <c r="H775" s="132"/>
      <c r="I775" s="76"/>
      <c r="J775" s="76"/>
      <c r="K775" s="76"/>
      <c r="L775" s="131"/>
      <c r="M775" s="76"/>
    </row>
    <row r="776" spans="1:13">
      <c r="A776" s="131"/>
      <c r="B776" s="131"/>
      <c r="C776" s="130"/>
      <c r="D776" s="132"/>
      <c r="E776" s="132"/>
      <c r="F776" s="132"/>
      <c r="G776" s="132"/>
      <c r="H776" s="132"/>
      <c r="I776" s="76"/>
      <c r="J776" s="76"/>
      <c r="K776" s="76"/>
      <c r="L776" s="131"/>
      <c r="M776" s="76"/>
    </row>
    <row r="777" spans="1:13">
      <c r="A777" s="131"/>
      <c r="B777" s="131"/>
      <c r="C777" s="130"/>
      <c r="D777" s="132"/>
      <c r="E777" s="132"/>
      <c r="F777" s="132"/>
      <c r="G777" s="132"/>
      <c r="H777" s="132"/>
      <c r="I777" s="76"/>
      <c r="J777" s="76"/>
      <c r="K777" s="76"/>
      <c r="L777" s="131"/>
      <c r="M777" s="76"/>
    </row>
    <row r="778" spans="1:13">
      <c r="A778" s="131"/>
      <c r="B778" s="131"/>
      <c r="C778" s="130"/>
      <c r="D778" s="132"/>
      <c r="E778" s="132"/>
      <c r="F778" s="132"/>
      <c r="G778" s="132"/>
      <c r="H778" s="132"/>
      <c r="I778" s="76"/>
      <c r="J778" s="76"/>
      <c r="K778" s="76"/>
      <c r="L778" s="131"/>
      <c r="M778" s="76"/>
    </row>
    <row r="779" spans="1:13">
      <c r="A779" s="131"/>
      <c r="B779" s="131"/>
      <c r="C779" s="130"/>
      <c r="D779" s="132"/>
      <c r="E779" s="132"/>
      <c r="F779" s="132"/>
      <c r="G779" s="132"/>
      <c r="H779" s="132"/>
      <c r="I779" s="76"/>
      <c r="J779" s="76"/>
      <c r="K779" s="76"/>
      <c r="L779" s="131"/>
      <c r="M779" s="76"/>
    </row>
    <row r="780" spans="1:13">
      <c r="A780" s="131"/>
      <c r="B780" s="131"/>
      <c r="C780" s="130"/>
      <c r="D780" s="132"/>
      <c r="E780" s="132"/>
      <c r="F780" s="132"/>
      <c r="G780" s="132"/>
      <c r="H780" s="132"/>
      <c r="I780" s="76"/>
      <c r="J780" s="76"/>
      <c r="K780" s="76"/>
      <c r="L780" s="131"/>
      <c r="M780" s="76"/>
    </row>
    <row r="781" spans="1:13">
      <c r="A781" s="131"/>
      <c r="B781" s="131"/>
      <c r="C781" s="130"/>
      <c r="D781" s="132"/>
      <c r="E781" s="132"/>
      <c r="F781" s="132"/>
      <c r="G781" s="132"/>
      <c r="H781" s="132"/>
      <c r="I781" s="76"/>
      <c r="J781" s="76"/>
      <c r="K781" s="76"/>
      <c r="L781" s="131"/>
      <c r="M781" s="76"/>
    </row>
    <row r="782" spans="1:13">
      <c r="A782" s="131"/>
      <c r="B782" s="131"/>
      <c r="C782" s="130"/>
      <c r="D782" s="132"/>
      <c r="E782" s="132"/>
      <c r="F782" s="132"/>
      <c r="G782" s="132"/>
      <c r="H782" s="132"/>
      <c r="I782" s="76"/>
      <c r="J782" s="76"/>
      <c r="K782" s="76"/>
      <c r="L782" s="131"/>
      <c r="M782" s="76"/>
    </row>
    <row r="783" spans="1:13">
      <c r="A783" s="131"/>
      <c r="B783" s="131"/>
      <c r="C783" s="130"/>
      <c r="D783" s="132"/>
      <c r="E783" s="132"/>
      <c r="F783" s="132"/>
      <c r="G783" s="132"/>
      <c r="H783" s="132"/>
      <c r="I783" s="76"/>
      <c r="J783" s="76"/>
      <c r="K783" s="76"/>
      <c r="L783" s="131"/>
      <c r="M783" s="76"/>
    </row>
    <row r="784" spans="1:13">
      <c r="A784" s="131"/>
      <c r="B784" s="131"/>
      <c r="C784" s="130"/>
      <c r="D784" s="132"/>
      <c r="E784" s="132"/>
      <c r="F784" s="132"/>
      <c r="G784" s="132"/>
      <c r="H784" s="132"/>
      <c r="I784" s="76"/>
      <c r="J784" s="76"/>
      <c r="K784" s="76"/>
      <c r="L784" s="131"/>
      <c r="M784" s="76"/>
    </row>
    <row r="785" spans="1:13">
      <c r="A785" s="131"/>
      <c r="B785" s="131"/>
      <c r="C785" s="130"/>
      <c r="D785" s="132"/>
      <c r="E785" s="132"/>
      <c r="F785" s="132"/>
      <c r="G785" s="132"/>
      <c r="H785" s="132"/>
      <c r="I785" s="76"/>
      <c r="J785" s="76"/>
      <c r="K785" s="76"/>
      <c r="L785" s="131"/>
      <c r="M785" s="76"/>
    </row>
    <row r="786" spans="1:13">
      <c r="A786" s="131"/>
      <c r="B786" s="131"/>
      <c r="C786" s="130"/>
      <c r="D786" s="132"/>
      <c r="E786" s="132"/>
      <c r="F786" s="132"/>
      <c r="G786" s="132"/>
      <c r="H786" s="132"/>
      <c r="I786" s="76"/>
      <c r="J786" s="76"/>
      <c r="K786" s="76"/>
      <c r="L786" s="131"/>
      <c r="M786" s="76"/>
    </row>
    <row r="787" spans="1:13">
      <c r="A787" s="131"/>
      <c r="B787" s="131"/>
      <c r="C787" s="130"/>
      <c r="D787" s="132"/>
      <c r="E787" s="132"/>
      <c r="F787" s="132"/>
      <c r="G787" s="132"/>
      <c r="H787" s="132"/>
      <c r="I787" s="76"/>
      <c r="J787" s="76"/>
      <c r="K787" s="76"/>
      <c r="L787" s="131"/>
      <c r="M787" s="76"/>
    </row>
    <row r="788" spans="1:13">
      <c r="A788" s="131"/>
      <c r="B788" s="131"/>
      <c r="C788" s="130"/>
      <c r="D788" s="132"/>
      <c r="E788" s="132"/>
      <c r="F788" s="132"/>
      <c r="G788" s="132"/>
      <c r="H788" s="132"/>
      <c r="I788" s="76"/>
      <c r="J788" s="76"/>
      <c r="K788" s="76"/>
      <c r="L788" s="131"/>
      <c r="M788" s="76"/>
    </row>
    <row r="789" spans="1:13">
      <c r="A789" s="131"/>
      <c r="B789" s="131"/>
      <c r="C789" s="130"/>
      <c r="D789" s="132"/>
      <c r="E789" s="132"/>
      <c r="F789" s="132"/>
      <c r="G789" s="132"/>
      <c r="H789" s="132"/>
      <c r="I789" s="76"/>
      <c r="J789" s="76"/>
      <c r="K789" s="76"/>
      <c r="L789" s="131"/>
      <c r="M789" s="76"/>
    </row>
    <row r="790" spans="1:13">
      <c r="A790" s="131"/>
      <c r="B790" s="131"/>
      <c r="C790" s="130"/>
      <c r="D790" s="132"/>
      <c r="E790" s="132"/>
      <c r="F790" s="132"/>
      <c r="G790" s="132"/>
      <c r="H790" s="132"/>
      <c r="I790" s="76"/>
      <c r="J790" s="76"/>
      <c r="K790" s="76"/>
      <c r="L790" s="131"/>
      <c r="M790" s="76"/>
    </row>
    <row r="791" spans="1:13">
      <c r="A791" s="131"/>
      <c r="B791" s="131"/>
      <c r="C791" s="130"/>
      <c r="D791" s="132"/>
      <c r="E791" s="132"/>
      <c r="F791" s="132"/>
      <c r="G791" s="132"/>
      <c r="H791" s="132"/>
      <c r="I791" s="76"/>
      <c r="J791" s="76"/>
      <c r="K791" s="76"/>
      <c r="L791" s="131"/>
      <c r="M791" s="76"/>
    </row>
    <row r="792" spans="1:13">
      <c r="A792" s="131"/>
      <c r="B792" s="131"/>
      <c r="C792" s="130"/>
      <c r="D792" s="132"/>
      <c r="E792" s="132"/>
      <c r="F792" s="132"/>
      <c r="G792" s="132"/>
      <c r="H792" s="132"/>
      <c r="I792" s="76"/>
      <c r="J792" s="76"/>
      <c r="K792" s="76"/>
      <c r="L792" s="131"/>
      <c r="M792" s="76"/>
    </row>
    <row r="793" spans="1:13">
      <c r="A793" s="131"/>
      <c r="B793" s="131"/>
      <c r="C793" s="130"/>
      <c r="D793" s="132"/>
      <c r="E793" s="132"/>
      <c r="F793" s="132"/>
      <c r="G793" s="132"/>
      <c r="H793" s="132"/>
      <c r="I793" s="76"/>
      <c r="J793" s="76"/>
      <c r="K793" s="76"/>
      <c r="L793" s="131"/>
      <c r="M793" s="76"/>
    </row>
    <row r="794" spans="1:13">
      <c r="A794" s="131"/>
      <c r="B794" s="131"/>
      <c r="C794" s="130"/>
      <c r="D794" s="132"/>
      <c r="E794" s="132"/>
      <c r="F794" s="132"/>
      <c r="G794" s="132"/>
      <c r="H794" s="132"/>
      <c r="I794" s="76"/>
      <c r="J794" s="76"/>
      <c r="K794" s="76"/>
      <c r="L794" s="131"/>
      <c r="M794" s="76"/>
    </row>
    <row r="795" spans="1:13">
      <c r="A795" s="131"/>
      <c r="B795" s="131"/>
      <c r="C795" s="130"/>
      <c r="D795" s="132"/>
      <c r="E795" s="132"/>
      <c r="F795" s="132"/>
      <c r="G795" s="132"/>
      <c r="H795" s="132"/>
      <c r="I795" s="76"/>
      <c r="J795" s="76"/>
      <c r="K795" s="76"/>
      <c r="L795" s="131"/>
      <c r="M795" s="76"/>
    </row>
    <row r="796" spans="1:13">
      <c r="A796" s="131"/>
      <c r="B796" s="131"/>
      <c r="C796" s="130"/>
      <c r="D796" s="132"/>
      <c r="E796" s="132"/>
      <c r="F796" s="132"/>
      <c r="G796" s="132"/>
      <c r="H796" s="132"/>
      <c r="I796" s="76"/>
      <c r="J796" s="76"/>
      <c r="K796" s="76"/>
      <c r="L796" s="131"/>
      <c r="M796" s="76"/>
    </row>
    <row r="797" spans="1:13">
      <c r="A797" s="131"/>
      <c r="B797" s="131"/>
      <c r="C797" s="130"/>
      <c r="D797" s="132"/>
      <c r="E797" s="132"/>
      <c r="F797" s="132"/>
      <c r="G797" s="132"/>
      <c r="H797" s="132"/>
      <c r="I797" s="76"/>
      <c r="J797" s="76"/>
      <c r="K797" s="76"/>
      <c r="L797" s="131"/>
      <c r="M797" s="76"/>
    </row>
    <row r="798" spans="1:13">
      <c r="A798" s="131"/>
      <c r="B798" s="131"/>
      <c r="C798" s="130"/>
      <c r="D798" s="132"/>
      <c r="E798" s="132"/>
      <c r="F798" s="132"/>
      <c r="G798" s="132"/>
      <c r="H798" s="132"/>
      <c r="I798" s="76"/>
      <c r="J798" s="76"/>
      <c r="K798" s="76"/>
      <c r="L798" s="131"/>
      <c r="M798" s="76"/>
    </row>
    <row r="799" spans="1:13">
      <c r="A799" s="131"/>
      <c r="B799" s="131"/>
      <c r="C799" s="130"/>
      <c r="D799" s="132"/>
      <c r="E799" s="132"/>
      <c r="F799" s="132"/>
      <c r="G799" s="132"/>
      <c r="H799" s="132"/>
      <c r="I799" s="76"/>
      <c r="J799" s="76"/>
      <c r="K799" s="76"/>
      <c r="L799" s="131"/>
      <c r="M799" s="76"/>
    </row>
    <row r="800" spans="1:13">
      <c r="A800" s="131"/>
      <c r="B800" s="131"/>
      <c r="C800" s="130"/>
      <c r="D800" s="132"/>
      <c r="E800" s="132"/>
      <c r="F800" s="132"/>
      <c r="G800" s="132"/>
      <c r="H800" s="132"/>
      <c r="I800" s="76"/>
      <c r="J800" s="76"/>
      <c r="K800" s="76"/>
      <c r="L800" s="131"/>
      <c r="M800" s="76"/>
    </row>
    <row r="801" spans="1:13">
      <c r="A801" s="131"/>
      <c r="B801" s="131"/>
      <c r="C801" s="130"/>
      <c r="D801" s="132"/>
      <c r="E801" s="132"/>
      <c r="F801" s="132"/>
      <c r="G801" s="132"/>
      <c r="H801" s="132"/>
      <c r="I801" s="76"/>
      <c r="J801" s="76"/>
      <c r="K801" s="76"/>
      <c r="L801" s="131"/>
      <c r="M801" s="76"/>
    </row>
    <row r="802" spans="1:13">
      <c r="A802" s="131"/>
      <c r="B802" s="131"/>
      <c r="C802" s="130"/>
      <c r="D802" s="132"/>
      <c r="E802" s="132"/>
      <c r="F802" s="132"/>
      <c r="G802" s="132"/>
      <c r="H802" s="132"/>
      <c r="I802" s="76"/>
      <c r="J802" s="76"/>
      <c r="K802" s="76"/>
      <c r="L802" s="131"/>
      <c r="M802" s="76"/>
    </row>
    <row r="803" spans="1:13">
      <c r="A803" s="131"/>
      <c r="B803" s="131"/>
      <c r="C803" s="130"/>
      <c r="D803" s="132"/>
      <c r="E803" s="132"/>
      <c r="F803" s="132"/>
      <c r="G803" s="132"/>
      <c r="H803" s="132"/>
      <c r="I803" s="76"/>
      <c r="J803" s="76"/>
      <c r="K803" s="76"/>
      <c r="L803" s="131"/>
      <c r="M803" s="76"/>
    </row>
    <row r="804" spans="1:13">
      <c r="A804" s="131"/>
      <c r="B804" s="131"/>
      <c r="C804" s="130"/>
      <c r="D804" s="132"/>
      <c r="E804" s="132"/>
      <c r="F804" s="132"/>
      <c r="G804" s="132"/>
      <c r="H804" s="132"/>
      <c r="I804" s="76"/>
      <c r="J804" s="76"/>
      <c r="K804" s="76"/>
      <c r="L804" s="131"/>
      <c r="M804" s="76"/>
    </row>
    <row r="805" spans="1:13">
      <c r="A805" s="131"/>
      <c r="B805" s="131"/>
      <c r="C805" s="130"/>
      <c r="D805" s="132"/>
      <c r="E805" s="132"/>
      <c r="F805" s="132"/>
      <c r="G805" s="132"/>
      <c r="H805" s="132"/>
      <c r="I805" s="76"/>
      <c r="J805" s="76"/>
      <c r="K805" s="76"/>
      <c r="L805" s="131"/>
      <c r="M805" s="76"/>
    </row>
    <row r="806" spans="1:13">
      <c r="A806" s="131"/>
      <c r="B806" s="131"/>
      <c r="C806" s="130"/>
      <c r="D806" s="132"/>
      <c r="E806" s="132"/>
      <c r="F806" s="132"/>
      <c r="G806" s="132"/>
      <c r="H806" s="132"/>
      <c r="I806" s="76"/>
      <c r="J806" s="76"/>
      <c r="K806" s="76"/>
      <c r="L806" s="131"/>
      <c r="M806" s="76"/>
    </row>
    <row r="807" spans="1:13">
      <c r="A807" s="131"/>
      <c r="B807" s="131"/>
      <c r="C807" s="130"/>
      <c r="D807" s="132"/>
      <c r="E807" s="132"/>
      <c r="F807" s="132"/>
      <c r="G807" s="132"/>
      <c r="H807" s="132"/>
      <c r="I807" s="76"/>
      <c r="J807" s="76"/>
      <c r="K807" s="76"/>
      <c r="L807" s="131"/>
      <c r="M807" s="76"/>
    </row>
    <row r="808" spans="1:13">
      <c r="A808" s="131"/>
      <c r="B808" s="131"/>
      <c r="C808" s="130"/>
      <c r="D808" s="132"/>
      <c r="E808" s="132"/>
      <c r="F808" s="132"/>
      <c r="G808" s="132"/>
      <c r="H808" s="132"/>
      <c r="I808" s="76"/>
      <c r="J808" s="76"/>
      <c r="K808" s="76"/>
      <c r="L808" s="131"/>
      <c r="M808" s="76"/>
    </row>
    <row r="809" spans="1:13">
      <c r="A809" s="131"/>
      <c r="B809" s="131"/>
      <c r="C809" s="130"/>
      <c r="D809" s="132"/>
      <c r="E809" s="132"/>
      <c r="F809" s="132"/>
      <c r="G809" s="132"/>
      <c r="H809" s="132"/>
      <c r="I809" s="76"/>
      <c r="J809" s="76"/>
      <c r="K809" s="76"/>
      <c r="L809" s="131"/>
      <c r="M809" s="76"/>
    </row>
    <row r="810" spans="1:13">
      <c r="A810" s="131"/>
      <c r="B810" s="131"/>
      <c r="C810" s="130"/>
      <c r="D810" s="132"/>
      <c r="E810" s="132"/>
      <c r="F810" s="132"/>
      <c r="G810" s="132"/>
      <c r="H810" s="132"/>
      <c r="I810" s="76"/>
      <c r="J810" s="76"/>
      <c r="K810" s="76"/>
      <c r="L810" s="131"/>
      <c r="M810" s="76"/>
    </row>
    <row r="811" spans="1:13">
      <c r="A811" s="131"/>
      <c r="B811" s="131"/>
      <c r="C811" s="130"/>
      <c r="D811" s="132"/>
      <c r="E811" s="132"/>
      <c r="F811" s="132"/>
      <c r="G811" s="132"/>
      <c r="H811" s="132"/>
      <c r="I811" s="76"/>
      <c r="J811" s="76"/>
      <c r="K811" s="76"/>
      <c r="L811" s="131"/>
      <c r="M811" s="76"/>
    </row>
    <row r="812" spans="1:13">
      <c r="A812" s="131"/>
      <c r="B812" s="131"/>
      <c r="C812" s="130"/>
      <c r="D812" s="132"/>
      <c r="E812" s="132"/>
      <c r="F812" s="132"/>
      <c r="G812" s="132"/>
      <c r="H812" s="132"/>
      <c r="I812" s="76"/>
      <c r="J812" s="76"/>
      <c r="K812" s="76"/>
      <c r="L812" s="131"/>
      <c r="M812" s="76"/>
    </row>
    <row r="813" spans="1:13">
      <c r="A813" s="131"/>
      <c r="B813" s="131"/>
      <c r="C813" s="130"/>
      <c r="D813" s="132"/>
      <c r="E813" s="132"/>
      <c r="F813" s="132"/>
      <c r="G813" s="132"/>
      <c r="H813" s="132"/>
      <c r="I813" s="76"/>
      <c r="J813" s="76"/>
      <c r="K813" s="76"/>
      <c r="L813" s="131"/>
      <c r="M813" s="76"/>
    </row>
    <row r="814" spans="1:13">
      <c r="A814" s="131"/>
      <c r="B814" s="131"/>
      <c r="C814" s="130"/>
      <c r="D814" s="132"/>
      <c r="E814" s="132"/>
      <c r="F814" s="132"/>
      <c r="G814" s="132"/>
      <c r="H814" s="132"/>
      <c r="I814" s="76"/>
      <c r="J814" s="76"/>
      <c r="K814" s="76"/>
      <c r="L814" s="131"/>
      <c r="M814" s="76"/>
    </row>
    <row r="815" spans="1:13">
      <c r="A815" s="131"/>
      <c r="B815" s="131"/>
      <c r="C815" s="130"/>
      <c r="D815" s="132"/>
      <c r="E815" s="132"/>
      <c r="F815" s="132"/>
      <c r="G815" s="132"/>
      <c r="H815" s="132"/>
      <c r="I815" s="76"/>
      <c r="J815" s="76"/>
      <c r="K815" s="76"/>
      <c r="L815" s="131"/>
      <c r="M815" s="76"/>
    </row>
    <row r="816" spans="1:13">
      <c r="A816" s="131"/>
      <c r="B816" s="131"/>
      <c r="C816" s="130"/>
      <c r="D816" s="132"/>
      <c r="E816" s="132"/>
      <c r="F816" s="132"/>
      <c r="G816" s="132"/>
      <c r="H816" s="132"/>
      <c r="I816" s="76"/>
      <c r="J816" s="76"/>
      <c r="K816" s="76"/>
      <c r="L816" s="131"/>
      <c r="M816" s="76"/>
    </row>
    <row r="817" spans="1:13">
      <c r="A817" s="131"/>
      <c r="B817" s="131"/>
      <c r="C817" s="130"/>
      <c r="D817" s="132"/>
      <c r="E817" s="132"/>
      <c r="F817" s="132"/>
      <c r="G817" s="132"/>
      <c r="H817" s="132"/>
      <c r="I817" s="76"/>
      <c r="J817" s="76"/>
      <c r="K817" s="76"/>
      <c r="L817" s="131"/>
      <c r="M817" s="76"/>
    </row>
    <row r="818" spans="1:13">
      <c r="A818" s="131"/>
      <c r="B818" s="131"/>
      <c r="C818" s="130"/>
      <c r="D818" s="132"/>
      <c r="E818" s="132"/>
      <c r="F818" s="132"/>
      <c r="G818" s="132"/>
      <c r="H818" s="132"/>
      <c r="I818" s="76"/>
      <c r="J818" s="76"/>
      <c r="K818" s="76"/>
      <c r="L818" s="131"/>
      <c r="M818" s="76"/>
    </row>
    <row r="819" spans="1:13">
      <c r="A819" s="131"/>
      <c r="B819" s="131"/>
      <c r="C819" s="130"/>
      <c r="D819" s="132"/>
      <c r="E819" s="132"/>
      <c r="F819" s="132"/>
      <c r="G819" s="132"/>
      <c r="H819" s="132"/>
      <c r="I819" s="76"/>
      <c r="J819" s="76"/>
      <c r="K819" s="76"/>
      <c r="L819" s="131"/>
      <c r="M819" s="76"/>
    </row>
    <row r="820" spans="1:13">
      <c r="A820" s="131"/>
      <c r="B820" s="131"/>
      <c r="C820" s="130"/>
      <c r="D820" s="132"/>
      <c r="E820" s="132"/>
      <c r="F820" s="132"/>
      <c r="G820" s="132"/>
      <c r="H820" s="132"/>
      <c r="I820" s="76"/>
      <c r="J820" s="76"/>
      <c r="K820" s="76"/>
      <c r="L820" s="131"/>
      <c r="M820" s="76"/>
    </row>
    <row r="821" spans="1:13">
      <c r="A821" s="131"/>
      <c r="B821" s="131"/>
      <c r="C821" s="130"/>
      <c r="D821" s="132"/>
      <c r="E821" s="132"/>
      <c r="F821" s="132"/>
      <c r="G821" s="132"/>
      <c r="H821" s="132"/>
      <c r="I821" s="76"/>
      <c r="J821" s="76"/>
      <c r="K821" s="76"/>
      <c r="L821" s="131"/>
      <c r="M821" s="76"/>
    </row>
    <row r="822" spans="1:13">
      <c r="A822" s="131"/>
      <c r="B822" s="131"/>
      <c r="C822" s="130"/>
      <c r="D822" s="132"/>
      <c r="E822" s="132"/>
      <c r="F822" s="132"/>
      <c r="G822" s="132"/>
      <c r="H822" s="132"/>
      <c r="I822" s="76"/>
      <c r="J822" s="76"/>
      <c r="K822" s="76"/>
      <c r="L822" s="131"/>
      <c r="M822" s="76"/>
    </row>
    <row r="823" spans="1:13">
      <c r="A823" s="131"/>
      <c r="B823" s="131"/>
      <c r="C823" s="130"/>
      <c r="D823" s="132"/>
      <c r="E823" s="132"/>
      <c r="F823" s="132"/>
      <c r="G823" s="132"/>
      <c r="H823" s="132"/>
      <c r="I823" s="76"/>
      <c r="J823" s="76"/>
      <c r="K823" s="76"/>
      <c r="L823" s="131"/>
      <c r="M823" s="76"/>
    </row>
    <row r="824" spans="1:13">
      <c r="A824" s="131"/>
      <c r="B824" s="131"/>
      <c r="C824" s="130"/>
      <c r="D824" s="132"/>
      <c r="E824" s="132"/>
      <c r="F824" s="132"/>
      <c r="G824" s="132"/>
      <c r="H824" s="132"/>
      <c r="I824" s="76"/>
      <c r="J824" s="76"/>
      <c r="K824" s="76"/>
      <c r="L824" s="131"/>
      <c r="M824" s="76"/>
    </row>
    <row r="825" spans="1:13">
      <c r="A825" s="131"/>
      <c r="B825" s="131"/>
      <c r="C825" s="130"/>
      <c r="D825" s="132"/>
      <c r="E825" s="132"/>
      <c r="F825" s="132"/>
      <c r="G825" s="132"/>
      <c r="H825" s="132"/>
      <c r="I825" s="76"/>
      <c r="J825" s="76"/>
      <c r="K825" s="76"/>
      <c r="L825" s="131"/>
      <c r="M825" s="76"/>
    </row>
    <row r="826" spans="1:13">
      <c r="A826" s="131"/>
      <c r="B826" s="131"/>
      <c r="C826" s="130"/>
      <c r="D826" s="132"/>
      <c r="E826" s="132"/>
      <c r="F826" s="132"/>
      <c r="G826" s="132"/>
      <c r="H826" s="132"/>
      <c r="I826" s="76"/>
      <c r="J826" s="76"/>
      <c r="K826" s="76"/>
      <c r="L826" s="131"/>
      <c r="M826" s="76"/>
    </row>
    <row r="827" spans="1:13">
      <c r="A827" s="131"/>
      <c r="B827" s="131"/>
      <c r="C827" s="130"/>
      <c r="D827" s="132"/>
      <c r="E827" s="132"/>
      <c r="F827" s="132"/>
      <c r="G827" s="132"/>
      <c r="H827" s="132"/>
      <c r="I827" s="76"/>
      <c r="J827" s="76"/>
      <c r="K827" s="76"/>
      <c r="L827" s="131"/>
      <c r="M827" s="76"/>
    </row>
    <row r="828" spans="1:13">
      <c r="A828" s="131"/>
      <c r="B828" s="131"/>
      <c r="C828" s="130"/>
      <c r="D828" s="132"/>
      <c r="E828" s="132"/>
      <c r="F828" s="132"/>
      <c r="G828" s="132"/>
      <c r="H828" s="132"/>
      <c r="I828" s="76"/>
      <c r="J828" s="76"/>
      <c r="K828" s="76"/>
      <c r="L828" s="131"/>
      <c r="M828" s="76"/>
    </row>
    <row r="829" spans="1:13">
      <c r="A829" s="131"/>
      <c r="B829" s="131"/>
      <c r="C829" s="130"/>
      <c r="D829" s="132"/>
      <c r="E829" s="132"/>
      <c r="F829" s="132"/>
      <c r="G829" s="132"/>
      <c r="H829" s="132"/>
      <c r="I829" s="76"/>
      <c r="J829" s="76"/>
      <c r="K829" s="76"/>
      <c r="L829" s="131"/>
      <c r="M829" s="76"/>
    </row>
    <row r="830" spans="1:13">
      <c r="A830" s="131"/>
      <c r="B830" s="131"/>
      <c r="C830" s="130"/>
      <c r="D830" s="132"/>
      <c r="E830" s="132"/>
      <c r="F830" s="132"/>
      <c r="G830" s="132"/>
      <c r="H830" s="132"/>
      <c r="I830" s="76"/>
      <c r="J830" s="76"/>
      <c r="K830" s="76"/>
      <c r="L830" s="131"/>
      <c r="M830" s="76"/>
    </row>
    <row r="831" spans="1:13">
      <c r="A831" s="131"/>
      <c r="B831" s="131"/>
      <c r="C831" s="130"/>
      <c r="D831" s="132"/>
      <c r="E831" s="132"/>
      <c r="F831" s="132"/>
      <c r="G831" s="132"/>
      <c r="H831" s="132"/>
      <c r="I831" s="76"/>
      <c r="J831" s="76"/>
      <c r="K831" s="76"/>
      <c r="L831" s="131"/>
      <c r="M831" s="76"/>
    </row>
    <row r="832" spans="1:13">
      <c r="A832" s="131"/>
      <c r="B832" s="131"/>
      <c r="C832" s="130"/>
      <c r="D832" s="132"/>
      <c r="E832" s="132"/>
      <c r="F832" s="132"/>
      <c r="G832" s="132"/>
      <c r="H832" s="132"/>
      <c r="I832" s="76"/>
      <c r="J832" s="76"/>
      <c r="K832" s="76"/>
      <c r="L832" s="131"/>
      <c r="M832" s="76"/>
    </row>
    <row r="833" spans="1:13">
      <c r="A833" s="131"/>
      <c r="B833" s="131"/>
      <c r="C833" s="130"/>
      <c r="D833" s="132"/>
      <c r="E833" s="132"/>
      <c r="F833" s="132"/>
      <c r="G833" s="132"/>
      <c r="H833" s="132"/>
      <c r="I833" s="76"/>
      <c r="J833" s="76"/>
      <c r="K833" s="76"/>
      <c r="L833" s="131"/>
      <c r="M833" s="76"/>
    </row>
    <row r="834" spans="1:13">
      <c r="A834" s="131"/>
      <c r="B834" s="131"/>
      <c r="C834" s="130"/>
      <c r="D834" s="132"/>
      <c r="E834" s="132"/>
      <c r="F834" s="132"/>
      <c r="G834" s="132"/>
      <c r="H834" s="132"/>
      <c r="I834" s="76"/>
      <c r="J834" s="76"/>
      <c r="K834" s="76"/>
      <c r="L834" s="131"/>
      <c r="M834" s="76"/>
    </row>
    <row r="835" spans="1:13">
      <c r="A835" s="131"/>
      <c r="B835" s="131"/>
      <c r="C835" s="130"/>
      <c r="D835" s="132"/>
      <c r="E835" s="132"/>
      <c r="F835" s="132"/>
      <c r="G835" s="132"/>
      <c r="H835" s="132"/>
      <c r="I835" s="76"/>
      <c r="J835" s="76"/>
      <c r="K835" s="76"/>
      <c r="L835" s="131"/>
      <c r="M835" s="76"/>
    </row>
    <row r="836" spans="1:13">
      <c r="A836" s="131"/>
      <c r="B836" s="131"/>
      <c r="C836" s="130"/>
      <c r="D836" s="132"/>
      <c r="E836" s="132"/>
      <c r="F836" s="132"/>
      <c r="G836" s="132"/>
      <c r="H836" s="132"/>
      <c r="I836" s="76"/>
      <c r="J836" s="76"/>
      <c r="K836" s="76"/>
      <c r="L836" s="131"/>
      <c r="M836" s="76"/>
    </row>
    <row r="837" spans="1:13">
      <c r="A837" s="131"/>
      <c r="B837" s="131"/>
      <c r="C837" s="130"/>
      <c r="D837" s="132"/>
      <c r="E837" s="132"/>
      <c r="F837" s="132"/>
      <c r="G837" s="132"/>
      <c r="H837" s="132"/>
      <c r="I837" s="76"/>
      <c r="J837" s="76"/>
      <c r="K837" s="76"/>
      <c r="L837" s="131"/>
      <c r="M837" s="76"/>
    </row>
    <row r="838" spans="1:13">
      <c r="A838" s="131"/>
      <c r="B838" s="131"/>
      <c r="C838" s="130"/>
      <c r="D838" s="132"/>
      <c r="E838" s="132"/>
      <c r="F838" s="132"/>
      <c r="G838" s="132"/>
      <c r="H838" s="132"/>
      <c r="I838" s="76"/>
      <c r="J838" s="76"/>
      <c r="K838" s="76"/>
      <c r="L838" s="131"/>
      <c r="M838" s="76"/>
    </row>
    <row r="839" spans="1:13">
      <c r="A839" s="131"/>
      <c r="B839" s="131"/>
      <c r="C839" s="130"/>
      <c r="D839" s="132"/>
      <c r="E839" s="132"/>
      <c r="F839" s="132"/>
      <c r="G839" s="132"/>
      <c r="H839" s="132"/>
      <c r="I839" s="76"/>
      <c r="J839" s="76"/>
      <c r="K839" s="76"/>
      <c r="L839" s="131"/>
      <c r="M839" s="76"/>
    </row>
    <row r="840" spans="1:13">
      <c r="A840" s="131"/>
      <c r="B840" s="131"/>
      <c r="C840" s="130"/>
      <c r="D840" s="132"/>
      <c r="E840" s="132"/>
      <c r="F840" s="132"/>
      <c r="G840" s="132"/>
      <c r="H840" s="132"/>
      <c r="I840" s="76"/>
      <c r="J840" s="76"/>
      <c r="K840" s="76"/>
      <c r="L840" s="131"/>
      <c r="M840" s="76"/>
    </row>
    <row r="841" spans="1:13">
      <c r="A841" s="131"/>
      <c r="B841" s="131"/>
      <c r="C841" s="130"/>
      <c r="D841" s="132"/>
      <c r="E841" s="132"/>
      <c r="F841" s="132"/>
      <c r="G841" s="132"/>
      <c r="H841" s="132"/>
      <c r="I841" s="76"/>
      <c r="J841" s="76"/>
      <c r="K841" s="76"/>
      <c r="L841" s="131"/>
      <c r="M841" s="76"/>
    </row>
    <row r="842" spans="1:13">
      <c r="A842" s="131"/>
      <c r="B842" s="131"/>
      <c r="C842" s="130"/>
      <c r="D842" s="132"/>
      <c r="E842" s="132"/>
      <c r="F842" s="132"/>
      <c r="G842" s="132"/>
      <c r="H842" s="132"/>
      <c r="I842" s="76"/>
      <c r="J842" s="76"/>
      <c r="K842" s="76"/>
      <c r="L842" s="131"/>
      <c r="M842" s="76"/>
    </row>
    <row r="843" spans="1:13">
      <c r="A843" s="131"/>
      <c r="B843" s="131"/>
      <c r="C843" s="130"/>
      <c r="D843" s="132"/>
      <c r="E843" s="132"/>
      <c r="F843" s="132"/>
      <c r="G843" s="132"/>
      <c r="H843" s="132"/>
      <c r="I843" s="76"/>
      <c r="J843" s="76"/>
      <c r="K843" s="76"/>
      <c r="L843" s="131"/>
      <c r="M843" s="76"/>
    </row>
    <row r="844" spans="1:13">
      <c r="A844" s="131"/>
      <c r="B844" s="131"/>
      <c r="C844" s="130"/>
      <c r="D844" s="132"/>
      <c r="E844" s="132"/>
      <c r="F844" s="132"/>
      <c r="G844" s="132"/>
      <c r="H844" s="132"/>
      <c r="I844" s="76"/>
      <c r="J844" s="76"/>
      <c r="K844" s="76"/>
      <c r="L844" s="131"/>
      <c r="M844" s="76"/>
    </row>
    <row r="845" spans="1:13">
      <c r="A845" s="131"/>
      <c r="B845" s="131"/>
      <c r="C845" s="130"/>
      <c r="D845" s="132"/>
      <c r="E845" s="132"/>
      <c r="F845" s="132"/>
      <c r="G845" s="132"/>
      <c r="H845" s="132"/>
      <c r="I845" s="76"/>
      <c r="J845" s="76"/>
      <c r="K845" s="76"/>
      <c r="L845" s="131"/>
      <c r="M845" s="76"/>
    </row>
    <row r="846" spans="1:13">
      <c r="A846" s="131"/>
      <c r="B846" s="131"/>
      <c r="C846" s="130"/>
      <c r="D846" s="132"/>
      <c r="E846" s="132"/>
      <c r="F846" s="132"/>
      <c r="G846" s="132"/>
      <c r="H846" s="132"/>
      <c r="I846" s="76"/>
      <c r="J846" s="76"/>
      <c r="K846" s="76"/>
      <c r="L846" s="131"/>
      <c r="M846" s="76"/>
    </row>
    <row r="847" spans="1:13">
      <c r="A847" s="131"/>
      <c r="B847" s="131"/>
      <c r="C847" s="130"/>
      <c r="D847" s="132"/>
      <c r="E847" s="132"/>
      <c r="F847" s="132"/>
      <c r="G847" s="132"/>
      <c r="H847" s="132"/>
      <c r="I847" s="76"/>
      <c r="J847" s="76"/>
      <c r="K847" s="76"/>
      <c r="L847" s="131"/>
      <c r="M847" s="76"/>
    </row>
    <row r="848" spans="1:13">
      <c r="A848" s="131"/>
      <c r="B848" s="131"/>
      <c r="C848" s="130"/>
      <c r="D848" s="132"/>
      <c r="E848" s="132"/>
      <c r="F848" s="132"/>
      <c r="G848" s="132"/>
      <c r="H848" s="132"/>
      <c r="I848" s="76"/>
      <c r="J848" s="76"/>
      <c r="K848" s="76"/>
      <c r="L848" s="131"/>
      <c r="M848" s="76"/>
    </row>
    <row r="849" spans="1:13">
      <c r="A849" s="131"/>
      <c r="B849" s="131"/>
      <c r="C849" s="130"/>
      <c r="D849" s="132"/>
      <c r="E849" s="132"/>
      <c r="F849" s="132"/>
      <c r="G849" s="132"/>
      <c r="H849" s="132"/>
      <c r="I849" s="76"/>
      <c r="J849" s="76"/>
      <c r="K849" s="76"/>
      <c r="L849" s="131"/>
      <c r="M849" s="76"/>
    </row>
    <row r="850" spans="1:13">
      <c r="A850" s="131"/>
      <c r="B850" s="131"/>
      <c r="C850" s="130"/>
      <c r="D850" s="132"/>
      <c r="E850" s="132"/>
      <c r="F850" s="132"/>
      <c r="G850" s="132"/>
      <c r="H850" s="132"/>
      <c r="I850" s="76"/>
      <c r="J850" s="76"/>
      <c r="K850" s="76"/>
      <c r="L850" s="131"/>
      <c r="M850" s="76"/>
    </row>
    <row r="851" spans="1:13">
      <c r="A851" s="131"/>
      <c r="B851" s="131"/>
      <c r="C851" s="130"/>
      <c r="D851" s="132"/>
      <c r="E851" s="132"/>
      <c r="F851" s="132"/>
      <c r="G851" s="132"/>
      <c r="H851" s="132"/>
      <c r="I851" s="76"/>
      <c r="J851" s="76"/>
      <c r="K851" s="76"/>
      <c r="L851" s="131"/>
      <c r="M851" s="76"/>
    </row>
    <row r="852" spans="1:13">
      <c r="A852" s="131"/>
      <c r="B852" s="131"/>
      <c r="C852" s="130"/>
      <c r="D852" s="132"/>
      <c r="E852" s="132"/>
      <c r="F852" s="132"/>
      <c r="G852" s="132"/>
      <c r="H852" s="132"/>
      <c r="I852" s="76"/>
      <c r="J852" s="76"/>
      <c r="K852" s="76"/>
      <c r="L852" s="131"/>
      <c r="M852" s="76"/>
    </row>
    <row r="853" spans="1:13">
      <c r="A853" s="131"/>
      <c r="B853" s="131"/>
      <c r="C853" s="130"/>
      <c r="D853" s="132"/>
      <c r="E853" s="132"/>
      <c r="F853" s="132"/>
      <c r="G853" s="132"/>
      <c r="H853" s="132"/>
      <c r="I853" s="76"/>
      <c r="J853" s="76"/>
      <c r="K853" s="76"/>
      <c r="L853" s="131"/>
      <c r="M853" s="76"/>
    </row>
    <row r="854" spans="1:13">
      <c r="A854" s="131"/>
      <c r="B854" s="131"/>
      <c r="C854" s="130"/>
      <c r="D854" s="132"/>
      <c r="E854" s="132"/>
      <c r="F854" s="132"/>
      <c r="G854" s="132"/>
      <c r="H854" s="132"/>
      <c r="I854" s="76"/>
      <c r="J854" s="76"/>
      <c r="K854" s="76"/>
      <c r="L854" s="131"/>
      <c r="M854" s="76"/>
    </row>
    <row r="855" spans="1:13">
      <c r="A855" s="131"/>
      <c r="B855" s="131"/>
      <c r="C855" s="130"/>
      <c r="D855" s="132"/>
      <c r="E855" s="132"/>
      <c r="F855" s="132"/>
      <c r="G855" s="132"/>
      <c r="H855" s="132"/>
      <c r="I855" s="76"/>
      <c r="J855" s="76"/>
      <c r="K855" s="76"/>
      <c r="L855" s="131"/>
      <c r="M855" s="76"/>
    </row>
    <row r="856" spans="1:13">
      <c r="A856" s="131"/>
      <c r="B856" s="131"/>
      <c r="C856" s="130"/>
      <c r="D856" s="132"/>
      <c r="E856" s="132"/>
      <c r="F856" s="132"/>
      <c r="G856" s="132"/>
      <c r="H856" s="132"/>
      <c r="I856" s="76"/>
      <c r="J856" s="76"/>
      <c r="K856" s="76"/>
      <c r="L856" s="131"/>
      <c r="M856" s="76"/>
    </row>
    <row r="857" spans="1:13">
      <c r="A857" s="131"/>
      <c r="B857" s="131"/>
      <c r="C857" s="130"/>
      <c r="D857" s="132"/>
      <c r="E857" s="132"/>
      <c r="F857" s="132"/>
      <c r="G857" s="132"/>
      <c r="H857" s="132"/>
      <c r="I857" s="76"/>
      <c r="J857" s="76"/>
      <c r="K857" s="76"/>
      <c r="L857" s="131"/>
      <c r="M857" s="76"/>
    </row>
    <row r="858" spans="1:13">
      <c r="A858" s="131"/>
      <c r="B858" s="131"/>
      <c r="C858" s="130"/>
      <c r="D858" s="132"/>
      <c r="E858" s="132"/>
      <c r="F858" s="132"/>
      <c r="G858" s="132"/>
      <c r="H858" s="132"/>
      <c r="I858" s="76"/>
      <c r="J858" s="76"/>
      <c r="K858" s="76"/>
      <c r="L858" s="131"/>
      <c r="M858" s="76"/>
    </row>
    <row r="859" spans="1:13">
      <c r="A859" s="131"/>
      <c r="B859" s="131"/>
      <c r="C859" s="130"/>
      <c r="D859" s="132"/>
      <c r="E859" s="132"/>
      <c r="F859" s="132"/>
      <c r="G859" s="132"/>
      <c r="H859" s="132"/>
      <c r="I859" s="76"/>
      <c r="J859" s="76"/>
      <c r="K859" s="76"/>
      <c r="L859" s="131"/>
      <c r="M859" s="76"/>
    </row>
    <row r="860" spans="1:13">
      <c r="A860" s="131"/>
      <c r="B860" s="131"/>
      <c r="C860" s="130"/>
      <c r="D860" s="132"/>
      <c r="E860" s="132"/>
      <c r="F860" s="132"/>
      <c r="G860" s="132"/>
      <c r="H860" s="132"/>
      <c r="I860" s="76"/>
      <c r="J860" s="76"/>
      <c r="K860" s="76"/>
      <c r="L860" s="131"/>
      <c r="M860" s="76"/>
    </row>
    <row r="861" spans="1:13">
      <c r="A861" s="131"/>
      <c r="B861" s="131"/>
      <c r="C861" s="130"/>
      <c r="D861" s="132"/>
      <c r="E861" s="132"/>
      <c r="F861" s="132"/>
      <c r="G861" s="132"/>
      <c r="H861" s="132"/>
      <c r="I861" s="76"/>
      <c r="J861" s="76"/>
      <c r="K861" s="76"/>
      <c r="L861" s="131"/>
      <c r="M861" s="76"/>
    </row>
    <row r="862" spans="1:13">
      <c r="A862" s="131"/>
      <c r="B862" s="131"/>
      <c r="C862" s="130"/>
      <c r="D862" s="132"/>
      <c r="E862" s="132"/>
      <c r="F862" s="132"/>
      <c r="G862" s="132"/>
      <c r="H862" s="132"/>
      <c r="I862" s="76"/>
      <c r="J862" s="76"/>
      <c r="K862" s="76"/>
      <c r="L862" s="131"/>
      <c r="M862" s="76"/>
    </row>
    <row r="863" spans="1:13">
      <c r="A863" s="131"/>
      <c r="B863" s="131"/>
      <c r="C863" s="130"/>
      <c r="D863" s="132"/>
      <c r="E863" s="132"/>
      <c r="F863" s="132"/>
      <c r="G863" s="132"/>
      <c r="H863" s="132"/>
      <c r="I863" s="76"/>
      <c r="J863" s="76"/>
      <c r="K863" s="76"/>
      <c r="L863" s="131"/>
      <c r="M863" s="76"/>
    </row>
    <row r="864" spans="1:13">
      <c r="A864" s="131"/>
      <c r="B864" s="131"/>
      <c r="C864" s="130"/>
      <c r="D864" s="132"/>
      <c r="E864" s="132"/>
      <c r="F864" s="132"/>
      <c r="G864" s="132"/>
      <c r="H864" s="132"/>
      <c r="I864" s="76"/>
      <c r="J864" s="76"/>
      <c r="K864" s="76"/>
      <c r="L864" s="131"/>
      <c r="M864" s="76"/>
    </row>
    <row r="865" spans="1:13">
      <c r="A865" s="131"/>
      <c r="B865" s="131"/>
      <c r="C865" s="130"/>
      <c r="D865" s="132"/>
      <c r="E865" s="132"/>
      <c r="F865" s="132"/>
      <c r="G865" s="132"/>
      <c r="H865" s="132"/>
      <c r="I865" s="76"/>
      <c r="J865" s="76"/>
      <c r="K865" s="76"/>
      <c r="L865" s="131"/>
      <c r="M865" s="76"/>
    </row>
    <row r="866" spans="1:13">
      <c r="A866" s="131"/>
      <c r="B866" s="131"/>
      <c r="C866" s="130"/>
      <c r="D866" s="132"/>
      <c r="E866" s="132"/>
      <c r="F866" s="132"/>
      <c r="G866" s="132"/>
      <c r="H866" s="132"/>
      <c r="I866" s="76"/>
      <c r="J866" s="76"/>
      <c r="K866" s="76"/>
      <c r="L866" s="131"/>
      <c r="M866" s="76"/>
    </row>
    <row r="867" spans="1:13">
      <c r="A867" s="131"/>
      <c r="B867" s="131"/>
      <c r="C867" s="130"/>
      <c r="D867" s="132"/>
      <c r="E867" s="132"/>
      <c r="F867" s="132"/>
      <c r="G867" s="132"/>
      <c r="H867" s="132"/>
      <c r="I867" s="76"/>
      <c r="J867" s="76"/>
      <c r="K867" s="76"/>
      <c r="L867" s="131"/>
      <c r="M867" s="76"/>
    </row>
    <row r="868" spans="1:13">
      <c r="A868" s="131"/>
      <c r="B868" s="131"/>
      <c r="C868" s="130"/>
      <c r="D868" s="132"/>
      <c r="E868" s="132"/>
      <c r="F868" s="132"/>
      <c r="G868" s="132"/>
      <c r="H868" s="132"/>
      <c r="I868" s="76"/>
      <c r="J868" s="76"/>
      <c r="K868" s="76"/>
      <c r="L868" s="131"/>
      <c r="M868" s="76"/>
    </row>
    <row r="869" spans="1:13">
      <c r="A869" s="131"/>
      <c r="B869" s="131"/>
      <c r="C869" s="130"/>
      <c r="D869" s="132"/>
      <c r="E869" s="132"/>
      <c r="F869" s="132"/>
      <c r="G869" s="132"/>
      <c r="H869" s="132"/>
      <c r="I869" s="76"/>
      <c r="J869" s="76"/>
      <c r="K869" s="76"/>
      <c r="L869" s="131"/>
      <c r="M869" s="76"/>
    </row>
    <row r="870" spans="1:13">
      <c r="A870" s="131"/>
      <c r="B870" s="131"/>
      <c r="C870" s="130"/>
      <c r="D870" s="132"/>
      <c r="E870" s="132"/>
      <c r="F870" s="132"/>
      <c r="G870" s="132"/>
      <c r="H870" s="132"/>
      <c r="I870" s="76"/>
      <c r="J870" s="76"/>
      <c r="K870" s="76"/>
      <c r="L870" s="131"/>
      <c r="M870" s="76"/>
    </row>
    <row r="871" spans="1:13">
      <c r="A871" s="131"/>
      <c r="B871" s="131"/>
      <c r="C871" s="130"/>
      <c r="D871" s="132"/>
      <c r="E871" s="132"/>
      <c r="F871" s="132"/>
      <c r="G871" s="132"/>
      <c r="H871" s="132"/>
      <c r="I871" s="76"/>
      <c r="J871" s="76"/>
      <c r="K871" s="76"/>
      <c r="L871" s="131"/>
      <c r="M871" s="76"/>
    </row>
    <row r="872" spans="1:13">
      <c r="A872" s="131"/>
      <c r="B872" s="131"/>
      <c r="C872" s="130"/>
      <c r="D872" s="132"/>
      <c r="E872" s="132"/>
      <c r="F872" s="132"/>
      <c r="G872" s="132"/>
      <c r="H872" s="132"/>
      <c r="I872" s="76"/>
      <c r="J872" s="76"/>
      <c r="K872" s="76"/>
      <c r="L872" s="131"/>
      <c r="M872" s="76"/>
    </row>
    <row r="873" spans="1:13">
      <c r="A873" s="131"/>
      <c r="B873" s="131"/>
      <c r="C873" s="130"/>
      <c r="D873" s="132"/>
      <c r="E873" s="132"/>
      <c r="F873" s="132"/>
      <c r="G873" s="132"/>
      <c r="H873" s="132"/>
      <c r="I873" s="76"/>
      <c r="J873" s="76"/>
      <c r="K873" s="76"/>
      <c r="L873" s="131"/>
      <c r="M873" s="76"/>
    </row>
    <row r="874" spans="1:13">
      <c r="A874" s="131"/>
      <c r="B874" s="131"/>
      <c r="C874" s="130"/>
      <c r="D874" s="132"/>
      <c r="E874" s="132"/>
      <c r="F874" s="132"/>
      <c r="G874" s="132"/>
      <c r="H874" s="132"/>
      <c r="I874" s="76"/>
      <c r="J874" s="76"/>
      <c r="K874" s="76"/>
      <c r="L874" s="131"/>
      <c r="M874" s="76"/>
    </row>
    <row r="875" spans="1:13">
      <c r="A875" s="131"/>
      <c r="B875" s="131"/>
      <c r="C875" s="130"/>
      <c r="D875" s="132"/>
      <c r="E875" s="132"/>
      <c r="F875" s="132"/>
      <c r="G875" s="132"/>
      <c r="H875" s="132"/>
      <c r="I875" s="76"/>
      <c r="J875" s="76"/>
      <c r="K875" s="76"/>
      <c r="L875" s="131"/>
      <c r="M875" s="76"/>
    </row>
    <row r="876" spans="1:13">
      <c r="A876" s="131"/>
      <c r="B876" s="131"/>
      <c r="C876" s="130"/>
      <c r="D876" s="132"/>
      <c r="E876" s="132"/>
      <c r="F876" s="132"/>
      <c r="G876" s="132"/>
      <c r="H876" s="132"/>
      <c r="I876" s="76"/>
      <c r="J876" s="76"/>
      <c r="K876" s="76"/>
      <c r="L876" s="131"/>
      <c r="M876" s="76"/>
    </row>
    <row r="877" spans="1:13">
      <c r="A877" s="131"/>
      <c r="B877" s="131"/>
      <c r="C877" s="130"/>
      <c r="D877" s="132"/>
      <c r="E877" s="132"/>
      <c r="F877" s="132"/>
      <c r="G877" s="132"/>
      <c r="H877" s="132"/>
      <c r="I877" s="76"/>
      <c r="J877" s="76"/>
      <c r="K877" s="76"/>
      <c r="L877" s="131"/>
      <c r="M877" s="76"/>
    </row>
    <row r="878" spans="1:13">
      <c r="A878" s="131"/>
      <c r="B878" s="131"/>
      <c r="C878" s="130"/>
      <c r="D878" s="132"/>
      <c r="E878" s="132"/>
      <c r="F878" s="132"/>
      <c r="G878" s="132"/>
      <c r="H878" s="132"/>
      <c r="I878" s="76"/>
      <c r="J878" s="76"/>
      <c r="K878" s="76"/>
      <c r="L878" s="131"/>
      <c r="M878" s="76"/>
    </row>
    <row r="879" spans="1:13">
      <c r="A879" s="131"/>
      <c r="B879" s="131"/>
      <c r="C879" s="130"/>
      <c r="D879" s="132"/>
      <c r="E879" s="132"/>
      <c r="F879" s="132"/>
      <c r="G879" s="132"/>
      <c r="H879" s="132"/>
      <c r="I879" s="76"/>
      <c r="J879" s="76"/>
      <c r="K879" s="76"/>
      <c r="L879" s="131"/>
      <c r="M879" s="76"/>
    </row>
    <row r="880" spans="1:13">
      <c r="A880" s="131"/>
      <c r="B880" s="131"/>
      <c r="C880" s="130"/>
      <c r="D880" s="132"/>
      <c r="E880" s="132"/>
      <c r="F880" s="132"/>
      <c r="G880" s="132"/>
      <c r="H880" s="132"/>
      <c r="I880" s="76"/>
      <c r="J880" s="76"/>
      <c r="K880" s="76"/>
      <c r="L880" s="131"/>
      <c r="M880" s="76"/>
    </row>
    <row r="881" spans="1:13">
      <c r="A881" s="131"/>
      <c r="B881" s="131"/>
      <c r="C881" s="130"/>
      <c r="D881" s="132"/>
      <c r="E881" s="132"/>
      <c r="F881" s="132"/>
      <c r="G881" s="132"/>
      <c r="H881" s="132"/>
      <c r="I881" s="76"/>
      <c r="J881" s="76"/>
      <c r="K881" s="76"/>
      <c r="L881" s="131"/>
      <c r="M881" s="76"/>
    </row>
    <row r="882" spans="1:13">
      <c r="A882" s="131"/>
      <c r="B882" s="131"/>
      <c r="C882" s="130"/>
      <c r="D882" s="132"/>
      <c r="E882" s="132"/>
      <c r="F882" s="132"/>
      <c r="G882" s="132"/>
      <c r="H882" s="132"/>
      <c r="I882" s="76"/>
      <c r="J882" s="76"/>
      <c r="K882" s="76"/>
      <c r="L882" s="131"/>
      <c r="M882" s="76"/>
    </row>
    <row r="883" spans="1:13">
      <c r="A883" s="131"/>
      <c r="B883" s="131"/>
      <c r="C883" s="130"/>
      <c r="D883" s="132"/>
      <c r="E883" s="132"/>
      <c r="F883" s="132"/>
      <c r="G883" s="132"/>
      <c r="H883" s="132"/>
      <c r="I883" s="76"/>
      <c r="J883" s="76"/>
      <c r="K883" s="76"/>
      <c r="L883" s="131"/>
      <c r="M883" s="76"/>
    </row>
    <row r="884" spans="1:13">
      <c r="A884" s="131"/>
      <c r="B884" s="131"/>
      <c r="C884" s="130"/>
      <c r="D884" s="132"/>
      <c r="E884" s="132"/>
      <c r="F884" s="132"/>
      <c r="G884" s="132"/>
      <c r="H884" s="132"/>
      <c r="I884" s="76"/>
      <c r="J884" s="76"/>
      <c r="K884" s="76"/>
      <c r="L884" s="131"/>
      <c r="M884" s="76"/>
    </row>
    <row r="885" spans="1:13">
      <c r="A885" s="131"/>
      <c r="B885" s="131"/>
      <c r="C885" s="130"/>
      <c r="D885" s="132"/>
      <c r="E885" s="132"/>
      <c r="F885" s="132"/>
      <c r="G885" s="132"/>
      <c r="H885" s="132"/>
      <c r="I885" s="76"/>
      <c r="J885" s="76"/>
      <c r="K885" s="76"/>
      <c r="L885" s="131"/>
      <c r="M885" s="76"/>
    </row>
    <row r="886" spans="1:13">
      <c r="A886" s="131"/>
      <c r="B886" s="131"/>
      <c r="C886" s="130"/>
      <c r="D886" s="132"/>
      <c r="E886" s="132"/>
      <c r="F886" s="132"/>
      <c r="G886" s="132"/>
      <c r="H886" s="132"/>
      <c r="I886" s="76"/>
      <c r="J886" s="76"/>
      <c r="K886" s="76"/>
      <c r="L886" s="131"/>
      <c r="M886" s="76"/>
    </row>
    <row r="887" spans="1:13">
      <c r="A887" s="131"/>
      <c r="B887" s="131"/>
      <c r="C887" s="130"/>
      <c r="D887" s="132"/>
      <c r="E887" s="132"/>
      <c r="F887" s="132"/>
      <c r="G887" s="132"/>
      <c r="H887" s="132"/>
      <c r="I887" s="76"/>
      <c r="J887" s="76"/>
      <c r="K887" s="76"/>
      <c r="L887" s="131"/>
      <c r="M887" s="76"/>
    </row>
    <row r="888" spans="1:13">
      <c r="A888" s="131"/>
      <c r="B888" s="131"/>
      <c r="C888" s="130"/>
      <c r="D888" s="132"/>
      <c r="E888" s="132"/>
      <c r="F888" s="132"/>
      <c r="G888" s="132"/>
      <c r="H888" s="132"/>
      <c r="I888" s="76"/>
      <c r="J888" s="76"/>
      <c r="K888" s="76"/>
      <c r="L888" s="131"/>
      <c r="M888" s="76"/>
    </row>
    <row r="889" spans="1:13">
      <c r="A889" s="131"/>
      <c r="B889" s="131"/>
      <c r="C889" s="130"/>
      <c r="D889" s="132"/>
      <c r="E889" s="132"/>
      <c r="F889" s="132"/>
      <c r="G889" s="132"/>
      <c r="H889" s="132"/>
      <c r="I889" s="76"/>
      <c r="J889" s="76"/>
      <c r="K889" s="76"/>
      <c r="L889" s="131"/>
      <c r="M889" s="76"/>
    </row>
    <row r="890" spans="1:13">
      <c r="A890" s="131"/>
      <c r="B890" s="131"/>
      <c r="C890" s="130"/>
      <c r="D890" s="132"/>
      <c r="E890" s="132"/>
      <c r="F890" s="132"/>
      <c r="G890" s="132"/>
      <c r="H890" s="132"/>
      <c r="I890" s="76"/>
      <c r="J890" s="76"/>
      <c r="K890" s="76"/>
      <c r="L890" s="131"/>
      <c r="M890" s="76"/>
    </row>
    <row r="891" spans="1:13">
      <c r="A891" s="131"/>
      <c r="B891" s="131"/>
      <c r="C891" s="130"/>
      <c r="D891" s="132"/>
      <c r="E891" s="132"/>
      <c r="F891" s="132"/>
      <c r="G891" s="132"/>
      <c r="H891" s="132"/>
      <c r="I891" s="76"/>
      <c r="J891" s="76"/>
      <c r="K891" s="76"/>
      <c r="L891" s="131"/>
      <c r="M891" s="76"/>
    </row>
    <row r="892" spans="1:13">
      <c r="A892" s="131"/>
      <c r="B892" s="131"/>
      <c r="C892" s="130"/>
      <c r="D892" s="132"/>
      <c r="E892" s="132"/>
      <c r="F892" s="132"/>
      <c r="G892" s="132"/>
      <c r="H892" s="132"/>
      <c r="I892" s="76"/>
      <c r="J892" s="76"/>
      <c r="K892" s="76"/>
      <c r="L892" s="131"/>
      <c r="M892" s="76"/>
    </row>
    <row r="893" spans="1:13">
      <c r="A893" s="131"/>
      <c r="B893" s="131"/>
      <c r="C893" s="130"/>
      <c r="D893" s="132"/>
      <c r="E893" s="132"/>
      <c r="F893" s="132"/>
      <c r="G893" s="132"/>
      <c r="H893" s="132"/>
      <c r="I893" s="76"/>
      <c r="J893" s="76"/>
      <c r="K893" s="76"/>
      <c r="L893" s="131"/>
      <c r="M893" s="76"/>
    </row>
    <row r="894" spans="1:13">
      <c r="A894" s="131"/>
      <c r="B894" s="131"/>
      <c r="C894" s="130"/>
      <c r="D894" s="132"/>
      <c r="E894" s="132"/>
      <c r="F894" s="132"/>
      <c r="G894" s="132"/>
      <c r="H894" s="132"/>
      <c r="I894" s="76"/>
      <c r="J894" s="76"/>
      <c r="K894" s="76"/>
      <c r="L894" s="131"/>
      <c r="M894" s="76"/>
    </row>
    <row r="895" spans="1:13">
      <c r="A895" s="131"/>
      <c r="B895" s="131"/>
      <c r="C895" s="130"/>
      <c r="D895" s="132"/>
      <c r="E895" s="132"/>
      <c r="F895" s="132"/>
      <c r="G895" s="132"/>
      <c r="H895" s="132"/>
      <c r="I895" s="76"/>
      <c r="J895" s="76"/>
      <c r="K895" s="76"/>
      <c r="L895" s="131"/>
      <c r="M895" s="76"/>
    </row>
    <row r="896" spans="1:13">
      <c r="A896" s="131"/>
      <c r="B896" s="131"/>
      <c r="C896" s="130"/>
      <c r="D896" s="132"/>
      <c r="E896" s="132"/>
      <c r="F896" s="132"/>
      <c r="G896" s="132"/>
      <c r="H896" s="132"/>
      <c r="I896" s="76"/>
      <c r="J896" s="76"/>
      <c r="K896" s="76"/>
      <c r="L896" s="131"/>
      <c r="M896" s="76"/>
    </row>
    <row r="897" spans="1:13">
      <c r="A897" s="131"/>
      <c r="B897" s="131"/>
      <c r="C897" s="130"/>
      <c r="D897" s="132"/>
      <c r="E897" s="132"/>
      <c r="F897" s="132"/>
      <c r="G897" s="132"/>
      <c r="H897" s="132"/>
      <c r="I897" s="76"/>
      <c r="J897" s="76"/>
      <c r="K897" s="76"/>
      <c r="L897" s="131"/>
      <c r="M897" s="76"/>
    </row>
    <row r="898" spans="1:13">
      <c r="A898" s="131"/>
      <c r="B898" s="131"/>
      <c r="C898" s="130"/>
      <c r="D898" s="132"/>
      <c r="E898" s="132"/>
      <c r="F898" s="132"/>
      <c r="G898" s="132"/>
      <c r="H898" s="132"/>
      <c r="I898" s="76"/>
      <c r="J898" s="76"/>
      <c r="K898" s="76"/>
      <c r="L898" s="131"/>
      <c r="M898" s="76"/>
    </row>
    <row r="899" spans="1:13">
      <c r="A899" s="131"/>
      <c r="B899" s="131"/>
      <c r="C899" s="130"/>
      <c r="D899" s="132"/>
      <c r="E899" s="132"/>
      <c r="F899" s="132"/>
      <c r="G899" s="132"/>
      <c r="H899" s="132"/>
      <c r="I899" s="76"/>
      <c r="J899" s="76"/>
      <c r="K899" s="76"/>
      <c r="L899" s="131"/>
      <c r="M899" s="76"/>
    </row>
    <row r="900" spans="1:13">
      <c r="A900" s="131"/>
      <c r="B900" s="131"/>
      <c r="C900" s="130"/>
      <c r="D900" s="132"/>
      <c r="E900" s="132"/>
      <c r="F900" s="132"/>
      <c r="G900" s="132"/>
      <c r="H900" s="132"/>
      <c r="I900" s="76"/>
      <c r="J900" s="76"/>
      <c r="K900" s="76"/>
      <c r="L900" s="131"/>
      <c r="M900" s="76"/>
    </row>
    <row r="901" spans="1:13">
      <c r="A901" s="131"/>
      <c r="B901" s="131"/>
      <c r="C901" s="130"/>
      <c r="D901" s="132"/>
      <c r="E901" s="132"/>
      <c r="F901" s="132"/>
      <c r="G901" s="132"/>
      <c r="H901" s="132"/>
      <c r="I901" s="76"/>
      <c r="J901" s="76"/>
      <c r="K901" s="76"/>
      <c r="L901" s="131"/>
      <c r="M901" s="76"/>
    </row>
    <row r="902" spans="1:13">
      <c r="A902" s="131"/>
      <c r="B902" s="131"/>
      <c r="C902" s="130"/>
      <c r="D902" s="132"/>
      <c r="E902" s="132"/>
      <c r="F902" s="132"/>
      <c r="G902" s="132"/>
      <c r="H902" s="132"/>
      <c r="I902" s="76"/>
      <c r="J902" s="76"/>
      <c r="K902" s="76"/>
      <c r="L902" s="131"/>
      <c r="M902" s="76"/>
    </row>
    <row r="903" spans="1:13">
      <c r="A903" s="131"/>
      <c r="B903" s="131"/>
      <c r="C903" s="130"/>
      <c r="D903" s="132"/>
      <c r="E903" s="132"/>
      <c r="F903" s="132"/>
      <c r="G903" s="132"/>
      <c r="H903" s="132"/>
      <c r="I903" s="76"/>
      <c r="J903" s="76"/>
      <c r="K903" s="76"/>
      <c r="L903" s="131"/>
      <c r="M903" s="76"/>
    </row>
    <row r="904" spans="1:13">
      <c r="A904" s="131"/>
      <c r="B904" s="131"/>
      <c r="C904" s="130"/>
      <c r="D904" s="132"/>
      <c r="E904" s="132"/>
      <c r="F904" s="132"/>
      <c r="G904" s="132"/>
      <c r="H904" s="132"/>
      <c r="I904" s="76"/>
      <c r="J904" s="76"/>
      <c r="K904" s="76"/>
      <c r="L904" s="131"/>
      <c r="M904" s="76"/>
    </row>
    <row r="905" spans="1:13">
      <c r="A905" s="131"/>
      <c r="B905" s="131"/>
      <c r="C905" s="130"/>
      <c r="D905" s="132"/>
      <c r="E905" s="132"/>
      <c r="F905" s="132"/>
      <c r="G905" s="132"/>
      <c r="H905" s="132"/>
      <c r="I905" s="76"/>
      <c r="J905" s="76"/>
      <c r="K905" s="76"/>
      <c r="L905" s="131"/>
      <c r="M905" s="76"/>
    </row>
    <row r="906" spans="1:13">
      <c r="A906" s="131"/>
      <c r="B906" s="131"/>
      <c r="C906" s="130"/>
      <c r="D906" s="132"/>
      <c r="E906" s="132"/>
      <c r="F906" s="132"/>
      <c r="G906" s="132"/>
      <c r="H906" s="132"/>
      <c r="I906" s="76"/>
      <c r="J906" s="76"/>
      <c r="K906" s="76"/>
      <c r="L906" s="131"/>
      <c r="M906" s="76"/>
    </row>
    <row r="907" spans="1:13">
      <c r="A907" s="131"/>
      <c r="B907" s="131"/>
      <c r="C907" s="130"/>
      <c r="D907" s="132"/>
      <c r="E907" s="132"/>
      <c r="F907" s="132"/>
      <c r="G907" s="132"/>
      <c r="H907" s="132"/>
      <c r="I907" s="76"/>
      <c r="J907" s="76"/>
      <c r="K907" s="76"/>
      <c r="L907" s="131"/>
      <c r="M907" s="76"/>
    </row>
    <row r="908" spans="1:13">
      <c r="A908" s="131"/>
      <c r="B908" s="131"/>
      <c r="C908" s="130"/>
      <c r="D908" s="132"/>
      <c r="E908" s="132"/>
      <c r="F908" s="132"/>
      <c r="G908" s="132"/>
      <c r="H908" s="132"/>
      <c r="I908" s="76"/>
      <c r="J908" s="76"/>
      <c r="K908" s="76"/>
      <c r="L908" s="131"/>
      <c r="M908" s="76"/>
    </row>
    <row r="909" spans="1:13">
      <c r="A909" s="131"/>
      <c r="B909" s="131"/>
      <c r="C909" s="130"/>
      <c r="D909" s="132"/>
      <c r="E909" s="132"/>
      <c r="F909" s="132"/>
      <c r="G909" s="132"/>
      <c r="H909" s="132"/>
      <c r="I909" s="76"/>
      <c r="J909" s="76"/>
      <c r="K909" s="76"/>
      <c r="L909" s="131"/>
      <c r="M909" s="76"/>
    </row>
    <row r="910" spans="1:13">
      <c r="A910" s="131"/>
      <c r="B910" s="131"/>
      <c r="C910" s="130"/>
      <c r="D910" s="132"/>
      <c r="E910" s="132"/>
      <c r="F910" s="132"/>
      <c r="G910" s="132"/>
      <c r="H910" s="132"/>
      <c r="I910" s="76"/>
      <c r="J910" s="76"/>
      <c r="K910" s="76"/>
      <c r="L910" s="131"/>
      <c r="M910" s="76"/>
    </row>
    <row r="911" spans="1:13">
      <c r="A911" s="131"/>
      <c r="B911" s="131"/>
      <c r="C911" s="130"/>
      <c r="D911" s="132"/>
      <c r="E911" s="132"/>
      <c r="F911" s="132"/>
      <c r="G911" s="132"/>
      <c r="H911" s="132"/>
      <c r="I911" s="76"/>
      <c r="J911" s="76"/>
      <c r="K911" s="76"/>
      <c r="L911" s="131"/>
      <c r="M911" s="76"/>
    </row>
    <row r="912" spans="1:13">
      <c r="A912" s="131"/>
      <c r="B912" s="131"/>
      <c r="C912" s="130"/>
      <c r="D912" s="132"/>
      <c r="E912" s="132"/>
      <c r="F912" s="132"/>
      <c r="G912" s="132"/>
      <c r="H912" s="132"/>
      <c r="I912" s="76"/>
      <c r="J912" s="76"/>
      <c r="K912" s="76"/>
      <c r="L912" s="131"/>
      <c r="M912" s="76"/>
    </row>
    <row r="913" spans="1:13">
      <c r="A913" s="131"/>
      <c r="B913" s="131"/>
      <c r="C913" s="130"/>
      <c r="D913" s="132"/>
      <c r="E913" s="132"/>
      <c r="F913" s="132"/>
      <c r="G913" s="132"/>
      <c r="H913" s="132"/>
      <c r="I913" s="76"/>
      <c r="J913" s="76"/>
      <c r="K913" s="76"/>
      <c r="L913" s="131"/>
      <c r="M913" s="76"/>
    </row>
    <row r="914" spans="1:13">
      <c r="A914" s="131"/>
      <c r="B914" s="131"/>
      <c r="C914" s="130"/>
      <c r="D914" s="132"/>
      <c r="E914" s="132"/>
      <c r="F914" s="132"/>
      <c r="G914" s="132"/>
      <c r="H914" s="132"/>
      <c r="I914" s="76"/>
      <c r="J914" s="76"/>
      <c r="K914" s="76"/>
      <c r="L914" s="131"/>
      <c r="M914" s="76"/>
    </row>
    <row r="915" spans="1:13">
      <c r="A915" s="131"/>
      <c r="B915" s="131"/>
      <c r="C915" s="130"/>
      <c r="D915" s="132"/>
      <c r="E915" s="132"/>
      <c r="F915" s="132"/>
      <c r="G915" s="132"/>
      <c r="H915" s="132"/>
      <c r="I915" s="76"/>
      <c r="J915" s="76"/>
      <c r="K915" s="76"/>
      <c r="L915" s="131"/>
      <c r="M915" s="76"/>
    </row>
    <row r="916" spans="1:13">
      <c r="A916" s="131"/>
      <c r="B916" s="131"/>
      <c r="C916" s="130"/>
      <c r="D916" s="132"/>
      <c r="E916" s="132"/>
      <c r="F916" s="132"/>
      <c r="G916" s="132"/>
      <c r="H916" s="132"/>
      <c r="I916" s="76"/>
      <c r="J916" s="76"/>
      <c r="K916" s="76"/>
      <c r="L916" s="131"/>
      <c r="M916" s="76"/>
    </row>
    <row r="917" spans="1:13">
      <c r="A917" s="131"/>
      <c r="B917" s="131"/>
      <c r="C917" s="130"/>
      <c r="D917" s="132"/>
      <c r="E917" s="132"/>
      <c r="F917" s="132"/>
      <c r="G917" s="132"/>
      <c r="H917" s="132"/>
      <c r="I917" s="76"/>
      <c r="J917" s="76"/>
      <c r="K917" s="76"/>
      <c r="L917" s="131"/>
      <c r="M917" s="76"/>
    </row>
    <row r="918" spans="1:13">
      <c r="A918" s="131"/>
      <c r="B918" s="131"/>
      <c r="C918" s="130"/>
      <c r="D918" s="132"/>
      <c r="E918" s="132"/>
      <c r="F918" s="132"/>
      <c r="G918" s="132"/>
      <c r="H918" s="132"/>
      <c r="I918" s="76"/>
      <c r="J918" s="76"/>
      <c r="K918" s="76"/>
      <c r="L918" s="131"/>
      <c r="M918" s="76"/>
    </row>
    <row r="919" spans="1:13">
      <c r="A919" s="131"/>
      <c r="B919" s="131"/>
      <c r="C919" s="130"/>
      <c r="D919" s="132"/>
      <c r="E919" s="132"/>
      <c r="F919" s="132"/>
      <c r="G919" s="132"/>
      <c r="H919" s="132"/>
      <c r="I919" s="76"/>
      <c r="J919" s="76"/>
      <c r="K919" s="76"/>
      <c r="L919" s="131"/>
      <c r="M919" s="76"/>
    </row>
    <row r="920" spans="1:13">
      <c r="A920" s="131"/>
      <c r="B920" s="131"/>
      <c r="C920" s="130"/>
      <c r="D920" s="132"/>
      <c r="E920" s="132"/>
      <c r="F920" s="132"/>
      <c r="G920" s="132"/>
      <c r="H920" s="132"/>
      <c r="I920" s="76"/>
      <c r="J920" s="76"/>
      <c r="K920" s="76"/>
      <c r="L920" s="131"/>
      <c r="M920" s="76"/>
    </row>
    <row r="921" spans="1:13">
      <c r="A921" s="131"/>
      <c r="B921" s="131"/>
      <c r="C921" s="130"/>
      <c r="D921" s="132"/>
      <c r="E921" s="132"/>
      <c r="F921" s="132"/>
      <c r="G921" s="132"/>
      <c r="H921" s="132"/>
      <c r="I921" s="76"/>
      <c r="J921" s="76"/>
      <c r="K921" s="76"/>
      <c r="L921" s="131"/>
      <c r="M921" s="76"/>
    </row>
    <row r="922" spans="1:13">
      <c r="A922" s="131"/>
      <c r="B922" s="131"/>
      <c r="C922" s="130"/>
      <c r="D922" s="132"/>
      <c r="E922" s="132"/>
      <c r="F922" s="132"/>
      <c r="G922" s="132"/>
      <c r="H922" s="132"/>
      <c r="I922" s="76"/>
      <c r="J922" s="76"/>
      <c r="K922" s="76"/>
      <c r="L922" s="131"/>
      <c r="M922" s="76"/>
    </row>
    <row r="923" spans="1:13">
      <c r="A923" s="131"/>
      <c r="B923" s="131"/>
      <c r="C923" s="130"/>
      <c r="D923" s="132"/>
      <c r="E923" s="132"/>
      <c r="F923" s="132"/>
      <c r="G923" s="132"/>
      <c r="H923" s="132"/>
      <c r="I923" s="76"/>
      <c r="J923" s="76"/>
      <c r="K923" s="76"/>
      <c r="L923" s="131"/>
      <c r="M923" s="76"/>
    </row>
    <row r="924" spans="1:13">
      <c r="A924" s="131"/>
      <c r="B924" s="131"/>
      <c r="C924" s="130"/>
      <c r="D924" s="132"/>
      <c r="E924" s="132"/>
      <c r="F924" s="132"/>
      <c r="G924" s="132"/>
      <c r="H924" s="132"/>
      <c r="I924" s="76"/>
      <c r="J924" s="76"/>
      <c r="K924" s="76"/>
      <c r="L924" s="131"/>
      <c r="M924" s="76"/>
    </row>
    <row r="925" spans="1:13">
      <c r="A925" s="131"/>
      <c r="B925" s="131"/>
      <c r="C925" s="130"/>
      <c r="D925" s="132"/>
      <c r="E925" s="132"/>
      <c r="F925" s="132"/>
      <c r="G925" s="132"/>
      <c r="H925" s="132"/>
      <c r="I925" s="76"/>
      <c r="J925" s="76"/>
      <c r="K925" s="76"/>
      <c r="L925" s="131"/>
      <c r="M925" s="76"/>
    </row>
    <row r="926" spans="1:13">
      <c r="A926" s="131"/>
      <c r="B926" s="131"/>
      <c r="C926" s="130"/>
      <c r="D926" s="132"/>
      <c r="E926" s="132"/>
      <c r="F926" s="132"/>
      <c r="G926" s="132"/>
      <c r="H926" s="132"/>
      <c r="I926" s="76"/>
      <c r="J926" s="76"/>
      <c r="K926" s="76"/>
      <c r="L926" s="131"/>
      <c r="M926" s="76"/>
    </row>
    <row r="927" spans="1:13">
      <c r="A927" s="131"/>
      <c r="B927" s="131"/>
      <c r="C927" s="130"/>
      <c r="D927" s="132"/>
      <c r="E927" s="132"/>
      <c r="F927" s="132"/>
      <c r="G927" s="132"/>
      <c r="H927" s="132"/>
      <c r="I927" s="76"/>
      <c r="J927" s="76"/>
      <c r="K927" s="76"/>
      <c r="L927" s="131"/>
      <c r="M927" s="76"/>
    </row>
    <row r="928" spans="1:13">
      <c r="A928" s="131"/>
      <c r="B928" s="131"/>
      <c r="C928" s="130"/>
      <c r="D928" s="132"/>
      <c r="E928" s="132"/>
      <c r="F928" s="132"/>
      <c r="G928" s="132"/>
      <c r="H928" s="132"/>
      <c r="I928" s="76"/>
      <c r="J928" s="76"/>
      <c r="K928" s="76"/>
      <c r="L928" s="131"/>
      <c r="M928" s="76"/>
    </row>
    <row r="929" spans="1:13">
      <c r="A929" s="131"/>
      <c r="B929" s="131"/>
      <c r="C929" s="130"/>
      <c r="D929" s="132"/>
      <c r="E929" s="132"/>
      <c r="F929" s="132"/>
      <c r="G929" s="132"/>
      <c r="H929" s="132"/>
      <c r="I929" s="76"/>
      <c r="J929" s="76"/>
      <c r="K929" s="76"/>
      <c r="L929" s="131"/>
      <c r="M929" s="76"/>
    </row>
    <row r="930" spans="1:13">
      <c r="A930" s="131"/>
      <c r="B930" s="131"/>
      <c r="C930" s="130"/>
      <c r="D930" s="132"/>
      <c r="E930" s="132"/>
      <c r="F930" s="132"/>
      <c r="G930" s="132"/>
      <c r="H930" s="132"/>
      <c r="I930" s="76"/>
      <c r="J930" s="76"/>
      <c r="K930" s="76"/>
      <c r="L930" s="131"/>
      <c r="M930" s="76"/>
    </row>
    <row r="931" spans="1:13">
      <c r="A931" s="131"/>
      <c r="B931" s="131"/>
      <c r="C931" s="130"/>
      <c r="D931" s="132"/>
      <c r="E931" s="132"/>
      <c r="F931" s="132"/>
      <c r="G931" s="132"/>
      <c r="H931" s="132"/>
      <c r="I931" s="76"/>
      <c r="J931" s="76"/>
      <c r="K931" s="76"/>
      <c r="L931" s="131"/>
      <c r="M931" s="76"/>
    </row>
    <row r="932" spans="1:13">
      <c r="A932" s="131"/>
      <c r="B932" s="131"/>
      <c r="C932" s="130"/>
      <c r="D932" s="132"/>
      <c r="E932" s="132"/>
      <c r="F932" s="132"/>
      <c r="G932" s="132"/>
      <c r="H932" s="132"/>
      <c r="I932" s="76"/>
      <c r="J932" s="76"/>
      <c r="K932" s="76"/>
      <c r="L932" s="131"/>
      <c r="M932" s="76"/>
    </row>
    <row r="933" spans="1:13">
      <c r="A933" s="131"/>
      <c r="B933" s="131"/>
      <c r="C933" s="130"/>
      <c r="D933" s="132"/>
      <c r="E933" s="132"/>
      <c r="F933" s="132"/>
      <c r="G933" s="132"/>
      <c r="H933" s="132"/>
      <c r="I933" s="76"/>
      <c r="J933" s="76"/>
      <c r="K933" s="76"/>
      <c r="L933" s="131"/>
      <c r="M933" s="76"/>
    </row>
    <row r="934" spans="1:13">
      <c r="A934" s="131"/>
      <c r="B934" s="131"/>
      <c r="C934" s="130"/>
      <c r="D934" s="132"/>
      <c r="E934" s="132"/>
      <c r="F934" s="132"/>
      <c r="G934" s="132"/>
      <c r="H934" s="132"/>
      <c r="I934" s="76"/>
      <c r="J934" s="76"/>
      <c r="K934" s="76"/>
      <c r="L934" s="131"/>
      <c r="M934" s="76"/>
    </row>
    <row r="935" spans="1:13">
      <c r="A935" s="131"/>
      <c r="B935" s="131"/>
      <c r="C935" s="130"/>
      <c r="D935" s="132"/>
      <c r="E935" s="132"/>
      <c r="F935" s="132"/>
      <c r="G935" s="132"/>
      <c r="H935" s="132"/>
      <c r="I935" s="76"/>
      <c r="J935" s="76"/>
      <c r="K935" s="76"/>
      <c r="L935" s="131"/>
      <c r="M935" s="76"/>
    </row>
    <row r="936" spans="1:13">
      <c r="A936" s="131"/>
      <c r="B936" s="131"/>
      <c r="C936" s="130"/>
      <c r="D936" s="132"/>
      <c r="E936" s="132"/>
      <c r="F936" s="132"/>
      <c r="G936" s="132"/>
      <c r="H936" s="132"/>
      <c r="I936" s="76"/>
      <c r="J936" s="76"/>
      <c r="K936" s="76"/>
      <c r="L936" s="131"/>
      <c r="M936" s="76"/>
    </row>
    <row r="937" spans="1:13">
      <c r="A937" s="131"/>
      <c r="B937" s="131"/>
      <c r="C937" s="130"/>
      <c r="D937" s="132"/>
      <c r="E937" s="132"/>
      <c r="F937" s="132"/>
      <c r="G937" s="132"/>
      <c r="H937" s="132"/>
      <c r="I937" s="76"/>
      <c r="J937" s="76"/>
      <c r="K937" s="76"/>
      <c r="L937" s="131"/>
      <c r="M937" s="76"/>
    </row>
    <row r="938" spans="1:13">
      <c r="A938" s="131"/>
      <c r="B938" s="131"/>
      <c r="C938" s="130"/>
      <c r="D938" s="132"/>
      <c r="E938" s="132"/>
      <c r="F938" s="132"/>
      <c r="G938" s="132"/>
      <c r="H938" s="132"/>
      <c r="I938" s="76"/>
      <c r="J938" s="76"/>
      <c r="K938" s="76"/>
      <c r="L938" s="131"/>
      <c r="M938" s="76"/>
    </row>
    <row r="939" spans="1:13">
      <c r="A939" s="131"/>
      <c r="B939" s="131"/>
      <c r="C939" s="130"/>
      <c r="D939" s="132"/>
      <c r="E939" s="132"/>
      <c r="F939" s="132"/>
      <c r="G939" s="132"/>
      <c r="H939" s="132"/>
      <c r="I939" s="76"/>
      <c r="J939" s="76"/>
      <c r="K939" s="76"/>
      <c r="L939" s="131"/>
      <c r="M939" s="76"/>
    </row>
    <row r="940" spans="1:13">
      <c r="A940" s="131"/>
      <c r="B940" s="131"/>
      <c r="C940" s="130"/>
      <c r="D940" s="132"/>
      <c r="E940" s="132"/>
      <c r="F940" s="132"/>
      <c r="G940" s="132"/>
      <c r="H940" s="132"/>
      <c r="I940" s="76"/>
      <c r="J940" s="76"/>
      <c r="K940" s="76"/>
      <c r="L940" s="131"/>
      <c r="M940" s="76"/>
    </row>
    <row r="941" spans="1:13">
      <c r="A941" s="131"/>
      <c r="B941" s="131"/>
      <c r="C941" s="130"/>
      <c r="D941" s="132"/>
      <c r="E941" s="132"/>
      <c r="F941" s="132"/>
      <c r="G941" s="132"/>
      <c r="H941" s="132"/>
      <c r="I941" s="76"/>
      <c r="J941" s="76"/>
      <c r="K941" s="76"/>
      <c r="L941" s="131"/>
      <c r="M941" s="76"/>
    </row>
    <row r="942" spans="1:13">
      <c r="A942" s="131"/>
      <c r="B942" s="131"/>
      <c r="C942" s="130"/>
      <c r="D942" s="132"/>
      <c r="E942" s="132"/>
      <c r="F942" s="132"/>
      <c r="G942" s="132"/>
      <c r="H942" s="132"/>
      <c r="I942" s="76"/>
      <c r="J942" s="76"/>
      <c r="K942" s="76"/>
      <c r="L942" s="131"/>
      <c r="M942" s="76"/>
    </row>
    <row r="943" spans="1:13">
      <c r="A943" s="131"/>
      <c r="B943" s="131"/>
      <c r="C943" s="130"/>
      <c r="D943" s="132"/>
      <c r="E943" s="132"/>
      <c r="F943" s="132"/>
      <c r="G943" s="132"/>
      <c r="H943" s="132"/>
      <c r="I943" s="76"/>
      <c r="J943" s="76"/>
      <c r="K943" s="76"/>
      <c r="L943" s="131"/>
      <c r="M943" s="76"/>
    </row>
    <row r="944" spans="1:13">
      <c r="A944" s="131"/>
      <c r="B944" s="131"/>
      <c r="C944" s="130"/>
      <c r="D944" s="132"/>
      <c r="E944" s="132"/>
      <c r="F944" s="132"/>
      <c r="G944" s="132"/>
      <c r="H944" s="132"/>
      <c r="I944" s="76"/>
      <c r="J944" s="76"/>
      <c r="K944" s="76"/>
      <c r="L944" s="131"/>
      <c r="M944" s="76"/>
    </row>
    <row r="945" spans="1:13">
      <c r="A945" s="131"/>
      <c r="B945" s="131"/>
      <c r="C945" s="130"/>
      <c r="D945" s="132"/>
      <c r="E945" s="132"/>
      <c r="F945" s="132"/>
      <c r="G945" s="132"/>
      <c r="H945" s="132"/>
      <c r="I945" s="76"/>
      <c r="J945" s="76"/>
      <c r="K945" s="76"/>
      <c r="L945" s="131"/>
      <c r="M945" s="76"/>
    </row>
    <row r="946" spans="1:13">
      <c r="A946" s="131"/>
      <c r="B946" s="131"/>
      <c r="C946" s="130"/>
      <c r="D946" s="132"/>
      <c r="E946" s="132"/>
      <c r="F946" s="132"/>
      <c r="G946" s="132"/>
      <c r="H946" s="132"/>
      <c r="I946" s="76"/>
      <c r="J946" s="76"/>
      <c r="K946" s="76"/>
      <c r="L946" s="131"/>
      <c r="M946" s="76"/>
    </row>
    <row r="947" spans="1:13">
      <c r="A947" s="131"/>
      <c r="B947" s="131"/>
      <c r="C947" s="130"/>
      <c r="D947" s="132"/>
      <c r="E947" s="132"/>
      <c r="F947" s="132"/>
      <c r="G947" s="132"/>
      <c r="H947" s="132"/>
      <c r="I947" s="76"/>
      <c r="J947" s="76"/>
      <c r="K947" s="76"/>
      <c r="L947" s="131"/>
      <c r="M947" s="76"/>
    </row>
    <row r="948" spans="1:13">
      <c r="A948" s="131"/>
      <c r="B948" s="131"/>
      <c r="C948" s="130"/>
      <c r="D948" s="132"/>
      <c r="E948" s="132"/>
      <c r="F948" s="132"/>
      <c r="G948" s="132"/>
      <c r="H948" s="132"/>
      <c r="I948" s="76"/>
      <c r="J948" s="76"/>
      <c r="K948" s="76"/>
      <c r="L948" s="131"/>
      <c r="M948" s="76"/>
    </row>
    <row r="949" spans="1:13">
      <c r="A949" s="131"/>
      <c r="B949" s="131"/>
      <c r="C949" s="130"/>
      <c r="D949" s="132"/>
      <c r="E949" s="132"/>
      <c r="F949" s="132"/>
      <c r="G949" s="132"/>
      <c r="H949" s="132"/>
      <c r="I949" s="76"/>
      <c r="J949" s="76"/>
      <c r="K949" s="76"/>
      <c r="L949" s="131"/>
      <c r="M949" s="76"/>
    </row>
    <row r="950" spans="1:13">
      <c r="A950" s="131"/>
      <c r="B950" s="131"/>
      <c r="C950" s="130"/>
      <c r="D950" s="132"/>
      <c r="E950" s="132"/>
      <c r="F950" s="132"/>
      <c r="G950" s="132"/>
      <c r="H950" s="132"/>
      <c r="I950" s="76"/>
      <c r="J950" s="76"/>
      <c r="K950" s="76"/>
      <c r="L950" s="131"/>
      <c r="M950" s="76"/>
    </row>
    <row r="951" spans="1:13">
      <c r="A951" s="131"/>
      <c r="B951" s="131"/>
      <c r="C951" s="130"/>
      <c r="D951" s="132"/>
      <c r="E951" s="132"/>
      <c r="F951" s="132"/>
      <c r="G951" s="132"/>
      <c r="H951" s="132"/>
      <c r="I951" s="76"/>
      <c r="J951" s="76"/>
      <c r="K951" s="76"/>
      <c r="L951" s="131"/>
      <c r="M951" s="76"/>
    </row>
    <row r="952" spans="1:13">
      <c r="A952" s="131"/>
      <c r="B952" s="131"/>
      <c r="C952" s="130"/>
      <c r="D952" s="132"/>
      <c r="E952" s="132"/>
      <c r="F952" s="132"/>
      <c r="G952" s="132"/>
      <c r="H952" s="132"/>
      <c r="I952" s="76"/>
      <c r="J952" s="76"/>
      <c r="K952" s="76"/>
      <c r="L952" s="131"/>
      <c r="M952" s="76"/>
    </row>
    <row r="953" spans="1:13">
      <c r="A953" s="131"/>
      <c r="B953" s="131"/>
      <c r="C953" s="130"/>
      <c r="D953" s="132"/>
      <c r="E953" s="132"/>
      <c r="F953" s="132"/>
      <c r="G953" s="132"/>
      <c r="H953" s="132"/>
      <c r="I953" s="76"/>
      <c r="J953" s="76"/>
      <c r="K953" s="76"/>
      <c r="L953" s="131"/>
      <c r="M953" s="76"/>
    </row>
    <row r="954" spans="1:13">
      <c r="A954" s="131"/>
      <c r="B954" s="131"/>
      <c r="C954" s="130"/>
      <c r="D954" s="132"/>
      <c r="E954" s="132"/>
      <c r="F954" s="132"/>
      <c r="G954" s="132"/>
      <c r="H954" s="132"/>
      <c r="I954" s="76"/>
      <c r="J954" s="76"/>
      <c r="K954" s="76"/>
      <c r="L954" s="131"/>
      <c r="M954" s="76"/>
    </row>
    <row r="955" spans="1:13">
      <c r="A955" s="131"/>
      <c r="B955" s="131"/>
      <c r="C955" s="130"/>
      <c r="D955" s="132"/>
      <c r="E955" s="132"/>
      <c r="F955" s="132"/>
      <c r="G955" s="132"/>
      <c r="H955" s="132"/>
      <c r="I955" s="76"/>
      <c r="J955" s="76"/>
      <c r="K955" s="76"/>
      <c r="L955" s="131"/>
      <c r="M955" s="76"/>
    </row>
    <row r="956" spans="1:13">
      <c r="A956" s="131"/>
      <c r="B956" s="131"/>
      <c r="C956" s="130"/>
      <c r="D956" s="132"/>
      <c r="E956" s="132"/>
      <c r="F956" s="132"/>
      <c r="G956" s="132"/>
      <c r="H956" s="132"/>
      <c r="I956" s="76"/>
      <c r="J956" s="76"/>
      <c r="K956" s="76"/>
      <c r="L956" s="131"/>
      <c r="M956" s="76"/>
    </row>
    <row r="957" spans="1:13">
      <c r="A957" s="131"/>
      <c r="B957" s="131"/>
      <c r="C957" s="130"/>
      <c r="D957" s="132"/>
      <c r="E957" s="132"/>
      <c r="F957" s="132"/>
      <c r="G957" s="132"/>
      <c r="H957" s="132"/>
      <c r="I957" s="76"/>
      <c r="J957" s="76"/>
      <c r="K957" s="76"/>
      <c r="L957" s="131"/>
      <c r="M957" s="76"/>
    </row>
    <row r="958" spans="1:13">
      <c r="A958" s="131"/>
      <c r="B958" s="131"/>
      <c r="C958" s="130"/>
      <c r="D958" s="132"/>
      <c r="E958" s="132"/>
      <c r="F958" s="132"/>
      <c r="G958" s="132"/>
      <c r="H958" s="132"/>
      <c r="I958" s="76"/>
      <c r="J958" s="76"/>
      <c r="K958" s="76"/>
      <c r="L958" s="131"/>
      <c r="M958" s="76"/>
    </row>
    <row r="959" spans="1:13">
      <c r="A959" s="131"/>
      <c r="B959" s="131"/>
      <c r="C959" s="130"/>
      <c r="D959" s="132"/>
      <c r="E959" s="132"/>
      <c r="F959" s="132"/>
      <c r="G959" s="132"/>
      <c r="H959" s="132"/>
      <c r="I959" s="76"/>
      <c r="J959" s="76"/>
      <c r="K959" s="76"/>
      <c r="L959" s="131"/>
      <c r="M959" s="76"/>
    </row>
    <row r="960" spans="1:13">
      <c r="A960" s="131"/>
      <c r="B960" s="131"/>
      <c r="C960" s="130"/>
      <c r="D960" s="132"/>
      <c r="E960" s="132"/>
      <c r="F960" s="132"/>
      <c r="G960" s="132"/>
      <c r="H960" s="132"/>
      <c r="I960" s="76"/>
      <c r="J960" s="76"/>
      <c r="K960" s="76"/>
      <c r="L960" s="131"/>
      <c r="M960" s="76"/>
    </row>
    <row r="961" spans="1:13">
      <c r="A961" s="131"/>
      <c r="B961" s="131"/>
      <c r="C961" s="130"/>
      <c r="D961" s="132"/>
      <c r="E961" s="132"/>
      <c r="F961" s="132"/>
      <c r="G961" s="132"/>
      <c r="H961" s="132"/>
      <c r="I961" s="76"/>
      <c r="J961" s="76"/>
      <c r="K961" s="76"/>
      <c r="L961" s="131"/>
      <c r="M961" s="76"/>
    </row>
    <row r="962" spans="1:13">
      <c r="A962" s="131"/>
      <c r="B962" s="131"/>
      <c r="C962" s="130"/>
      <c r="D962" s="132"/>
      <c r="E962" s="132"/>
      <c r="F962" s="132"/>
      <c r="G962" s="132"/>
      <c r="H962" s="132"/>
      <c r="I962" s="76"/>
      <c r="J962" s="76"/>
      <c r="K962" s="76"/>
      <c r="L962" s="131"/>
      <c r="M962" s="76"/>
    </row>
    <row r="963" spans="1:13">
      <c r="A963" s="131"/>
      <c r="B963" s="131"/>
      <c r="C963" s="130"/>
      <c r="D963" s="132"/>
      <c r="E963" s="132"/>
      <c r="F963" s="132"/>
      <c r="G963" s="132"/>
      <c r="H963" s="132"/>
      <c r="I963" s="76"/>
      <c r="J963" s="76"/>
      <c r="K963" s="76"/>
      <c r="L963" s="131"/>
      <c r="M963" s="76"/>
    </row>
    <row r="964" spans="1:13">
      <c r="A964" s="131"/>
      <c r="B964" s="131"/>
      <c r="C964" s="130"/>
      <c r="D964" s="132"/>
      <c r="E964" s="132"/>
      <c r="F964" s="132"/>
      <c r="G964" s="132"/>
      <c r="H964" s="132"/>
      <c r="I964" s="76"/>
      <c r="J964" s="76"/>
      <c r="K964" s="76"/>
      <c r="L964" s="131"/>
      <c r="M964" s="76"/>
    </row>
    <row r="965" spans="1:13">
      <c r="A965" s="131"/>
      <c r="B965" s="131"/>
      <c r="C965" s="130"/>
      <c r="D965" s="132"/>
      <c r="E965" s="132"/>
      <c r="F965" s="132"/>
      <c r="G965" s="132"/>
      <c r="H965" s="132"/>
      <c r="I965" s="76"/>
      <c r="J965" s="76"/>
      <c r="K965" s="76"/>
      <c r="L965" s="131"/>
      <c r="M965" s="76"/>
    </row>
    <row r="966" spans="1:13">
      <c r="A966" s="131"/>
      <c r="B966" s="131"/>
      <c r="C966" s="130"/>
      <c r="D966" s="132"/>
      <c r="E966" s="132"/>
      <c r="F966" s="132"/>
      <c r="G966" s="132"/>
      <c r="H966" s="132"/>
      <c r="I966" s="76"/>
      <c r="J966" s="76"/>
      <c r="K966" s="76"/>
      <c r="L966" s="131"/>
      <c r="M966" s="76"/>
    </row>
    <row r="967" spans="1:13">
      <c r="A967" s="131"/>
      <c r="B967" s="131"/>
      <c r="C967" s="130"/>
      <c r="D967" s="132"/>
      <c r="E967" s="132"/>
      <c r="F967" s="132"/>
      <c r="G967" s="132"/>
      <c r="H967" s="132"/>
      <c r="I967" s="76"/>
      <c r="J967" s="76"/>
      <c r="K967" s="76"/>
      <c r="L967" s="131"/>
      <c r="M967" s="76"/>
    </row>
    <row r="968" spans="1:13">
      <c r="A968" s="131"/>
      <c r="B968" s="131"/>
      <c r="C968" s="130"/>
      <c r="D968" s="132"/>
      <c r="E968" s="132"/>
      <c r="F968" s="132"/>
      <c r="G968" s="132"/>
      <c r="H968" s="132"/>
      <c r="I968" s="76"/>
      <c r="J968" s="76"/>
      <c r="K968" s="76"/>
      <c r="L968" s="131"/>
      <c r="M968" s="76"/>
    </row>
    <row r="969" spans="1:13">
      <c r="A969" s="131"/>
      <c r="B969" s="131"/>
      <c r="C969" s="130"/>
      <c r="D969" s="132"/>
      <c r="E969" s="132"/>
      <c r="F969" s="132"/>
      <c r="G969" s="132"/>
      <c r="H969" s="132"/>
      <c r="I969" s="76"/>
      <c r="J969" s="76"/>
      <c r="K969" s="76"/>
      <c r="L969" s="131"/>
      <c r="M969" s="76"/>
    </row>
    <row r="970" spans="1:13">
      <c r="A970" s="131"/>
      <c r="B970" s="131"/>
      <c r="C970" s="130"/>
      <c r="D970" s="132"/>
      <c r="E970" s="132"/>
      <c r="F970" s="132"/>
      <c r="G970" s="132"/>
      <c r="H970" s="132"/>
      <c r="I970" s="76"/>
      <c r="J970" s="76"/>
      <c r="K970" s="76"/>
      <c r="L970" s="131"/>
      <c r="M970" s="76"/>
    </row>
    <row r="971" spans="1:13">
      <c r="A971" s="131"/>
      <c r="B971" s="131"/>
      <c r="C971" s="130"/>
      <c r="D971" s="132"/>
      <c r="E971" s="132"/>
      <c r="F971" s="132"/>
      <c r="G971" s="132"/>
      <c r="H971" s="132"/>
      <c r="I971" s="76"/>
      <c r="J971" s="76"/>
      <c r="K971" s="76"/>
      <c r="L971" s="131"/>
      <c r="M971" s="76"/>
    </row>
    <row r="972" spans="1:13">
      <c r="A972" s="131"/>
      <c r="B972" s="131"/>
      <c r="C972" s="130"/>
      <c r="D972" s="132"/>
      <c r="E972" s="132"/>
      <c r="F972" s="132"/>
      <c r="G972" s="132"/>
      <c r="H972" s="132"/>
      <c r="I972" s="76"/>
      <c r="J972" s="76"/>
      <c r="K972" s="76"/>
      <c r="L972" s="131"/>
      <c r="M972" s="76"/>
    </row>
    <row r="973" spans="1:13">
      <c r="A973" s="131"/>
      <c r="B973" s="131"/>
      <c r="C973" s="130"/>
      <c r="D973" s="132"/>
      <c r="E973" s="132"/>
      <c r="F973" s="132"/>
      <c r="G973" s="132"/>
      <c r="H973" s="132"/>
      <c r="I973" s="76"/>
      <c r="J973" s="76"/>
      <c r="K973" s="76"/>
      <c r="L973" s="131"/>
      <c r="M973" s="76"/>
    </row>
    <row r="974" spans="1:13">
      <c r="A974" s="131"/>
      <c r="B974" s="131"/>
      <c r="C974" s="130"/>
      <c r="D974" s="132"/>
      <c r="E974" s="132"/>
      <c r="F974" s="132"/>
      <c r="G974" s="132"/>
      <c r="H974" s="132"/>
      <c r="I974" s="76"/>
      <c r="J974" s="76"/>
      <c r="K974" s="76"/>
      <c r="L974" s="131"/>
      <c r="M974" s="76"/>
    </row>
    <row r="975" spans="1:13">
      <c r="A975" s="131"/>
      <c r="B975" s="131"/>
      <c r="C975" s="130"/>
      <c r="D975" s="132"/>
      <c r="E975" s="132"/>
      <c r="F975" s="132"/>
      <c r="G975" s="132"/>
      <c r="H975" s="132"/>
      <c r="I975" s="76"/>
      <c r="J975" s="76"/>
      <c r="K975" s="76"/>
      <c r="L975" s="131"/>
      <c r="M975" s="76"/>
    </row>
    <row r="976" spans="1:13">
      <c r="A976" s="131"/>
      <c r="B976" s="131"/>
      <c r="C976" s="130"/>
      <c r="D976" s="132"/>
      <c r="E976" s="132"/>
      <c r="F976" s="132"/>
      <c r="G976" s="132"/>
      <c r="H976" s="132"/>
      <c r="I976" s="76"/>
      <c r="J976" s="76"/>
      <c r="K976" s="76"/>
      <c r="L976" s="131"/>
      <c r="M976" s="76"/>
    </row>
    <row r="977" spans="1:13">
      <c r="A977" s="131"/>
      <c r="B977" s="131"/>
      <c r="C977" s="130"/>
      <c r="D977" s="132"/>
      <c r="E977" s="132"/>
      <c r="F977" s="132"/>
      <c r="G977" s="132"/>
      <c r="H977" s="132"/>
      <c r="I977" s="76"/>
      <c r="J977" s="76"/>
      <c r="K977" s="76"/>
      <c r="L977" s="131"/>
      <c r="M977" s="76"/>
    </row>
    <row r="978" spans="1:13">
      <c r="A978" s="131"/>
      <c r="B978" s="131"/>
      <c r="C978" s="130"/>
      <c r="D978" s="132"/>
      <c r="E978" s="132"/>
      <c r="F978" s="132"/>
      <c r="G978" s="132"/>
      <c r="H978" s="132"/>
      <c r="I978" s="76"/>
      <c r="J978" s="76"/>
      <c r="K978" s="76"/>
      <c r="L978" s="131"/>
      <c r="M978" s="76"/>
    </row>
    <row r="979" spans="1:13">
      <c r="A979" s="131"/>
      <c r="B979" s="131"/>
      <c r="C979" s="130"/>
      <c r="D979" s="132"/>
      <c r="E979" s="132"/>
      <c r="F979" s="132"/>
      <c r="G979" s="132"/>
      <c r="H979" s="132"/>
      <c r="I979" s="76"/>
      <c r="J979" s="76"/>
      <c r="K979" s="76"/>
      <c r="L979" s="131"/>
      <c r="M979" s="76"/>
    </row>
    <row r="980" spans="1:13">
      <c r="A980" s="131"/>
      <c r="B980" s="131"/>
      <c r="C980" s="130"/>
      <c r="D980" s="132"/>
      <c r="E980" s="132"/>
      <c r="F980" s="132"/>
      <c r="G980" s="132"/>
      <c r="H980" s="132"/>
      <c r="I980" s="76"/>
      <c r="J980" s="76"/>
      <c r="K980" s="76"/>
      <c r="L980" s="131"/>
      <c r="M980" s="76"/>
    </row>
    <row r="981" spans="1:13">
      <c r="A981" s="131"/>
      <c r="B981" s="131"/>
      <c r="C981" s="130"/>
      <c r="D981" s="132"/>
      <c r="E981" s="132"/>
      <c r="F981" s="132"/>
      <c r="G981" s="132"/>
      <c r="H981" s="132"/>
      <c r="I981" s="76"/>
      <c r="J981" s="76"/>
      <c r="K981" s="76"/>
      <c r="L981" s="131"/>
      <c r="M981" s="76"/>
    </row>
    <row r="982" spans="1:13">
      <c r="A982" s="131"/>
      <c r="B982" s="131"/>
      <c r="C982" s="130"/>
      <c r="D982" s="132"/>
      <c r="E982" s="132"/>
      <c r="F982" s="132"/>
      <c r="G982" s="132"/>
      <c r="H982" s="132"/>
      <c r="I982" s="76"/>
      <c r="J982" s="76"/>
      <c r="K982" s="76"/>
      <c r="L982" s="131"/>
      <c r="M982" s="76"/>
    </row>
    <row r="983" spans="1:13">
      <c r="A983" s="131"/>
      <c r="B983" s="131"/>
      <c r="C983" s="130"/>
      <c r="D983" s="132"/>
      <c r="E983" s="132"/>
      <c r="F983" s="132"/>
      <c r="G983" s="132"/>
      <c r="H983" s="132"/>
      <c r="I983" s="76"/>
      <c r="J983" s="76"/>
      <c r="K983" s="76"/>
      <c r="L983" s="131"/>
      <c r="M983" s="76"/>
    </row>
    <row r="984" spans="1:13">
      <c r="A984" s="131"/>
      <c r="B984" s="131"/>
      <c r="C984" s="130"/>
      <c r="D984" s="132"/>
      <c r="E984" s="132"/>
      <c r="F984" s="132"/>
      <c r="G984" s="132"/>
      <c r="H984" s="132"/>
      <c r="I984" s="76"/>
      <c r="J984" s="76"/>
      <c r="K984" s="76"/>
      <c r="L984" s="131"/>
      <c r="M984" s="76"/>
    </row>
    <row r="985" spans="1:13">
      <c r="A985" s="131"/>
      <c r="B985" s="131"/>
      <c r="C985" s="130"/>
      <c r="D985" s="132"/>
      <c r="E985" s="132"/>
      <c r="F985" s="132"/>
      <c r="G985" s="132"/>
      <c r="H985" s="132"/>
      <c r="I985" s="76"/>
      <c r="J985" s="76"/>
      <c r="K985" s="76"/>
      <c r="L985" s="131"/>
      <c r="M985" s="76"/>
    </row>
    <row r="986" spans="1:13">
      <c r="A986" s="131"/>
      <c r="B986" s="131"/>
      <c r="C986" s="130"/>
      <c r="D986" s="132"/>
      <c r="E986" s="132"/>
      <c r="F986" s="132"/>
      <c r="G986" s="132"/>
      <c r="H986" s="132"/>
      <c r="I986" s="76"/>
      <c r="J986" s="76"/>
      <c r="K986" s="76"/>
      <c r="L986" s="131"/>
      <c r="M986" s="76"/>
    </row>
    <row r="987" spans="1:13">
      <c r="A987" s="131"/>
      <c r="B987" s="131"/>
      <c r="C987" s="130"/>
      <c r="D987" s="132"/>
      <c r="E987" s="132"/>
      <c r="F987" s="132"/>
      <c r="G987" s="132"/>
      <c r="H987" s="132"/>
      <c r="I987" s="76"/>
      <c r="J987" s="76"/>
      <c r="K987" s="76"/>
      <c r="L987" s="131"/>
      <c r="M987" s="76"/>
    </row>
    <row r="988" spans="1:13">
      <c r="A988" s="131"/>
      <c r="B988" s="131"/>
      <c r="C988" s="130"/>
      <c r="D988" s="132"/>
      <c r="E988" s="132"/>
      <c r="F988" s="132"/>
      <c r="G988" s="132"/>
      <c r="H988" s="132"/>
      <c r="I988" s="76"/>
      <c r="J988" s="76"/>
      <c r="K988" s="76"/>
      <c r="L988" s="131"/>
      <c r="M988" s="76"/>
    </row>
    <row r="989" spans="1:13">
      <c r="A989" s="131"/>
      <c r="B989" s="131"/>
      <c r="C989" s="130"/>
      <c r="D989" s="132"/>
      <c r="E989" s="132"/>
      <c r="F989" s="132"/>
      <c r="G989" s="132"/>
      <c r="H989" s="132"/>
      <c r="I989" s="76"/>
      <c r="J989" s="76"/>
      <c r="K989" s="76"/>
      <c r="L989" s="131"/>
      <c r="M989" s="76"/>
    </row>
    <row r="990" spans="1:13">
      <c r="A990" s="131"/>
      <c r="B990" s="131"/>
      <c r="C990" s="130"/>
      <c r="D990" s="132"/>
      <c r="E990" s="132"/>
      <c r="F990" s="132"/>
      <c r="G990" s="132"/>
      <c r="H990" s="132"/>
      <c r="I990" s="76"/>
      <c r="J990" s="76"/>
      <c r="K990" s="76"/>
      <c r="L990" s="131"/>
      <c r="M990" s="76"/>
    </row>
    <row r="991" spans="1:13">
      <c r="A991" s="131"/>
      <c r="B991" s="131"/>
      <c r="C991" s="130"/>
      <c r="D991" s="132"/>
      <c r="E991" s="132"/>
      <c r="F991" s="132"/>
      <c r="G991" s="132"/>
      <c r="H991" s="132"/>
      <c r="I991" s="76"/>
      <c r="J991" s="76"/>
      <c r="K991" s="76"/>
      <c r="L991" s="131"/>
      <c r="M991" s="76"/>
    </row>
    <row r="992" spans="1:13">
      <c r="A992" s="131"/>
      <c r="B992" s="131"/>
      <c r="C992" s="130"/>
      <c r="D992" s="132"/>
      <c r="E992" s="132"/>
      <c r="F992" s="132"/>
      <c r="G992" s="132"/>
      <c r="H992" s="132"/>
      <c r="I992" s="76"/>
      <c r="J992" s="76"/>
      <c r="K992" s="76"/>
      <c r="L992" s="131"/>
      <c r="M992" s="76"/>
    </row>
    <row r="993" spans="1:13">
      <c r="A993" s="131"/>
      <c r="B993" s="131"/>
      <c r="C993" s="130"/>
      <c r="D993" s="132"/>
      <c r="E993" s="132"/>
      <c r="F993" s="132"/>
      <c r="G993" s="132"/>
      <c r="H993" s="132"/>
      <c r="I993" s="76"/>
      <c r="J993" s="76"/>
      <c r="K993" s="76"/>
      <c r="L993" s="131"/>
      <c r="M993" s="76"/>
    </row>
    <row r="994" spans="1:13">
      <c r="A994" s="131"/>
      <c r="B994" s="131"/>
      <c r="C994" s="130"/>
      <c r="D994" s="132"/>
      <c r="E994" s="132"/>
      <c r="F994" s="132"/>
      <c r="G994" s="132"/>
      <c r="H994" s="132"/>
      <c r="I994" s="76"/>
      <c r="J994" s="76"/>
      <c r="K994" s="76"/>
      <c r="L994" s="131"/>
      <c r="M994" s="76"/>
    </row>
    <row r="995" spans="1:13">
      <c r="A995" s="131"/>
      <c r="B995" s="131"/>
      <c r="C995" s="130"/>
      <c r="D995" s="132"/>
      <c r="E995" s="132"/>
      <c r="F995" s="132"/>
      <c r="G995" s="132"/>
      <c r="H995" s="132"/>
      <c r="I995" s="76"/>
      <c r="J995" s="76"/>
      <c r="K995" s="76"/>
      <c r="L995" s="131"/>
      <c r="M995" s="76"/>
    </row>
    <row r="996" spans="1:13">
      <c r="A996" s="131"/>
      <c r="B996" s="131"/>
      <c r="C996" s="130"/>
      <c r="D996" s="132"/>
      <c r="E996" s="132"/>
      <c r="F996" s="132"/>
      <c r="G996" s="132"/>
      <c r="H996" s="132"/>
      <c r="I996" s="76"/>
      <c r="J996" s="76"/>
      <c r="K996" s="76"/>
      <c r="L996" s="131"/>
      <c r="M996" s="76"/>
    </row>
    <row r="997" spans="1:13">
      <c r="A997" s="131"/>
      <c r="B997" s="131"/>
      <c r="C997" s="130"/>
      <c r="D997" s="132"/>
      <c r="E997" s="132"/>
      <c r="F997" s="132"/>
      <c r="G997" s="132"/>
      <c r="H997" s="132"/>
      <c r="I997" s="76"/>
      <c r="J997" s="76"/>
      <c r="K997" s="76"/>
      <c r="L997" s="131"/>
      <c r="M997" s="76"/>
    </row>
    <row r="998" spans="1:13">
      <c r="A998" s="131"/>
      <c r="B998" s="131"/>
      <c r="C998" s="130"/>
      <c r="D998" s="132"/>
      <c r="E998" s="132"/>
      <c r="F998" s="132"/>
      <c r="G998" s="132"/>
      <c r="H998" s="132"/>
      <c r="I998" s="76"/>
      <c r="J998" s="76"/>
      <c r="K998" s="76"/>
      <c r="L998" s="131"/>
      <c r="M998" s="76"/>
    </row>
    <row r="999" spans="1:13">
      <c r="A999" s="131"/>
      <c r="B999" s="131"/>
      <c r="C999" s="130"/>
      <c r="D999" s="132"/>
      <c r="E999" s="132"/>
      <c r="F999" s="132"/>
      <c r="G999" s="132"/>
      <c r="H999" s="132"/>
      <c r="I999" s="76"/>
      <c r="J999" s="76"/>
      <c r="K999" s="76"/>
      <c r="L999" s="131"/>
      <c r="M999" s="76"/>
    </row>
    <row r="1000" spans="1:13">
      <c r="A1000" s="131"/>
      <c r="B1000" s="131"/>
      <c r="C1000" s="130"/>
      <c r="D1000" s="132"/>
      <c r="E1000" s="132"/>
      <c r="F1000" s="132"/>
      <c r="G1000" s="132"/>
      <c r="H1000" s="132"/>
      <c r="I1000" s="76"/>
      <c r="J1000" s="76"/>
      <c r="K1000" s="76"/>
      <c r="L1000" s="131"/>
      <c r="M1000" s="76"/>
    </row>
    <row r="1001" spans="1:13">
      <c r="A1001" s="131"/>
      <c r="B1001" s="131"/>
      <c r="C1001" s="130"/>
      <c r="D1001" s="132"/>
      <c r="E1001" s="132"/>
      <c r="F1001" s="132"/>
      <c r="G1001" s="132"/>
      <c r="H1001" s="132"/>
      <c r="I1001" s="76"/>
      <c r="J1001" s="76"/>
      <c r="K1001" s="76"/>
      <c r="L1001" s="131"/>
      <c r="M1001" s="76"/>
    </row>
    <row r="1002" spans="1:13">
      <c r="A1002" s="131"/>
      <c r="B1002" s="131"/>
      <c r="C1002" s="130"/>
      <c r="D1002" s="132"/>
      <c r="E1002" s="132"/>
      <c r="F1002" s="132"/>
      <c r="G1002" s="132"/>
      <c r="H1002" s="132"/>
      <c r="I1002" s="76"/>
      <c r="J1002" s="76"/>
      <c r="K1002" s="76"/>
      <c r="L1002" s="131"/>
      <c r="M1002" s="76"/>
    </row>
    <row r="1003" spans="1:13">
      <c r="A1003" s="131"/>
      <c r="B1003" s="131"/>
      <c r="C1003" s="130"/>
      <c r="D1003" s="132"/>
      <c r="E1003" s="132"/>
      <c r="F1003" s="132"/>
      <c r="G1003" s="132"/>
      <c r="H1003" s="132"/>
      <c r="I1003" s="76"/>
      <c r="J1003" s="76"/>
      <c r="K1003" s="76"/>
      <c r="L1003" s="131"/>
      <c r="M1003" s="76"/>
    </row>
    <row r="1004" spans="1:13">
      <c r="A1004" s="131"/>
      <c r="B1004" s="131"/>
      <c r="C1004" s="130"/>
      <c r="D1004" s="132"/>
      <c r="E1004" s="132"/>
      <c r="F1004" s="132"/>
      <c r="G1004" s="132"/>
      <c r="H1004" s="132"/>
      <c r="I1004" s="76"/>
      <c r="J1004" s="76"/>
      <c r="K1004" s="76"/>
      <c r="L1004" s="131"/>
      <c r="M1004" s="76"/>
    </row>
    <row r="1005" spans="1:13">
      <c r="A1005" s="131"/>
      <c r="B1005" s="131"/>
      <c r="C1005" s="130"/>
      <c r="D1005" s="132"/>
      <c r="E1005" s="132"/>
      <c r="F1005" s="132"/>
      <c r="G1005" s="132"/>
      <c r="H1005" s="132"/>
      <c r="I1005" s="76"/>
      <c r="J1005" s="76"/>
      <c r="K1005" s="76"/>
      <c r="L1005" s="131"/>
      <c r="M1005" s="76"/>
    </row>
    <row r="1006" spans="1:13">
      <c r="A1006" s="131"/>
      <c r="B1006" s="131"/>
      <c r="C1006" s="130"/>
      <c r="D1006" s="132"/>
      <c r="E1006" s="132"/>
      <c r="F1006" s="132"/>
      <c r="G1006" s="132"/>
      <c r="H1006" s="132"/>
      <c r="I1006" s="76"/>
      <c r="J1006" s="76"/>
      <c r="K1006" s="76"/>
      <c r="L1006" s="131"/>
      <c r="M1006" s="76"/>
    </row>
    <row r="1007" spans="1:13">
      <c r="A1007" s="131"/>
      <c r="B1007" s="131"/>
      <c r="C1007" s="130"/>
      <c r="D1007" s="132"/>
      <c r="E1007" s="132"/>
      <c r="F1007" s="132"/>
      <c r="G1007" s="132"/>
      <c r="H1007" s="132"/>
      <c r="I1007" s="76"/>
      <c r="J1007" s="76"/>
      <c r="K1007" s="76"/>
      <c r="L1007" s="131"/>
      <c r="M1007" s="76"/>
    </row>
    <row r="1008" spans="1:13">
      <c r="A1008" s="131"/>
      <c r="B1008" s="131"/>
      <c r="C1008" s="130"/>
      <c r="D1008" s="132"/>
      <c r="E1008" s="132"/>
      <c r="F1008" s="132"/>
      <c r="G1008" s="132"/>
      <c r="H1008" s="132"/>
      <c r="I1008" s="76"/>
      <c r="J1008" s="76"/>
      <c r="K1008" s="76"/>
      <c r="L1008" s="131"/>
      <c r="M1008" s="76"/>
    </row>
    <row r="1009" spans="1:13">
      <c r="A1009" s="131"/>
      <c r="B1009" s="131"/>
      <c r="C1009" s="130"/>
      <c r="D1009" s="132"/>
      <c r="E1009" s="132"/>
      <c r="F1009" s="132"/>
      <c r="G1009" s="132"/>
      <c r="H1009" s="132"/>
      <c r="I1009" s="76"/>
      <c r="J1009" s="76"/>
      <c r="K1009" s="76"/>
      <c r="L1009" s="131"/>
      <c r="M1009" s="76"/>
    </row>
    <row r="1010" spans="1:13">
      <c r="A1010" s="131"/>
      <c r="B1010" s="131"/>
      <c r="C1010" s="130"/>
      <c r="D1010" s="132"/>
      <c r="E1010" s="132"/>
      <c r="F1010" s="132"/>
      <c r="G1010" s="132"/>
      <c r="H1010" s="132"/>
      <c r="I1010" s="76"/>
      <c r="J1010" s="76"/>
      <c r="K1010" s="76"/>
      <c r="L1010" s="131"/>
      <c r="M1010" s="76"/>
    </row>
    <row r="1011" spans="1:13">
      <c r="A1011" s="131"/>
      <c r="B1011" s="131"/>
      <c r="C1011" s="130"/>
      <c r="D1011" s="132"/>
      <c r="E1011" s="132"/>
      <c r="F1011" s="132"/>
      <c r="G1011" s="132"/>
      <c r="H1011" s="132"/>
      <c r="I1011" s="76"/>
      <c r="J1011" s="76"/>
      <c r="K1011" s="76"/>
      <c r="L1011" s="131"/>
      <c r="M1011" s="76"/>
    </row>
    <row r="1012" spans="1:13">
      <c r="A1012" s="131"/>
      <c r="B1012" s="131"/>
      <c r="C1012" s="130"/>
      <c r="D1012" s="132"/>
      <c r="E1012" s="132"/>
      <c r="F1012" s="132"/>
      <c r="G1012" s="132"/>
      <c r="H1012" s="132"/>
      <c r="I1012" s="76"/>
      <c r="J1012" s="76"/>
      <c r="K1012" s="76"/>
      <c r="L1012" s="131"/>
      <c r="M1012" s="76"/>
    </row>
    <row r="1013" spans="1:13">
      <c r="A1013" s="131"/>
      <c r="B1013" s="131"/>
      <c r="C1013" s="130"/>
      <c r="D1013" s="132"/>
      <c r="E1013" s="132"/>
      <c r="F1013" s="132"/>
      <c r="G1013" s="132"/>
      <c r="H1013" s="132"/>
      <c r="I1013" s="76"/>
      <c r="J1013" s="76"/>
      <c r="K1013" s="76"/>
      <c r="L1013" s="131"/>
      <c r="M1013" s="76"/>
    </row>
    <row r="1014" spans="1:13">
      <c r="A1014" s="131"/>
      <c r="B1014" s="131"/>
      <c r="C1014" s="130"/>
      <c r="D1014" s="132"/>
      <c r="E1014" s="132"/>
      <c r="F1014" s="132"/>
      <c r="G1014" s="132"/>
      <c r="H1014" s="132"/>
      <c r="I1014" s="76"/>
      <c r="J1014" s="76"/>
      <c r="K1014" s="76"/>
      <c r="L1014" s="131"/>
      <c r="M1014" s="76"/>
    </row>
    <row r="1015" spans="1:13">
      <c r="A1015" s="131"/>
      <c r="B1015" s="131"/>
      <c r="C1015" s="130"/>
      <c r="D1015" s="132"/>
      <c r="E1015" s="132"/>
      <c r="F1015" s="132"/>
      <c r="G1015" s="132"/>
      <c r="H1015" s="132"/>
      <c r="I1015" s="76"/>
      <c r="J1015" s="76"/>
      <c r="K1015" s="76"/>
      <c r="L1015" s="131"/>
      <c r="M1015" s="76"/>
    </row>
    <row r="1016" spans="1:13">
      <c r="A1016" s="131"/>
      <c r="B1016" s="131"/>
      <c r="C1016" s="130"/>
      <c r="D1016" s="132"/>
      <c r="E1016" s="132"/>
      <c r="F1016" s="132"/>
      <c r="G1016" s="132"/>
      <c r="H1016" s="132"/>
      <c r="I1016" s="76"/>
      <c r="J1016" s="76"/>
      <c r="K1016" s="76"/>
      <c r="L1016" s="131"/>
      <c r="M1016" s="76"/>
    </row>
    <row r="1017" spans="1:13">
      <c r="A1017" s="131"/>
      <c r="B1017" s="131"/>
      <c r="C1017" s="130"/>
      <c r="D1017" s="132"/>
      <c r="E1017" s="132"/>
      <c r="F1017" s="132"/>
      <c r="G1017" s="132"/>
      <c r="H1017" s="132"/>
      <c r="I1017" s="76"/>
      <c r="J1017" s="76"/>
      <c r="K1017" s="76"/>
      <c r="L1017" s="131"/>
      <c r="M1017" s="76"/>
    </row>
    <row r="1018" spans="1:13">
      <c r="A1018" s="131"/>
      <c r="B1018" s="131"/>
      <c r="C1018" s="130"/>
      <c r="D1018" s="132"/>
      <c r="E1018" s="132"/>
      <c r="F1018" s="132"/>
      <c r="G1018" s="132"/>
      <c r="H1018" s="132"/>
      <c r="I1018" s="76"/>
      <c r="J1018" s="76"/>
      <c r="K1018" s="76"/>
      <c r="L1018" s="131"/>
      <c r="M1018" s="76"/>
    </row>
    <row r="1019" spans="1:13">
      <c r="A1019" s="131"/>
      <c r="B1019" s="131"/>
      <c r="C1019" s="130"/>
      <c r="D1019" s="132"/>
      <c r="E1019" s="132"/>
      <c r="F1019" s="132"/>
      <c r="G1019" s="132"/>
      <c r="H1019" s="132"/>
      <c r="I1019" s="76"/>
      <c r="J1019" s="76"/>
      <c r="K1019" s="76"/>
      <c r="L1019" s="131"/>
      <c r="M1019" s="76"/>
    </row>
    <row r="1020" spans="1:13">
      <c r="A1020" s="131"/>
      <c r="B1020" s="131"/>
      <c r="C1020" s="130"/>
      <c r="D1020" s="132"/>
      <c r="E1020" s="132"/>
      <c r="F1020" s="132"/>
      <c r="G1020" s="132"/>
      <c r="H1020" s="132"/>
      <c r="I1020" s="76"/>
      <c r="J1020" s="76"/>
      <c r="K1020" s="76"/>
      <c r="L1020" s="131"/>
      <c r="M1020" s="76"/>
    </row>
    <row r="1021" spans="1:13">
      <c r="A1021" s="131"/>
      <c r="B1021" s="131"/>
      <c r="C1021" s="130"/>
      <c r="D1021" s="132"/>
      <c r="E1021" s="132"/>
      <c r="F1021" s="132"/>
      <c r="G1021" s="132"/>
      <c r="H1021" s="132"/>
      <c r="I1021" s="76"/>
      <c r="J1021" s="76"/>
      <c r="K1021" s="76"/>
      <c r="L1021" s="131"/>
      <c r="M1021" s="76"/>
    </row>
    <row r="1022" spans="1:13">
      <c r="A1022" s="131"/>
      <c r="B1022" s="131"/>
      <c r="C1022" s="130"/>
      <c r="D1022" s="132"/>
      <c r="E1022" s="132"/>
      <c r="F1022" s="132"/>
      <c r="G1022" s="132"/>
      <c r="H1022" s="132"/>
      <c r="I1022" s="76"/>
      <c r="J1022" s="76"/>
      <c r="K1022" s="76"/>
      <c r="L1022" s="131"/>
      <c r="M1022" s="76"/>
    </row>
    <row r="1023" spans="1:13">
      <c r="A1023" s="131"/>
      <c r="B1023" s="131"/>
      <c r="C1023" s="130"/>
      <c r="D1023" s="132"/>
      <c r="E1023" s="132"/>
      <c r="F1023" s="132"/>
      <c r="G1023" s="132"/>
      <c r="H1023" s="132"/>
      <c r="I1023" s="76"/>
      <c r="J1023" s="76"/>
      <c r="K1023" s="76"/>
      <c r="L1023" s="131"/>
      <c r="M1023" s="76"/>
    </row>
    <row r="1024" spans="1:13">
      <c r="A1024" s="131"/>
      <c r="B1024" s="131"/>
      <c r="C1024" s="130"/>
      <c r="D1024" s="132"/>
      <c r="E1024" s="132"/>
      <c r="F1024" s="132"/>
      <c r="G1024" s="132"/>
      <c r="H1024" s="132"/>
      <c r="I1024" s="76"/>
      <c r="J1024" s="76"/>
      <c r="K1024" s="76"/>
      <c r="L1024" s="131"/>
      <c r="M1024" s="76"/>
    </row>
    <row r="1025" spans="1:13">
      <c r="A1025" s="131"/>
      <c r="B1025" s="131"/>
      <c r="C1025" s="130"/>
      <c r="D1025" s="132"/>
      <c r="E1025" s="132"/>
      <c r="F1025" s="132"/>
      <c r="G1025" s="132"/>
      <c r="H1025" s="132"/>
      <c r="I1025" s="76"/>
      <c r="J1025" s="76"/>
      <c r="K1025" s="76"/>
      <c r="L1025" s="131"/>
      <c r="M1025" s="76"/>
    </row>
    <row r="1026" spans="1:13">
      <c r="A1026" s="131"/>
      <c r="B1026" s="131"/>
      <c r="C1026" s="130"/>
      <c r="D1026" s="132"/>
      <c r="E1026" s="132"/>
      <c r="F1026" s="132"/>
      <c r="G1026" s="132"/>
      <c r="H1026" s="132"/>
      <c r="I1026" s="76"/>
      <c r="J1026" s="76"/>
      <c r="K1026" s="76"/>
      <c r="L1026" s="131"/>
      <c r="M1026" s="76"/>
    </row>
    <row r="1027" spans="1:13">
      <c r="A1027" s="131"/>
      <c r="B1027" s="131"/>
      <c r="C1027" s="130"/>
      <c r="D1027" s="132"/>
      <c r="E1027" s="132"/>
      <c r="F1027" s="132"/>
      <c r="G1027" s="132"/>
      <c r="H1027" s="132"/>
      <c r="I1027" s="76"/>
      <c r="J1027" s="76"/>
      <c r="K1027" s="76"/>
      <c r="L1027" s="131"/>
      <c r="M1027" s="76"/>
    </row>
    <row r="1028" spans="1:13">
      <c r="A1028" s="131"/>
      <c r="B1028" s="131"/>
      <c r="C1028" s="130"/>
      <c r="D1028" s="132"/>
      <c r="E1028" s="132"/>
      <c r="F1028" s="132"/>
      <c r="G1028" s="132"/>
      <c r="H1028" s="132"/>
      <c r="I1028" s="76"/>
      <c r="J1028" s="76"/>
      <c r="K1028" s="76"/>
      <c r="L1028" s="131"/>
      <c r="M1028" s="76"/>
    </row>
    <row r="1029" spans="1:13">
      <c r="A1029" s="131"/>
      <c r="B1029" s="131"/>
      <c r="C1029" s="130"/>
      <c r="D1029" s="132"/>
      <c r="E1029" s="132"/>
      <c r="F1029" s="132"/>
      <c r="G1029" s="132"/>
      <c r="H1029" s="132"/>
      <c r="I1029" s="76"/>
      <c r="J1029" s="76"/>
      <c r="K1029" s="76"/>
      <c r="L1029" s="131"/>
      <c r="M1029" s="76"/>
    </row>
    <row r="1030" spans="1:13">
      <c r="A1030" s="131"/>
      <c r="B1030" s="131"/>
      <c r="C1030" s="130"/>
      <c r="D1030" s="132"/>
      <c r="E1030" s="132"/>
      <c r="F1030" s="132"/>
      <c r="G1030" s="132"/>
      <c r="H1030" s="132"/>
      <c r="I1030" s="76"/>
      <c r="J1030" s="76"/>
      <c r="K1030" s="76"/>
      <c r="L1030" s="131"/>
      <c r="M1030" s="76"/>
    </row>
    <row r="1031" spans="1:13">
      <c r="A1031" s="131"/>
      <c r="B1031" s="131"/>
      <c r="C1031" s="130"/>
      <c r="D1031" s="132"/>
      <c r="E1031" s="132"/>
      <c r="F1031" s="132"/>
      <c r="G1031" s="132"/>
      <c r="H1031" s="132"/>
      <c r="I1031" s="76"/>
      <c r="J1031" s="76"/>
      <c r="K1031" s="76"/>
      <c r="L1031" s="131"/>
      <c r="M1031" s="76"/>
    </row>
    <row r="1032" spans="1:13">
      <c r="A1032" s="131"/>
      <c r="B1032" s="131"/>
      <c r="C1032" s="130"/>
      <c r="D1032" s="132"/>
      <c r="E1032" s="132"/>
      <c r="F1032" s="132"/>
      <c r="G1032" s="132"/>
      <c r="H1032" s="132"/>
      <c r="I1032" s="76"/>
      <c r="J1032" s="76"/>
      <c r="K1032" s="76"/>
      <c r="L1032" s="131"/>
      <c r="M1032" s="76"/>
    </row>
    <row r="1033" spans="1:13">
      <c r="A1033" s="131"/>
      <c r="B1033" s="131"/>
      <c r="C1033" s="130"/>
      <c r="D1033" s="132"/>
      <c r="E1033" s="132"/>
      <c r="F1033" s="132"/>
      <c r="G1033" s="132"/>
      <c r="H1033" s="132"/>
      <c r="I1033" s="76"/>
      <c r="J1033" s="76"/>
      <c r="K1033" s="76"/>
      <c r="L1033" s="131"/>
      <c r="M1033" s="76"/>
    </row>
    <row r="1034" spans="1:13">
      <c r="A1034" s="131"/>
      <c r="B1034" s="131"/>
      <c r="C1034" s="130"/>
      <c r="D1034" s="132"/>
      <c r="E1034" s="132"/>
      <c r="F1034" s="132"/>
      <c r="G1034" s="132"/>
      <c r="H1034" s="132"/>
      <c r="I1034" s="76"/>
      <c r="J1034" s="76"/>
      <c r="K1034" s="76"/>
      <c r="L1034" s="131"/>
      <c r="M1034" s="76"/>
    </row>
    <row r="1035" spans="1:13">
      <c r="A1035" s="131"/>
      <c r="B1035" s="131"/>
      <c r="C1035" s="130"/>
      <c r="D1035" s="132"/>
      <c r="E1035" s="132"/>
      <c r="F1035" s="132"/>
      <c r="G1035" s="132"/>
      <c r="H1035" s="132"/>
      <c r="I1035" s="76"/>
      <c r="J1035" s="76"/>
      <c r="K1035" s="76"/>
      <c r="L1035" s="131"/>
      <c r="M1035" s="76"/>
    </row>
    <row r="1036" spans="1:13">
      <c r="A1036" s="131"/>
      <c r="B1036" s="131"/>
      <c r="C1036" s="130"/>
      <c r="D1036" s="132"/>
      <c r="E1036" s="132"/>
      <c r="F1036" s="132"/>
      <c r="G1036" s="132"/>
      <c r="H1036" s="132"/>
      <c r="I1036" s="76"/>
      <c r="J1036" s="76"/>
      <c r="K1036" s="76"/>
      <c r="L1036" s="131"/>
      <c r="M1036" s="76"/>
    </row>
    <row r="1037" spans="1:13">
      <c r="A1037" s="131"/>
      <c r="B1037" s="131"/>
      <c r="C1037" s="130"/>
      <c r="D1037" s="132"/>
      <c r="E1037" s="132"/>
      <c r="F1037" s="132"/>
      <c r="G1037" s="132"/>
      <c r="H1037" s="132"/>
      <c r="I1037" s="76"/>
      <c r="J1037" s="76"/>
      <c r="K1037" s="76"/>
      <c r="L1037" s="131"/>
      <c r="M1037" s="76"/>
    </row>
    <row r="1038" spans="1:13">
      <c r="A1038" s="131"/>
      <c r="B1038" s="131"/>
      <c r="C1038" s="130"/>
      <c r="D1038" s="132"/>
      <c r="E1038" s="132"/>
      <c r="F1038" s="132"/>
      <c r="G1038" s="132"/>
      <c r="H1038" s="132"/>
      <c r="I1038" s="76"/>
      <c r="J1038" s="76"/>
      <c r="K1038" s="76"/>
      <c r="L1038" s="131"/>
      <c r="M1038" s="76"/>
    </row>
    <row r="1039" spans="1:13">
      <c r="A1039" s="131"/>
      <c r="B1039" s="131"/>
      <c r="C1039" s="130"/>
      <c r="D1039" s="132"/>
      <c r="E1039" s="132"/>
      <c r="F1039" s="132"/>
      <c r="G1039" s="132"/>
      <c r="H1039" s="132"/>
      <c r="I1039" s="76"/>
      <c r="J1039" s="76"/>
      <c r="K1039" s="76"/>
      <c r="L1039" s="131"/>
      <c r="M1039" s="76"/>
    </row>
    <row r="1040" spans="1:13">
      <c r="A1040" s="131"/>
      <c r="B1040" s="131"/>
      <c r="C1040" s="130"/>
      <c r="D1040" s="132"/>
      <c r="E1040" s="132"/>
      <c r="F1040" s="132"/>
      <c r="G1040" s="132"/>
      <c r="H1040" s="132"/>
      <c r="I1040" s="76"/>
      <c r="J1040" s="76"/>
      <c r="K1040" s="76"/>
      <c r="L1040" s="131"/>
      <c r="M1040" s="76"/>
    </row>
    <row r="1041" spans="1:13">
      <c r="A1041" s="131"/>
      <c r="B1041" s="131"/>
      <c r="C1041" s="130"/>
      <c r="D1041" s="132"/>
      <c r="E1041" s="132"/>
      <c r="F1041" s="132"/>
      <c r="G1041" s="132"/>
      <c r="H1041" s="132"/>
      <c r="I1041" s="76"/>
      <c r="J1041" s="76"/>
      <c r="K1041" s="76"/>
      <c r="L1041" s="131"/>
      <c r="M1041" s="76"/>
    </row>
    <row r="1042" spans="1:13">
      <c r="A1042" s="131"/>
      <c r="B1042" s="131"/>
      <c r="C1042" s="130"/>
      <c r="D1042" s="132"/>
      <c r="E1042" s="132"/>
      <c r="F1042" s="132"/>
      <c r="G1042" s="132"/>
      <c r="H1042" s="132"/>
      <c r="I1042" s="76"/>
      <c r="J1042" s="76"/>
      <c r="K1042" s="76"/>
      <c r="L1042" s="131"/>
      <c r="M1042" s="76"/>
    </row>
    <row r="1043" spans="1:13">
      <c r="A1043" s="131"/>
      <c r="B1043" s="131"/>
      <c r="C1043" s="130"/>
      <c r="D1043" s="132"/>
      <c r="E1043" s="132"/>
      <c r="F1043" s="132"/>
      <c r="G1043" s="132"/>
      <c r="H1043" s="132"/>
      <c r="I1043" s="76"/>
      <c r="J1043" s="76"/>
      <c r="K1043" s="76"/>
      <c r="L1043" s="131"/>
      <c r="M1043" s="76"/>
    </row>
    <row r="1044" spans="1:13">
      <c r="A1044" s="131"/>
      <c r="B1044" s="131"/>
      <c r="C1044" s="130"/>
      <c r="D1044" s="132"/>
      <c r="E1044" s="132"/>
      <c r="F1044" s="132"/>
      <c r="G1044" s="132"/>
      <c r="H1044" s="132"/>
      <c r="I1044" s="76"/>
      <c r="J1044" s="76"/>
      <c r="K1044" s="76"/>
      <c r="L1044" s="131"/>
      <c r="M1044" s="76"/>
    </row>
    <row r="1045" spans="1:13">
      <c r="A1045" s="131"/>
      <c r="B1045" s="131"/>
      <c r="C1045" s="130"/>
      <c r="D1045" s="132"/>
      <c r="E1045" s="132"/>
      <c r="F1045" s="132"/>
      <c r="G1045" s="132"/>
      <c r="H1045" s="132"/>
      <c r="I1045" s="76"/>
      <c r="J1045" s="76"/>
      <c r="K1045" s="76"/>
      <c r="L1045" s="131"/>
      <c r="M1045" s="76"/>
    </row>
    <row r="1046" spans="1:13">
      <c r="A1046" s="131"/>
      <c r="B1046" s="131"/>
      <c r="C1046" s="130"/>
      <c r="D1046" s="132"/>
      <c r="E1046" s="132"/>
      <c r="F1046" s="132"/>
      <c r="G1046" s="132"/>
      <c r="H1046" s="132"/>
      <c r="I1046" s="76"/>
      <c r="J1046" s="76"/>
      <c r="K1046" s="76"/>
      <c r="L1046" s="131"/>
      <c r="M1046" s="76"/>
    </row>
    <row r="1047" spans="1:13">
      <c r="A1047" s="131"/>
      <c r="B1047" s="131"/>
      <c r="C1047" s="130"/>
      <c r="D1047" s="132"/>
      <c r="E1047" s="132"/>
      <c r="F1047" s="132"/>
      <c r="G1047" s="132"/>
      <c r="H1047" s="132"/>
      <c r="I1047" s="76"/>
      <c r="J1047" s="76"/>
      <c r="K1047" s="76"/>
      <c r="L1047" s="131"/>
      <c r="M1047" s="76"/>
    </row>
    <row r="1048" spans="1:13">
      <c r="A1048" s="131"/>
      <c r="B1048" s="131"/>
      <c r="C1048" s="130"/>
      <c r="D1048" s="132"/>
      <c r="E1048" s="132"/>
      <c r="F1048" s="132"/>
      <c r="G1048" s="132"/>
      <c r="H1048" s="132"/>
      <c r="I1048" s="76"/>
      <c r="J1048" s="76"/>
      <c r="K1048" s="76"/>
      <c r="L1048" s="131"/>
      <c r="M1048" s="76"/>
    </row>
    <row r="1049" spans="1:13">
      <c r="A1049" s="131"/>
      <c r="B1049" s="131"/>
      <c r="C1049" s="130"/>
      <c r="D1049" s="132"/>
      <c r="E1049" s="132"/>
      <c r="F1049" s="132"/>
      <c r="G1049" s="132"/>
      <c r="H1049" s="132"/>
      <c r="I1049" s="76"/>
      <c r="J1049" s="76"/>
      <c r="K1049" s="76"/>
      <c r="L1049" s="131"/>
      <c r="M1049" s="76"/>
    </row>
    <row r="1050" spans="1:13">
      <c r="A1050" s="131"/>
      <c r="B1050" s="131"/>
      <c r="C1050" s="130"/>
      <c r="D1050" s="132"/>
      <c r="E1050" s="132"/>
      <c r="F1050" s="132"/>
      <c r="G1050" s="132"/>
      <c r="H1050" s="132"/>
      <c r="I1050" s="76"/>
      <c r="J1050" s="76"/>
      <c r="K1050" s="76"/>
      <c r="L1050" s="131"/>
      <c r="M1050" s="76"/>
    </row>
    <row r="1051" spans="1:13">
      <c r="A1051" s="131"/>
      <c r="B1051" s="131"/>
      <c r="C1051" s="130"/>
      <c r="D1051" s="132"/>
      <c r="E1051" s="132"/>
      <c r="F1051" s="132"/>
      <c r="G1051" s="132"/>
      <c r="H1051" s="132"/>
      <c r="I1051" s="76"/>
      <c r="J1051" s="76"/>
      <c r="K1051" s="76"/>
      <c r="L1051" s="131"/>
      <c r="M1051" s="76"/>
    </row>
    <row r="1052" spans="1:13">
      <c r="A1052" s="131"/>
      <c r="B1052" s="131"/>
      <c r="C1052" s="130"/>
      <c r="D1052" s="132"/>
      <c r="E1052" s="132"/>
      <c r="F1052" s="132"/>
      <c r="G1052" s="132"/>
      <c r="H1052" s="132"/>
      <c r="I1052" s="76"/>
      <c r="J1052" s="76"/>
      <c r="K1052" s="76"/>
      <c r="L1052" s="131"/>
      <c r="M1052" s="76"/>
    </row>
    <row r="1053" spans="1:13">
      <c r="A1053" s="131"/>
      <c r="B1053" s="131"/>
      <c r="C1053" s="130"/>
      <c r="D1053" s="132"/>
      <c r="E1053" s="132"/>
      <c r="F1053" s="132"/>
      <c r="G1053" s="132"/>
      <c r="H1053" s="132"/>
      <c r="I1053" s="76"/>
      <c r="J1053" s="76"/>
      <c r="K1053" s="76"/>
      <c r="L1053" s="131"/>
      <c r="M1053" s="76"/>
    </row>
    <row r="1054" spans="1:13">
      <c r="A1054" s="131"/>
      <c r="B1054" s="131"/>
      <c r="C1054" s="130"/>
      <c r="D1054" s="132"/>
      <c r="E1054" s="132"/>
      <c r="F1054" s="132"/>
      <c r="G1054" s="132"/>
      <c r="H1054" s="132"/>
      <c r="I1054" s="76"/>
      <c r="J1054" s="76"/>
      <c r="K1054" s="76"/>
      <c r="L1054" s="131"/>
      <c r="M1054" s="76"/>
    </row>
    <row r="1055" spans="1:13">
      <c r="A1055" s="131"/>
      <c r="B1055" s="131"/>
      <c r="C1055" s="130"/>
      <c r="D1055" s="132"/>
      <c r="E1055" s="132"/>
      <c r="F1055" s="132"/>
      <c r="G1055" s="132"/>
      <c r="H1055" s="132"/>
      <c r="I1055" s="76"/>
      <c r="J1055" s="76"/>
      <c r="K1055" s="76"/>
      <c r="L1055" s="131"/>
      <c r="M1055" s="76"/>
    </row>
    <row r="1056" spans="1:13">
      <c r="A1056" s="131"/>
      <c r="B1056" s="131"/>
      <c r="C1056" s="130"/>
      <c r="D1056" s="132"/>
      <c r="E1056" s="132"/>
      <c r="F1056" s="132"/>
      <c r="G1056" s="132"/>
      <c r="H1056" s="132"/>
      <c r="I1056" s="76"/>
      <c r="J1056" s="76"/>
      <c r="K1056" s="76"/>
      <c r="L1056" s="131"/>
      <c r="M1056" s="76"/>
    </row>
    <row r="1057" spans="1:13">
      <c r="A1057" s="131"/>
      <c r="B1057" s="131"/>
      <c r="C1057" s="130"/>
      <c r="D1057" s="132"/>
      <c r="E1057" s="132"/>
      <c r="F1057" s="132"/>
      <c r="G1057" s="132"/>
      <c r="H1057" s="132"/>
      <c r="I1057" s="76"/>
      <c r="J1057" s="76"/>
      <c r="K1057" s="76"/>
      <c r="L1057" s="131"/>
      <c r="M1057" s="76"/>
    </row>
    <row r="1058" spans="1:13">
      <c r="A1058" s="131"/>
      <c r="B1058" s="131"/>
      <c r="C1058" s="130"/>
      <c r="D1058" s="132"/>
      <c r="E1058" s="132"/>
      <c r="F1058" s="132"/>
      <c r="G1058" s="132"/>
      <c r="H1058" s="132"/>
      <c r="I1058" s="76"/>
      <c r="J1058" s="76"/>
      <c r="K1058" s="76"/>
      <c r="L1058" s="131"/>
      <c r="M1058" s="76"/>
    </row>
    <row r="1059" spans="1:13">
      <c r="A1059" s="131"/>
      <c r="B1059" s="131"/>
      <c r="C1059" s="130"/>
      <c r="D1059" s="132"/>
      <c r="E1059" s="132"/>
      <c r="F1059" s="132"/>
      <c r="G1059" s="132"/>
      <c r="H1059" s="132"/>
      <c r="I1059" s="76"/>
      <c r="J1059" s="76"/>
      <c r="K1059" s="76"/>
      <c r="L1059" s="131"/>
      <c r="M1059" s="76"/>
    </row>
    <row r="1060" spans="1:13">
      <c r="A1060" s="131"/>
      <c r="B1060" s="131"/>
      <c r="C1060" s="130"/>
      <c r="D1060" s="132"/>
      <c r="E1060" s="132"/>
      <c r="F1060" s="132"/>
      <c r="G1060" s="132"/>
      <c r="H1060" s="132"/>
      <c r="I1060" s="76"/>
      <c r="J1060" s="76"/>
      <c r="K1060" s="76"/>
      <c r="L1060" s="131"/>
      <c r="M1060" s="76"/>
    </row>
    <row r="1061" spans="1:13">
      <c r="A1061" s="131"/>
      <c r="B1061" s="131"/>
      <c r="C1061" s="130"/>
      <c r="D1061" s="132"/>
      <c r="E1061" s="132"/>
      <c r="F1061" s="132"/>
      <c r="G1061" s="132"/>
      <c r="H1061" s="132"/>
      <c r="I1061" s="76"/>
      <c r="J1061" s="76"/>
      <c r="K1061" s="76"/>
      <c r="L1061" s="131"/>
      <c r="M1061" s="76"/>
    </row>
    <row r="1062" spans="1:13">
      <c r="A1062" s="131"/>
      <c r="B1062" s="131"/>
      <c r="C1062" s="130"/>
      <c r="D1062" s="132"/>
      <c r="E1062" s="132"/>
      <c r="F1062" s="132"/>
      <c r="G1062" s="132"/>
      <c r="H1062" s="132"/>
      <c r="I1062" s="76"/>
      <c r="J1062" s="76"/>
      <c r="K1062" s="76"/>
      <c r="L1062" s="131"/>
      <c r="M1062" s="76"/>
    </row>
    <row r="1063" spans="1:13">
      <c r="A1063" s="131"/>
      <c r="B1063" s="131"/>
      <c r="C1063" s="130"/>
      <c r="D1063" s="132"/>
      <c r="E1063" s="132"/>
      <c r="F1063" s="132"/>
      <c r="G1063" s="132"/>
      <c r="H1063" s="132"/>
      <c r="I1063" s="76"/>
      <c r="J1063" s="76"/>
      <c r="K1063" s="76"/>
      <c r="L1063" s="131"/>
      <c r="M1063" s="76"/>
    </row>
    <row r="1064" spans="1:13">
      <c r="A1064" s="131"/>
      <c r="B1064" s="131"/>
      <c r="C1064" s="130"/>
      <c r="D1064" s="132"/>
      <c r="E1064" s="132"/>
      <c r="F1064" s="132"/>
      <c r="G1064" s="132"/>
      <c r="H1064" s="132"/>
      <c r="I1064" s="76"/>
      <c r="J1064" s="76"/>
      <c r="K1064" s="76"/>
      <c r="L1064" s="131"/>
      <c r="M1064" s="76"/>
    </row>
    <row r="1065" spans="1:13">
      <c r="A1065" s="131"/>
      <c r="B1065" s="131"/>
      <c r="C1065" s="130"/>
      <c r="D1065" s="132"/>
      <c r="E1065" s="132"/>
      <c r="F1065" s="132"/>
      <c r="G1065" s="132"/>
      <c r="H1065" s="132"/>
      <c r="I1065" s="76"/>
      <c r="J1065" s="76"/>
      <c r="K1065" s="76"/>
      <c r="L1065" s="131"/>
      <c r="M1065" s="76"/>
    </row>
    <row r="1066" spans="1:13">
      <c r="A1066" s="131"/>
      <c r="B1066" s="131"/>
      <c r="C1066" s="130"/>
      <c r="D1066" s="132"/>
      <c r="E1066" s="132"/>
      <c r="F1066" s="132"/>
      <c r="G1066" s="132"/>
      <c r="H1066" s="132"/>
      <c r="I1066" s="76"/>
      <c r="J1066" s="76"/>
      <c r="K1066" s="76"/>
      <c r="L1066" s="131"/>
      <c r="M1066" s="76"/>
    </row>
    <row r="1067" spans="1:13">
      <c r="A1067" s="131"/>
      <c r="B1067" s="131"/>
      <c r="C1067" s="130"/>
      <c r="D1067" s="132"/>
      <c r="E1067" s="132"/>
      <c r="F1067" s="132"/>
      <c r="G1067" s="132"/>
      <c r="H1067" s="132"/>
      <c r="I1067" s="76"/>
      <c r="J1067" s="76"/>
      <c r="K1067" s="76"/>
      <c r="L1067" s="131"/>
      <c r="M1067" s="76"/>
    </row>
    <row r="1068" spans="1:13">
      <c r="A1068" s="131"/>
      <c r="B1068" s="131"/>
      <c r="C1068" s="130"/>
      <c r="D1068" s="132"/>
      <c r="E1068" s="132"/>
      <c r="F1068" s="132"/>
      <c r="G1068" s="132"/>
      <c r="H1068" s="132"/>
      <c r="I1068" s="76"/>
      <c r="J1068" s="76"/>
      <c r="K1068" s="76"/>
      <c r="L1068" s="131"/>
      <c r="M1068" s="76"/>
    </row>
    <row r="1069" spans="1:13">
      <c r="A1069" s="131"/>
      <c r="B1069" s="131"/>
      <c r="C1069" s="130"/>
      <c r="D1069" s="132"/>
      <c r="E1069" s="132"/>
      <c r="F1069" s="132"/>
      <c r="G1069" s="132"/>
      <c r="H1069" s="132"/>
      <c r="I1069" s="76"/>
      <c r="J1069" s="76"/>
      <c r="K1069" s="76"/>
      <c r="L1069" s="131"/>
      <c r="M1069" s="76"/>
    </row>
    <row r="1070" spans="1:13">
      <c r="A1070" s="131"/>
      <c r="B1070" s="131"/>
      <c r="C1070" s="130"/>
      <c r="D1070" s="132"/>
      <c r="E1070" s="132"/>
      <c r="F1070" s="132"/>
      <c r="G1070" s="132"/>
      <c r="H1070" s="132"/>
      <c r="I1070" s="76"/>
      <c r="J1070" s="76"/>
      <c r="K1070" s="76"/>
      <c r="L1070" s="131"/>
      <c r="M1070" s="76"/>
    </row>
    <row r="1071" spans="1:13">
      <c r="A1071" s="131"/>
      <c r="B1071" s="131"/>
      <c r="C1071" s="130"/>
      <c r="D1071" s="132"/>
      <c r="E1071" s="132"/>
      <c r="F1071" s="132"/>
      <c r="G1071" s="132"/>
      <c r="H1071" s="132"/>
      <c r="I1071" s="76"/>
      <c r="J1071" s="76"/>
      <c r="K1071" s="76"/>
      <c r="L1071" s="131"/>
      <c r="M1071" s="76"/>
    </row>
    <row r="1072" spans="1:13">
      <c r="A1072" s="131"/>
      <c r="B1072" s="131"/>
      <c r="C1072" s="130"/>
      <c r="D1072" s="132"/>
      <c r="E1072" s="132"/>
      <c r="F1072" s="132"/>
      <c r="G1072" s="132"/>
      <c r="H1072" s="132"/>
      <c r="I1072" s="76"/>
      <c r="J1072" s="76"/>
      <c r="K1072" s="76"/>
      <c r="L1072" s="131"/>
      <c r="M1072" s="76"/>
    </row>
    <row r="1073" spans="1:13">
      <c r="A1073" s="131"/>
      <c r="B1073" s="131"/>
      <c r="C1073" s="130"/>
      <c r="D1073" s="132"/>
      <c r="E1073" s="132"/>
      <c r="F1073" s="132"/>
      <c r="G1073" s="132"/>
      <c r="H1073" s="132"/>
      <c r="I1073" s="76"/>
      <c r="J1073" s="76"/>
      <c r="K1073" s="76"/>
      <c r="L1073" s="131"/>
      <c r="M1073" s="76"/>
    </row>
    <row r="1074" spans="1:13">
      <c r="A1074" s="131"/>
      <c r="B1074" s="131"/>
      <c r="C1074" s="130"/>
      <c r="D1074" s="132"/>
      <c r="E1074" s="132"/>
      <c r="F1074" s="132"/>
      <c r="G1074" s="132"/>
      <c r="H1074" s="132"/>
      <c r="I1074" s="76"/>
      <c r="J1074" s="76"/>
      <c r="K1074" s="76"/>
      <c r="L1074" s="131"/>
      <c r="M1074" s="76"/>
    </row>
    <row r="1075" spans="1:13">
      <c r="A1075" s="131"/>
      <c r="B1075" s="131"/>
      <c r="C1075" s="130"/>
      <c r="D1075" s="132"/>
      <c r="E1075" s="132"/>
      <c r="F1075" s="132"/>
      <c r="G1075" s="132"/>
      <c r="H1075" s="132"/>
      <c r="I1075" s="76"/>
      <c r="J1075" s="76"/>
      <c r="K1075" s="76"/>
      <c r="L1075" s="131"/>
      <c r="M1075" s="76"/>
    </row>
    <row r="1076" spans="1:13">
      <c r="A1076" s="131"/>
      <c r="B1076" s="131"/>
      <c r="C1076" s="130"/>
      <c r="D1076" s="132"/>
      <c r="E1076" s="132"/>
      <c r="F1076" s="132"/>
      <c r="G1076" s="132"/>
      <c r="H1076" s="132"/>
      <c r="I1076" s="76"/>
      <c r="J1076" s="76"/>
      <c r="K1076" s="76"/>
      <c r="L1076" s="131"/>
      <c r="M1076" s="76"/>
    </row>
    <row r="1077" spans="1:13">
      <c r="A1077" s="131"/>
      <c r="B1077" s="131"/>
      <c r="C1077" s="130"/>
      <c r="D1077" s="132"/>
      <c r="E1077" s="132"/>
      <c r="F1077" s="132"/>
      <c r="G1077" s="132"/>
      <c r="H1077" s="132"/>
      <c r="I1077" s="76"/>
      <c r="J1077" s="76"/>
      <c r="K1077" s="76"/>
      <c r="L1077" s="131"/>
      <c r="M1077" s="76"/>
    </row>
    <row r="1078" spans="1:13">
      <c r="A1078" s="131"/>
      <c r="B1078" s="131"/>
      <c r="C1078" s="130"/>
      <c r="D1078" s="132"/>
      <c r="E1078" s="132"/>
      <c r="F1078" s="132"/>
      <c r="G1078" s="132"/>
      <c r="H1078" s="132"/>
      <c r="I1078" s="76"/>
      <c r="J1078" s="76"/>
      <c r="K1078" s="76"/>
      <c r="L1078" s="131"/>
      <c r="M1078" s="76"/>
    </row>
    <row r="1079" spans="1:13">
      <c r="A1079" s="131"/>
      <c r="B1079" s="131"/>
      <c r="C1079" s="130"/>
      <c r="D1079" s="132"/>
      <c r="E1079" s="132"/>
      <c r="F1079" s="132"/>
      <c r="G1079" s="132"/>
      <c r="H1079" s="132"/>
      <c r="I1079" s="76"/>
      <c r="J1079" s="76"/>
      <c r="K1079" s="76"/>
      <c r="L1079" s="131"/>
      <c r="M1079" s="76"/>
    </row>
    <row r="1080" spans="1:13">
      <c r="A1080" s="131"/>
      <c r="B1080" s="131"/>
      <c r="C1080" s="130"/>
      <c r="D1080" s="132"/>
      <c r="E1080" s="132"/>
      <c r="F1080" s="132"/>
      <c r="G1080" s="132"/>
      <c r="H1080" s="132"/>
      <c r="I1080" s="76"/>
      <c r="J1080" s="76"/>
      <c r="K1080" s="76"/>
      <c r="L1080" s="131"/>
      <c r="M1080" s="76"/>
    </row>
    <row r="1081" spans="1:13">
      <c r="A1081" s="131"/>
      <c r="B1081" s="131"/>
      <c r="C1081" s="130"/>
      <c r="D1081" s="132"/>
      <c r="E1081" s="132"/>
      <c r="F1081" s="132"/>
      <c r="G1081" s="132"/>
      <c r="H1081" s="132"/>
      <c r="I1081" s="76"/>
      <c r="J1081" s="76"/>
      <c r="K1081" s="76"/>
      <c r="L1081" s="131"/>
      <c r="M1081" s="76"/>
    </row>
    <row r="1082" spans="1:13">
      <c r="A1082" s="131"/>
      <c r="B1082" s="131"/>
      <c r="C1082" s="130"/>
      <c r="D1082" s="132"/>
      <c r="E1082" s="132"/>
      <c r="F1082" s="132"/>
      <c r="G1082" s="132"/>
      <c r="H1082" s="132"/>
      <c r="I1082" s="76"/>
      <c r="J1082" s="76"/>
      <c r="K1082" s="76"/>
      <c r="L1082" s="131"/>
      <c r="M1082" s="76"/>
    </row>
    <row r="1083" spans="1:13">
      <c r="A1083" s="131"/>
      <c r="B1083" s="131"/>
      <c r="C1083" s="130"/>
      <c r="D1083" s="132"/>
      <c r="E1083" s="132"/>
      <c r="F1083" s="132"/>
      <c r="G1083" s="132"/>
      <c r="H1083" s="132"/>
      <c r="I1083" s="76"/>
      <c r="J1083" s="76"/>
      <c r="K1083" s="76"/>
      <c r="L1083" s="131"/>
      <c r="M1083" s="76"/>
    </row>
    <row r="1084" spans="1:13">
      <c r="A1084" s="131"/>
      <c r="B1084" s="131"/>
      <c r="C1084" s="130"/>
      <c r="D1084" s="132"/>
      <c r="E1084" s="132"/>
      <c r="F1084" s="132"/>
      <c r="G1084" s="132"/>
      <c r="H1084" s="132"/>
      <c r="I1084" s="76"/>
      <c r="J1084" s="76"/>
      <c r="K1084" s="76"/>
      <c r="L1084" s="131"/>
      <c r="M1084" s="76"/>
    </row>
    <row r="1085" spans="1:13">
      <c r="A1085" s="131"/>
      <c r="B1085" s="131"/>
      <c r="C1085" s="130"/>
      <c r="D1085" s="132"/>
      <c r="E1085" s="132"/>
      <c r="F1085" s="132"/>
      <c r="G1085" s="132"/>
      <c r="H1085" s="132"/>
      <c r="I1085" s="76"/>
      <c r="J1085" s="76"/>
      <c r="K1085" s="76"/>
      <c r="L1085" s="131"/>
      <c r="M1085" s="76"/>
    </row>
    <row r="1086" spans="1:13">
      <c r="A1086" s="131"/>
      <c r="B1086" s="131"/>
      <c r="C1086" s="130"/>
      <c r="D1086" s="132"/>
      <c r="E1086" s="132"/>
      <c r="F1086" s="132"/>
      <c r="G1086" s="132"/>
      <c r="H1086" s="132"/>
      <c r="I1086" s="76"/>
      <c r="J1086" s="76"/>
      <c r="K1086" s="76"/>
      <c r="L1086" s="131"/>
      <c r="M1086" s="76"/>
    </row>
    <row r="1087" spans="1:13">
      <c r="A1087" s="131"/>
      <c r="B1087" s="131"/>
      <c r="C1087" s="130"/>
      <c r="D1087" s="132"/>
      <c r="E1087" s="132"/>
      <c r="F1087" s="132"/>
      <c r="G1087" s="132"/>
      <c r="H1087" s="132"/>
      <c r="I1087" s="76"/>
      <c r="J1087" s="76"/>
      <c r="K1087" s="76"/>
      <c r="L1087" s="131"/>
      <c r="M1087" s="76"/>
    </row>
    <row r="1088" spans="1:13">
      <c r="A1088" s="131"/>
      <c r="B1088" s="131"/>
      <c r="C1088" s="130"/>
      <c r="D1088" s="132"/>
      <c r="E1088" s="132"/>
      <c r="F1088" s="132"/>
      <c r="G1088" s="132"/>
      <c r="H1088" s="132"/>
      <c r="I1088" s="76"/>
      <c r="J1088" s="76"/>
      <c r="K1088" s="76"/>
      <c r="L1088" s="131"/>
      <c r="M1088" s="76"/>
    </row>
    <row r="1089" spans="1:13">
      <c r="A1089" s="131"/>
      <c r="B1089" s="131"/>
      <c r="C1089" s="130"/>
      <c r="D1089" s="132"/>
      <c r="E1089" s="132"/>
      <c r="F1089" s="132"/>
      <c r="G1089" s="132"/>
      <c r="H1089" s="132"/>
      <c r="I1089" s="76"/>
      <c r="J1089" s="76"/>
      <c r="K1089" s="76"/>
      <c r="L1089" s="131"/>
      <c r="M1089" s="76"/>
    </row>
    <row r="1090" spans="1:13">
      <c r="A1090" s="131"/>
      <c r="B1090" s="131"/>
      <c r="C1090" s="130"/>
      <c r="D1090" s="132"/>
      <c r="E1090" s="132"/>
      <c r="F1090" s="132"/>
      <c r="G1090" s="132"/>
      <c r="H1090" s="132"/>
      <c r="I1090" s="76"/>
      <c r="J1090" s="76"/>
      <c r="K1090" s="76"/>
      <c r="L1090" s="131"/>
      <c r="M1090" s="76"/>
    </row>
    <row r="1091" spans="1:13">
      <c r="A1091" s="131"/>
      <c r="B1091" s="131"/>
      <c r="C1091" s="130"/>
      <c r="D1091" s="132"/>
      <c r="E1091" s="132"/>
      <c r="F1091" s="132"/>
      <c r="G1091" s="132"/>
      <c r="H1091" s="132"/>
      <c r="I1091" s="76"/>
      <c r="J1091" s="76"/>
      <c r="K1091" s="76"/>
      <c r="L1091" s="131"/>
      <c r="M1091" s="76"/>
    </row>
    <row r="1092" spans="1:13">
      <c r="A1092" s="131"/>
      <c r="B1092" s="131"/>
      <c r="C1092" s="130"/>
      <c r="D1092" s="132"/>
      <c r="E1092" s="132"/>
      <c r="F1092" s="132"/>
      <c r="G1092" s="132"/>
      <c r="H1092" s="132"/>
      <c r="I1092" s="76"/>
      <c r="J1092" s="76"/>
      <c r="K1092" s="76"/>
      <c r="L1092" s="131"/>
      <c r="M1092" s="76"/>
    </row>
    <row r="1093" spans="1:13">
      <c r="A1093" s="131"/>
      <c r="B1093" s="131"/>
      <c r="C1093" s="130"/>
      <c r="D1093" s="132"/>
      <c r="E1093" s="132"/>
      <c r="F1093" s="132"/>
      <c r="G1093" s="132"/>
      <c r="H1093" s="132"/>
      <c r="I1093" s="76"/>
      <c r="J1093" s="76"/>
      <c r="K1093" s="76"/>
      <c r="L1093" s="131"/>
      <c r="M1093" s="76"/>
    </row>
    <row r="1094" spans="1:13">
      <c r="A1094" s="131"/>
      <c r="B1094" s="131"/>
      <c r="C1094" s="130"/>
      <c r="D1094" s="132"/>
      <c r="E1094" s="132"/>
      <c r="F1094" s="132"/>
      <c r="G1094" s="132"/>
      <c r="H1094" s="132"/>
      <c r="I1094" s="76"/>
      <c r="J1094" s="76"/>
      <c r="K1094" s="76"/>
      <c r="L1094" s="131"/>
      <c r="M1094" s="76"/>
    </row>
    <row r="1095" spans="1:13">
      <c r="A1095" s="131"/>
      <c r="B1095" s="131"/>
      <c r="C1095" s="130"/>
      <c r="D1095" s="132"/>
      <c r="E1095" s="132"/>
      <c r="F1095" s="132"/>
      <c r="G1095" s="132"/>
      <c r="H1095" s="132"/>
      <c r="I1095" s="76"/>
      <c r="J1095" s="76"/>
      <c r="K1095" s="76"/>
      <c r="L1095" s="131"/>
      <c r="M1095" s="76"/>
    </row>
    <row r="1096" spans="1:13">
      <c r="A1096" s="131"/>
      <c r="B1096" s="131"/>
      <c r="C1096" s="130"/>
      <c r="D1096" s="132"/>
      <c r="E1096" s="132"/>
      <c r="F1096" s="132"/>
      <c r="G1096" s="132"/>
      <c r="H1096" s="132"/>
      <c r="I1096" s="76"/>
      <c r="J1096" s="76"/>
      <c r="K1096" s="76"/>
      <c r="L1096" s="131"/>
      <c r="M1096" s="76"/>
    </row>
    <row r="1097" spans="1:13">
      <c r="A1097" s="131"/>
      <c r="B1097" s="131"/>
      <c r="C1097" s="130"/>
      <c r="D1097" s="132"/>
      <c r="E1097" s="132"/>
      <c r="F1097" s="132"/>
      <c r="G1097" s="132"/>
      <c r="H1097" s="132"/>
      <c r="I1097" s="76"/>
      <c r="J1097" s="76"/>
      <c r="K1097" s="76"/>
      <c r="L1097" s="131"/>
      <c r="M1097" s="76"/>
    </row>
    <row r="1098" spans="1:13">
      <c r="A1098" s="131"/>
      <c r="B1098" s="131"/>
      <c r="C1098" s="130"/>
      <c r="D1098" s="132"/>
      <c r="E1098" s="132"/>
      <c r="F1098" s="132"/>
      <c r="G1098" s="132"/>
      <c r="H1098" s="132"/>
      <c r="I1098" s="76"/>
      <c r="J1098" s="76"/>
      <c r="K1098" s="76"/>
      <c r="L1098" s="131"/>
      <c r="M1098" s="76"/>
    </row>
    <row r="1099" spans="1:13">
      <c r="A1099" s="131"/>
      <c r="B1099" s="131"/>
      <c r="C1099" s="130"/>
      <c r="D1099" s="132"/>
      <c r="E1099" s="132"/>
      <c r="F1099" s="132"/>
      <c r="G1099" s="132"/>
      <c r="H1099" s="132"/>
      <c r="I1099" s="76"/>
      <c r="J1099" s="76"/>
      <c r="K1099" s="76"/>
      <c r="L1099" s="131"/>
      <c r="M1099" s="76"/>
    </row>
    <row r="1100" spans="1:13">
      <c r="A1100" s="131"/>
      <c r="B1100" s="131"/>
      <c r="C1100" s="130"/>
      <c r="D1100" s="132"/>
      <c r="E1100" s="132"/>
      <c r="F1100" s="132"/>
      <c r="G1100" s="132"/>
      <c r="H1100" s="132"/>
      <c r="I1100" s="76"/>
      <c r="J1100" s="76"/>
      <c r="K1100" s="76"/>
      <c r="L1100" s="131"/>
      <c r="M1100" s="76"/>
    </row>
    <row r="1101" spans="1:13">
      <c r="A1101" s="131"/>
      <c r="B1101" s="131"/>
      <c r="C1101" s="130"/>
      <c r="D1101" s="132"/>
      <c r="E1101" s="132"/>
      <c r="F1101" s="132"/>
      <c r="G1101" s="132"/>
      <c r="H1101" s="132"/>
      <c r="I1101" s="76"/>
      <c r="J1101" s="76"/>
      <c r="K1101" s="76"/>
      <c r="L1101" s="131"/>
      <c r="M1101" s="76"/>
    </row>
    <row r="1102" spans="1:13">
      <c r="A1102" s="131"/>
      <c r="B1102" s="131"/>
      <c r="C1102" s="130"/>
      <c r="D1102" s="132"/>
      <c r="E1102" s="132"/>
      <c r="F1102" s="132"/>
      <c r="G1102" s="132"/>
      <c r="H1102" s="132"/>
      <c r="I1102" s="76"/>
      <c r="J1102" s="76"/>
      <c r="K1102" s="76"/>
      <c r="L1102" s="131"/>
      <c r="M1102" s="76"/>
    </row>
    <row r="1103" spans="1:13">
      <c r="A1103" s="131"/>
      <c r="B1103" s="131"/>
      <c r="C1103" s="130"/>
      <c r="D1103" s="132"/>
      <c r="E1103" s="132"/>
      <c r="F1103" s="132"/>
      <c r="G1103" s="132"/>
      <c r="H1103" s="132"/>
      <c r="I1103" s="76"/>
      <c r="J1103" s="76"/>
      <c r="K1103" s="76"/>
      <c r="L1103" s="131"/>
      <c r="M1103" s="76"/>
    </row>
    <row r="1104" spans="1:13">
      <c r="A1104" s="131"/>
      <c r="B1104" s="131"/>
      <c r="C1104" s="130"/>
      <c r="D1104" s="132"/>
      <c r="E1104" s="132"/>
      <c r="F1104" s="132"/>
      <c r="G1104" s="132"/>
      <c r="H1104" s="132"/>
      <c r="I1104" s="76"/>
      <c r="J1104" s="76"/>
      <c r="K1104" s="76"/>
      <c r="L1104" s="131"/>
      <c r="M1104" s="76"/>
    </row>
    <row r="1105" spans="1:13">
      <c r="A1105" s="131"/>
      <c r="B1105" s="131"/>
      <c r="C1105" s="130"/>
      <c r="D1105" s="132"/>
      <c r="E1105" s="132"/>
      <c r="F1105" s="132"/>
      <c r="G1105" s="132"/>
      <c r="H1105" s="132"/>
      <c r="I1105" s="76"/>
      <c r="J1105" s="76"/>
      <c r="K1105" s="76"/>
      <c r="L1105" s="131"/>
      <c r="M1105" s="76"/>
    </row>
    <row r="1106" spans="1:13">
      <c r="A1106" s="131"/>
      <c r="B1106" s="131"/>
      <c r="C1106" s="130"/>
      <c r="D1106" s="132"/>
      <c r="E1106" s="132"/>
      <c r="F1106" s="132"/>
      <c r="G1106" s="132"/>
      <c r="H1106" s="132"/>
      <c r="I1106" s="76"/>
      <c r="J1106" s="76"/>
      <c r="K1106" s="76"/>
      <c r="L1106" s="131"/>
      <c r="M1106" s="76"/>
    </row>
    <row r="1107" spans="1:13">
      <c r="A1107" s="131"/>
      <c r="B1107" s="131"/>
      <c r="C1107" s="130"/>
      <c r="D1107" s="132"/>
      <c r="E1107" s="132"/>
      <c r="F1107" s="132"/>
      <c r="G1107" s="132"/>
      <c r="H1107" s="132"/>
      <c r="I1107" s="76"/>
      <c r="J1107" s="76"/>
      <c r="K1107" s="76"/>
      <c r="L1107" s="131"/>
      <c r="M1107" s="76"/>
    </row>
    <row r="1108" spans="1:13">
      <c r="A1108" s="131"/>
      <c r="B1108" s="131"/>
      <c r="C1108" s="130"/>
      <c r="D1108" s="132"/>
      <c r="E1108" s="132"/>
      <c r="F1108" s="132"/>
      <c r="G1108" s="132"/>
      <c r="H1108" s="132"/>
      <c r="I1108" s="76"/>
      <c r="J1108" s="76"/>
      <c r="K1108" s="76"/>
      <c r="L1108" s="131"/>
      <c r="M1108" s="76"/>
    </row>
    <row r="1109" spans="1:13">
      <c r="A1109" s="131"/>
      <c r="B1109" s="131"/>
      <c r="C1109" s="130"/>
      <c r="D1109" s="132"/>
      <c r="E1109" s="132"/>
      <c r="F1109" s="132"/>
      <c r="G1109" s="132"/>
      <c r="H1109" s="132"/>
      <c r="I1109" s="76"/>
      <c r="J1109" s="76"/>
      <c r="K1109" s="76"/>
      <c r="L1109" s="131"/>
      <c r="M1109" s="76"/>
    </row>
    <row r="1110" spans="1:13">
      <c r="A1110" s="131"/>
      <c r="B1110" s="131"/>
      <c r="C1110" s="130"/>
      <c r="D1110" s="132"/>
      <c r="E1110" s="132"/>
      <c r="F1110" s="132"/>
      <c r="G1110" s="132"/>
      <c r="H1110" s="132"/>
      <c r="I1110" s="76"/>
      <c r="J1110" s="76"/>
      <c r="K1110" s="76"/>
      <c r="L1110" s="131"/>
      <c r="M1110" s="76"/>
    </row>
    <row r="1111" spans="1:13">
      <c r="A1111" s="131"/>
      <c r="B1111" s="131"/>
      <c r="C1111" s="130"/>
      <c r="D1111" s="132"/>
      <c r="E1111" s="132"/>
      <c r="F1111" s="132"/>
      <c r="G1111" s="132"/>
      <c r="H1111" s="132"/>
      <c r="I1111" s="76"/>
      <c r="J1111" s="76"/>
      <c r="K1111" s="76"/>
      <c r="L1111" s="131"/>
      <c r="M1111" s="76"/>
    </row>
    <row r="1112" spans="1:13">
      <c r="A1112" s="131"/>
      <c r="B1112" s="131"/>
      <c r="C1112" s="130"/>
      <c r="D1112" s="132"/>
      <c r="E1112" s="132"/>
      <c r="F1112" s="132"/>
      <c r="G1112" s="132"/>
      <c r="H1112" s="132"/>
      <c r="I1112" s="76"/>
      <c r="J1112" s="76"/>
      <c r="K1112" s="76"/>
      <c r="L1112" s="131"/>
      <c r="M1112" s="76"/>
    </row>
    <row r="1113" spans="1:13">
      <c r="A1113" s="131"/>
      <c r="B1113" s="131"/>
      <c r="C1113" s="130"/>
      <c r="D1113" s="132"/>
      <c r="E1113" s="132"/>
      <c r="F1113" s="132"/>
      <c r="G1113" s="132"/>
      <c r="H1113" s="132"/>
      <c r="I1113" s="76"/>
      <c r="J1113" s="76"/>
      <c r="K1113" s="76"/>
      <c r="L1113" s="131"/>
      <c r="M1113" s="76"/>
    </row>
    <row r="1114" spans="1:13">
      <c r="A1114" s="131"/>
      <c r="B1114" s="131"/>
      <c r="C1114" s="130"/>
      <c r="D1114" s="132"/>
      <c r="E1114" s="132"/>
      <c r="F1114" s="132"/>
      <c r="G1114" s="132"/>
      <c r="H1114" s="132"/>
      <c r="I1114" s="76"/>
      <c r="J1114" s="76"/>
      <c r="K1114" s="76"/>
      <c r="L1114" s="131"/>
      <c r="M1114" s="76"/>
    </row>
    <row r="1115" spans="1:13">
      <c r="A1115" s="131"/>
      <c r="B1115" s="131"/>
      <c r="C1115" s="130"/>
      <c r="D1115" s="132"/>
      <c r="E1115" s="132"/>
      <c r="F1115" s="132"/>
      <c r="G1115" s="132"/>
      <c r="H1115" s="132"/>
      <c r="I1115" s="76"/>
      <c r="J1115" s="76"/>
      <c r="K1115" s="76"/>
      <c r="L1115" s="131"/>
      <c r="M1115" s="76"/>
    </row>
    <row r="1116" spans="1:13">
      <c r="A1116" s="131"/>
      <c r="B1116" s="131"/>
      <c r="C1116" s="130"/>
      <c r="D1116" s="132"/>
      <c r="E1116" s="132"/>
      <c r="F1116" s="132"/>
      <c r="G1116" s="132"/>
      <c r="H1116" s="132"/>
      <c r="I1116" s="76"/>
      <c r="J1116" s="76"/>
      <c r="K1116" s="76"/>
      <c r="L1116" s="131"/>
      <c r="M1116" s="76"/>
    </row>
    <row r="1117" spans="1:13">
      <c r="A1117" s="131"/>
      <c r="B1117" s="131"/>
      <c r="C1117" s="130"/>
      <c r="D1117" s="132"/>
      <c r="E1117" s="132"/>
      <c r="F1117" s="132"/>
      <c r="G1117" s="132"/>
      <c r="H1117" s="132"/>
      <c r="I1117" s="76"/>
      <c r="J1117" s="76"/>
      <c r="K1117" s="76"/>
      <c r="L1117" s="131"/>
      <c r="M1117" s="76"/>
    </row>
    <row r="1118" spans="1:13">
      <c r="A1118" s="131"/>
      <c r="B1118" s="131"/>
      <c r="C1118" s="130"/>
      <c r="D1118" s="132"/>
      <c r="E1118" s="132"/>
      <c r="F1118" s="132"/>
      <c r="G1118" s="132"/>
      <c r="H1118" s="132"/>
      <c r="I1118" s="76"/>
      <c r="J1118" s="76"/>
      <c r="K1118" s="76"/>
      <c r="L1118" s="131"/>
      <c r="M1118" s="76"/>
    </row>
    <row r="1119" spans="1:13">
      <c r="A1119" s="131"/>
      <c r="B1119" s="131"/>
      <c r="C1119" s="130"/>
      <c r="D1119" s="132"/>
      <c r="E1119" s="132"/>
      <c r="F1119" s="132"/>
      <c r="G1119" s="132"/>
      <c r="H1119" s="132"/>
      <c r="I1119" s="76"/>
      <c r="J1119" s="76"/>
      <c r="K1119" s="76"/>
      <c r="L1119" s="131"/>
      <c r="M1119" s="76"/>
    </row>
    <row r="1120" spans="1:13">
      <c r="A1120" s="131"/>
      <c r="B1120" s="131"/>
      <c r="C1120" s="130"/>
      <c r="D1120" s="132"/>
      <c r="E1120" s="132"/>
      <c r="F1120" s="132"/>
      <c r="G1120" s="132"/>
      <c r="H1120" s="132"/>
      <c r="I1120" s="76"/>
      <c r="J1120" s="76"/>
      <c r="K1120" s="76"/>
      <c r="L1120" s="131"/>
      <c r="M1120" s="76"/>
    </row>
    <row r="1121" spans="1:13">
      <c r="A1121" s="131"/>
      <c r="B1121" s="131"/>
      <c r="C1121" s="130"/>
      <c r="D1121" s="132"/>
      <c r="E1121" s="132"/>
      <c r="F1121" s="132"/>
      <c r="G1121" s="132"/>
      <c r="H1121" s="132"/>
      <c r="I1121" s="76"/>
      <c r="J1121" s="76"/>
      <c r="K1121" s="76"/>
      <c r="L1121" s="131"/>
      <c r="M1121" s="76"/>
    </row>
    <row r="1122" spans="1:13">
      <c r="A1122" s="131"/>
      <c r="B1122" s="131"/>
      <c r="C1122" s="130"/>
      <c r="D1122" s="132"/>
      <c r="E1122" s="132"/>
      <c r="F1122" s="132"/>
      <c r="G1122" s="132"/>
      <c r="H1122" s="132"/>
      <c r="I1122" s="76"/>
      <c r="J1122" s="76"/>
      <c r="K1122" s="76"/>
      <c r="L1122" s="131"/>
      <c r="M1122" s="76"/>
    </row>
    <row r="1123" spans="1:13">
      <c r="A1123" s="131"/>
      <c r="B1123" s="131"/>
      <c r="C1123" s="130"/>
      <c r="D1123" s="132"/>
      <c r="E1123" s="132"/>
      <c r="F1123" s="132"/>
      <c r="G1123" s="132"/>
      <c r="H1123" s="132"/>
      <c r="I1123" s="76"/>
      <c r="J1123" s="76"/>
      <c r="K1123" s="76"/>
      <c r="L1123" s="131"/>
      <c r="M1123" s="76"/>
    </row>
    <row r="1124" spans="1:13">
      <c r="A1124" s="131"/>
      <c r="B1124" s="131"/>
      <c r="C1124" s="130"/>
      <c r="D1124" s="132"/>
      <c r="E1124" s="132"/>
      <c r="F1124" s="132"/>
      <c r="G1124" s="132"/>
      <c r="H1124" s="132"/>
      <c r="I1124" s="76"/>
      <c r="J1124" s="76"/>
      <c r="K1124" s="76"/>
      <c r="L1124" s="131"/>
      <c r="M1124" s="76"/>
    </row>
    <row r="1125" spans="1:13">
      <c r="A1125" s="131"/>
      <c r="B1125" s="131"/>
      <c r="C1125" s="130"/>
      <c r="D1125" s="132"/>
      <c r="E1125" s="132"/>
      <c r="F1125" s="132"/>
      <c r="G1125" s="132"/>
      <c r="H1125" s="132"/>
      <c r="I1125" s="76"/>
      <c r="J1125" s="76"/>
      <c r="K1125" s="76"/>
      <c r="L1125" s="131"/>
      <c r="M1125" s="76"/>
    </row>
    <row r="1126" spans="1:13">
      <c r="A1126" s="131"/>
      <c r="B1126" s="131"/>
      <c r="C1126" s="130"/>
      <c r="D1126" s="132"/>
      <c r="E1126" s="132"/>
      <c r="F1126" s="132"/>
      <c r="G1126" s="132"/>
      <c r="H1126" s="132"/>
      <c r="I1126" s="76"/>
      <c r="J1126" s="76"/>
      <c r="K1126" s="76"/>
      <c r="L1126" s="131"/>
      <c r="M1126" s="76"/>
    </row>
    <row r="1127" spans="1:13">
      <c r="A1127" s="131"/>
      <c r="B1127" s="131"/>
      <c r="C1127" s="130"/>
      <c r="D1127" s="132"/>
      <c r="E1127" s="132"/>
      <c r="F1127" s="132"/>
      <c r="G1127" s="132"/>
      <c r="H1127" s="132"/>
      <c r="I1127" s="76"/>
      <c r="J1127" s="76"/>
      <c r="K1127" s="76"/>
      <c r="L1127" s="131"/>
      <c r="M1127" s="76"/>
    </row>
    <row r="1128" spans="1:13">
      <c r="A1128" s="131"/>
      <c r="B1128" s="131"/>
      <c r="C1128" s="130"/>
      <c r="D1128" s="132"/>
      <c r="E1128" s="132"/>
      <c r="F1128" s="132"/>
      <c r="G1128" s="132"/>
      <c r="H1128" s="132"/>
      <c r="I1128" s="76"/>
      <c r="J1128" s="76"/>
      <c r="K1128" s="76"/>
      <c r="L1128" s="131"/>
      <c r="M1128" s="76"/>
    </row>
    <row r="1129" spans="1:13">
      <c r="A1129" s="131"/>
      <c r="B1129" s="131"/>
      <c r="C1129" s="130"/>
      <c r="D1129" s="132"/>
      <c r="E1129" s="132"/>
      <c r="F1129" s="132"/>
      <c r="G1129" s="132"/>
      <c r="H1129" s="132"/>
      <c r="I1129" s="76"/>
      <c r="J1129" s="76"/>
      <c r="K1129" s="76"/>
      <c r="L1129" s="131"/>
      <c r="M1129" s="76"/>
    </row>
    <row r="1130" spans="1:13">
      <c r="A1130" s="131"/>
      <c r="B1130" s="131"/>
      <c r="C1130" s="130"/>
      <c r="D1130" s="132"/>
      <c r="E1130" s="132"/>
      <c r="F1130" s="132"/>
      <c r="G1130" s="132"/>
      <c r="H1130" s="132"/>
      <c r="I1130" s="76"/>
      <c r="J1130" s="76"/>
      <c r="K1130" s="76"/>
      <c r="L1130" s="131"/>
      <c r="M1130" s="76"/>
    </row>
    <row r="1131" spans="1:13">
      <c r="A1131" s="131"/>
      <c r="B1131" s="131"/>
      <c r="C1131" s="130"/>
      <c r="D1131" s="132"/>
      <c r="E1131" s="132"/>
      <c r="F1131" s="132"/>
      <c r="G1131" s="132"/>
      <c r="H1131" s="132"/>
      <c r="I1131" s="76"/>
      <c r="J1131" s="76"/>
      <c r="K1131" s="76"/>
      <c r="L1131" s="131"/>
      <c r="M1131" s="76"/>
    </row>
    <row r="1132" spans="1:13">
      <c r="A1132" s="131"/>
      <c r="B1132" s="131"/>
      <c r="C1132" s="130"/>
      <c r="D1132" s="132"/>
      <c r="E1132" s="132"/>
      <c r="F1132" s="132"/>
      <c r="G1132" s="132"/>
      <c r="H1132" s="132"/>
      <c r="I1132" s="76"/>
      <c r="J1132" s="76"/>
      <c r="K1132" s="76"/>
      <c r="L1132" s="131"/>
      <c r="M1132" s="76"/>
    </row>
    <row r="1133" spans="1:13">
      <c r="A1133" s="131"/>
      <c r="B1133" s="131"/>
      <c r="C1133" s="130"/>
      <c r="D1133" s="132"/>
      <c r="E1133" s="132"/>
      <c r="F1133" s="132"/>
      <c r="G1133" s="132"/>
      <c r="H1133" s="132"/>
      <c r="I1133" s="76"/>
      <c r="J1133" s="76"/>
      <c r="K1133" s="76"/>
      <c r="L1133" s="131"/>
      <c r="M1133" s="76"/>
    </row>
    <row r="1134" spans="1:13">
      <c r="A1134" s="131"/>
      <c r="B1134" s="131"/>
      <c r="C1134" s="130"/>
      <c r="D1134" s="132"/>
      <c r="E1134" s="132"/>
      <c r="F1134" s="132"/>
      <c r="G1134" s="132"/>
      <c r="H1134" s="132"/>
      <c r="I1134" s="76"/>
      <c r="J1134" s="76"/>
      <c r="K1134" s="76"/>
      <c r="L1134" s="131"/>
      <c r="M1134" s="76"/>
    </row>
    <row r="1135" spans="1:13">
      <c r="A1135" s="131"/>
      <c r="B1135" s="131"/>
      <c r="C1135" s="130"/>
      <c r="D1135" s="132"/>
      <c r="E1135" s="132"/>
      <c r="F1135" s="132"/>
      <c r="G1135" s="132"/>
      <c r="H1135" s="132"/>
      <c r="I1135" s="76"/>
      <c r="J1135" s="76"/>
      <c r="K1135" s="76"/>
      <c r="L1135" s="131"/>
      <c r="M1135" s="76"/>
    </row>
    <row r="1136" spans="1:13">
      <c r="A1136" s="131"/>
      <c r="B1136" s="131"/>
      <c r="C1136" s="130"/>
      <c r="D1136" s="132"/>
      <c r="E1136" s="132"/>
      <c r="F1136" s="132"/>
      <c r="G1136" s="132"/>
      <c r="H1136" s="132"/>
      <c r="I1136" s="76"/>
      <c r="J1136" s="76"/>
      <c r="K1136" s="76"/>
      <c r="L1136" s="131"/>
      <c r="M1136" s="76"/>
    </row>
    <row r="1137" spans="1:13">
      <c r="A1137" s="131"/>
      <c r="B1137" s="131"/>
      <c r="C1137" s="130"/>
      <c r="D1137" s="132"/>
      <c r="E1137" s="132"/>
      <c r="F1137" s="132"/>
      <c r="G1137" s="132"/>
      <c r="H1137" s="132"/>
      <c r="I1137" s="76"/>
      <c r="J1137" s="76"/>
      <c r="K1137" s="76"/>
      <c r="L1137" s="131"/>
      <c r="M1137" s="76"/>
    </row>
    <row r="1138" spans="1:13">
      <c r="A1138" s="131"/>
      <c r="B1138" s="131"/>
      <c r="C1138" s="130"/>
      <c r="D1138" s="132"/>
      <c r="E1138" s="132"/>
      <c r="F1138" s="132"/>
      <c r="G1138" s="132"/>
      <c r="H1138" s="132"/>
      <c r="I1138" s="76"/>
      <c r="J1138" s="76"/>
      <c r="K1138" s="76"/>
      <c r="L1138" s="131"/>
      <c r="M1138" s="76"/>
    </row>
    <row r="1139" spans="1:13">
      <c r="A1139" s="131"/>
      <c r="B1139" s="131"/>
      <c r="C1139" s="130"/>
      <c r="D1139" s="132"/>
      <c r="E1139" s="132"/>
      <c r="F1139" s="132"/>
      <c r="G1139" s="132"/>
      <c r="H1139" s="132"/>
      <c r="I1139" s="76"/>
      <c r="J1139" s="76"/>
      <c r="K1139" s="76"/>
      <c r="L1139" s="131"/>
      <c r="M1139" s="76"/>
    </row>
    <row r="1140" spans="1:13">
      <c r="A1140" s="131"/>
      <c r="B1140" s="131"/>
      <c r="C1140" s="130"/>
      <c r="D1140" s="132"/>
      <c r="E1140" s="132"/>
      <c r="F1140" s="132"/>
      <c r="G1140" s="132"/>
      <c r="H1140" s="132"/>
      <c r="I1140" s="76"/>
      <c r="J1140" s="76"/>
      <c r="K1140" s="76"/>
      <c r="L1140" s="131"/>
      <c r="M1140" s="76"/>
    </row>
    <row r="1141" spans="1:13">
      <c r="A1141" s="131"/>
      <c r="B1141" s="131"/>
      <c r="C1141" s="130"/>
      <c r="D1141" s="132"/>
      <c r="E1141" s="132"/>
      <c r="F1141" s="132"/>
      <c r="G1141" s="132"/>
      <c r="H1141" s="132"/>
      <c r="I1141" s="76"/>
      <c r="J1141" s="76"/>
      <c r="K1141" s="76"/>
      <c r="L1141" s="131"/>
      <c r="M1141" s="76"/>
    </row>
    <row r="1142" spans="1:13">
      <c r="A1142" s="131"/>
      <c r="B1142" s="131"/>
      <c r="C1142" s="130"/>
      <c r="D1142" s="132"/>
      <c r="E1142" s="132"/>
      <c r="F1142" s="132"/>
      <c r="G1142" s="132"/>
      <c r="H1142" s="132"/>
      <c r="I1142" s="76"/>
      <c r="J1142" s="76"/>
      <c r="K1142" s="76"/>
      <c r="L1142" s="131"/>
      <c r="M1142" s="76"/>
    </row>
    <row r="1143" spans="1:13">
      <c r="A1143" s="131"/>
      <c r="B1143" s="131"/>
      <c r="C1143" s="130"/>
      <c r="D1143" s="132"/>
      <c r="E1143" s="132"/>
      <c r="F1143" s="132"/>
      <c r="G1143" s="132"/>
      <c r="H1143" s="132"/>
      <c r="I1143" s="76"/>
      <c r="J1143" s="76"/>
      <c r="K1143" s="76"/>
      <c r="L1143" s="131"/>
      <c r="M1143" s="76"/>
    </row>
    <row r="1144" spans="1:13">
      <c r="A1144" s="131"/>
      <c r="B1144" s="131"/>
      <c r="C1144" s="130"/>
      <c r="D1144" s="132"/>
      <c r="E1144" s="132"/>
      <c r="F1144" s="132"/>
      <c r="G1144" s="132"/>
      <c r="H1144" s="132"/>
      <c r="I1144" s="76"/>
      <c r="J1144" s="76"/>
      <c r="K1144" s="76"/>
      <c r="L1144" s="131"/>
      <c r="M1144" s="76"/>
    </row>
    <row r="1145" spans="1:13">
      <c r="A1145" s="131"/>
      <c r="B1145" s="131"/>
      <c r="C1145" s="130"/>
      <c r="D1145" s="132"/>
      <c r="E1145" s="132"/>
      <c r="F1145" s="132"/>
      <c r="G1145" s="132"/>
      <c r="H1145" s="132"/>
      <c r="I1145" s="76"/>
      <c r="J1145" s="76"/>
      <c r="K1145" s="76"/>
      <c r="L1145" s="131"/>
      <c r="M1145" s="76"/>
    </row>
    <row r="1146" spans="1:13">
      <c r="A1146" s="131"/>
      <c r="B1146" s="131"/>
      <c r="C1146" s="130"/>
      <c r="D1146" s="132"/>
      <c r="E1146" s="132"/>
      <c r="F1146" s="132"/>
      <c r="G1146" s="132"/>
      <c r="H1146" s="132"/>
      <c r="I1146" s="76"/>
      <c r="J1146" s="76"/>
      <c r="K1146" s="76"/>
      <c r="L1146" s="131"/>
      <c r="M1146" s="76"/>
    </row>
    <row r="1147" spans="1:13">
      <c r="A1147" s="131"/>
      <c r="B1147" s="131"/>
      <c r="C1147" s="130"/>
      <c r="D1147" s="132"/>
      <c r="E1147" s="132"/>
      <c r="F1147" s="132"/>
      <c r="G1147" s="132"/>
      <c r="H1147" s="132"/>
      <c r="I1147" s="76"/>
      <c r="J1147" s="76"/>
      <c r="K1147" s="76"/>
      <c r="L1147" s="131"/>
      <c r="M1147" s="76"/>
    </row>
    <row r="1148" spans="1:13">
      <c r="A1148" s="131"/>
      <c r="B1148" s="131"/>
      <c r="C1148" s="130"/>
      <c r="D1148" s="132"/>
      <c r="E1148" s="132"/>
      <c r="F1148" s="132"/>
      <c r="G1148" s="132"/>
      <c r="H1148" s="132"/>
      <c r="I1148" s="76"/>
      <c r="J1148" s="76"/>
      <c r="K1148" s="76"/>
      <c r="L1148" s="131"/>
      <c r="M1148" s="76"/>
    </row>
    <row r="1149" spans="1:13">
      <c r="A1149" s="131"/>
      <c r="B1149" s="131"/>
      <c r="C1149" s="130"/>
      <c r="D1149" s="132"/>
      <c r="E1149" s="132"/>
      <c r="F1149" s="132"/>
      <c r="G1149" s="132"/>
      <c r="H1149" s="132"/>
      <c r="I1149" s="76"/>
      <c r="J1149" s="76"/>
      <c r="K1149" s="76"/>
      <c r="L1149" s="131"/>
      <c r="M1149" s="76"/>
    </row>
    <row r="1150" spans="1:13">
      <c r="A1150" s="131"/>
      <c r="B1150" s="131"/>
      <c r="C1150" s="130"/>
      <c r="D1150" s="132"/>
      <c r="E1150" s="132"/>
      <c r="F1150" s="132"/>
      <c r="G1150" s="132"/>
      <c r="H1150" s="132"/>
      <c r="I1150" s="76"/>
      <c r="J1150" s="76"/>
      <c r="K1150" s="76"/>
      <c r="L1150" s="131"/>
      <c r="M1150" s="76"/>
    </row>
    <row r="1151" spans="1:13">
      <c r="A1151" s="131"/>
      <c r="B1151" s="131"/>
      <c r="C1151" s="130"/>
      <c r="D1151" s="132"/>
      <c r="E1151" s="132"/>
      <c r="F1151" s="132"/>
      <c r="G1151" s="132"/>
      <c r="H1151" s="132"/>
      <c r="I1151" s="76"/>
      <c r="J1151" s="76"/>
      <c r="K1151" s="76"/>
      <c r="L1151" s="131"/>
      <c r="M1151" s="76"/>
    </row>
    <row r="1152" spans="1:13">
      <c r="A1152" s="131"/>
      <c r="B1152" s="131"/>
      <c r="C1152" s="130"/>
      <c r="D1152" s="132"/>
      <c r="E1152" s="132"/>
      <c r="F1152" s="132"/>
      <c r="G1152" s="132"/>
      <c r="H1152" s="132"/>
      <c r="I1152" s="76"/>
      <c r="J1152" s="76"/>
      <c r="K1152" s="76"/>
      <c r="L1152" s="131"/>
      <c r="M1152" s="76"/>
    </row>
    <row r="1153" spans="1:13">
      <c r="A1153" s="131"/>
      <c r="B1153" s="131"/>
      <c r="C1153" s="130"/>
      <c r="D1153" s="132"/>
      <c r="E1153" s="132"/>
      <c r="F1153" s="132"/>
      <c r="G1153" s="132"/>
      <c r="H1153" s="132"/>
      <c r="I1153" s="76"/>
      <c r="J1153" s="76"/>
      <c r="K1153" s="76"/>
      <c r="L1153" s="131"/>
      <c r="M1153" s="76"/>
    </row>
    <row r="1154" spans="1:13">
      <c r="A1154" s="131"/>
      <c r="B1154" s="131"/>
      <c r="C1154" s="130"/>
      <c r="D1154" s="132"/>
      <c r="E1154" s="132"/>
      <c r="F1154" s="132"/>
      <c r="G1154" s="132"/>
      <c r="H1154" s="132"/>
      <c r="I1154" s="76"/>
      <c r="J1154" s="76"/>
      <c r="K1154" s="76"/>
      <c r="L1154" s="131"/>
      <c r="M1154" s="76"/>
    </row>
    <row r="1155" spans="1:13">
      <c r="A1155" s="131"/>
      <c r="B1155" s="131"/>
      <c r="C1155" s="130"/>
      <c r="D1155" s="132"/>
      <c r="E1155" s="132"/>
      <c r="F1155" s="132"/>
      <c r="G1155" s="132"/>
      <c r="H1155" s="132"/>
      <c r="I1155" s="76"/>
      <c r="J1155" s="76"/>
      <c r="K1155" s="76"/>
      <c r="L1155" s="131"/>
      <c r="M1155" s="76"/>
    </row>
    <row r="1156" spans="1:13">
      <c r="A1156" s="131"/>
      <c r="B1156" s="131"/>
      <c r="C1156" s="130"/>
      <c r="D1156" s="132"/>
      <c r="E1156" s="132"/>
      <c r="F1156" s="132"/>
      <c r="G1156" s="132"/>
      <c r="H1156" s="132"/>
      <c r="I1156" s="76"/>
      <c r="J1156" s="76"/>
      <c r="K1156" s="76"/>
      <c r="L1156" s="131"/>
      <c r="M1156" s="76"/>
    </row>
    <row r="1157" spans="1:13">
      <c r="A1157" s="131"/>
      <c r="B1157" s="131"/>
      <c r="C1157" s="130"/>
      <c r="D1157" s="132"/>
      <c r="E1157" s="132"/>
      <c r="F1157" s="132"/>
      <c r="G1157" s="132"/>
      <c r="H1157" s="132"/>
      <c r="I1157" s="76"/>
      <c r="J1157" s="76"/>
      <c r="K1157" s="76"/>
      <c r="L1157" s="131"/>
      <c r="M1157" s="76"/>
    </row>
    <row r="1158" spans="1:13">
      <c r="A1158" s="131"/>
      <c r="B1158" s="131"/>
      <c r="C1158" s="130"/>
      <c r="D1158" s="132"/>
      <c r="E1158" s="132"/>
      <c r="F1158" s="132"/>
      <c r="G1158" s="132"/>
      <c r="H1158" s="132"/>
      <c r="I1158" s="76"/>
      <c r="J1158" s="76"/>
      <c r="K1158" s="76"/>
      <c r="L1158" s="131"/>
      <c r="M1158" s="76"/>
    </row>
    <row r="1159" spans="1:13">
      <c r="A1159" s="131"/>
      <c r="B1159" s="131"/>
      <c r="C1159" s="130"/>
      <c r="D1159" s="132"/>
      <c r="E1159" s="132"/>
      <c r="F1159" s="132"/>
      <c r="G1159" s="132"/>
      <c r="H1159" s="132"/>
      <c r="I1159" s="76"/>
      <c r="J1159" s="76"/>
      <c r="K1159" s="76"/>
      <c r="L1159" s="131"/>
      <c r="M1159" s="76"/>
    </row>
    <row r="1160" spans="1:13">
      <c r="A1160" s="131"/>
      <c r="B1160" s="131"/>
      <c r="C1160" s="130"/>
      <c r="D1160" s="132"/>
      <c r="E1160" s="132"/>
      <c r="F1160" s="132"/>
      <c r="G1160" s="132"/>
      <c r="H1160" s="132"/>
      <c r="I1160" s="76"/>
      <c r="J1160" s="76"/>
      <c r="K1160" s="76"/>
      <c r="L1160" s="131"/>
      <c r="M1160" s="76"/>
    </row>
    <row r="1161" spans="1:13">
      <c r="A1161" s="131"/>
      <c r="B1161" s="131"/>
      <c r="C1161" s="130"/>
      <c r="D1161" s="132"/>
      <c r="E1161" s="132"/>
      <c r="F1161" s="132"/>
      <c r="G1161" s="132"/>
      <c r="H1161" s="132"/>
      <c r="I1161" s="76"/>
      <c r="J1161" s="76"/>
      <c r="K1161" s="76"/>
      <c r="L1161" s="131"/>
      <c r="M1161" s="76"/>
    </row>
    <row r="1162" spans="1:13">
      <c r="A1162" s="131"/>
      <c r="B1162" s="131"/>
      <c r="C1162" s="130"/>
      <c r="D1162" s="132"/>
      <c r="E1162" s="132"/>
      <c r="F1162" s="132"/>
      <c r="G1162" s="132"/>
      <c r="H1162" s="132"/>
      <c r="I1162" s="76"/>
      <c r="J1162" s="76"/>
      <c r="K1162" s="76"/>
      <c r="L1162" s="131"/>
      <c r="M1162" s="76"/>
    </row>
    <row r="1163" spans="1:13">
      <c r="A1163" s="131"/>
      <c r="B1163" s="131"/>
      <c r="C1163" s="130"/>
      <c r="D1163" s="132"/>
      <c r="E1163" s="132"/>
      <c r="F1163" s="132"/>
      <c r="G1163" s="132"/>
      <c r="H1163" s="132"/>
      <c r="I1163" s="76"/>
      <c r="J1163" s="76"/>
      <c r="K1163" s="76"/>
      <c r="L1163" s="131"/>
      <c r="M1163" s="76"/>
    </row>
    <row r="1164" spans="1:13">
      <c r="A1164" s="131"/>
      <c r="B1164" s="131"/>
      <c r="C1164" s="130"/>
      <c r="D1164" s="132"/>
      <c r="E1164" s="132"/>
      <c r="F1164" s="132"/>
      <c r="G1164" s="132"/>
      <c r="H1164" s="132"/>
      <c r="I1164" s="76"/>
      <c r="J1164" s="76"/>
      <c r="K1164" s="76"/>
      <c r="L1164" s="131"/>
      <c r="M1164" s="76"/>
    </row>
    <row r="1165" spans="1:13">
      <c r="A1165" s="131"/>
      <c r="B1165" s="131"/>
      <c r="C1165" s="130"/>
      <c r="D1165" s="132"/>
      <c r="E1165" s="132"/>
      <c r="F1165" s="132"/>
      <c r="G1165" s="132"/>
      <c r="H1165" s="132"/>
      <c r="I1165" s="76"/>
      <c r="J1165" s="76"/>
      <c r="K1165" s="76"/>
      <c r="L1165" s="131"/>
      <c r="M1165" s="76"/>
    </row>
    <row r="1166" spans="1:13">
      <c r="A1166" s="131"/>
      <c r="B1166" s="131"/>
      <c r="C1166" s="130"/>
      <c r="D1166" s="132"/>
      <c r="E1166" s="132"/>
      <c r="F1166" s="132"/>
      <c r="G1166" s="132"/>
      <c r="H1166" s="132"/>
      <c r="I1166" s="76"/>
      <c r="J1166" s="76"/>
      <c r="K1166" s="76"/>
      <c r="L1166" s="131"/>
      <c r="M1166" s="76"/>
    </row>
    <row r="1167" spans="1:13">
      <c r="A1167" s="131"/>
      <c r="B1167" s="131"/>
      <c r="C1167" s="130"/>
      <c r="D1167" s="132"/>
      <c r="E1167" s="132"/>
      <c r="F1167" s="132"/>
      <c r="G1167" s="132"/>
      <c r="H1167" s="132"/>
      <c r="I1167" s="76"/>
      <c r="J1167" s="76"/>
      <c r="K1167" s="76"/>
      <c r="L1167" s="131"/>
      <c r="M1167" s="76"/>
    </row>
    <row r="1168" spans="1:13">
      <c r="A1168" s="131"/>
      <c r="B1168" s="131"/>
      <c r="C1168" s="130"/>
      <c r="D1168" s="132"/>
      <c r="E1168" s="132"/>
      <c r="F1168" s="132"/>
      <c r="G1168" s="132"/>
      <c r="H1168" s="132"/>
      <c r="I1168" s="76"/>
      <c r="J1168" s="76"/>
      <c r="K1168" s="76"/>
      <c r="L1168" s="131"/>
      <c r="M1168" s="76"/>
    </row>
    <row r="1169" spans="1:13">
      <c r="A1169" s="131"/>
      <c r="B1169" s="131"/>
      <c r="C1169" s="130"/>
      <c r="D1169" s="132"/>
      <c r="E1169" s="132"/>
      <c r="F1169" s="132"/>
      <c r="G1169" s="132"/>
      <c r="H1169" s="132"/>
      <c r="I1169" s="76"/>
      <c r="J1169" s="76"/>
      <c r="K1169" s="76"/>
      <c r="L1169" s="131"/>
      <c r="M1169" s="76"/>
    </row>
    <row r="1170" spans="1:13">
      <c r="A1170" s="131"/>
      <c r="B1170" s="131"/>
      <c r="C1170" s="130"/>
      <c r="D1170" s="132"/>
      <c r="E1170" s="132"/>
      <c r="F1170" s="132"/>
      <c r="G1170" s="132"/>
      <c r="H1170" s="132"/>
      <c r="I1170" s="76"/>
      <c r="J1170" s="76"/>
      <c r="K1170" s="76"/>
      <c r="L1170" s="131"/>
      <c r="M1170" s="76"/>
    </row>
    <row r="1171" spans="1:13">
      <c r="A1171" s="131"/>
      <c r="B1171" s="131"/>
      <c r="C1171" s="130"/>
      <c r="D1171" s="132"/>
      <c r="E1171" s="132"/>
      <c r="F1171" s="132"/>
      <c r="G1171" s="132"/>
      <c r="H1171" s="132"/>
      <c r="I1171" s="76"/>
      <c r="J1171" s="76"/>
      <c r="K1171" s="76"/>
      <c r="L1171" s="131"/>
      <c r="M1171" s="76"/>
    </row>
    <row r="1172" spans="1:13">
      <c r="A1172" s="131"/>
      <c r="B1172" s="131"/>
      <c r="C1172" s="130"/>
      <c r="D1172" s="132"/>
      <c r="E1172" s="132"/>
      <c r="F1172" s="132"/>
      <c r="G1172" s="132"/>
      <c r="H1172" s="132"/>
      <c r="I1172" s="76"/>
      <c r="J1172" s="76"/>
      <c r="K1172" s="76"/>
      <c r="L1172" s="131"/>
      <c r="M1172" s="76"/>
    </row>
    <row r="1173" spans="1:13">
      <c r="A1173" s="131"/>
      <c r="B1173" s="131"/>
      <c r="C1173" s="130"/>
      <c r="D1173" s="132"/>
      <c r="E1173" s="132"/>
      <c r="F1173" s="132"/>
      <c r="G1173" s="132"/>
      <c r="H1173" s="132"/>
      <c r="I1173" s="76"/>
      <c r="J1173" s="76"/>
      <c r="K1173" s="76"/>
      <c r="L1173" s="131"/>
      <c r="M1173" s="76"/>
    </row>
    <row r="1174" spans="1:13">
      <c r="A1174" s="131"/>
      <c r="B1174" s="131"/>
      <c r="C1174" s="130"/>
      <c r="D1174" s="132"/>
      <c r="E1174" s="132"/>
      <c r="F1174" s="132"/>
      <c r="G1174" s="132"/>
      <c r="H1174" s="132"/>
      <c r="I1174" s="76"/>
      <c r="J1174" s="76"/>
      <c r="K1174" s="76"/>
      <c r="L1174" s="131"/>
      <c r="M1174" s="76"/>
    </row>
    <row r="1175" spans="1:13">
      <c r="A1175" s="131"/>
      <c r="B1175" s="131"/>
      <c r="C1175" s="130"/>
      <c r="D1175" s="132"/>
      <c r="E1175" s="132"/>
      <c r="F1175" s="132"/>
      <c r="G1175" s="132"/>
      <c r="H1175" s="132"/>
      <c r="I1175" s="76"/>
      <c r="J1175" s="76"/>
      <c r="K1175" s="76"/>
      <c r="L1175" s="131"/>
      <c r="M1175" s="76"/>
    </row>
    <row r="1176" spans="1:13">
      <c r="A1176" s="131"/>
      <c r="B1176" s="131"/>
      <c r="C1176" s="130"/>
      <c r="D1176" s="132"/>
      <c r="E1176" s="132"/>
      <c r="F1176" s="132"/>
      <c r="G1176" s="132"/>
      <c r="H1176" s="132"/>
      <c r="I1176" s="76"/>
      <c r="J1176" s="76"/>
      <c r="K1176" s="76"/>
      <c r="L1176" s="131"/>
      <c r="M1176" s="76"/>
    </row>
    <row r="1177" spans="1:13">
      <c r="A1177" s="131"/>
      <c r="B1177" s="131"/>
      <c r="C1177" s="130"/>
      <c r="D1177" s="132"/>
      <c r="E1177" s="132"/>
      <c r="F1177" s="132"/>
      <c r="G1177" s="132"/>
      <c r="H1177" s="132"/>
      <c r="I1177" s="76"/>
      <c r="J1177" s="76"/>
      <c r="K1177" s="76"/>
      <c r="L1177" s="131"/>
      <c r="M1177" s="76"/>
    </row>
    <row r="1178" spans="1:13">
      <c r="A1178" s="131"/>
      <c r="B1178" s="131"/>
      <c r="C1178" s="130"/>
      <c r="D1178" s="132"/>
      <c r="E1178" s="132"/>
      <c r="F1178" s="132"/>
      <c r="G1178" s="132"/>
      <c r="H1178" s="132"/>
      <c r="I1178" s="76"/>
      <c r="J1178" s="76"/>
      <c r="K1178" s="76"/>
      <c r="L1178" s="131"/>
      <c r="M1178" s="76"/>
    </row>
    <row r="1179" spans="1:13">
      <c r="A1179" s="131"/>
      <c r="B1179" s="131"/>
      <c r="C1179" s="130"/>
      <c r="D1179" s="132"/>
      <c r="E1179" s="132"/>
      <c r="F1179" s="132"/>
      <c r="G1179" s="132"/>
      <c r="H1179" s="132"/>
      <c r="I1179" s="76"/>
      <c r="J1179" s="76"/>
      <c r="K1179" s="76"/>
      <c r="L1179" s="131"/>
      <c r="M1179" s="76"/>
    </row>
    <row r="1180" spans="1:13">
      <c r="A1180" s="131"/>
      <c r="B1180" s="131"/>
      <c r="C1180" s="130"/>
      <c r="D1180" s="132"/>
      <c r="E1180" s="132"/>
      <c r="F1180" s="132"/>
      <c r="G1180" s="132"/>
      <c r="H1180" s="132"/>
      <c r="I1180" s="76"/>
      <c r="J1180" s="76"/>
      <c r="K1180" s="76"/>
      <c r="L1180" s="131"/>
      <c r="M1180" s="76"/>
    </row>
    <row r="1181" spans="1:13">
      <c r="A1181" s="131"/>
      <c r="B1181" s="131"/>
      <c r="C1181" s="130"/>
      <c r="D1181" s="132"/>
      <c r="E1181" s="132"/>
      <c r="F1181" s="132"/>
      <c r="G1181" s="132"/>
      <c r="H1181" s="132"/>
      <c r="I1181" s="76"/>
      <c r="J1181" s="76"/>
      <c r="K1181" s="76"/>
      <c r="L1181" s="131"/>
      <c r="M1181" s="76"/>
    </row>
    <row r="1182" spans="1:13">
      <c r="A1182" s="131"/>
      <c r="B1182" s="131"/>
      <c r="C1182" s="130"/>
      <c r="D1182" s="132"/>
      <c r="E1182" s="132"/>
      <c r="F1182" s="132"/>
      <c r="G1182" s="132"/>
      <c r="H1182" s="132"/>
      <c r="I1182" s="76"/>
      <c r="J1182" s="76"/>
      <c r="K1182" s="76"/>
      <c r="L1182" s="131"/>
      <c r="M1182" s="76"/>
    </row>
    <row r="1183" spans="1:13">
      <c r="A1183" s="131"/>
      <c r="B1183" s="131"/>
      <c r="C1183" s="130"/>
      <c r="D1183" s="132"/>
      <c r="E1183" s="132"/>
      <c r="F1183" s="132"/>
      <c r="G1183" s="132"/>
      <c r="H1183" s="132"/>
      <c r="I1183" s="76"/>
      <c r="J1183" s="76"/>
      <c r="K1183" s="76"/>
      <c r="L1183" s="131"/>
      <c r="M1183" s="76"/>
    </row>
    <row r="1184" spans="1:13">
      <c r="A1184" s="131"/>
      <c r="B1184" s="131"/>
      <c r="C1184" s="130"/>
      <c r="D1184" s="132"/>
      <c r="E1184" s="132"/>
      <c r="F1184" s="132"/>
      <c r="G1184" s="132"/>
      <c r="H1184" s="132"/>
      <c r="I1184" s="76"/>
      <c r="J1184" s="76"/>
      <c r="K1184" s="76"/>
      <c r="L1184" s="131"/>
      <c r="M1184" s="76"/>
    </row>
    <row r="1185" spans="1:13">
      <c r="A1185" s="131"/>
      <c r="B1185" s="131"/>
      <c r="C1185" s="130"/>
      <c r="D1185" s="132"/>
      <c r="E1185" s="132"/>
      <c r="F1185" s="132"/>
      <c r="G1185" s="132"/>
      <c r="H1185" s="132"/>
      <c r="I1185" s="76"/>
      <c r="J1185" s="76"/>
      <c r="K1185" s="76"/>
      <c r="L1185" s="131"/>
      <c r="M1185" s="76"/>
    </row>
    <row r="1186" spans="1:13">
      <c r="A1186" s="131"/>
      <c r="B1186" s="131"/>
      <c r="C1186" s="130"/>
      <c r="D1186" s="132"/>
      <c r="E1186" s="132"/>
      <c r="F1186" s="132"/>
      <c r="G1186" s="132"/>
      <c r="H1186" s="132"/>
      <c r="I1186" s="76"/>
      <c r="J1186" s="76"/>
      <c r="K1186" s="76"/>
      <c r="L1186" s="131"/>
      <c r="M1186" s="76"/>
    </row>
    <row r="1187" spans="1:13">
      <c r="A1187" s="131"/>
      <c r="B1187" s="131"/>
      <c r="C1187" s="130"/>
      <c r="D1187" s="132"/>
      <c r="E1187" s="132"/>
      <c r="F1187" s="132"/>
      <c r="G1187" s="132"/>
      <c r="H1187" s="132"/>
      <c r="I1187" s="76"/>
      <c r="J1187" s="76"/>
      <c r="K1187" s="76"/>
      <c r="L1187" s="131"/>
      <c r="M1187" s="76"/>
    </row>
    <row r="1188" spans="1:13">
      <c r="A1188" s="131"/>
      <c r="B1188" s="131"/>
      <c r="C1188" s="130"/>
      <c r="D1188" s="132"/>
      <c r="E1188" s="132"/>
      <c r="F1188" s="132"/>
      <c r="G1188" s="132"/>
      <c r="H1188" s="132"/>
      <c r="I1188" s="76"/>
      <c r="J1188" s="76"/>
      <c r="K1188" s="76"/>
      <c r="L1188" s="131"/>
      <c r="M1188" s="76"/>
    </row>
    <row r="1189" spans="1:13">
      <c r="A1189" s="131"/>
      <c r="B1189" s="131"/>
      <c r="C1189" s="130"/>
      <c r="D1189" s="132"/>
      <c r="E1189" s="132"/>
      <c r="F1189" s="132"/>
      <c r="G1189" s="132"/>
      <c r="H1189" s="132"/>
      <c r="I1189" s="76"/>
      <c r="J1189" s="76"/>
      <c r="K1189" s="76"/>
      <c r="L1189" s="131"/>
      <c r="M1189" s="76"/>
    </row>
    <row r="1190" spans="1:13">
      <c r="A1190" s="131"/>
      <c r="B1190" s="131"/>
      <c r="C1190" s="130"/>
      <c r="D1190" s="132"/>
      <c r="E1190" s="132"/>
      <c r="F1190" s="132"/>
      <c r="G1190" s="132"/>
      <c r="H1190" s="132"/>
      <c r="I1190" s="76"/>
      <c r="J1190" s="76"/>
      <c r="K1190" s="76"/>
      <c r="L1190" s="131"/>
      <c r="M1190" s="76"/>
    </row>
    <row r="1191" spans="1:13">
      <c r="A1191" s="131"/>
      <c r="B1191" s="131"/>
      <c r="C1191" s="130"/>
      <c r="D1191" s="132"/>
      <c r="E1191" s="132"/>
      <c r="F1191" s="132"/>
      <c r="G1191" s="132"/>
      <c r="H1191" s="132"/>
      <c r="I1191" s="76"/>
      <c r="J1191" s="76"/>
      <c r="K1191" s="76"/>
      <c r="L1191" s="131"/>
      <c r="M1191" s="76"/>
    </row>
    <row r="1192" spans="1:13">
      <c r="A1192" s="131"/>
      <c r="B1192" s="131"/>
      <c r="C1192" s="130"/>
      <c r="D1192" s="132"/>
      <c r="E1192" s="132"/>
      <c r="F1192" s="132"/>
      <c r="G1192" s="132"/>
      <c r="H1192" s="132"/>
      <c r="I1192" s="76"/>
      <c r="J1192" s="76"/>
      <c r="K1192" s="76"/>
      <c r="L1192" s="131"/>
      <c r="M1192" s="76"/>
    </row>
    <row r="1193" spans="1:13">
      <c r="A1193" s="131"/>
      <c r="B1193" s="131"/>
      <c r="C1193" s="130"/>
      <c r="D1193" s="132"/>
      <c r="E1193" s="132"/>
      <c r="F1193" s="132"/>
      <c r="G1193" s="132"/>
      <c r="H1193" s="132"/>
      <c r="I1193" s="76"/>
      <c r="J1193" s="76"/>
      <c r="K1193" s="76"/>
      <c r="L1193" s="131"/>
      <c r="M1193" s="76"/>
    </row>
    <row r="1194" spans="1:13">
      <c r="A1194" s="131"/>
      <c r="B1194" s="131"/>
      <c r="C1194" s="130"/>
      <c r="D1194" s="132"/>
      <c r="E1194" s="132"/>
      <c r="F1194" s="132"/>
      <c r="G1194" s="132"/>
      <c r="H1194" s="132"/>
      <c r="I1194" s="76"/>
      <c r="J1194" s="76"/>
      <c r="K1194" s="76"/>
      <c r="L1194" s="131"/>
      <c r="M1194" s="76"/>
    </row>
    <row r="1195" spans="1:13">
      <c r="A1195" s="131"/>
      <c r="B1195" s="131"/>
      <c r="C1195" s="130"/>
      <c r="D1195" s="132"/>
      <c r="E1195" s="132"/>
      <c r="F1195" s="132"/>
      <c r="G1195" s="132"/>
      <c r="H1195" s="132"/>
      <c r="I1195" s="76"/>
      <c r="J1195" s="76"/>
      <c r="K1195" s="76"/>
      <c r="L1195" s="131"/>
      <c r="M1195" s="76"/>
    </row>
    <row r="1196" spans="1:13">
      <c r="A1196" s="131"/>
      <c r="B1196" s="131"/>
      <c r="C1196" s="130"/>
      <c r="D1196" s="132"/>
      <c r="E1196" s="132"/>
      <c r="F1196" s="132"/>
      <c r="G1196" s="132"/>
      <c r="H1196" s="132"/>
      <c r="I1196" s="76"/>
      <c r="J1196" s="76"/>
      <c r="K1196" s="76"/>
      <c r="L1196" s="131"/>
      <c r="M1196" s="76"/>
    </row>
    <row r="1197" spans="1:13">
      <c r="A1197" s="131"/>
      <c r="B1197" s="131"/>
      <c r="C1197" s="130"/>
      <c r="D1197" s="132"/>
      <c r="E1197" s="132"/>
      <c r="F1197" s="132"/>
      <c r="G1197" s="132"/>
      <c r="H1197" s="132"/>
      <c r="I1197" s="76"/>
      <c r="J1197" s="76"/>
      <c r="K1197" s="76"/>
      <c r="L1197" s="131"/>
      <c r="M1197" s="76"/>
    </row>
    <row r="1198" spans="1:13">
      <c r="A1198" s="131"/>
      <c r="B1198" s="131"/>
      <c r="C1198" s="130"/>
      <c r="D1198" s="132"/>
      <c r="E1198" s="132"/>
      <c r="F1198" s="132"/>
      <c r="G1198" s="132"/>
      <c r="H1198" s="132"/>
      <c r="I1198" s="76"/>
      <c r="J1198" s="76"/>
      <c r="K1198" s="76"/>
      <c r="L1198" s="131"/>
      <c r="M1198" s="76"/>
    </row>
    <row r="1199" spans="1:13">
      <c r="A1199" s="131"/>
      <c r="B1199" s="131"/>
      <c r="C1199" s="130"/>
      <c r="D1199" s="132"/>
      <c r="E1199" s="132"/>
      <c r="F1199" s="132"/>
      <c r="G1199" s="132"/>
      <c r="H1199" s="132"/>
      <c r="I1199" s="76"/>
      <c r="J1199" s="76"/>
      <c r="K1199" s="76"/>
      <c r="L1199" s="131"/>
      <c r="M1199" s="76"/>
    </row>
    <row r="1200" spans="1:13">
      <c r="A1200" s="131"/>
      <c r="B1200" s="131"/>
      <c r="C1200" s="130"/>
      <c r="D1200" s="132"/>
      <c r="E1200" s="132"/>
      <c r="F1200" s="132"/>
      <c r="G1200" s="132"/>
      <c r="H1200" s="132"/>
      <c r="I1200" s="76"/>
      <c r="J1200" s="76"/>
      <c r="K1200" s="76"/>
      <c r="L1200" s="131"/>
      <c r="M1200" s="76"/>
    </row>
    <row r="1201" spans="1:13">
      <c r="A1201" s="131"/>
      <c r="B1201" s="131"/>
      <c r="C1201" s="130"/>
      <c r="D1201" s="132"/>
      <c r="E1201" s="132"/>
      <c r="F1201" s="132"/>
      <c r="G1201" s="132"/>
      <c r="H1201" s="132"/>
      <c r="I1201" s="76"/>
      <c r="J1201" s="76"/>
      <c r="K1201" s="76"/>
      <c r="L1201" s="131"/>
      <c r="M1201" s="76"/>
    </row>
    <row r="1202" spans="1:13">
      <c r="A1202" s="131"/>
      <c r="B1202" s="131"/>
      <c r="C1202" s="130"/>
      <c r="D1202" s="132"/>
      <c r="E1202" s="132"/>
      <c r="F1202" s="132"/>
      <c r="G1202" s="132"/>
      <c r="H1202" s="132"/>
      <c r="I1202" s="76"/>
      <c r="J1202" s="76"/>
      <c r="K1202" s="76"/>
      <c r="L1202" s="131"/>
      <c r="M1202" s="76"/>
    </row>
    <row r="1203" spans="1:13">
      <c r="A1203" s="131"/>
      <c r="B1203" s="131"/>
      <c r="C1203" s="130"/>
      <c r="D1203" s="132"/>
      <c r="E1203" s="132"/>
      <c r="F1203" s="132"/>
      <c r="G1203" s="132"/>
      <c r="H1203" s="132"/>
      <c r="I1203" s="76"/>
      <c r="J1203" s="76"/>
      <c r="K1203" s="76"/>
      <c r="L1203" s="131"/>
      <c r="M1203" s="76"/>
    </row>
    <row r="1204" spans="1:13">
      <c r="A1204" s="131"/>
      <c r="B1204" s="131"/>
      <c r="C1204" s="130"/>
      <c r="D1204" s="132"/>
      <c r="E1204" s="132"/>
      <c r="F1204" s="132"/>
      <c r="G1204" s="132"/>
      <c r="H1204" s="132"/>
      <c r="I1204" s="76"/>
      <c r="J1204" s="76"/>
      <c r="K1204" s="76"/>
      <c r="L1204" s="131"/>
      <c r="M1204" s="76"/>
    </row>
    <row r="1205" spans="1:13">
      <c r="A1205" s="131"/>
      <c r="B1205" s="131"/>
      <c r="C1205" s="130"/>
      <c r="D1205" s="132"/>
      <c r="E1205" s="132"/>
      <c r="F1205" s="132"/>
      <c r="G1205" s="132"/>
      <c r="H1205" s="132"/>
      <c r="I1205" s="76"/>
      <c r="J1205" s="76"/>
      <c r="K1205" s="76"/>
      <c r="L1205" s="131"/>
      <c r="M1205" s="76"/>
    </row>
    <row r="1206" spans="1:13">
      <c r="A1206" s="131"/>
      <c r="B1206" s="131"/>
      <c r="C1206" s="130"/>
      <c r="D1206" s="132"/>
      <c r="E1206" s="132"/>
      <c r="F1206" s="132"/>
      <c r="G1206" s="132"/>
      <c r="H1206" s="132"/>
      <c r="I1206" s="76"/>
      <c r="J1206" s="76"/>
      <c r="K1206" s="76"/>
      <c r="L1206" s="131"/>
      <c r="M1206" s="76"/>
    </row>
    <row r="1207" spans="1:13">
      <c r="A1207" s="131"/>
      <c r="B1207" s="131"/>
      <c r="C1207" s="130"/>
      <c r="D1207" s="132"/>
      <c r="E1207" s="132"/>
      <c r="F1207" s="132"/>
      <c r="G1207" s="132"/>
      <c r="H1207" s="132"/>
      <c r="I1207" s="76"/>
      <c r="J1207" s="76"/>
      <c r="K1207" s="76"/>
      <c r="L1207" s="131"/>
      <c r="M1207" s="76"/>
    </row>
    <row r="1208" spans="1:13">
      <c r="A1208" s="131"/>
      <c r="B1208" s="131"/>
      <c r="C1208" s="130"/>
      <c r="D1208" s="132"/>
      <c r="E1208" s="132"/>
      <c r="F1208" s="132"/>
      <c r="G1208" s="132"/>
      <c r="H1208" s="132"/>
      <c r="I1208" s="76"/>
      <c r="J1208" s="76"/>
      <c r="K1208" s="76"/>
      <c r="L1208" s="131"/>
      <c r="M1208" s="76"/>
    </row>
    <row r="1209" spans="1:13">
      <c r="A1209" s="131"/>
      <c r="B1209" s="131"/>
      <c r="C1209" s="130"/>
      <c r="D1209" s="132"/>
      <c r="E1209" s="132"/>
      <c r="F1209" s="132"/>
      <c r="G1209" s="132"/>
      <c r="H1209" s="132"/>
      <c r="I1209" s="76"/>
      <c r="J1209" s="76"/>
      <c r="K1209" s="76"/>
      <c r="L1209" s="131"/>
      <c r="M1209" s="76"/>
    </row>
    <row r="1210" spans="1:13">
      <c r="A1210" s="131"/>
      <c r="B1210" s="131"/>
      <c r="C1210" s="130"/>
      <c r="D1210" s="132"/>
      <c r="E1210" s="132"/>
      <c r="F1210" s="132"/>
      <c r="G1210" s="132"/>
      <c r="H1210" s="132"/>
      <c r="I1210" s="76"/>
      <c r="J1210" s="76"/>
      <c r="K1210" s="76"/>
      <c r="L1210" s="131"/>
      <c r="M1210" s="76"/>
    </row>
    <row r="1211" spans="1:13">
      <c r="A1211" s="131"/>
      <c r="B1211" s="131"/>
      <c r="C1211" s="130"/>
      <c r="D1211" s="132"/>
      <c r="E1211" s="132"/>
      <c r="F1211" s="132"/>
      <c r="G1211" s="132"/>
      <c r="H1211" s="132"/>
      <c r="I1211" s="76"/>
      <c r="J1211" s="76"/>
      <c r="K1211" s="76"/>
      <c r="L1211" s="131"/>
      <c r="M1211" s="76"/>
    </row>
    <row r="1212" spans="1:13">
      <c r="A1212" s="131"/>
      <c r="B1212" s="131"/>
      <c r="C1212" s="130"/>
      <c r="D1212" s="132"/>
      <c r="E1212" s="132"/>
      <c r="F1212" s="132"/>
      <c r="G1212" s="132"/>
      <c r="H1212" s="132"/>
      <c r="I1212" s="76"/>
      <c r="J1212" s="76"/>
      <c r="K1212" s="76"/>
      <c r="L1212" s="131"/>
      <c r="M1212" s="76"/>
    </row>
    <row r="1213" spans="1:13">
      <c r="A1213" s="131"/>
      <c r="B1213" s="131"/>
      <c r="C1213" s="130"/>
      <c r="D1213" s="132"/>
      <c r="E1213" s="132"/>
      <c r="F1213" s="132"/>
      <c r="G1213" s="132"/>
      <c r="H1213" s="132"/>
      <c r="I1213" s="76"/>
      <c r="J1213" s="76"/>
      <c r="K1213" s="76"/>
      <c r="L1213" s="131"/>
      <c r="M1213" s="76"/>
    </row>
    <row r="1214" spans="1:13">
      <c r="A1214" s="131"/>
      <c r="B1214" s="131"/>
      <c r="C1214" s="130"/>
      <c r="D1214" s="132"/>
      <c r="E1214" s="132"/>
      <c r="F1214" s="132"/>
      <c r="G1214" s="132"/>
      <c r="H1214" s="132"/>
      <c r="I1214" s="76"/>
      <c r="J1214" s="76"/>
      <c r="K1214" s="76"/>
      <c r="L1214" s="131"/>
      <c r="M1214" s="76"/>
    </row>
    <row r="1215" spans="1:13">
      <c r="A1215" s="131"/>
      <c r="B1215" s="131"/>
      <c r="C1215" s="130"/>
      <c r="D1215" s="132"/>
      <c r="E1215" s="132"/>
      <c r="F1215" s="132"/>
      <c r="G1215" s="132"/>
      <c r="H1215" s="132"/>
      <c r="I1215" s="76"/>
      <c r="J1215" s="76"/>
      <c r="K1215" s="76"/>
      <c r="L1215" s="131"/>
      <c r="M1215" s="76"/>
    </row>
    <row r="1216" spans="1:13">
      <c r="A1216" s="131"/>
      <c r="B1216" s="131"/>
      <c r="C1216" s="130"/>
      <c r="D1216" s="132"/>
      <c r="E1216" s="132"/>
      <c r="F1216" s="132"/>
      <c r="G1216" s="132"/>
      <c r="H1216" s="132"/>
      <c r="I1216" s="76"/>
      <c r="J1216" s="76"/>
      <c r="K1216" s="76"/>
      <c r="L1216" s="131"/>
      <c r="M1216" s="76"/>
    </row>
    <row r="1217" spans="1:13">
      <c r="A1217" s="131"/>
      <c r="B1217" s="131"/>
      <c r="C1217" s="130"/>
      <c r="D1217" s="132"/>
      <c r="E1217" s="132"/>
      <c r="F1217" s="132"/>
      <c r="G1217" s="132"/>
      <c r="H1217" s="132"/>
      <c r="I1217" s="76"/>
      <c r="J1217" s="76"/>
      <c r="K1217" s="76"/>
      <c r="L1217" s="131"/>
      <c r="M1217" s="76"/>
    </row>
    <row r="1218" spans="1:13">
      <c r="A1218" s="131"/>
      <c r="B1218" s="131"/>
      <c r="C1218" s="130"/>
      <c r="D1218" s="132"/>
      <c r="E1218" s="132"/>
      <c r="F1218" s="132"/>
      <c r="G1218" s="132"/>
      <c r="H1218" s="132"/>
      <c r="I1218" s="76"/>
      <c r="J1218" s="76"/>
      <c r="K1218" s="76"/>
      <c r="L1218" s="131"/>
      <c r="M1218" s="76"/>
    </row>
    <row r="1219" spans="1:13">
      <c r="A1219" s="131"/>
      <c r="B1219" s="131"/>
      <c r="C1219" s="130"/>
      <c r="D1219" s="132"/>
      <c r="E1219" s="132"/>
      <c r="F1219" s="132"/>
      <c r="G1219" s="132"/>
      <c r="H1219" s="132"/>
      <c r="I1219" s="76"/>
      <c r="J1219" s="76"/>
      <c r="K1219" s="76"/>
      <c r="L1219" s="131"/>
      <c r="M1219" s="76"/>
    </row>
    <row r="1220" spans="1:13">
      <c r="A1220" s="131"/>
      <c r="B1220" s="131"/>
      <c r="C1220" s="130"/>
      <c r="D1220" s="132"/>
      <c r="E1220" s="132"/>
      <c r="F1220" s="132"/>
      <c r="G1220" s="132"/>
      <c r="H1220" s="132"/>
      <c r="I1220" s="76"/>
      <c r="J1220" s="76"/>
      <c r="K1220" s="76"/>
      <c r="L1220" s="131"/>
      <c r="M1220" s="76"/>
    </row>
    <row r="1221" spans="1:13">
      <c r="A1221" s="131"/>
      <c r="B1221" s="131"/>
      <c r="C1221" s="130"/>
      <c r="D1221" s="132"/>
      <c r="E1221" s="132"/>
      <c r="F1221" s="132"/>
      <c r="G1221" s="132"/>
      <c r="H1221" s="132"/>
      <c r="I1221" s="76"/>
      <c r="J1221" s="76"/>
      <c r="K1221" s="76"/>
      <c r="L1221" s="131"/>
      <c r="M1221" s="76"/>
    </row>
    <row r="1222" spans="1:13">
      <c r="A1222" s="131"/>
      <c r="B1222" s="131"/>
      <c r="C1222" s="130"/>
      <c r="D1222" s="132"/>
      <c r="E1222" s="132"/>
      <c r="F1222" s="132"/>
      <c r="G1222" s="132"/>
      <c r="H1222" s="132"/>
      <c r="I1222" s="76"/>
      <c r="J1222" s="76"/>
      <c r="K1222" s="76"/>
      <c r="L1222" s="131"/>
      <c r="M1222" s="76"/>
    </row>
    <row r="1223" spans="1:13">
      <c r="A1223" s="131"/>
      <c r="B1223" s="131"/>
      <c r="C1223" s="130"/>
      <c r="D1223" s="132"/>
      <c r="E1223" s="132"/>
      <c r="F1223" s="132"/>
      <c r="G1223" s="132"/>
      <c r="H1223" s="132"/>
      <c r="I1223" s="76"/>
      <c r="J1223" s="76"/>
      <c r="K1223" s="76"/>
      <c r="L1223" s="131"/>
      <c r="M1223" s="76"/>
    </row>
    <row r="1224" spans="1:13">
      <c r="A1224" s="131"/>
      <c r="B1224" s="131"/>
      <c r="C1224" s="130"/>
      <c r="D1224" s="132"/>
      <c r="E1224" s="132"/>
      <c r="F1224" s="132"/>
      <c r="G1224" s="132"/>
      <c r="H1224" s="132"/>
      <c r="I1224" s="76"/>
      <c r="J1224" s="76"/>
      <c r="K1224" s="76"/>
      <c r="L1224" s="131"/>
      <c r="M1224" s="76"/>
    </row>
    <row r="1225" spans="1:13">
      <c r="A1225" s="131"/>
      <c r="B1225" s="131"/>
      <c r="C1225" s="130"/>
      <c r="D1225" s="132"/>
      <c r="E1225" s="132"/>
      <c r="F1225" s="132"/>
      <c r="G1225" s="132"/>
      <c r="H1225" s="132"/>
      <c r="I1225" s="76"/>
      <c r="J1225" s="76"/>
      <c r="K1225" s="76"/>
      <c r="L1225" s="131"/>
      <c r="M1225" s="76"/>
    </row>
    <row r="1226" spans="1:13">
      <c r="A1226" s="131"/>
      <c r="B1226" s="131"/>
      <c r="C1226" s="130"/>
      <c r="D1226" s="132"/>
      <c r="E1226" s="132"/>
      <c r="F1226" s="132"/>
      <c r="G1226" s="132"/>
      <c r="H1226" s="132"/>
      <c r="I1226" s="76"/>
      <c r="J1226" s="76"/>
      <c r="K1226" s="76"/>
      <c r="L1226" s="131"/>
      <c r="M1226" s="76"/>
    </row>
    <row r="1227" spans="1:13">
      <c r="A1227" s="131"/>
      <c r="B1227" s="131"/>
      <c r="C1227" s="130"/>
      <c r="D1227" s="132"/>
      <c r="E1227" s="132"/>
      <c r="F1227" s="132"/>
      <c r="G1227" s="132"/>
      <c r="H1227" s="132"/>
      <c r="I1227" s="76"/>
      <c r="J1227" s="76"/>
      <c r="K1227" s="76"/>
      <c r="L1227" s="131"/>
      <c r="M1227" s="76"/>
    </row>
    <row r="1228" spans="1:13">
      <c r="A1228" s="131"/>
      <c r="B1228" s="131"/>
      <c r="C1228" s="130"/>
      <c r="D1228" s="132"/>
      <c r="E1228" s="132"/>
      <c r="F1228" s="132"/>
      <c r="G1228" s="132"/>
      <c r="H1228" s="132"/>
      <c r="I1228" s="76"/>
      <c r="J1228" s="76"/>
      <c r="K1228" s="76"/>
      <c r="L1228" s="131"/>
      <c r="M1228" s="76"/>
    </row>
    <row r="1229" spans="1:13">
      <c r="A1229" s="131"/>
      <c r="B1229" s="131"/>
      <c r="C1229" s="130"/>
      <c r="D1229" s="132"/>
      <c r="E1229" s="132"/>
      <c r="F1229" s="132"/>
      <c r="G1229" s="132"/>
      <c r="H1229" s="132"/>
      <c r="I1229" s="76"/>
      <c r="J1229" s="76"/>
      <c r="K1229" s="76"/>
      <c r="L1229" s="131"/>
      <c r="M1229" s="76"/>
    </row>
    <row r="1230" spans="1:13">
      <c r="A1230" s="131"/>
      <c r="B1230" s="131"/>
      <c r="C1230" s="130"/>
      <c r="D1230" s="132"/>
      <c r="E1230" s="132"/>
      <c r="F1230" s="132"/>
      <c r="G1230" s="132"/>
      <c r="H1230" s="132"/>
      <c r="I1230" s="76"/>
      <c r="J1230" s="76"/>
      <c r="K1230" s="76"/>
      <c r="L1230" s="131"/>
      <c r="M1230" s="76"/>
    </row>
    <row r="1231" spans="1:13">
      <c r="A1231" s="131"/>
      <c r="B1231" s="131"/>
      <c r="C1231" s="130"/>
      <c r="D1231" s="132"/>
      <c r="E1231" s="132"/>
      <c r="F1231" s="132"/>
      <c r="G1231" s="132"/>
      <c r="H1231" s="132"/>
      <c r="I1231" s="76"/>
      <c r="J1231" s="76"/>
      <c r="K1231" s="76"/>
      <c r="L1231" s="131"/>
      <c r="M1231" s="76"/>
    </row>
    <row r="1232" spans="1:13">
      <c r="A1232" s="131"/>
      <c r="B1232" s="131"/>
      <c r="C1232" s="130"/>
      <c r="D1232" s="132"/>
      <c r="E1232" s="132"/>
      <c r="F1232" s="132"/>
      <c r="G1232" s="132"/>
      <c r="H1232" s="132"/>
      <c r="I1232" s="76"/>
      <c r="J1232" s="76"/>
      <c r="K1232" s="76"/>
      <c r="L1232" s="131"/>
      <c r="M1232" s="76"/>
    </row>
    <row r="1233" spans="1:13">
      <c r="A1233" s="131"/>
      <c r="B1233" s="131"/>
      <c r="C1233" s="130"/>
      <c r="D1233" s="132"/>
      <c r="E1233" s="132"/>
      <c r="F1233" s="132"/>
      <c r="G1233" s="132"/>
      <c r="H1233" s="132"/>
      <c r="I1233" s="76"/>
      <c r="J1233" s="76"/>
      <c r="K1233" s="76"/>
      <c r="L1233" s="131"/>
      <c r="M1233" s="76"/>
    </row>
    <row r="1234" spans="1:13">
      <c r="A1234" s="131"/>
      <c r="B1234" s="131"/>
      <c r="C1234" s="130"/>
      <c r="D1234" s="132"/>
      <c r="E1234" s="132"/>
      <c r="F1234" s="132"/>
      <c r="G1234" s="132"/>
      <c r="H1234" s="132"/>
      <c r="I1234" s="76"/>
      <c r="J1234" s="76"/>
      <c r="K1234" s="76"/>
      <c r="L1234" s="131"/>
      <c r="M1234" s="76"/>
    </row>
    <row r="1235" spans="1:13">
      <c r="A1235" s="131"/>
      <c r="B1235" s="131"/>
      <c r="C1235" s="130"/>
      <c r="D1235" s="132"/>
      <c r="E1235" s="132"/>
      <c r="F1235" s="132"/>
      <c r="G1235" s="132"/>
      <c r="H1235" s="132"/>
      <c r="I1235" s="76"/>
      <c r="J1235" s="76"/>
      <c r="K1235" s="76"/>
      <c r="L1235" s="131"/>
      <c r="M1235" s="76"/>
    </row>
    <row r="1236" spans="1:13">
      <c r="A1236" s="131"/>
      <c r="B1236" s="131"/>
      <c r="C1236" s="130"/>
      <c r="D1236" s="132"/>
      <c r="E1236" s="132"/>
      <c r="F1236" s="132"/>
      <c r="G1236" s="132"/>
      <c r="H1236" s="132"/>
      <c r="I1236" s="76"/>
      <c r="J1236" s="76"/>
      <c r="K1236" s="76"/>
      <c r="L1236" s="131"/>
      <c r="M1236" s="76"/>
    </row>
    <row r="1237" spans="1:13">
      <c r="A1237" s="131"/>
      <c r="B1237" s="131"/>
      <c r="C1237" s="130"/>
      <c r="D1237" s="132"/>
      <c r="E1237" s="132"/>
      <c r="F1237" s="132"/>
      <c r="G1237" s="132"/>
      <c r="H1237" s="132"/>
      <c r="I1237" s="76"/>
      <c r="J1237" s="76"/>
      <c r="K1237" s="76"/>
      <c r="L1237" s="131"/>
      <c r="M1237" s="76"/>
    </row>
    <row r="1238" spans="1:13">
      <c r="A1238" s="131"/>
      <c r="B1238" s="131"/>
      <c r="C1238" s="130"/>
      <c r="D1238" s="132"/>
      <c r="E1238" s="132"/>
      <c r="F1238" s="132"/>
      <c r="G1238" s="132"/>
      <c r="H1238" s="132"/>
      <c r="I1238" s="76"/>
      <c r="J1238" s="76"/>
      <c r="K1238" s="76"/>
      <c r="L1238" s="131"/>
      <c r="M1238" s="76"/>
    </row>
    <row r="1239" spans="1:13">
      <c r="A1239" s="131"/>
      <c r="B1239" s="131"/>
      <c r="C1239" s="130"/>
      <c r="D1239" s="132"/>
      <c r="E1239" s="132"/>
      <c r="F1239" s="132"/>
      <c r="G1239" s="132"/>
      <c r="H1239" s="132"/>
      <c r="I1239" s="76"/>
      <c r="J1239" s="76"/>
      <c r="K1239" s="76"/>
      <c r="L1239" s="131"/>
      <c r="M1239" s="76"/>
    </row>
    <row r="1240" spans="1:13">
      <c r="A1240" s="131"/>
      <c r="B1240" s="131"/>
      <c r="C1240" s="130"/>
      <c r="D1240" s="132"/>
      <c r="E1240" s="132"/>
      <c r="F1240" s="132"/>
      <c r="G1240" s="132"/>
      <c r="H1240" s="132"/>
      <c r="I1240" s="76"/>
      <c r="J1240" s="76"/>
      <c r="K1240" s="76"/>
      <c r="L1240" s="131"/>
      <c r="M1240" s="76"/>
    </row>
    <row r="1241" spans="1:13">
      <c r="A1241" s="131"/>
      <c r="B1241" s="131"/>
      <c r="C1241" s="130"/>
      <c r="D1241" s="132"/>
      <c r="E1241" s="132"/>
      <c r="F1241" s="132"/>
      <c r="G1241" s="132"/>
      <c r="H1241" s="132"/>
      <c r="I1241" s="76"/>
      <c r="J1241" s="76"/>
      <c r="K1241" s="76"/>
      <c r="L1241" s="131"/>
      <c r="M1241" s="76"/>
    </row>
    <row r="1242" spans="1:13">
      <c r="A1242" s="131"/>
      <c r="B1242" s="131"/>
      <c r="C1242" s="130"/>
      <c r="D1242" s="132"/>
      <c r="E1242" s="132"/>
      <c r="F1242" s="132"/>
      <c r="G1242" s="132"/>
      <c r="H1242" s="132"/>
      <c r="I1242" s="76"/>
      <c r="J1242" s="76"/>
      <c r="K1242" s="76"/>
      <c r="L1242" s="131"/>
      <c r="M1242" s="76"/>
    </row>
    <row r="1243" spans="1:13">
      <c r="A1243" s="131"/>
      <c r="B1243" s="131"/>
      <c r="C1243" s="130"/>
      <c r="D1243" s="132"/>
      <c r="E1243" s="132"/>
      <c r="F1243" s="132"/>
      <c r="G1243" s="132"/>
      <c r="H1243" s="132"/>
      <c r="I1243" s="76"/>
      <c r="J1243" s="76"/>
      <c r="K1243" s="76"/>
      <c r="L1243" s="131"/>
      <c r="M1243" s="76"/>
    </row>
    <row r="1244" spans="1:13">
      <c r="A1244" s="131"/>
      <c r="B1244" s="131"/>
      <c r="C1244" s="130"/>
      <c r="D1244" s="132"/>
      <c r="E1244" s="132"/>
      <c r="F1244" s="132"/>
      <c r="G1244" s="132"/>
      <c r="H1244" s="132"/>
      <c r="I1244" s="76"/>
      <c r="J1244" s="76"/>
      <c r="K1244" s="76"/>
      <c r="L1244" s="131"/>
      <c r="M1244" s="76"/>
    </row>
    <row r="1245" spans="1:13">
      <c r="A1245" s="131"/>
      <c r="B1245" s="131"/>
      <c r="C1245" s="130"/>
      <c r="D1245" s="132"/>
      <c r="E1245" s="132"/>
      <c r="F1245" s="132"/>
      <c r="G1245" s="132"/>
      <c r="H1245" s="132"/>
      <c r="I1245" s="76"/>
      <c r="J1245" s="76"/>
      <c r="K1245" s="76"/>
      <c r="L1245" s="131"/>
      <c r="M1245" s="76"/>
    </row>
    <row r="1246" spans="1:13">
      <c r="A1246" s="131"/>
      <c r="B1246" s="131"/>
      <c r="C1246" s="130"/>
      <c r="D1246" s="132"/>
      <c r="E1246" s="132"/>
      <c r="F1246" s="132"/>
      <c r="G1246" s="132"/>
      <c r="H1246" s="132"/>
      <c r="I1246" s="76"/>
      <c r="J1246" s="76"/>
      <c r="K1246" s="76"/>
      <c r="L1246" s="131"/>
      <c r="M1246" s="76"/>
    </row>
    <row r="1247" spans="1:13">
      <c r="A1247" s="131"/>
      <c r="B1247" s="131"/>
      <c r="C1247" s="130"/>
      <c r="D1247" s="132"/>
      <c r="E1247" s="132"/>
      <c r="F1247" s="132"/>
      <c r="G1247" s="132"/>
      <c r="H1247" s="132"/>
      <c r="I1247" s="76"/>
      <c r="J1247" s="76"/>
      <c r="K1247" s="76"/>
      <c r="L1247" s="131"/>
      <c r="M1247" s="76"/>
    </row>
    <row r="1248" spans="1:13">
      <c r="A1248" s="131"/>
      <c r="B1248" s="131"/>
      <c r="C1248" s="130"/>
      <c r="D1248" s="132"/>
      <c r="E1248" s="132"/>
      <c r="F1248" s="132"/>
      <c r="G1248" s="132"/>
      <c r="H1248" s="132"/>
      <c r="I1248" s="76"/>
      <c r="J1248" s="76"/>
      <c r="K1248" s="76"/>
      <c r="L1248" s="131"/>
      <c r="M1248" s="76"/>
    </row>
    <row r="1249" spans="1:13">
      <c r="A1249" s="131"/>
      <c r="B1249" s="131"/>
      <c r="C1249" s="130"/>
      <c r="D1249" s="132"/>
      <c r="E1249" s="132"/>
      <c r="F1249" s="132"/>
      <c r="G1249" s="132"/>
      <c r="H1249" s="132"/>
      <c r="I1249" s="76"/>
      <c r="J1249" s="76"/>
      <c r="K1249" s="76"/>
      <c r="L1249" s="131"/>
      <c r="M1249" s="76"/>
    </row>
    <row r="1250" spans="1:13">
      <c r="A1250" s="131"/>
      <c r="B1250" s="131"/>
      <c r="C1250" s="130"/>
      <c r="D1250" s="132"/>
      <c r="E1250" s="132"/>
      <c r="F1250" s="132"/>
      <c r="G1250" s="132"/>
      <c r="H1250" s="132"/>
      <c r="I1250" s="76"/>
      <c r="J1250" s="76"/>
      <c r="K1250" s="76"/>
      <c r="L1250" s="131"/>
      <c r="M1250" s="76"/>
    </row>
    <row r="1251" spans="1:13">
      <c r="A1251" s="131"/>
      <c r="B1251" s="131"/>
      <c r="C1251" s="130"/>
      <c r="D1251" s="132"/>
      <c r="E1251" s="132"/>
      <c r="F1251" s="132"/>
      <c r="G1251" s="132"/>
      <c r="H1251" s="132"/>
      <c r="I1251" s="76"/>
      <c r="J1251" s="76"/>
      <c r="K1251" s="76"/>
      <c r="L1251" s="131"/>
      <c r="M1251" s="76"/>
    </row>
    <row r="1252" spans="1:13">
      <c r="A1252" s="131"/>
      <c r="B1252" s="131"/>
      <c r="C1252" s="130"/>
      <c r="D1252" s="132"/>
      <c r="E1252" s="132"/>
      <c r="F1252" s="132"/>
      <c r="G1252" s="132"/>
      <c r="H1252" s="132"/>
      <c r="I1252" s="76"/>
      <c r="J1252" s="76"/>
      <c r="K1252" s="76"/>
      <c r="L1252" s="131"/>
      <c r="M1252" s="76"/>
    </row>
    <row r="1253" spans="1:13">
      <c r="A1253" s="131"/>
      <c r="B1253" s="131"/>
      <c r="C1253" s="130"/>
      <c r="D1253" s="132"/>
      <c r="E1253" s="132"/>
      <c r="F1253" s="132"/>
      <c r="G1253" s="132"/>
      <c r="H1253" s="132"/>
      <c r="I1253" s="76"/>
      <c r="J1253" s="76"/>
      <c r="K1253" s="76"/>
      <c r="L1253" s="131"/>
      <c r="M1253" s="76"/>
    </row>
    <row r="1254" spans="1:13">
      <c r="A1254" s="131"/>
      <c r="B1254" s="131"/>
      <c r="C1254" s="130"/>
      <c r="D1254" s="132"/>
      <c r="E1254" s="132"/>
      <c r="F1254" s="132"/>
      <c r="G1254" s="132"/>
      <c r="H1254" s="132"/>
      <c r="I1254" s="76"/>
      <c r="J1254" s="76"/>
      <c r="K1254" s="76"/>
      <c r="L1254" s="131"/>
      <c r="M1254" s="76"/>
    </row>
    <row r="1255" spans="1:13">
      <c r="A1255" s="131"/>
      <c r="B1255" s="131"/>
      <c r="C1255" s="130"/>
      <c r="D1255" s="132"/>
      <c r="E1255" s="132"/>
      <c r="F1255" s="132"/>
      <c r="G1255" s="132"/>
      <c r="H1255" s="132"/>
      <c r="I1255" s="76"/>
      <c r="J1255" s="76"/>
      <c r="K1255" s="76"/>
      <c r="L1255" s="131"/>
      <c r="M1255" s="76"/>
    </row>
    <row r="1256" spans="1:13">
      <c r="A1256" s="131"/>
      <c r="B1256" s="131"/>
      <c r="C1256" s="130"/>
      <c r="D1256" s="132"/>
      <c r="E1256" s="132"/>
      <c r="F1256" s="132"/>
      <c r="G1256" s="132"/>
      <c r="H1256" s="132"/>
      <c r="I1256" s="76"/>
      <c r="J1256" s="76"/>
      <c r="K1256" s="76"/>
      <c r="L1256" s="131"/>
      <c r="M1256" s="76"/>
    </row>
    <row r="1257" spans="1:13">
      <c r="A1257" s="131"/>
      <c r="B1257" s="131"/>
      <c r="C1257" s="130"/>
      <c r="D1257" s="132"/>
      <c r="E1257" s="132"/>
      <c r="F1257" s="132"/>
      <c r="G1257" s="132"/>
      <c r="H1257" s="132"/>
      <c r="I1257" s="76"/>
      <c r="J1257" s="76"/>
      <c r="K1257" s="76"/>
      <c r="L1257" s="131"/>
      <c r="M1257" s="76"/>
    </row>
    <row r="1258" spans="1:13">
      <c r="A1258" s="131"/>
      <c r="B1258" s="131"/>
      <c r="C1258" s="130"/>
      <c r="D1258" s="132"/>
      <c r="E1258" s="132"/>
      <c r="F1258" s="132"/>
      <c r="G1258" s="132"/>
      <c r="H1258" s="132"/>
      <c r="I1258" s="76"/>
      <c r="J1258" s="76"/>
      <c r="K1258" s="76"/>
      <c r="L1258" s="131"/>
      <c r="M1258" s="76"/>
    </row>
    <row r="1259" spans="1:13">
      <c r="A1259" s="131"/>
      <c r="B1259" s="131"/>
      <c r="C1259" s="130"/>
      <c r="D1259" s="132"/>
      <c r="E1259" s="132"/>
      <c r="F1259" s="132"/>
      <c r="G1259" s="132"/>
      <c r="H1259" s="132"/>
      <c r="I1259" s="76"/>
      <c r="J1259" s="76"/>
      <c r="K1259" s="76"/>
      <c r="L1259" s="131"/>
      <c r="M1259" s="76"/>
    </row>
    <row r="1260" spans="1:13">
      <c r="A1260" s="131"/>
      <c r="B1260" s="131"/>
      <c r="C1260" s="130"/>
      <c r="D1260" s="132"/>
      <c r="E1260" s="132"/>
      <c r="F1260" s="132"/>
      <c r="G1260" s="132"/>
      <c r="H1260" s="132"/>
      <c r="I1260" s="76"/>
      <c r="J1260" s="76"/>
      <c r="K1260" s="76"/>
      <c r="L1260" s="131"/>
      <c r="M1260" s="76"/>
    </row>
    <row r="1261" spans="1:13">
      <c r="A1261" s="131"/>
      <c r="B1261" s="131"/>
      <c r="C1261" s="130"/>
      <c r="D1261" s="132"/>
      <c r="E1261" s="132"/>
      <c r="F1261" s="132"/>
      <c r="G1261" s="132"/>
      <c r="H1261" s="132"/>
      <c r="I1261" s="76"/>
      <c r="J1261" s="76"/>
      <c r="K1261" s="76"/>
      <c r="L1261" s="131"/>
      <c r="M1261" s="76"/>
    </row>
    <row r="1262" spans="1:13">
      <c r="A1262" s="131"/>
      <c r="B1262" s="131"/>
      <c r="C1262" s="130"/>
      <c r="D1262" s="132"/>
      <c r="E1262" s="132"/>
      <c r="F1262" s="132"/>
      <c r="G1262" s="132"/>
      <c r="H1262" s="132"/>
      <c r="I1262" s="76"/>
      <c r="J1262" s="76"/>
      <c r="K1262" s="76"/>
      <c r="L1262" s="131"/>
      <c r="M1262" s="76"/>
    </row>
    <row r="1263" spans="1:13">
      <c r="A1263" s="131"/>
      <c r="B1263" s="131"/>
      <c r="C1263" s="130"/>
      <c r="D1263" s="132"/>
      <c r="E1263" s="132"/>
      <c r="F1263" s="132"/>
      <c r="G1263" s="132"/>
      <c r="H1263" s="132"/>
      <c r="I1263" s="76"/>
      <c r="J1263" s="76"/>
      <c r="K1263" s="76"/>
      <c r="L1263" s="131"/>
      <c r="M1263" s="76"/>
    </row>
    <row r="1264" spans="1:13">
      <c r="A1264" s="131"/>
      <c r="B1264" s="131"/>
      <c r="C1264" s="130"/>
      <c r="D1264" s="132"/>
      <c r="E1264" s="132"/>
      <c r="F1264" s="132"/>
      <c r="G1264" s="132"/>
      <c r="H1264" s="132"/>
      <c r="I1264" s="76"/>
      <c r="J1264" s="76"/>
      <c r="K1264" s="76"/>
      <c r="L1264" s="131"/>
      <c r="M1264" s="76"/>
    </row>
    <row r="1265" spans="1:13">
      <c r="A1265" s="131"/>
      <c r="B1265" s="131"/>
      <c r="C1265" s="130"/>
      <c r="D1265" s="132"/>
      <c r="E1265" s="132"/>
      <c r="F1265" s="132"/>
      <c r="G1265" s="132"/>
      <c r="H1265" s="132"/>
      <c r="I1265" s="76"/>
      <c r="J1265" s="76"/>
      <c r="K1265" s="76"/>
      <c r="L1265" s="131"/>
      <c r="M1265" s="76"/>
    </row>
    <row r="1266" spans="1:13">
      <c r="A1266" s="131"/>
      <c r="B1266" s="131"/>
      <c r="C1266" s="130"/>
      <c r="D1266" s="132"/>
      <c r="E1266" s="132"/>
      <c r="F1266" s="132"/>
      <c r="G1266" s="132"/>
      <c r="H1266" s="132"/>
      <c r="I1266" s="76"/>
      <c r="J1266" s="76"/>
      <c r="K1266" s="76"/>
      <c r="L1266" s="131"/>
      <c r="M1266" s="76"/>
    </row>
    <row r="1267" spans="1:13">
      <c r="A1267" s="131"/>
      <c r="B1267" s="131"/>
      <c r="C1267" s="130"/>
      <c r="D1267" s="132"/>
      <c r="E1267" s="132"/>
      <c r="F1267" s="132"/>
      <c r="G1267" s="132"/>
      <c r="H1267" s="132"/>
      <c r="I1267" s="76"/>
      <c r="J1267" s="76"/>
      <c r="K1267" s="76"/>
      <c r="L1267" s="131"/>
      <c r="M1267" s="76"/>
    </row>
    <row r="1268" spans="1:13">
      <c r="A1268" s="131"/>
      <c r="B1268" s="131"/>
      <c r="C1268" s="130"/>
      <c r="D1268" s="132"/>
      <c r="E1268" s="132"/>
      <c r="F1268" s="132"/>
      <c r="G1268" s="132"/>
      <c r="H1268" s="132"/>
      <c r="I1268" s="76"/>
      <c r="J1268" s="76"/>
      <c r="K1268" s="76"/>
      <c r="L1268" s="131"/>
      <c r="M1268" s="76"/>
    </row>
    <row r="1269" spans="1:13">
      <c r="A1269" s="131"/>
      <c r="B1269" s="131"/>
      <c r="C1269" s="130"/>
      <c r="D1269" s="132"/>
      <c r="E1269" s="132"/>
      <c r="F1269" s="132"/>
      <c r="G1269" s="132"/>
      <c r="H1269" s="132"/>
      <c r="I1269" s="76"/>
      <c r="J1269" s="76"/>
      <c r="K1269" s="76"/>
      <c r="L1269" s="131"/>
      <c r="M1269" s="76"/>
    </row>
    <row r="1270" spans="1:13">
      <c r="A1270" s="131"/>
      <c r="B1270" s="131"/>
      <c r="C1270" s="130"/>
      <c r="D1270" s="132"/>
      <c r="E1270" s="132"/>
      <c r="F1270" s="132"/>
      <c r="G1270" s="132"/>
      <c r="H1270" s="132"/>
      <c r="I1270" s="76"/>
      <c r="J1270" s="76"/>
      <c r="K1270" s="76"/>
      <c r="L1270" s="131"/>
      <c r="M1270" s="76"/>
    </row>
    <row r="1271" spans="1:13">
      <c r="A1271" s="131"/>
      <c r="B1271" s="131"/>
      <c r="C1271" s="130"/>
      <c r="D1271" s="132"/>
      <c r="E1271" s="132"/>
      <c r="F1271" s="132"/>
      <c r="G1271" s="132"/>
      <c r="H1271" s="132"/>
      <c r="I1271" s="76"/>
      <c r="J1271" s="76"/>
      <c r="K1271" s="76"/>
      <c r="L1271" s="131"/>
      <c r="M1271" s="76"/>
    </row>
    <row r="1272" spans="1:13">
      <c r="A1272" s="131"/>
      <c r="B1272" s="131"/>
      <c r="C1272" s="130"/>
      <c r="D1272" s="132"/>
      <c r="E1272" s="132"/>
      <c r="F1272" s="132"/>
      <c r="G1272" s="132"/>
      <c r="H1272" s="132"/>
      <c r="I1272" s="76"/>
      <c r="J1272" s="76"/>
      <c r="K1272" s="76"/>
      <c r="L1272" s="131"/>
      <c r="M1272" s="76"/>
    </row>
    <row r="1273" spans="1:13">
      <c r="A1273" s="131"/>
      <c r="B1273" s="131"/>
      <c r="C1273" s="130"/>
      <c r="D1273" s="132"/>
      <c r="E1273" s="132"/>
      <c r="F1273" s="132"/>
      <c r="G1273" s="132"/>
      <c r="H1273" s="132"/>
      <c r="I1273" s="76"/>
      <c r="J1273" s="76"/>
      <c r="K1273" s="76"/>
      <c r="L1273" s="131"/>
      <c r="M1273" s="76"/>
    </row>
    <row r="1274" spans="1:13">
      <c r="A1274" s="131"/>
      <c r="B1274" s="131"/>
      <c r="C1274" s="130"/>
      <c r="D1274" s="132"/>
      <c r="E1274" s="132"/>
      <c r="F1274" s="132"/>
      <c r="G1274" s="132"/>
      <c r="H1274" s="132"/>
      <c r="I1274" s="76"/>
      <c r="J1274" s="76"/>
      <c r="K1274" s="76"/>
      <c r="L1274" s="131"/>
      <c r="M1274" s="76"/>
    </row>
    <row r="1275" spans="1:13">
      <c r="A1275" s="131"/>
      <c r="B1275" s="131"/>
      <c r="C1275" s="130"/>
      <c r="D1275" s="132"/>
      <c r="E1275" s="132"/>
      <c r="F1275" s="132"/>
      <c r="G1275" s="132"/>
      <c r="H1275" s="132"/>
      <c r="I1275" s="76"/>
      <c r="J1275" s="76"/>
      <c r="K1275" s="76"/>
      <c r="L1275" s="131"/>
      <c r="M1275" s="76"/>
    </row>
    <row r="1276" spans="1:13">
      <c r="A1276" s="131"/>
      <c r="B1276" s="131"/>
      <c r="C1276" s="130"/>
      <c r="D1276" s="132"/>
      <c r="E1276" s="132"/>
      <c r="F1276" s="132"/>
      <c r="G1276" s="132"/>
      <c r="H1276" s="132"/>
      <c r="I1276" s="76"/>
      <c r="J1276" s="76"/>
      <c r="K1276" s="76"/>
      <c r="L1276" s="131"/>
      <c r="M1276" s="76"/>
    </row>
    <row r="1277" spans="1:13">
      <c r="A1277" s="131"/>
      <c r="B1277" s="131"/>
      <c r="C1277" s="130"/>
      <c r="D1277" s="132"/>
      <c r="E1277" s="132"/>
      <c r="F1277" s="132"/>
      <c r="G1277" s="132"/>
      <c r="H1277" s="132"/>
      <c r="I1277" s="76"/>
      <c r="J1277" s="76"/>
      <c r="K1277" s="76"/>
      <c r="L1277" s="131"/>
      <c r="M1277" s="76"/>
    </row>
    <row r="1278" spans="1:13">
      <c r="A1278" s="131"/>
      <c r="B1278" s="131"/>
      <c r="C1278" s="130"/>
      <c r="D1278" s="132"/>
      <c r="E1278" s="132"/>
      <c r="F1278" s="132"/>
      <c r="G1278" s="132"/>
      <c r="H1278" s="132"/>
      <c r="I1278" s="76"/>
      <c r="J1278" s="76"/>
      <c r="K1278" s="76"/>
      <c r="L1278" s="131"/>
      <c r="M1278" s="76"/>
    </row>
    <row r="1279" spans="1:13">
      <c r="A1279" s="131"/>
      <c r="B1279" s="131"/>
      <c r="C1279" s="130"/>
      <c r="D1279" s="132"/>
      <c r="E1279" s="132"/>
      <c r="F1279" s="132"/>
      <c r="G1279" s="132"/>
      <c r="H1279" s="132"/>
      <c r="I1279" s="76"/>
      <c r="J1279" s="76"/>
      <c r="K1279" s="76"/>
      <c r="L1279" s="131"/>
      <c r="M1279" s="76"/>
    </row>
    <row r="1280" spans="1:13">
      <c r="A1280" s="131"/>
      <c r="B1280" s="131"/>
      <c r="C1280" s="130"/>
      <c r="D1280" s="132"/>
      <c r="E1280" s="132"/>
      <c r="F1280" s="132"/>
      <c r="G1280" s="132"/>
      <c r="H1280" s="132"/>
      <c r="I1280" s="76"/>
      <c r="J1280" s="76"/>
      <c r="K1280" s="76"/>
      <c r="L1280" s="131"/>
      <c r="M1280" s="76"/>
    </row>
    <row r="1281" spans="1:13">
      <c r="A1281" s="131"/>
      <c r="B1281" s="131"/>
      <c r="C1281" s="130"/>
      <c r="D1281" s="132"/>
      <c r="E1281" s="132"/>
      <c r="F1281" s="132"/>
      <c r="G1281" s="132"/>
      <c r="H1281" s="132"/>
      <c r="I1281" s="76"/>
      <c r="J1281" s="76"/>
      <c r="K1281" s="76"/>
      <c r="L1281" s="131"/>
      <c r="M1281" s="76"/>
    </row>
    <row r="1282" spans="1:13">
      <c r="A1282" s="131"/>
      <c r="B1282" s="131"/>
      <c r="C1282" s="130"/>
      <c r="D1282" s="132"/>
      <c r="E1282" s="132"/>
      <c r="F1282" s="132"/>
      <c r="G1282" s="132"/>
      <c r="H1282" s="132"/>
      <c r="I1282" s="76"/>
      <c r="J1282" s="76"/>
      <c r="K1282" s="76"/>
      <c r="L1282" s="131"/>
      <c r="M1282" s="76"/>
    </row>
    <row r="1283" spans="1:13">
      <c r="A1283" s="131"/>
      <c r="B1283" s="131"/>
      <c r="C1283" s="130"/>
      <c r="D1283" s="132"/>
      <c r="E1283" s="132"/>
      <c r="F1283" s="132"/>
      <c r="G1283" s="132"/>
      <c r="H1283" s="132"/>
      <c r="I1283" s="76"/>
      <c r="J1283" s="76"/>
      <c r="K1283" s="76"/>
      <c r="L1283" s="131"/>
      <c r="M1283" s="76"/>
    </row>
    <row r="1284" spans="1:13">
      <c r="A1284" s="131"/>
      <c r="B1284" s="131"/>
      <c r="C1284" s="130"/>
      <c r="D1284" s="132"/>
      <c r="E1284" s="132"/>
      <c r="F1284" s="132"/>
      <c r="G1284" s="132"/>
      <c r="H1284" s="132"/>
      <c r="I1284" s="76"/>
      <c r="J1284" s="76"/>
      <c r="K1284" s="76"/>
      <c r="L1284" s="131"/>
      <c r="M1284" s="76"/>
    </row>
    <row r="1285" spans="1:13">
      <c r="A1285" s="131"/>
      <c r="B1285" s="131"/>
      <c r="C1285" s="130"/>
      <c r="D1285" s="132"/>
      <c r="E1285" s="132"/>
      <c r="F1285" s="132"/>
      <c r="G1285" s="132"/>
      <c r="H1285" s="132"/>
      <c r="I1285" s="76"/>
      <c r="J1285" s="76"/>
      <c r="K1285" s="76"/>
      <c r="L1285" s="131"/>
      <c r="M1285" s="76"/>
    </row>
    <row r="1286" spans="1:13">
      <c r="A1286" s="131"/>
      <c r="B1286" s="131"/>
      <c r="C1286" s="130"/>
      <c r="D1286" s="132"/>
      <c r="E1286" s="132"/>
      <c r="F1286" s="132"/>
      <c r="G1286" s="132"/>
      <c r="H1286" s="132"/>
      <c r="I1286" s="76"/>
      <c r="J1286" s="76"/>
      <c r="K1286" s="76"/>
      <c r="L1286" s="131"/>
      <c r="M1286" s="76"/>
    </row>
    <row r="1287" spans="1:13">
      <c r="A1287" s="131"/>
      <c r="B1287" s="131"/>
      <c r="C1287" s="130"/>
      <c r="D1287" s="132"/>
      <c r="E1287" s="132"/>
      <c r="F1287" s="132"/>
      <c r="G1287" s="132"/>
      <c r="H1287" s="132"/>
      <c r="I1287" s="76"/>
      <c r="J1287" s="76"/>
      <c r="K1287" s="76"/>
      <c r="L1287" s="131"/>
      <c r="M1287" s="76"/>
    </row>
    <row r="1288" spans="1:13">
      <c r="A1288" s="131"/>
      <c r="B1288" s="131"/>
      <c r="C1288" s="130"/>
      <c r="D1288" s="132"/>
      <c r="E1288" s="132"/>
      <c r="F1288" s="132"/>
      <c r="G1288" s="132"/>
      <c r="H1288" s="132"/>
      <c r="I1288" s="76"/>
      <c r="J1288" s="76"/>
      <c r="K1288" s="76"/>
      <c r="L1288" s="131"/>
      <c r="M1288" s="76"/>
    </row>
    <row r="1289" spans="1:13">
      <c r="A1289" s="131"/>
      <c r="B1289" s="131"/>
      <c r="C1289" s="130"/>
      <c r="D1289" s="132"/>
      <c r="E1289" s="132"/>
      <c r="F1289" s="132"/>
      <c r="G1289" s="132"/>
      <c r="H1289" s="132"/>
      <c r="I1289" s="76"/>
      <c r="J1289" s="76"/>
      <c r="K1289" s="76"/>
      <c r="L1289" s="131"/>
      <c r="M1289" s="76"/>
    </row>
    <row r="1290" spans="1:13">
      <c r="A1290" s="131"/>
      <c r="B1290" s="131"/>
      <c r="C1290" s="130"/>
      <c r="D1290" s="132"/>
      <c r="E1290" s="132"/>
      <c r="F1290" s="132"/>
      <c r="G1290" s="132"/>
      <c r="H1290" s="132"/>
      <c r="I1290" s="76"/>
      <c r="J1290" s="76"/>
      <c r="K1290" s="76"/>
      <c r="L1290" s="131"/>
      <c r="M1290" s="76"/>
    </row>
    <row r="1291" spans="1:13">
      <c r="A1291" s="131"/>
      <c r="B1291" s="131"/>
      <c r="C1291" s="130"/>
      <c r="D1291" s="132"/>
      <c r="E1291" s="132"/>
      <c r="F1291" s="132"/>
      <c r="G1291" s="132"/>
      <c r="H1291" s="132"/>
      <c r="I1291" s="76"/>
      <c r="J1291" s="76"/>
      <c r="K1291" s="76"/>
      <c r="L1291" s="131"/>
      <c r="M1291" s="76"/>
    </row>
    <row r="1292" spans="1:13">
      <c r="A1292" s="131"/>
      <c r="B1292" s="131"/>
      <c r="C1292" s="130"/>
      <c r="D1292" s="132"/>
      <c r="E1292" s="132"/>
      <c r="F1292" s="132"/>
      <c r="G1292" s="132"/>
      <c r="H1292" s="132"/>
      <c r="I1292" s="76"/>
      <c r="J1292" s="76"/>
      <c r="K1292" s="76"/>
      <c r="L1292" s="131"/>
      <c r="M1292" s="76"/>
    </row>
    <row r="1293" spans="1:13">
      <c r="A1293" s="131"/>
      <c r="B1293" s="131"/>
      <c r="C1293" s="130"/>
      <c r="D1293" s="132"/>
      <c r="E1293" s="132"/>
      <c r="F1293" s="132"/>
      <c r="G1293" s="132"/>
      <c r="H1293" s="132"/>
      <c r="I1293" s="76"/>
      <c r="J1293" s="76"/>
      <c r="K1293" s="76"/>
      <c r="L1293" s="131"/>
      <c r="M1293" s="76"/>
    </row>
    <row r="1294" spans="1:13">
      <c r="A1294" s="131"/>
      <c r="B1294" s="131"/>
      <c r="C1294" s="130"/>
      <c r="D1294" s="132"/>
      <c r="E1294" s="132"/>
      <c r="F1294" s="132"/>
      <c r="G1294" s="132"/>
      <c r="H1294" s="132"/>
      <c r="I1294" s="76"/>
      <c r="J1294" s="76"/>
      <c r="K1294" s="76"/>
      <c r="L1294" s="131"/>
      <c r="M1294" s="76"/>
    </row>
    <row r="1295" spans="1:13">
      <c r="A1295" s="131"/>
      <c r="B1295" s="131"/>
      <c r="C1295" s="130"/>
      <c r="D1295" s="132"/>
      <c r="E1295" s="132"/>
      <c r="F1295" s="132"/>
      <c r="G1295" s="132"/>
      <c r="H1295" s="132"/>
      <c r="I1295" s="76"/>
      <c r="J1295" s="76"/>
      <c r="K1295" s="76"/>
      <c r="L1295" s="131"/>
      <c r="M1295" s="76"/>
    </row>
    <row r="1296" spans="1:13">
      <c r="A1296" s="131"/>
      <c r="B1296" s="131"/>
      <c r="C1296" s="130"/>
      <c r="D1296" s="132"/>
      <c r="E1296" s="132"/>
      <c r="F1296" s="132"/>
      <c r="G1296" s="132"/>
      <c r="H1296" s="132"/>
      <c r="I1296" s="76"/>
      <c r="J1296" s="76"/>
      <c r="K1296" s="76"/>
      <c r="L1296" s="131"/>
      <c r="M1296" s="76"/>
    </row>
    <row r="1297" spans="1:13">
      <c r="A1297" s="131"/>
      <c r="B1297" s="131"/>
      <c r="C1297" s="130"/>
      <c r="D1297" s="132"/>
      <c r="E1297" s="132"/>
      <c r="F1297" s="132"/>
      <c r="G1297" s="132"/>
      <c r="H1297" s="132"/>
      <c r="I1297" s="76"/>
      <c r="J1297" s="76"/>
      <c r="K1297" s="76"/>
      <c r="L1297" s="131"/>
      <c r="M1297" s="76"/>
    </row>
    <row r="1298" spans="1:13">
      <c r="A1298" s="131"/>
      <c r="B1298" s="131"/>
      <c r="C1298" s="130"/>
      <c r="D1298" s="132"/>
      <c r="E1298" s="132"/>
      <c r="F1298" s="132"/>
      <c r="G1298" s="132"/>
      <c r="H1298" s="132"/>
      <c r="I1298" s="76"/>
      <c r="J1298" s="76"/>
      <c r="K1298" s="76"/>
      <c r="L1298" s="131"/>
      <c r="M1298" s="76"/>
    </row>
    <row r="1299" spans="1:13">
      <c r="A1299" s="131"/>
      <c r="B1299" s="131"/>
      <c r="C1299" s="130"/>
      <c r="D1299" s="132"/>
      <c r="E1299" s="132"/>
      <c r="F1299" s="132"/>
      <c r="G1299" s="132"/>
      <c r="H1299" s="132"/>
      <c r="I1299" s="76"/>
      <c r="J1299" s="76"/>
      <c r="K1299" s="76"/>
      <c r="L1299" s="131"/>
      <c r="M1299" s="76"/>
    </row>
    <row r="1300" spans="1:13">
      <c r="A1300" s="131"/>
      <c r="B1300" s="131"/>
      <c r="C1300" s="130"/>
      <c r="D1300" s="132"/>
      <c r="E1300" s="132"/>
      <c r="F1300" s="132"/>
      <c r="G1300" s="132"/>
      <c r="H1300" s="132"/>
      <c r="I1300" s="76"/>
      <c r="J1300" s="76"/>
      <c r="K1300" s="76"/>
      <c r="L1300" s="131"/>
      <c r="M1300" s="76"/>
    </row>
    <row r="1301" spans="1:13">
      <c r="A1301" s="131"/>
      <c r="B1301" s="131"/>
      <c r="C1301" s="130"/>
      <c r="D1301" s="132"/>
      <c r="E1301" s="132"/>
      <c r="F1301" s="132"/>
      <c r="G1301" s="132"/>
      <c r="H1301" s="132"/>
      <c r="I1301" s="76"/>
      <c r="J1301" s="76"/>
      <c r="K1301" s="76"/>
      <c r="L1301" s="131"/>
      <c r="M1301" s="76"/>
    </row>
    <row r="1302" spans="1:13">
      <c r="A1302" s="131"/>
      <c r="B1302" s="131"/>
      <c r="C1302" s="130"/>
      <c r="D1302" s="132"/>
      <c r="E1302" s="132"/>
      <c r="F1302" s="132"/>
      <c r="G1302" s="132"/>
      <c r="H1302" s="132"/>
      <c r="I1302" s="76"/>
      <c r="J1302" s="76"/>
      <c r="K1302" s="76"/>
      <c r="L1302" s="131"/>
      <c r="M1302" s="76"/>
    </row>
    <row r="1303" spans="1:13">
      <c r="A1303" s="131"/>
      <c r="B1303" s="131"/>
      <c r="C1303" s="130"/>
      <c r="D1303" s="132"/>
      <c r="E1303" s="132"/>
      <c r="F1303" s="132"/>
      <c r="G1303" s="132"/>
      <c r="H1303" s="132"/>
      <c r="I1303" s="76"/>
      <c r="J1303" s="76"/>
      <c r="K1303" s="76"/>
      <c r="L1303" s="131"/>
      <c r="M1303" s="76"/>
    </row>
    <row r="1304" spans="1:13">
      <c r="A1304" s="131"/>
      <c r="B1304" s="131"/>
      <c r="C1304" s="130"/>
      <c r="D1304" s="132"/>
      <c r="E1304" s="132"/>
      <c r="F1304" s="132"/>
      <c r="G1304" s="132"/>
      <c r="H1304" s="132"/>
      <c r="I1304" s="76"/>
      <c r="J1304" s="76"/>
      <c r="K1304" s="76"/>
      <c r="L1304" s="131"/>
      <c r="M1304" s="76"/>
    </row>
    <row r="1305" spans="1:13">
      <c r="A1305" s="131"/>
      <c r="B1305" s="131"/>
      <c r="C1305" s="130"/>
      <c r="D1305" s="132"/>
      <c r="E1305" s="132"/>
      <c r="F1305" s="132"/>
      <c r="G1305" s="132"/>
      <c r="H1305" s="132"/>
      <c r="I1305" s="76"/>
      <c r="J1305" s="76"/>
      <c r="K1305" s="76"/>
      <c r="L1305" s="131"/>
      <c r="M1305" s="76"/>
    </row>
    <row r="1306" spans="1:13">
      <c r="A1306" s="131"/>
      <c r="B1306" s="131"/>
      <c r="C1306" s="130"/>
      <c r="D1306" s="132"/>
      <c r="E1306" s="132"/>
      <c r="F1306" s="132"/>
      <c r="G1306" s="132"/>
      <c r="H1306" s="132"/>
      <c r="I1306" s="76"/>
      <c r="J1306" s="76"/>
      <c r="K1306" s="76"/>
      <c r="L1306" s="131"/>
      <c r="M1306" s="76"/>
    </row>
    <row r="1307" spans="1:13">
      <c r="A1307" s="131"/>
      <c r="B1307" s="131"/>
      <c r="C1307" s="130"/>
      <c r="D1307" s="132"/>
      <c r="E1307" s="132"/>
      <c r="F1307" s="132"/>
      <c r="G1307" s="132"/>
      <c r="H1307" s="132"/>
      <c r="I1307" s="76"/>
      <c r="J1307" s="76"/>
      <c r="K1307" s="76"/>
      <c r="L1307" s="131"/>
      <c r="M1307" s="76"/>
    </row>
    <row r="1308" spans="1:13">
      <c r="A1308" s="131"/>
      <c r="B1308" s="131"/>
      <c r="C1308" s="130"/>
      <c r="D1308" s="132"/>
      <c r="E1308" s="132"/>
      <c r="F1308" s="132"/>
      <c r="G1308" s="132"/>
      <c r="H1308" s="132"/>
      <c r="I1308" s="76"/>
      <c r="J1308" s="76"/>
      <c r="K1308" s="76"/>
      <c r="L1308" s="131"/>
      <c r="M1308" s="76"/>
    </row>
    <row r="1309" spans="1:13">
      <c r="A1309" s="131"/>
      <c r="B1309" s="131"/>
      <c r="C1309" s="130"/>
      <c r="D1309" s="132"/>
      <c r="E1309" s="132"/>
      <c r="F1309" s="132"/>
      <c r="G1309" s="132"/>
      <c r="H1309" s="132"/>
      <c r="I1309" s="76"/>
      <c r="J1309" s="76"/>
      <c r="K1309" s="76"/>
      <c r="L1309" s="131"/>
      <c r="M1309" s="76"/>
    </row>
    <row r="1310" spans="1:13">
      <c r="A1310" s="131"/>
      <c r="B1310" s="131"/>
      <c r="C1310" s="130"/>
      <c r="D1310" s="132"/>
      <c r="E1310" s="132"/>
      <c r="F1310" s="132"/>
      <c r="G1310" s="132"/>
      <c r="H1310" s="132"/>
      <c r="I1310" s="76"/>
      <c r="J1310" s="76"/>
      <c r="K1310" s="76"/>
      <c r="L1310" s="131"/>
      <c r="M1310" s="76"/>
    </row>
    <row r="1311" spans="1:13">
      <c r="A1311" s="131"/>
      <c r="B1311" s="131"/>
      <c r="C1311" s="130"/>
      <c r="D1311" s="132"/>
      <c r="E1311" s="132"/>
      <c r="F1311" s="132"/>
      <c r="G1311" s="132"/>
      <c r="H1311" s="132"/>
      <c r="I1311" s="76"/>
      <c r="J1311" s="76"/>
      <c r="K1311" s="76"/>
      <c r="L1311" s="131"/>
      <c r="M1311" s="76"/>
    </row>
    <row r="1312" spans="1:13">
      <c r="A1312" s="131"/>
      <c r="B1312" s="131"/>
      <c r="C1312" s="130"/>
      <c r="D1312" s="132"/>
      <c r="E1312" s="132"/>
      <c r="F1312" s="132"/>
      <c r="G1312" s="132"/>
      <c r="H1312" s="132"/>
      <c r="I1312" s="76"/>
      <c r="J1312" s="76"/>
      <c r="K1312" s="76"/>
      <c r="L1312" s="131"/>
      <c r="M1312" s="76"/>
    </row>
    <row r="1313" spans="1:13">
      <c r="A1313" s="131"/>
      <c r="B1313" s="131"/>
      <c r="C1313" s="130"/>
      <c r="D1313" s="132"/>
      <c r="E1313" s="132"/>
      <c r="F1313" s="132"/>
      <c r="G1313" s="132"/>
      <c r="H1313" s="132"/>
      <c r="I1313" s="76"/>
      <c r="J1313" s="76"/>
      <c r="K1313" s="76"/>
      <c r="L1313" s="131"/>
      <c r="M1313" s="76"/>
    </row>
    <row r="1314" spans="1:13">
      <c r="A1314" s="131"/>
      <c r="B1314" s="131"/>
      <c r="C1314" s="130"/>
      <c r="D1314" s="132"/>
      <c r="E1314" s="132"/>
      <c r="F1314" s="132"/>
      <c r="G1314" s="132"/>
      <c r="H1314" s="132"/>
      <c r="I1314" s="76"/>
      <c r="J1314" s="76"/>
      <c r="K1314" s="76"/>
      <c r="L1314" s="131"/>
      <c r="M1314" s="76"/>
    </row>
    <row r="1315" spans="1:13">
      <c r="A1315" s="131"/>
      <c r="B1315" s="131"/>
      <c r="C1315" s="130"/>
      <c r="D1315" s="132"/>
      <c r="E1315" s="132"/>
      <c r="F1315" s="132"/>
      <c r="G1315" s="132"/>
      <c r="H1315" s="132"/>
      <c r="I1315" s="76"/>
      <c r="J1315" s="76"/>
      <c r="K1315" s="76"/>
      <c r="L1315" s="131"/>
      <c r="M1315" s="76"/>
    </row>
    <row r="1316" spans="1:13">
      <c r="A1316" s="131"/>
      <c r="B1316" s="131"/>
      <c r="C1316" s="130"/>
      <c r="D1316" s="132"/>
      <c r="E1316" s="132"/>
      <c r="F1316" s="132"/>
      <c r="G1316" s="132"/>
      <c r="H1316" s="132"/>
      <c r="I1316" s="76"/>
      <c r="J1316" s="76"/>
      <c r="K1316" s="76"/>
      <c r="L1316" s="131"/>
      <c r="M1316" s="76"/>
    </row>
    <row r="1317" spans="1:13">
      <c r="A1317" s="131"/>
      <c r="B1317" s="131"/>
      <c r="C1317" s="130"/>
      <c r="D1317" s="132"/>
      <c r="E1317" s="132"/>
      <c r="F1317" s="132"/>
      <c r="G1317" s="132"/>
      <c r="H1317" s="132"/>
      <c r="I1317" s="76"/>
      <c r="J1317" s="76"/>
      <c r="K1317" s="76"/>
      <c r="L1317" s="131"/>
      <c r="M1317" s="76"/>
    </row>
    <row r="1318" spans="1:13">
      <c r="A1318" s="131"/>
      <c r="B1318" s="131"/>
      <c r="C1318" s="130"/>
      <c r="D1318" s="132"/>
      <c r="E1318" s="132"/>
      <c r="F1318" s="132"/>
      <c r="G1318" s="132"/>
      <c r="H1318" s="132"/>
      <c r="I1318" s="76"/>
      <c r="J1318" s="76"/>
      <c r="K1318" s="76"/>
      <c r="L1318" s="131"/>
      <c r="M1318" s="76"/>
    </row>
    <row r="1319" spans="1:13">
      <c r="A1319" s="131"/>
      <c r="B1319" s="131"/>
      <c r="C1319" s="130"/>
      <c r="D1319" s="132"/>
      <c r="E1319" s="132"/>
      <c r="F1319" s="132"/>
      <c r="G1319" s="132"/>
      <c r="H1319" s="132"/>
      <c r="I1319" s="76"/>
      <c r="J1319" s="76"/>
      <c r="K1319" s="76"/>
      <c r="L1319" s="131"/>
      <c r="M1319" s="76"/>
    </row>
    <row r="1320" spans="1:13">
      <c r="A1320" s="131"/>
      <c r="B1320" s="131"/>
      <c r="C1320" s="130"/>
      <c r="D1320" s="132"/>
      <c r="E1320" s="132"/>
      <c r="F1320" s="132"/>
      <c r="G1320" s="132"/>
      <c r="H1320" s="132"/>
      <c r="I1320" s="76"/>
      <c r="J1320" s="76"/>
      <c r="K1320" s="76"/>
      <c r="L1320" s="131"/>
      <c r="M1320" s="76"/>
    </row>
    <row r="1321" spans="1:13">
      <c r="A1321" s="131"/>
      <c r="B1321" s="131"/>
      <c r="C1321" s="130"/>
      <c r="D1321" s="132"/>
      <c r="E1321" s="132"/>
      <c r="F1321" s="132"/>
      <c r="G1321" s="132"/>
      <c r="H1321" s="132"/>
      <c r="I1321" s="76"/>
      <c r="J1321" s="76"/>
      <c r="K1321" s="76"/>
      <c r="L1321" s="131"/>
      <c r="M1321" s="76"/>
    </row>
    <row r="1322" spans="1:13">
      <c r="A1322" s="131"/>
      <c r="B1322" s="131"/>
      <c r="C1322" s="130"/>
      <c r="D1322" s="132"/>
      <c r="E1322" s="132"/>
      <c r="F1322" s="132"/>
      <c r="G1322" s="132"/>
      <c r="H1322" s="132"/>
      <c r="I1322" s="76"/>
      <c r="J1322" s="76"/>
      <c r="K1322" s="76"/>
      <c r="L1322" s="131"/>
      <c r="M1322" s="76"/>
    </row>
    <row r="1323" spans="1:13">
      <c r="A1323" s="131"/>
      <c r="B1323" s="131"/>
      <c r="C1323" s="130"/>
      <c r="D1323" s="132"/>
      <c r="E1323" s="132"/>
      <c r="F1323" s="132"/>
      <c r="G1323" s="132"/>
      <c r="H1323" s="132"/>
      <c r="I1323" s="76"/>
      <c r="J1323" s="76"/>
      <c r="K1323" s="76"/>
      <c r="L1323" s="131"/>
      <c r="M1323" s="76"/>
    </row>
    <row r="1324" spans="1:13">
      <c r="A1324" s="131"/>
      <c r="B1324" s="131"/>
      <c r="C1324" s="130"/>
      <c r="D1324" s="132"/>
      <c r="E1324" s="132"/>
      <c r="F1324" s="132"/>
      <c r="G1324" s="132"/>
      <c r="H1324" s="132"/>
      <c r="I1324" s="76"/>
      <c r="J1324" s="76"/>
      <c r="K1324" s="76"/>
      <c r="L1324" s="131"/>
      <c r="M1324" s="76"/>
    </row>
    <row r="1325" spans="1:13">
      <c r="A1325" s="131"/>
      <c r="B1325" s="131"/>
      <c r="C1325" s="130"/>
      <c r="D1325" s="132"/>
      <c r="E1325" s="132"/>
      <c r="F1325" s="132"/>
      <c r="G1325" s="132"/>
      <c r="H1325" s="132"/>
      <c r="I1325" s="76"/>
      <c r="J1325" s="76"/>
      <c r="K1325" s="76"/>
      <c r="L1325" s="131"/>
      <c r="M1325" s="76"/>
    </row>
    <row r="1326" spans="1:13">
      <c r="A1326" s="131"/>
      <c r="B1326" s="131"/>
      <c r="C1326" s="130"/>
      <c r="D1326" s="132"/>
      <c r="E1326" s="132"/>
      <c r="F1326" s="132"/>
      <c r="G1326" s="132"/>
      <c r="H1326" s="132"/>
      <c r="I1326" s="76"/>
      <c r="J1326" s="76"/>
      <c r="K1326" s="76"/>
      <c r="L1326" s="131"/>
      <c r="M1326" s="76"/>
    </row>
    <row r="1327" spans="1:13">
      <c r="A1327" s="131"/>
      <c r="B1327" s="131"/>
      <c r="C1327" s="130"/>
      <c r="D1327" s="132"/>
      <c r="E1327" s="132"/>
      <c r="F1327" s="132"/>
      <c r="G1327" s="132"/>
      <c r="H1327" s="132"/>
      <c r="I1327" s="76"/>
      <c r="J1327" s="76"/>
      <c r="K1327" s="76"/>
      <c r="L1327" s="131"/>
      <c r="M1327" s="76"/>
    </row>
    <row r="1328" spans="1:13">
      <c r="A1328" s="131"/>
      <c r="B1328" s="131"/>
      <c r="C1328" s="130"/>
      <c r="D1328" s="132"/>
      <c r="E1328" s="132"/>
      <c r="F1328" s="132"/>
      <c r="G1328" s="132"/>
      <c r="H1328" s="132"/>
      <c r="I1328" s="76"/>
      <c r="J1328" s="76"/>
      <c r="K1328" s="76"/>
      <c r="L1328" s="131"/>
      <c r="M1328" s="76"/>
    </row>
    <row r="1329" spans="1:13">
      <c r="A1329" s="131"/>
      <c r="B1329" s="131"/>
      <c r="C1329" s="130"/>
      <c r="D1329" s="132"/>
      <c r="E1329" s="132"/>
      <c r="F1329" s="132"/>
      <c r="G1329" s="132"/>
      <c r="H1329" s="132"/>
      <c r="I1329" s="76"/>
      <c r="J1329" s="76"/>
      <c r="K1329" s="76"/>
      <c r="L1329" s="131"/>
      <c r="M1329" s="76"/>
    </row>
    <row r="1330" spans="1:13">
      <c r="A1330" s="131"/>
      <c r="B1330" s="131"/>
      <c r="C1330" s="130"/>
      <c r="D1330" s="132"/>
      <c r="E1330" s="132"/>
      <c r="F1330" s="132"/>
      <c r="G1330" s="132"/>
      <c r="H1330" s="132"/>
      <c r="I1330" s="76"/>
      <c r="J1330" s="76"/>
      <c r="K1330" s="76"/>
      <c r="L1330" s="131"/>
      <c r="M1330" s="76"/>
    </row>
    <row r="1331" spans="1:13">
      <c r="A1331" s="131"/>
      <c r="B1331" s="131"/>
      <c r="C1331" s="130"/>
      <c r="D1331" s="132"/>
      <c r="E1331" s="132"/>
      <c r="F1331" s="132"/>
      <c r="G1331" s="132"/>
      <c r="H1331" s="132"/>
      <c r="I1331" s="76"/>
      <c r="J1331" s="76"/>
      <c r="K1331" s="76"/>
      <c r="L1331" s="131"/>
      <c r="M1331" s="76"/>
    </row>
    <row r="1332" spans="1:13">
      <c r="A1332" s="131"/>
      <c r="B1332" s="131"/>
      <c r="C1332" s="130"/>
      <c r="D1332" s="132"/>
      <c r="E1332" s="132"/>
      <c r="F1332" s="132"/>
      <c r="G1332" s="132"/>
      <c r="H1332" s="132"/>
      <c r="I1332" s="76"/>
      <c r="J1332" s="76"/>
      <c r="K1332" s="76"/>
      <c r="L1332" s="131"/>
      <c r="M1332" s="76"/>
    </row>
    <row r="1333" spans="1:13">
      <c r="A1333" s="131"/>
      <c r="B1333" s="131"/>
      <c r="C1333" s="130"/>
      <c r="D1333" s="132"/>
      <c r="E1333" s="132"/>
      <c r="F1333" s="132"/>
      <c r="G1333" s="132"/>
      <c r="H1333" s="132"/>
      <c r="I1333" s="76"/>
      <c r="J1333" s="76"/>
      <c r="K1333" s="76"/>
      <c r="L1333" s="131"/>
      <c r="M1333" s="76"/>
    </row>
    <row r="1334" spans="1:13">
      <c r="A1334" s="131"/>
      <c r="B1334" s="131"/>
      <c r="C1334" s="130"/>
      <c r="D1334" s="132"/>
      <c r="E1334" s="132"/>
      <c r="F1334" s="132"/>
      <c r="G1334" s="132"/>
      <c r="H1334" s="132"/>
      <c r="I1334" s="76"/>
      <c r="J1334" s="76"/>
      <c r="K1334" s="76"/>
      <c r="L1334" s="131"/>
      <c r="M1334" s="76"/>
    </row>
    <row r="1335" spans="1:13">
      <c r="A1335" s="131"/>
      <c r="B1335" s="131"/>
      <c r="C1335" s="130"/>
      <c r="D1335" s="132"/>
      <c r="E1335" s="132"/>
      <c r="F1335" s="132"/>
      <c r="G1335" s="132"/>
      <c r="H1335" s="132"/>
      <c r="I1335" s="76"/>
      <c r="J1335" s="76"/>
      <c r="K1335" s="76"/>
      <c r="L1335" s="131"/>
      <c r="M1335" s="76"/>
    </row>
    <row r="1336" spans="1:13">
      <c r="A1336" s="131"/>
      <c r="B1336" s="131"/>
      <c r="C1336" s="130"/>
      <c r="D1336" s="132"/>
      <c r="E1336" s="132"/>
      <c r="F1336" s="132"/>
      <c r="G1336" s="132"/>
      <c r="H1336" s="132"/>
      <c r="I1336" s="76"/>
      <c r="J1336" s="76"/>
      <c r="K1336" s="76"/>
      <c r="L1336" s="131"/>
      <c r="M1336" s="76"/>
    </row>
    <row r="1337" spans="1:13">
      <c r="A1337" s="131"/>
      <c r="B1337" s="131"/>
      <c r="C1337" s="130"/>
      <c r="D1337" s="132"/>
      <c r="E1337" s="132"/>
      <c r="F1337" s="132"/>
      <c r="G1337" s="132"/>
      <c r="H1337" s="132"/>
      <c r="I1337" s="76"/>
      <c r="J1337" s="76"/>
      <c r="K1337" s="76"/>
      <c r="L1337" s="131"/>
      <c r="M1337" s="76"/>
    </row>
    <row r="1338" spans="1:13">
      <c r="A1338" s="131"/>
      <c r="B1338" s="131"/>
      <c r="C1338" s="130"/>
      <c r="D1338" s="132"/>
      <c r="E1338" s="132"/>
      <c r="F1338" s="132"/>
      <c r="G1338" s="132"/>
      <c r="H1338" s="132"/>
      <c r="I1338" s="76"/>
      <c r="J1338" s="76"/>
      <c r="K1338" s="76"/>
      <c r="L1338" s="131"/>
      <c r="M1338" s="76"/>
    </row>
    <row r="1339" spans="1:13">
      <c r="A1339" s="131"/>
      <c r="B1339" s="131"/>
      <c r="C1339" s="130"/>
      <c r="D1339" s="132"/>
      <c r="E1339" s="132"/>
      <c r="F1339" s="132"/>
      <c r="G1339" s="132"/>
      <c r="H1339" s="132"/>
      <c r="I1339" s="76"/>
      <c r="J1339" s="76"/>
      <c r="K1339" s="76"/>
      <c r="L1339" s="131"/>
      <c r="M1339" s="76"/>
    </row>
    <row r="1340" spans="1:13">
      <c r="A1340" s="131"/>
      <c r="B1340" s="131"/>
      <c r="C1340" s="130"/>
      <c r="D1340" s="132"/>
      <c r="E1340" s="132"/>
      <c r="F1340" s="132"/>
      <c r="G1340" s="132"/>
      <c r="H1340" s="132"/>
      <c r="I1340" s="76"/>
      <c r="J1340" s="76"/>
      <c r="K1340" s="76"/>
      <c r="L1340" s="131"/>
      <c r="M1340" s="76"/>
    </row>
    <row r="1341" spans="1:13">
      <c r="A1341" s="131"/>
      <c r="B1341" s="131"/>
      <c r="C1341" s="130"/>
      <c r="D1341" s="132"/>
      <c r="E1341" s="132"/>
      <c r="F1341" s="132"/>
      <c r="G1341" s="132"/>
      <c r="H1341" s="132"/>
      <c r="I1341" s="76"/>
      <c r="J1341" s="76"/>
      <c r="K1341" s="76"/>
      <c r="L1341" s="131"/>
      <c r="M1341" s="76"/>
    </row>
    <row r="1342" spans="1:13">
      <c r="A1342" s="131"/>
      <c r="B1342" s="131"/>
      <c r="C1342" s="130"/>
      <c r="D1342" s="132"/>
      <c r="E1342" s="132"/>
      <c r="F1342" s="132"/>
      <c r="G1342" s="132"/>
      <c r="H1342" s="132"/>
      <c r="I1342" s="76"/>
      <c r="J1342" s="76"/>
      <c r="K1342" s="76"/>
      <c r="L1342" s="131"/>
      <c r="M1342" s="76"/>
    </row>
    <row r="1343" spans="1:13">
      <c r="A1343" s="131"/>
      <c r="B1343" s="131"/>
      <c r="C1343" s="130"/>
      <c r="D1343" s="132"/>
      <c r="E1343" s="132"/>
      <c r="F1343" s="132"/>
      <c r="G1343" s="132"/>
      <c r="H1343" s="132"/>
      <c r="I1343" s="76"/>
      <c r="J1343" s="76"/>
      <c r="K1343" s="76"/>
      <c r="L1343" s="131"/>
      <c r="M1343" s="76"/>
    </row>
    <row r="1344" spans="1:13">
      <c r="A1344" s="131"/>
      <c r="B1344" s="131"/>
      <c r="C1344" s="130"/>
      <c r="D1344" s="132"/>
      <c r="E1344" s="132"/>
      <c r="F1344" s="132"/>
      <c r="G1344" s="132"/>
      <c r="H1344" s="132"/>
      <c r="I1344" s="76"/>
      <c r="J1344" s="76"/>
      <c r="K1344" s="76"/>
      <c r="L1344" s="131"/>
      <c r="M1344" s="76"/>
    </row>
    <row r="1345" spans="1:13">
      <c r="A1345" s="131"/>
      <c r="B1345" s="131"/>
      <c r="C1345" s="130"/>
      <c r="D1345" s="132"/>
      <c r="E1345" s="132"/>
      <c r="F1345" s="132"/>
      <c r="G1345" s="132"/>
      <c r="H1345" s="132"/>
      <c r="I1345" s="76"/>
      <c r="J1345" s="76"/>
      <c r="K1345" s="76"/>
      <c r="L1345" s="131"/>
      <c r="M1345" s="76"/>
    </row>
    <row r="1346" spans="1:13">
      <c r="A1346" s="131"/>
      <c r="B1346" s="131"/>
      <c r="C1346" s="130"/>
      <c r="D1346" s="132"/>
      <c r="E1346" s="132"/>
      <c r="F1346" s="132"/>
      <c r="G1346" s="132"/>
      <c r="H1346" s="132"/>
      <c r="I1346" s="76"/>
      <c r="J1346" s="76"/>
      <c r="K1346" s="76"/>
      <c r="L1346" s="131"/>
      <c r="M1346" s="76"/>
    </row>
    <row r="1347" spans="1:13">
      <c r="A1347" s="131"/>
      <c r="B1347" s="131"/>
      <c r="C1347" s="130"/>
      <c r="D1347" s="132"/>
      <c r="E1347" s="132"/>
      <c r="F1347" s="132"/>
      <c r="G1347" s="132"/>
      <c r="H1347" s="132"/>
      <c r="I1347" s="76"/>
      <c r="J1347" s="76"/>
      <c r="K1347" s="76"/>
      <c r="L1347" s="131"/>
      <c r="M1347" s="76"/>
    </row>
    <row r="1348" spans="1:13">
      <c r="A1348" s="131"/>
      <c r="B1348" s="131"/>
      <c r="C1348" s="130"/>
      <c r="D1348" s="132"/>
      <c r="E1348" s="132"/>
      <c r="F1348" s="132"/>
      <c r="G1348" s="132"/>
      <c r="H1348" s="132"/>
      <c r="I1348" s="76"/>
      <c r="J1348" s="76"/>
      <c r="K1348" s="76"/>
      <c r="L1348" s="131"/>
      <c r="M1348" s="76"/>
    </row>
    <row r="1349" spans="1:13">
      <c r="A1349" s="131"/>
      <c r="B1349" s="131"/>
      <c r="C1349" s="130"/>
      <c r="D1349" s="132"/>
      <c r="E1349" s="132"/>
      <c r="F1349" s="132"/>
      <c r="G1349" s="132"/>
      <c r="H1349" s="132"/>
      <c r="I1349" s="76"/>
      <c r="J1349" s="76"/>
      <c r="K1349" s="76"/>
      <c r="L1349" s="131"/>
      <c r="M1349" s="76"/>
    </row>
    <row r="1350" spans="1:13">
      <c r="A1350" s="131"/>
      <c r="B1350" s="131"/>
      <c r="C1350" s="130"/>
      <c r="D1350" s="132"/>
      <c r="E1350" s="132"/>
      <c r="F1350" s="132"/>
      <c r="G1350" s="132"/>
      <c r="H1350" s="132"/>
      <c r="I1350" s="76"/>
      <c r="J1350" s="76"/>
      <c r="K1350" s="76"/>
      <c r="L1350" s="131"/>
      <c r="M1350" s="76"/>
    </row>
    <row r="1351" spans="1:13">
      <c r="A1351" s="131"/>
      <c r="B1351" s="131"/>
      <c r="C1351" s="130"/>
      <c r="D1351" s="132"/>
      <c r="E1351" s="132"/>
      <c r="F1351" s="132"/>
      <c r="G1351" s="132"/>
      <c r="H1351" s="132"/>
      <c r="I1351" s="76"/>
      <c r="J1351" s="76"/>
      <c r="K1351" s="76"/>
      <c r="L1351" s="131"/>
      <c r="M1351" s="76"/>
    </row>
    <row r="1352" spans="1:13">
      <c r="A1352" s="131"/>
      <c r="B1352" s="131"/>
      <c r="C1352" s="130"/>
      <c r="D1352" s="132"/>
      <c r="E1352" s="132"/>
      <c r="F1352" s="132"/>
      <c r="G1352" s="132"/>
      <c r="H1352" s="132"/>
      <c r="I1352" s="76"/>
      <c r="J1352" s="76"/>
      <c r="K1352" s="76"/>
      <c r="L1352" s="131"/>
      <c r="M1352" s="76"/>
    </row>
    <row r="1353" spans="1:13">
      <c r="A1353" s="131"/>
      <c r="B1353" s="131"/>
      <c r="C1353" s="130"/>
      <c r="D1353" s="132"/>
      <c r="E1353" s="132"/>
      <c r="F1353" s="132"/>
      <c r="G1353" s="132"/>
      <c r="H1353" s="132"/>
      <c r="I1353" s="76"/>
      <c r="J1353" s="76"/>
      <c r="K1353" s="76"/>
      <c r="L1353" s="131"/>
      <c r="M1353" s="76"/>
    </row>
    <row r="1354" spans="1:13">
      <c r="A1354" s="131"/>
      <c r="B1354" s="131"/>
      <c r="C1354" s="130"/>
      <c r="D1354" s="132"/>
      <c r="E1354" s="132"/>
      <c r="F1354" s="132"/>
      <c r="G1354" s="132"/>
      <c r="H1354" s="132"/>
      <c r="I1354" s="76"/>
      <c r="J1354" s="76"/>
      <c r="K1354" s="76"/>
      <c r="L1354" s="131"/>
      <c r="M1354" s="76"/>
    </row>
    <row r="1355" spans="1:13">
      <c r="A1355" s="131"/>
      <c r="B1355" s="131"/>
      <c r="C1355" s="130"/>
      <c r="D1355" s="132"/>
      <c r="E1355" s="132"/>
      <c r="F1355" s="132"/>
      <c r="G1355" s="132"/>
      <c r="H1355" s="132"/>
      <c r="I1355" s="76"/>
      <c r="J1355" s="76"/>
      <c r="K1355" s="76"/>
      <c r="L1355" s="131"/>
      <c r="M1355" s="76"/>
    </row>
    <row r="1356" spans="1:13">
      <c r="A1356" s="131"/>
      <c r="B1356" s="131"/>
      <c r="C1356" s="130"/>
      <c r="D1356" s="132"/>
      <c r="E1356" s="132"/>
      <c r="F1356" s="132"/>
      <c r="G1356" s="132"/>
      <c r="H1356" s="132"/>
      <c r="I1356" s="76"/>
      <c r="J1356" s="76"/>
      <c r="K1356" s="76"/>
      <c r="L1356" s="131"/>
      <c r="M1356" s="76"/>
    </row>
    <row r="1357" spans="1:13">
      <c r="A1357" s="131"/>
      <c r="B1357" s="131"/>
      <c r="C1357" s="130"/>
      <c r="D1357" s="132"/>
      <c r="E1357" s="132"/>
      <c r="F1357" s="132"/>
      <c r="G1357" s="132"/>
      <c r="H1357" s="132"/>
      <c r="I1357" s="76"/>
      <c r="J1357" s="76"/>
      <c r="K1357" s="76"/>
      <c r="L1357" s="131"/>
      <c r="M1357" s="76"/>
    </row>
    <row r="1358" spans="1:13">
      <c r="A1358" s="131"/>
      <c r="B1358" s="131"/>
      <c r="C1358" s="130"/>
      <c r="D1358" s="132"/>
      <c r="E1358" s="132"/>
      <c r="F1358" s="132"/>
      <c r="G1358" s="132"/>
      <c r="H1358" s="132"/>
      <c r="I1358" s="76"/>
      <c r="J1358" s="76"/>
      <c r="K1358" s="76"/>
      <c r="L1358" s="131"/>
      <c r="M1358" s="76"/>
    </row>
    <row r="1359" spans="1:13">
      <c r="A1359" s="131"/>
      <c r="B1359" s="131"/>
      <c r="C1359" s="130"/>
      <c r="D1359" s="132"/>
      <c r="E1359" s="132"/>
      <c r="F1359" s="132"/>
      <c r="G1359" s="132"/>
      <c r="H1359" s="132"/>
      <c r="I1359" s="76"/>
      <c r="J1359" s="76"/>
      <c r="K1359" s="76"/>
      <c r="L1359" s="131"/>
      <c r="M1359" s="76"/>
    </row>
    <row r="1360" spans="1:13">
      <c r="A1360" s="131"/>
      <c r="B1360" s="131"/>
      <c r="C1360" s="130"/>
      <c r="D1360" s="132"/>
      <c r="E1360" s="132"/>
      <c r="F1360" s="132"/>
      <c r="G1360" s="132"/>
      <c r="H1360" s="132"/>
      <c r="I1360" s="76"/>
      <c r="J1360" s="76"/>
      <c r="K1360" s="76"/>
      <c r="L1360" s="131"/>
      <c r="M1360" s="76"/>
    </row>
    <row r="1361" spans="1:13">
      <c r="A1361" s="131"/>
      <c r="B1361" s="131"/>
      <c r="C1361" s="130"/>
      <c r="D1361" s="132"/>
      <c r="E1361" s="132"/>
      <c r="F1361" s="132"/>
      <c r="G1361" s="132"/>
      <c r="H1361" s="132"/>
      <c r="I1361" s="76"/>
      <c r="J1361" s="76"/>
      <c r="K1361" s="76"/>
      <c r="L1361" s="131"/>
      <c r="M1361" s="76"/>
    </row>
    <row r="1362" spans="1:13">
      <c r="A1362" s="131"/>
      <c r="B1362" s="131"/>
      <c r="C1362" s="130"/>
      <c r="D1362" s="132"/>
      <c r="E1362" s="132"/>
      <c r="F1362" s="132"/>
      <c r="G1362" s="132"/>
      <c r="H1362" s="132"/>
      <c r="I1362" s="76"/>
      <c r="J1362" s="76"/>
      <c r="K1362" s="76"/>
      <c r="L1362" s="131"/>
      <c r="M1362" s="76"/>
    </row>
    <row r="1363" spans="1:13">
      <c r="A1363" s="131"/>
      <c r="B1363" s="131"/>
      <c r="C1363" s="130"/>
      <c r="D1363" s="132"/>
      <c r="E1363" s="132"/>
      <c r="F1363" s="132"/>
      <c r="G1363" s="132"/>
      <c r="H1363" s="132"/>
      <c r="I1363" s="76"/>
      <c r="J1363" s="76"/>
      <c r="K1363" s="76"/>
      <c r="L1363" s="131"/>
      <c r="M1363" s="76"/>
    </row>
    <row r="1364" spans="1:13">
      <c r="A1364" s="131"/>
      <c r="B1364" s="131"/>
      <c r="C1364" s="130"/>
      <c r="D1364" s="132"/>
      <c r="E1364" s="132"/>
      <c r="F1364" s="132"/>
      <c r="G1364" s="132"/>
      <c r="H1364" s="132"/>
      <c r="I1364" s="76"/>
      <c r="J1364" s="76"/>
      <c r="K1364" s="76"/>
      <c r="L1364" s="131"/>
      <c r="M1364" s="76"/>
    </row>
    <row r="1365" spans="1:13">
      <c r="A1365" s="131"/>
      <c r="B1365" s="131"/>
      <c r="C1365" s="130"/>
      <c r="D1365" s="132"/>
      <c r="E1365" s="132"/>
      <c r="F1365" s="132"/>
      <c r="G1365" s="132"/>
      <c r="H1365" s="132"/>
      <c r="I1365" s="76"/>
      <c r="J1365" s="76"/>
      <c r="K1365" s="76"/>
      <c r="L1365" s="131"/>
      <c r="M1365" s="76"/>
    </row>
    <row r="1366" spans="1:13">
      <c r="A1366" s="131"/>
      <c r="B1366" s="131"/>
      <c r="C1366" s="130"/>
      <c r="D1366" s="132"/>
      <c r="E1366" s="132"/>
      <c r="F1366" s="132"/>
      <c r="G1366" s="132"/>
      <c r="H1366" s="132"/>
      <c r="I1366" s="76"/>
      <c r="J1366" s="76"/>
      <c r="K1366" s="76"/>
      <c r="L1366" s="131"/>
      <c r="M1366" s="76"/>
    </row>
    <row r="1367" spans="1:13">
      <c r="A1367" s="131"/>
      <c r="B1367" s="131"/>
      <c r="C1367" s="130"/>
      <c r="D1367" s="132"/>
      <c r="E1367" s="132"/>
      <c r="F1367" s="132"/>
      <c r="G1367" s="132"/>
      <c r="H1367" s="132"/>
      <c r="I1367" s="76"/>
      <c r="J1367" s="76"/>
      <c r="K1367" s="76"/>
      <c r="L1367" s="131"/>
      <c r="M1367" s="76"/>
    </row>
    <row r="1368" spans="1:13">
      <c r="A1368" s="131"/>
      <c r="B1368" s="131"/>
      <c r="C1368" s="130"/>
      <c r="D1368" s="132"/>
      <c r="E1368" s="132"/>
      <c r="F1368" s="132"/>
      <c r="G1368" s="132"/>
      <c r="H1368" s="132"/>
      <c r="I1368" s="76"/>
      <c r="J1368" s="76"/>
      <c r="K1368" s="76"/>
      <c r="L1368" s="131"/>
      <c r="M1368" s="76"/>
    </row>
    <row r="1369" spans="1:13">
      <c r="A1369" s="131"/>
      <c r="B1369" s="131"/>
      <c r="C1369" s="130"/>
      <c r="D1369" s="132"/>
      <c r="E1369" s="132"/>
      <c r="F1369" s="132"/>
      <c r="G1369" s="132"/>
      <c r="H1369" s="132"/>
      <c r="I1369" s="76"/>
      <c r="J1369" s="76"/>
      <c r="K1369" s="76"/>
      <c r="L1369" s="131"/>
      <c r="M1369" s="76"/>
    </row>
    <row r="1370" spans="1:13">
      <c r="A1370" s="131"/>
      <c r="B1370" s="131"/>
      <c r="C1370" s="130"/>
      <c r="D1370" s="132"/>
      <c r="E1370" s="132"/>
      <c r="F1370" s="132"/>
      <c r="G1370" s="132"/>
      <c r="H1370" s="132"/>
      <c r="I1370" s="76"/>
      <c r="J1370" s="76"/>
      <c r="K1370" s="76"/>
      <c r="L1370" s="131"/>
      <c r="M1370" s="76"/>
    </row>
    <row r="1371" spans="1:13">
      <c r="A1371" s="131"/>
      <c r="B1371" s="131"/>
      <c r="C1371" s="130"/>
      <c r="D1371" s="132"/>
      <c r="E1371" s="132"/>
      <c r="F1371" s="132"/>
      <c r="G1371" s="132"/>
      <c r="H1371" s="132"/>
      <c r="I1371" s="76"/>
      <c r="J1371" s="76"/>
      <c r="K1371" s="76"/>
      <c r="L1371" s="131"/>
      <c r="M1371" s="76"/>
    </row>
    <row r="1372" spans="1:13">
      <c r="A1372" s="131"/>
      <c r="B1372" s="131"/>
      <c r="C1372" s="130"/>
      <c r="D1372" s="132"/>
      <c r="E1372" s="132"/>
      <c r="F1372" s="132"/>
      <c r="G1372" s="132"/>
      <c r="H1372" s="132"/>
      <c r="I1372" s="76"/>
      <c r="J1372" s="76"/>
      <c r="K1372" s="76"/>
      <c r="L1372" s="131"/>
      <c r="M1372" s="76"/>
    </row>
    <row r="1373" spans="1:13">
      <c r="A1373" s="131"/>
      <c r="B1373" s="131"/>
      <c r="C1373" s="130"/>
      <c r="D1373" s="132"/>
      <c r="E1373" s="132"/>
      <c r="F1373" s="132"/>
      <c r="G1373" s="132"/>
      <c r="H1373" s="132"/>
      <c r="I1373" s="76"/>
      <c r="J1373" s="76"/>
      <c r="K1373" s="76"/>
      <c r="L1373" s="131"/>
      <c r="M1373" s="76"/>
    </row>
    <row r="1374" spans="1:13">
      <c r="A1374" s="131"/>
      <c r="B1374" s="131"/>
      <c r="C1374" s="130"/>
      <c r="D1374" s="132"/>
      <c r="E1374" s="132"/>
      <c r="F1374" s="132"/>
      <c r="G1374" s="132"/>
      <c r="H1374" s="132"/>
      <c r="I1374" s="76"/>
      <c r="J1374" s="76"/>
      <c r="K1374" s="76"/>
      <c r="L1374" s="131"/>
      <c r="M1374" s="76"/>
    </row>
    <row r="1375" spans="1:13">
      <c r="A1375" s="131"/>
      <c r="B1375" s="131"/>
      <c r="C1375" s="130"/>
      <c r="D1375" s="132"/>
      <c r="E1375" s="132"/>
      <c r="F1375" s="132"/>
      <c r="G1375" s="132"/>
      <c r="H1375" s="132"/>
      <c r="I1375" s="76"/>
      <c r="J1375" s="76"/>
      <c r="K1375" s="76"/>
      <c r="L1375" s="131"/>
      <c r="M1375" s="76"/>
    </row>
    <row r="1376" spans="1:13">
      <c r="A1376" s="131"/>
      <c r="B1376" s="131"/>
      <c r="C1376" s="130"/>
      <c r="D1376" s="132"/>
      <c r="E1376" s="132"/>
      <c r="F1376" s="132"/>
      <c r="G1376" s="132"/>
      <c r="H1376" s="132"/>
      <c r="I1376" s="76"/>
      <c r="J1376" s="76"/>
      <c r="K1376" s="76"/>
      <c r="L1376" s="131"/>
      <c r="M1376" s="76"/>
    </row>
    <row r="1377" spans="1:13">
      <c r="A1377" s="131"/>
      <c r="B1377" s="131"/>
      <c r="C1377" s="130"/>
      <c r="D1377" s="132"/>
      <c r="E1377" s="132"/>
      <c r="F1377" s="132"/>
      <c r="G1377" s="132"/>
      <c r="H1377" s="132"/>
      <c r="I1377" s="76"/>
      <c r="J1377" s="76"/>
      <c r="K1377" s="76"/>
      <c r="L1377" s="131"/>
      <c r="M1377" s="76"/>
    </row>
    <row r="1378" spans="1:13">
      <c r="A1378" s="131"/>
      <c r="B1378" s="131"/>
      <c r="C1378" s="130"/>
      <c r="D1378" s="132"/>
      <c r="E1378" s="132"/>
      <c r="F1378" s="132"/>
      <c r="G1378" s="132"/>
      <c r="H1378" s="132"/>
      <c r="I1378" s="76"/>
      <c r="J1378" s="76"/>
      <c r="K1378" s="76"/>
      <c r="L1378" s="131"/>
      <c r="M1378" s="76"/>
    </row>
    <row r="1379" spans="1:13">
      <c r="A1379" s="131"/>
      <c r="B1379" s="131"/>
      <c r="C1379" s="130"/>
      <c r="D1379" s="132"/>
      <c r="E1379" s="132"/>
      <c r="F1379" s="132"/>
      <c r="G1379" s="132"/>
      <c r="H1379" s="132"/>
      <c r="I1379" s="76"/>
      <c r="J1379" s="76"/>
      <c r="K1379" s="76"/>
      <c r="L1379" s="131"/>
      <c r="M1379" s="76"/>
    </row>
    <row r="1380" spans="1:13">
      <c r="A1380" s="131"/>
      <c r="B1380" s="131"/>
      <c r="C1380" s="130"/>
      <c r="D1380" s="132"/>
      <c r="E1380" s="132"/>
      <c r="F1380" s="132"/>
      <c r="G1380" s="132"/>
      <c r="H1380" s="132"/>
      <c r="I1380" s="76"/>
      <c r="J1380" s="76"/>
      <c r="K1380" s="76"/>
      <c r="L1380" s="131"/>
      <c r="M1380" s="76"/>
    </row>
    <row r="1381" spans="1:13">
      <c r="A1381" s="131"/>
      <c r="B1381" s="131"/>
      <c r="C1381" s="130"/>
      <c r="D1381" s="132"/>
      <c r="E1381" s="132"/>
      <c r="F1381" s="132"/>
      <c r="G1381" s="132"/>
      <c r="H1381" s="132"/>
      <c r="I1381" s="76"/>
      <c r="J1381" s="76"/>
      <c r="K1381" s="76"/>
      <c r="L1381" s="131"/>
      <c r="M1381" s="76"/>
    </row>
    <row r="1382" spans="1:13">
      <c r="A1382" s="131"/>
      <c r="B1382" s="131"/>
      <c r="C1382" s="130"/>
      <c r="D1382" s="132"/>
      <c r="E1382" s="132"/>
      <c r="F1382" s="132"/>
      <c r="G1382" s="132"/>
      <c r="H1382" s="132"/>
      <c r="I1382" s="76"/>
      <c r="J1382" s="76"/>
      <c r="K1382" s="76"/>
      <c r="L1382" s="131"/>
      <c r="M1382" s="76"/>
    </row>
    <row r="1383" spans="1:13">
      <c r="A1383" s="131"/>
      <c r="B1383" s="131"/>
      <c r="C1383" s="130"/>
      <c r="D1383" s="132"/>
      <c r="E1383" s="132"/>
      <c r="F1383" s="132"/>
      <c r="G1383" s="132"/>
      <c r="H1383" s="132"/>
      <c r="I1383" s="76"/>
      <c r="J1383" s="76"/>
      <c r="K1383" s="76"/>
      <c r="L1383" s="131"/>
      <c r="M1383" s="76"/>
    </row>
    <row r="1384" spans="1:13">
      <c r="A1384" s="131"/>
      <c r="B1384" s="131"/>
      <c r="C1384" s="130"/>
      <c r="D1384" s="132"/>
      <c r="E1384" s="132"/>
      <c r="F1384" s="132"/>
      <c r="G1384" s="132"/>
      <c r="H1384" s="132"/>
      <c r="I1384" s="76"/>
      <c r="J1384" s="76"/>
      <c r="K1384" s="76"/>
      <c r="L1384" s="131"/>
      <c r="M1384" s="76"/>
    </row>
    <row r="1385" spans="1:13">
      <c r="A1385" s="131"/>
      <c r="B1385" s="131"/>
      <c r="C1385" s="130"/>
      <c r="D1385" s="132"/>
      <c r="E1385" s="132"/>
      <c r="F1385" s="132"/>
      <c r="G1385" s="132"/>
      <c r="H1385" s="132"/>
      <c r="I1385" s="76"/>
      <c r="J1385" s="76"/>
      <c r="K1385" s="76"/>
      <c r="L1385" s="131"/>
      <c r="M1385" s="76"/>
    </row>
    <row r="1386" spans="1:13">
      <c r="A1386" s="131"/>
      <c r="B1386" s="131"/>
      <c r="C1386" s="130"/>
      <c r="D1386" s="132"/>
      <c r="E1386" s="132"/>
      <c r="F1386" s="132"/>
      <c r="G1386" s="132"/>
      <c r="H1386" s="132"/>
      <c r="I1386" s="76"/>
      <c r="J1386" s="76"/>
      <c r="K1386" s="76"/>
      <c r="L1386" s="131"/>
      <c r="M1386" s="76"/>
    </row>
    <row r="1387" spans="1:13">
      <c r="A1387" s="131"/>
      <c r="B1387" s="131"/>
      <c r="C1387" s="130"/>
      <c r="D1387" s="132"/>
      <c r="E1387" s="132"/>
      <c r="F1387" s="132"/>
      <c r="G1387" s="132"/>
      <c r="H1387" s="132"/>
      <c r="I1387" s="76"/>
      <c r="J1387" s="76"/>
      <c r="K1387" s="76"/>
      <c r="L1387" s="131"/>
      <c r="M1387" s="76"/>
    </row>
    <row r="1388" spans="1:13">
      <c r="A1388" s="131"/>
      <c r="B1388" s="131"/>
      <c r="C1388" s="130"/>
      <c r="D1388" s="132"/>
      <c r="E1388" s="132"/>
      <c r="F1388" s="132"/>
      <c r="G1388" s="132"/>
      <c r="H1388" s="132"/>
      <c r="I1388" s="76"/>
      <c r="J1388" s="76"/>
      <c r="K1388" s="76"/>
      <c r="L1388" s="131"/>
      <c r="M1388" s="76"/>
    </row>
    <row r="1389" spans="1:13">
      <c r="A1389" s="131"/>
      <c r="B1389" s="131"/>
      <c r="C1389" s="130"/>
      <c r="D1389" s="132"/>
      <c r="E1389" s="132"/>
      <c r="F1389" s="132"/>
      <c r="G1389" s="132"/>
      <c r="H1389" s="132"/>
      <c r="I1389" s="76"/>
      <c r="J1389" s="76"/>
      <c r="K1389" s="76"/>
      <c r="L1389" s="131"/>
      <c r="M1389" s="76"/>
    </row>
    <row r="1390" spans="1:13">
      <c r="A1390" s="131"/>
      <c r="B1390" s="131"/>
      <c r="C1390" s="130"/>
      <c r="D1390" s="132"/>
      <c r="E1390" s="132"/>
      <c r="F1390" s="132"/>
      <c r="G1390" s="132"/>
      <c r="H1390" s="132"/>
      <c r="I1390" s="76"/>
      <c r="J1390" s="76"/>
      <c r="K1390" s="76"/>
      <c r="L1390" s="131"/>
      <c r="M1390" s="76"/>
    </row>
    <row r="1391" spans="1:13">
      <c r="A1391" s="131"/>
      <c r="B1391" s="131"/>
      <c r="C1391" s="130"/>
      <c r="D1391" s="132"/>
      <c r="E1391" s="132"/>
      <c r="F1391" s="132"/>
      <c r="G1391" s="132"/>
      <c r="H1391" s="132"/>
      <c r="I1391" s="76"/>
      <c r="J1391" s="76"/>
      <c r="K1391" s="76"/>
      <c r="L1391" s="131"/>
      <c r="M1391" s="76"/>
    </row>
    <row r="1392" spans="1:13">
      <c r="A1392" s="131"/>
      <c r="B1392" s="131"/>
      <c r="C1392" s="130"/>
      <c r="D1392" s="132"/>
      <c r="E1392" s="132"/>
      <c r="F1392" s="132"/>
      <c r="G1392" s="132"/>
      <c r="H1392" s="132"/>
      <c r="I1392" s="76"/>
      <c r="J1392" s="76"/>
      <c r="K1392" s="76"/>
      <c r="L1392" s="131"/>
      <c r="M1392" s="76"/>
    </row>
    <row r="1393" spans="1:13">
      <c r="A1393" s="131"/>
      <c r="B1393" s="131"/>
      <c r="C1393" s="130"/>
      <c r="D1393" s="132"/>
      <c r="E1393" s="132"/>
      <c r="F1393" s="132"/>
      <c r="G1393" s="132"/>
      <c r="H1393" s="132"/>
      <c r="I1393" s="76"/>
      <c r="J1393" s="76"/>
      <c r="K1393" s="76"/>
      <c r="L1393" s="131"/>
      <c r="M1393" s="76"/>
    </row>
    <row r="1394" spans="1:13">
      <c r="A1394" s="131"/>
      <c r="B1394" s="131"/>
      <c r="C1394" s="130"/>
      <c r="D1394" s="132"/>
      <c r="E1394" s="132"/>
      <c r="F1394" s="132"/>
      <c r="G1394" s="132"/>
      <c r="H1394" s="132"/>
      <c r="I1394" s="76"/>
      <c r="J1394" s="76"/>
      <c r="K1394" s="76"/>
      <c r="L1394" s="131"/>
      <c r="M1394" s="76"/>
    </row>
    <row r="1395" spans="1:13">
      <c r="A1395" s="131"/>
      <c r="B1395" s="131"/>
      <c r="C1395" s="130"/>
      <c r="D1395" s="132"/>
      <c r="E1395" s="132"/>
      <c r="F1395" s="132"/>
      <c r="G1395" s="132"/>
      <c r="H1395" s="132"/>
      <c r="I1395" s="76"/>
      <c r="J1395" s="76"/>
      <c r="K1395" s="76"/>
      <c r="L1395" s="131"/>
      <c r="M1395" s="76"/>
    </row>
    <row r="1396" spans="1:13">
      <c r="A1396" s="131"/>
      <c r="B1396" s="131"/>
      <c r="C1396" s="130"/>
      <c r="D1396" s="132"/>
      <c r="E1396" s="132"/>
      <c r="F1396" s="132"/>
      <c r="G1396" s="132"/>
      <c r="H1396" s="132"/>
      <c r="I1396" s="76"/>
      <c r="J1396" s="76"/>
      <c r="K1396" s="76"/>
      <c r="L1396" s="131"/>
      <c r="M1396" s="76"/>
    </row>
    <row r="1397" spans="1:13">
      <c r="A1397" s="131"/>
      <c r="B1397" s="131"/>
      <c r="C1397" s="130"/>
      <c r="D1397" s="132"/>
      <c r="E1397" s="132"/>
      <c r="F1397" s="132"/>
      <c r="G1397" s="132"/>
      <c r="H1397" s="132"/>
      <c r="I1397" s="76"/>
      <c r="J1397" s="76"/>
      <c r="K1397" s="76"/>
      <c r="L1397" s="131"/>
      <c r="M1397" s="76"/>
    </row>
    <row r="1398" spans="1:13">
      <c r="A1398" s="131"/>
      <c r="B1398" s="131"/>
      <c r="C1398" s="130"/>
      <c r="D1398" s="132"/>
      <c r="E1398" s="132"/>
      <c r="F1398" s="132"/>
      <c r="G1398" s="132"/>
      <c r="H1398" s="132"/>
      <c r="I1398" s="76"/>
      <c r="J1398" s="76"/>
      <c r="K1398" s="76"/>
      <c r="L1398" s="131"/>
      <c r="M1398" s="76"/>
    </row>
    <row r="1399" spans="1:13">
      <c r="A1399" s="131"/>
      <c r="B1399" s="131"/>
      <c r="C1399" s="130"/>
      <c r="D1399" s="132"/>
      <c r="E1399" s="132"/>
      <c r="F1399" s="132"/>
      <c r="G1399" s="132"/>
      <c r="H1399" s="132"/>
      <c r="I1399" s="76"/>
      <c r="J1399" s="76"/>
      <c r="K1399" s="76"/>
      <c r="L1399" s="131"/>
      <c r="M1399" s="76"/>
    </row>
    <row r="1400" spans="1:13">
      <c r="A1400" s="131"/>
      <c r="B1400" s="131"/>
      <c r="C1400" s="130"/>
      <c r="D1400" s="132"/>
      <c r="E1400" s="132"/>
      <c r="F1400" s="132"/>
      <c r="G1400" s="132"/>
      <c r="H1400" s="132"/>
      <c r="I1400" s="76"/>
      <c r="J1400" s="76"/>
      <c r="K1400" s="76"/>
      <c r="L1400" s="131"/>
      <c r="M1400" s="76"/>
    </row>
    <row r="1401" spans="1:13">
      <c r="A1401" s="131"/>
      <c r="B1401" s="131"/>
      <c r="C1401" s="130"/>
      <c r="D1401" s="132"/>
      <c r="E1401" s="132"/>
      <c r="F1401" s="132"/>
      <c r="G1401" s="132"/>
      <c r="H1401" s="132"/>
      <c r="I1401" s="76"/>
      <c r="J1401" s="76"/>
      <c r="K1401" s="76"/>
      <c r="L1401" s="131"/>
      <c r="M1401" s="76"/>
    </row>
    <row r="1402" spans="1:13">
      <c r="A1402" s="131"/>
      <c r="B1402" s="131"/>
      <c r="C1402" s="130"/>
      <c r="D1402" s="132"/>
      <c r="E1402" s="132"/>
      <c r="F1402" s="132"/>
      <c r="G1402" s="132"/>
      <c r="H1402" s="132"/>
      <c r="I1402" s="76"/>
      <c r="J1402" s="76"/>
      <c r="K1402" s="76"/>
      <c r="L1402" s="131"/>
      <c r="M1402" s="76"/>
    </row>
    <row r="1403" spans="1:13">
      <c r="A1403" s="131"/>
      <c r="B1403" s="131"/>
      <c r="C1403" s="130"/>
      <c r="D1403" s="132"/>
      <c r="E1403" s="132"/>
      <c r="F1403" s="132"/>
      <c r="G1403" s="132"/>
      <c r="H1403" s="132"/>
      <c r="I1403" s="76"/>
      <c r="J1403" s="76"/>
      <c r="K1403" s="76"/>
      <c r="L1403" s="131"/>
      <c r="M1403" s="76"/>
    </row>
    <row r="1404" spans="1:13">
      <c r="A1404" s="131"/>
      <c r="B1404" s="131"/>
      <c r="C1404" s="130"/>
      <c r="D1404" s="132"/>
      <c r="E1404" s="132"/>
      <c r="F1404" s="132"/>
      <c r="G1404" s="132"/>
      <c r="H1404" s="132"/>
      <c r="I1404" s="76"/>
      <c r="J1404" s="76"/>
      <c r="K1404" s="76"/>
      <c r="L1404" s="131"/>
      <c r="M1404" s="76"/>
    </row>
    <row r="1405" spans="1:13">
      <c r="A1405" s="131"/>
      <c r="B1405" s="131"/>
      <c r="C1405" s="130"/>
      <c r="D1405" s="132"/>
      <c r="E1405" s="132"/>
      <c r="F1405" s="132"/>
      <c r="G1405" s="132"/>
      <c r="H1405" s="132"/>
      <c r="I1405" s="76"/>
      <c r="J1405" s="76"/>
      <c r="K1405" s="76"/>
      <c r="L1405" s="131"/>
      <c r="M1405" s="76"/>
    </row>
    <row r="1406" spans="1:13">
      <c r="A1406" s="131"/>
      <c r="B1406" s="131"/>
      <c r="C1406" s="130"/>
      <c r="D1406" s="132"/>
      <c r="E1406" s="132"/>
      <c r="F1406" s="132"/>
      <c r="G1406" s="132"/>
      <c r="H1406" s="132"/>
      <c r="I1406" s="76"/>
      <c r="J1406" s="76"/>
      <c r="K1406" s="76"/>
      <c r="L1406" s="131"/>
      <c r="M1406" s="76"/>
    </row>
    <row r="1407" spans="1:13">
      <c r="A1407" s="131"/>
      <c r="B1407" s="131"/>
      <c r="C1407" s="130"/>
      <c r="D1407" s="132"/>
      <c r="E1407" s="132"/>
      <c r="F1407" s="132"/>
      <c r="G1407" s="132"/>
      <c r="H1407" s="132"/>
      <c r="I1407" s="76"/>
      <c r="J1407" s="76"/>
      <c r="K1407" s="76"/>
      <c r="L1407" s="131"/>
      <c r="M1407" s="76"/>
    </row>
    <row r="1408" spans="1:13">
      <c r="A1408" s="131"/>
      <c r="B1408" s="131"/>
      <c r="C1408" s="130"/>
      <c r="D1408" s="132"/>
      <c r="E1408" s="132"/>
      <c r="F1408" s="132"/>
      <c r="G1408" s="132"/>
      <c r="H1408" s="132"/>
      <c r="I1408" s="76"/>
      <c r="J1408" s="76"/>
      <c r="K1408" s="76"/>
      <c r="L1408" s="131"/>
      <c r="M1408" s="76"/>
    </row>
    <row r="1409" spans="1:13">
      <c r="A1409" s="131"/>
      <c r="B1409" s="131"/>
      <c r="C1409" s="130"/>
      <c r="D1409" s="132"/>
      <c r="E1409" s="132"/>
      <c r="F1409" s="132"/>
      <c r="G1409" s="132"/>
      <c r="H1409" s="132"/>
      <c r="I1409" s="76"/>
      <c r="J1409" s="76"/>
      <c r="K1409" s="76"/>
      <c r="L1409" s="131"/>
      <c r="M1409" s="76"/>
    </row>
    <row r="1410" spans="1:13">
      <c r="A1410" s="131"/>
      <c r="B1410" s="131"/>
      <c r="C1410" s="130"/>
      <c r="D1410" s="132"/>
      <c r="E1410" s="132"/>
      <c r="F1410" s="132"/>
      <c r="G1410" s="132"/>
      <c r="H1410" s="132"/>
      <c r="I1410" s="76"/>
      <c r="J1410" s="76"/>
      <c r="K1410" s="76"/>
      <c r="L1410" s="131"/>
      <c r="M1410" s="76"/>
    </row>
    <row r="1411" spans="1:13">
      <c r="A1411" s="131"/>
      <c r="B1411" s="131"/>
      <c r="C1411" s="130"/>
      <c r="D1411" s="132"/>
      <c r="E1411" s="132"/>
      <c r="F1411" s="132"/>
      <c r="G1411" s="132"/>
      <c r="H1411" s="132"/>
      <c r="I1411" s="76"/>
      <c r="J1411" s="76"/>
      <c r="K1411" s="76"/>
      <c r="L1411" s="131"/>
      <c r="M1411" s="76"/>
    </row>
    <row r="1412" spans="1:13">
      <c r="A1412" s="131"/>
      <c r="B1412" s="131"/>
      <c r="C1412" s="130"/>
      <c r="D1412" s="132"/>
      <c r="E1412" s="132"/>
      <c r="F1412" s="132"/>
      <c r="G1412" s="132"/>
      <c r="H1412" s="132"/>
      <c r="I1412" s="76"/>
      <c r="J1412" s="76"/>
      <c r="K1412" s="76"/>
      <c r="L1412" s="131"/>
      <c r="M1412" s="76"/>
    </row>
    <row r="1413" spans="1:13">
      <c r="A1413" s="131"/>
      <c r="B1413" s="131"/>
      <c r="C1413" s="130"/>
      <c r="D1413" s="132"/>
      <c r="E1413" s="132"/>
      <c r="F1413" s="132"/>
      <c r="G1413" s="132"/>
      <c r="H1413" s="132"/>
      <c r="I1413" s="76"/>
      <c r="J1413" s="76"/>
      <c r="K1413" s="76"/>
      <c r="L1413" s="131"/>
      <c r="M1413" s="76"/>
    </row>
    <row r="1414" spans="1:13">
      <c r="A1414" s="131"/>
      <c r="B1414" s="131"/>
      <c r="C1414" s="130"/>
      <c r="D1414" s="132"/>
      <c r="E1414" s="132"/>
      <c r="F1414" s="132"/>
      <c r="G1414" s="132"/>
      <c r="H1414" s="132"/>
      <c r="I1414" s="76"/>
      <c r="J1414" s="76"/>
      <c r="K1414" s="76"/>
      <c r="L1414" s="131"/>
      <c r="M1414" s="76"/>
    </row>
    <row r="1415" spans="1:13">
      <c r="A1415" s="131"/>
      <c r="B1415" s="131"/>
      <c r="C1415" s="130"/>
      <c r="D1415" s="132"/>
      <c r="E1415" s="132"/>
      <c r="F1415" s="132"/>
      <c r="G1415" s="132"/>
      <c r="H1415" s="132"/>
      <c r="I1415" s="76"/>
      <c r="J1415" s="76"/>
      <c r="K1415" s="76"/>
      <c r="L1415" s="131"/>
      <c r="M1415" s="76"/>
    </row>
    <row r="1416" spans="1:13">
      <c r="A1416" s="131"/>
      <c r="B1416" s="131"/>
      <c r="C1416" s="130"/>
      <c r="D1416" s="132"/>
      <c r="E1416" s="132"/>
      <c r="F1416" s="132"/>
      <c r="G1416" s="132"/>
      <c r="H1416" s="132"/>
      <c r="I1416" s="76"/>
      <c r="J1416" s="76"/>
      <c r="K1416" s="76"/>
      <c r="L1416" s="131"/>
      <c r="M1416" s="76"/>
    </row>
    <row r="1417" spans="1:13">
      <c r="A1417" s="131"/>
      <c r="B1417" s="131"/>
      <c r="C1417" s="130"/>
      <c r="D1417" s="132"/>
      <c r="E1417" s="132"/>
      <c r="F1417" s="132"/>
      <c r="G1417" s="132"/>
      <c r="H1417" s="132"/>
      <c r="I1417" s="76"/>
      <c r="J1417" s="76"/>
      <c r="K1417" s="76"/>
      <c r="L1417" s="131"/>
      <c r="M1417" s="76"/>
    </row>
    <row r="1418" spans="1:13">
      <c r="A1418" s="131"/>
      <c r="B1418" s="131"/>
      <c r="C1418" s="130"/>
      <c r="D1418" s="132"/>
      <c r="E1418" s="132"/>
      <c r="F1418" s="132"/>
      <c r="G1418" s="132"/>
      <c r="H1418" s="132"/>
      <c r="I1418" s="76"/>
      <c r="J1418" s="76"/>
      <c r="K1418" s="76"/>
      <c r="L1418" s="131"/>
      <c r="M1418" s="76"/>
    </row>
    <row r="1419" spans="1:13">
      <c r="A1419" s="131"/>
      <c r="B1419" s="131"/>
      <c r="C1419" s="130"/>
      <c r="D1419" s="132"/>
      <c r="E1419" s="132"/>
      <c r="F1419" s="132"/>
      <c r="G1419" s="132"/>
      <c r="H1419" s="132"/>
      <c r="I1419" s="76"/>
      <c r="J1419" s="76"/>
      <c r="K1419" s="76"/>
      <c r="L1419" s="131"/>
      <c r="M1419" s="76"/>
    </row>
    <row r="1420" spans="1:13">
      <c r="A1420" s="131"/>
      <c r="B1420" s="131"/>
      <c r="C1420" s="130"/>
      <c r="D1420" s="132"/>
      <c r="E1420" s="132"/>
      <c r="F1420" s="132"/>
      <c r="G1420" s="132"/>
      <c r="H1420" s="132"/>
      <c r="I1420" s="76"/>
      <c r="J1420" s="76"/>
      <c r="K1420" s="76"/>
      <c r="L1420" s="131"/>
      <c r="M1420" s="76"/>
    </row>
    <row r="1421" spans="1:13">
      <c r="A1421" s="131"/>
      <c r="B1421" s="131"/>
      <c r="C1421" s="130"/>
      <c r="D1421" s="132"/>
      <c r="E1421" s="132"/>
      <c r="F1421" s="132"/>
      <c r="G1421" s="132"/>
      <c r="H1421" s="132"/>
      <c r="I1421" s="76"/>
      <c r="J1421" s="76"/>
      <c r="K1421" s="76"/>
      <c r="L1421" s="131"/>
      <c r="M1421" s="76"/>
    </row>
    <row r="1422" spans="1:13">
      <c r="A1422" s="131"/>
      <c r="B1422" s="131"/>
      <c r="C1422" s="130"/>
      <c r="D1422" s="132"/>
      <c r="E1422" s="132"/>
      <c r="F1422" s="132"/>
      <c r="G1422" s="132"/>
      <c r="H1422" s="132"/>
      <c r="I1422" s="76"/>
      <c r="J1422" s="76"/>
      <c r="K1422" s="76"/>
      <c r="L1422" s="131"/>
      <c r="M1422" s="76"/>
    </row>
    <row r="1423" spans="1:13">
      <c r="A1423" s="131"/>
      <c r="B1423" s="131"/>
      <c r="C1423" s="130"/>
      <c r="D1423" s="132"/>
      <c r="E1423" s="132"/>
      <c r="F1423" s="132"/>
      <c r="G1423" s="132"/>
      <c r="H1423" s="132"/>
      <c r="I1423" s="76"/>
      <c r="J1423" s="76"/>
      <c r="K1423" s="76"/>
      <c r="L1423" s="131"/>
      <c r="M1423" s="76"/>
    </row>
    <row r="1424" spans="1:13">
      <c r="A1424" s="131"/>
      <c r="B1424" s="131"/>
      <c r="C1424" s="130"/>
      <c r="D1424" s="132"/>
      <c r="E1424" s="132"/>
      <c r="F1424" s="132"/>
      <c r="G1424" s="132"/>
      <c r="H1424" s="132"/>
      <c r="I1424" s="76"/>
      <c r="J1424" s="76"/>
      <c r="K1424" s="76"/>
      <c r="L1424" s="131"/>
      <c r="M1424" s="76"/>
    </row>
    <row r="1425" spans="1:13">
      <c r="A1425" s="131"/>
      <c r="B1425" s="131"/>
      <c r="C1425" s="130"/>
      <c r="D1425" s="132"/>
      <c r="E1425" s="132"/>
      <c r="F1425" s="132"/>
      <c r="G1425" s="132"/>
      <c r="H1425" s="132"/>
      <c r="I1425" s="76"/>
      <c r="J1425" s="76"/>
      <c r="K1425" s="76"/>
      <c r="L1425" s="131"/>
      <c r="M1425" s="76"/>
    </row>
    <row r="1426" spans="1:13">
      <c r="A1426" s="131"/>
      <c r="B1426" s="131"/>
      <c r="C1426" s="130"/>
      <c r="D1426" s="132"/>
      <c r="E1426" s="132"/>
      <c r="F1426" s="132"/>
      <c r="G1426" s="132"/>
      <c r="H1426" s="132"/>
      <c r="I1426" s="76"/>
      <c r="J1426" s="76"/>
      <c r="K1426" s="76"/>
      <c r="L1426" s="131"/>
      <c r="M1426" s="76"/>
    </row>
    <row r="1427" spans="1:13">
      <c r="A1427" s="131"/>
      <c r="B1427" s="131"/>
      <c r="C1427" s="130"/>
      <c r="D1427" s="132"/>
      <c r="E1427" s="132"/>
      <c r="F1427" s="132"/>
      <c r="G1427" s="132"/>
      <c r="H1427" s="132"/>
      <c r="I1427" s="76"/>
      <c r="J1427" s="76"/>
      <c r="K1427" s="76"/>
      <c r="L1427" s="131"/>
      <c r="M1427" s="76"/>
    </row>
    <row r="1428" spans="1:13">
      <c r="A1428" s="131"/>
      <c r="B1428" s="131"/>
      <c r="C1428" s="130"/>
      <c r="D1428" s="132"/>
      <c r="E1428" s="132"/>
      <c r="F1428" s="132"/>
      <c r="G1428" s="132"/>
      <c r="H1428" s="132"/>
      <c r="I1428" s="76"/>
      <c r="J1428" s="76"/>
      <c r="K1428" s="76"/>
      <c r="L1428" s="131"/>
      <c r="M1428" s="76"/>
    </row>
    <row r="1429" spans="1:13">
      <c r="A1429" s="131"/>
      <c r="B1429" s="131"/>
      <c r="C1429" s="130"/>
      <c r="D1429" s="132"/>
      <c r="E1429" s="132"/>
      <c r="F1429" s="132"/>
      <c r="G1429" s="132"/>
      <c r="H1429" s="132"/>
      <c r="I1429" s="76"/>
      <c r="J1429" s="76"/>
      <c r="K1429" s="76"/>
      <c r="L1429" s="131"/>
      <c r="M1429" s="76"/>
    </row>
    <row r="1430" spans="1:13">
      <c r="A1430" s="131"/>
      <c r="B1430" s="131"/>
      <c r="C1430" s="130"/>
      <c r="D1430" s="132"/>
      <c r="E1430" s="132"/>
      <c r="F1430" s="132"/>
      <c r="G1430" s="132"/>
      <c r="H1430" s="132"/>
      <c r="I1430" s="76"/>
      <c r="J1430" s="76"/>
      <c r="K1430" s="76"/>
      <c r="L1430" s="131"/>
      <c r="M1430" s="76"/>
    </row>
    <row r="1431" spans="1:13">
      <c r="A1431" s="131"/>
      <c r="B1431" s="131"/>
      <c r="C1431" s="130"/>
      <c r="D1431" s="132"/>
      <c r="E1431" s="132"/>
      <c r="F1431" s="132"/>
      <c r="G1431" s="132"/>
      <c r="H1431" s="132"/>
      <c r="I1431" s="76"/>
      <c r="J1431" s="76"/>
      <c r="K1431" s="76"/>
      <c r="L1431" s="131"/>
      <c r="M1431" s="76"/>
    </row>
    <row r="1432" spans="1:13">
      <c r="A1432" s="131"/>
      <c r="B1432" s="131"/>
      <c r="C1432" s="130"/>
      <c r="D1432" s="132"/>
      <c r="E1432" s="132"/>
      <c r="F1432" s="132"/>
      <c r="G1432" s="132"/>
      <c r="H1432" s="132"/>
      <c r="I1432" s="76"/>
      <c r="J1432" s="76"/>
      <c r="K1432" s="76"/>
      <c r="L1432" s="131"/>
      <c r="M1432" s="76"/>
    </row>
    <row r="1433" spans="1:13">
      <c r="A1433" s="131"/>
      <c r="B1433" s="131"/>
      <c r="C1433" s="130"/>
      <c r="D1433" s="132"/>
      <c r="E1433" s="132"/>
      <c r="F1433" s="132"/>
      <c r="G1433" s="132"/>
      <c r="H1433" s="132"/>
      <c r="I1433" s="76"/>
      <c r="J1433" s="76"/>
      <c r="K1433" s="76"/>
      <c r="L1433" s="131"/>
      <c r="M1433" s="76"/>
    </row>
    <row r="1434" spans="1:13">
      <c r="A1434" s="131"/>
      <c r="B1434" s="131"/>
      <c r="C1434" s="130"/>
      <c r="D1434" s="132"/>
      <c r="E1434" s="132"/>
      <c r="F1434" s="132"/>
      <c r="G1434" s="132"/>
      <c r="H1434" s="132"/>
      <c r="I1434" s="76"/>
      <c r="J1434" s="76"/>
      <c r="K1434" s="76"/>
      <c r="L1434" s="131"/>
      <c r="M1434" s="76"/>
    </row>
    <row r="1435" spans="1:13">
      <c r="A1435" s="131"/>
      <c r="B1435" s="131"/>
      <c r="C1435" s="130"/>
      <c r="D1435" s="132"/>
      <c r="E1435" s="132"/>
      <c r="F1435" s="132"/>
      <c r="G1435" s="132"/>
      <c r="H1435" s="132"/>
      <c r="I1435" s="76"/>
      <c r="J1435" s="76"/>
      <c r="K1435" s="76"/>
      <c r="L1435" s="131"/>
      <c r="M1435" s="76"/>
    </row>
    <row r="1436" spans="1:13">
      <c r="A1436" s="131"/>
      <c r="B1436" s="131"/>
      <c r="C1436" s="130"/>
      <c r="D1436" s="132"/>
      <c r="E1436" s="132"/>
      <c r="F1436" s="132"/>
      <c r="G1436" s="132"/>
      <c r="H1436" s="132"/>
      <c r="I1436" s="76"/>
      <c r="J1436" s="76"/>
      <c r="K1436" s="76"/>
      <c r="L1436" s="131"/>
      <c r="M1436" s="76"/>
    </row>
    <row r="1437" spans="1:13">
      <c r="A1437" s="131"/>
      <c r="B1437" s="131"/>
      <c r="C1437" s="130"/>
      <c r="D1437" s="132"/>
      <c r="E1437" s="132"/>
      <c r="F1437" s="132"/>
      <c r="G1437" s="132"/>
      <c r="H1437" s="132"/>
      <c r="I1437" s="76"/>
      <c r="J1437" s="76"/>
      <c r="K1437" s="76"/>
      <c r="L1437" s="131"/>
      <c r="M1437" s="76"/>
    </row>
    <row r="1438" spans="1:13">
      <c r="A1438" s="131"/>
      <c r="B1438" s="131"/>
      <c r="C1438" s="130"/>
      <c r="D1438" s="132"/>
      <c r="E1438" s="132"/>
      <c r="F1438" s="132"/>
      <c r="G1438" s="132"/>
      <c r="H1438" s="132"/>
      <c r="I1438" s="76"/>
      <c r="J1438" s="76"/>
      <c r="K1438" s="76"/>
      <c r="L1438" s="131"/>
      <c r="M1438" s="76"/>
    </row>
    <row r="1439" spans="1:13">
      <c r="A1439" s="131"/>
      <c r="B1439" s="131"/>
      <c r="C1439" s="130"/>
      <c r="D1439" s="132"/>
      <c r="E1439" s="132"/>
      <c r="F1439" s="132"/>
      <c r="G1439" s="132"/>
      <c r="H1439" s="132"/>
      <c r="I1439" s="76"/>
      <c r="J1439" s="76"/>
      <c r="K1439" s="76"/>
      <c r="L1439" s="131"/>
      <c r="M1439" s="76"/>
    </row>
    <row r="1440" spans="1:13">
      <c r="A1440" s="131"/>
      <c r="B1440" s="131"/>
      <c r="C1440" s="130"/>
      <c r="D1440" s="132"/>
      <c r="E1440" s="132"/>
      <c r="F1440" s="132"/>
      <c r="G1440" s="132"/>
      <c r="H1440" s="132"/>
      <c r="I1440" s="76"/>
      <c r="J1440" s="76"/>
      <c r="K1440" s="76"/>
      <c r="L1440" s="131"/>
      <c r="M1440" s="76"/>
    </row>
    <row r="1441" spans="1:13">
      <c r="A1441" s="131"/>
      <c r="B1441" s="131"/>
      <c r="C1441" s="130"/>
      <c r="D1441" s="132"/>
      <c r="E1441" s="132"/>
      <c r="F1441" s="132"/>
      <c r="G1441" s="132"/>
      <c r="H1441" s="132"/>
      <c r="I1441" s="76"/>
      <c r="J1441" s="76"/>
      <c r="K1441" s="76"/>
      <c r="L1441" s="131"/>
      <c r="M1441" s="76"/>
    </row>
    <row r="1442" spans="1:13">
      <c r="A1442" s="131"/>
      <c r="B1442" s="131"/>
      <c r="C1442" s="130"/>
      <c r="D1442" s="132"/>
      <c r="E1442" s="132"/>
      <c r="F1442" s="132"/>
      <c r="G1442" s="132"/>
      <c r="H1442" s="132"/>
      <c r="I1442" s="76"/>
      <c r="J1442" s="76"/>
      <c r="K1442" s="76"/>
      <c r="L1442" s="131"/>
      <c r="M1442" s="76"/>
    </row>
    <row r="1443" spans="1:13">
      <c r="A1443" s="131"/>
      <c r="B1443" s="131"/>
      <c r="C1443" s="130"/>
      <c r="D1443" s="132"/>
      <c r="E1443" s="132"/>
      <c r="F1443" s="132"/>
      <c r="G1443" s="132"/>
      <c r="H1443" s="132"/>
      <c r="I1443" s="76"/>
      <c r="J1443" s="76"/>
      <c r="K1443" s="76"/>
      <c r="L1443" s="131"/>
      <c r="M1443" s="76"/>
    </row>
    <row r="1444" spans="1:13">
      <c r="A1444" s="131"/>
      <c r="B1444" s="131"/>
      <c r="C1444" s="130"/>
      <c r="D1444" s="132"/>
      <c r="E1444" s="132"/>
      <c r="F1444" s="132"/>
      <c r="G1444" s="132"/>
      <c r="H1444" s="132"/>
      <c r="I1444" s="76"/>
      <c r="J1444" s="76"/>
      <c r="K1444" s="76"/>
      <c r="L1444" s="131"/>
      <c r="M1444" s="76"/>
    </row>
    <row r="1445" spans="1:13">
      <c r="A1445" s="131"/>
      <c r="B1445" s="131"/>
      <c r="C1445" s="130"/>
      <c r="D1445" s="132"/>
      <c r="E1445" s="132"/>
      <c r="F1445" s="132"/>
      <c r="G1445" s="132"/>
      <c r="H1445" s="132"/>
      <c r="I1445" s="76"/>
      <c r="J1445" s="76"/>
      <c r="K1445" s="76"/>
      <c r="L1445" s="131"/>
      <c r="M1445" s="76"/>
    </row>
    <row r="1446" spans="1:13">
      <c r="A1446" s="131"/>
      <c r="B1446" s="131"/>
      <c r="C1446" s="130"/>
      <c r="D1446" s="132"/>
      <c r="E1446" s="132"/>
      <c r="F1446" s="132"/>
      <c r="G1446" s="132"/>
      <c r="H1446" s="132"/>
      <c r="I1446" s="76"/>
      <c r="J1446" s="76"/>
      <c r="K1446" s="76"/>
      <c r="L1446" s="131"/>
      <c r="M1446" s="76"/>
    </row>
    <row r="1447" spans="1:13">
      <c r="A1447" s="131"/>
      <c r="B1447" s="131"/>
      <c r="C1447" s="130"/>
      <c r="D1447" s="132"/>
      <c r="E1447" s="132"/>
      <c r="F1447" s="132"/>
      <c r="G1447" s="132"/>
      <c r="H1447" s="132"/>
      <c r="I1447" s="76"/>
      <c r="J1447" s="76"/>
      <c r="K1447" s="76"/>
      <c r="L1447" s="131"/>
      <c r="M1447" s="76"/>
    </row>
    <row r="1448" spans="1:13">
      <c r="A1448" s="131"/>
      <c r="B1448" s="131"/>
      <c r="C1448" s="130"/>
      <c r="D1448" s="132"/>
      <c r="E1448" s="132"/>
      <c r="F1448" s="132"/>
      <c r="G1448" s="132"/>
      <c r="H1448" s="132"/>
      <c r="I1448" s="76"/>
      <c r="J1448" s="76"/>
      <c r="K1448" s="76"/>
      <c r="L1448" s="131"/>
      <c r="M1448" s="76"/>
    </row>
    <row r="1449" spans="1:13">
      <c r="A1449" s="131"/>
      <c r="B1449" s="131"/>
      <c r="C1449" s="130"/>
      <c r="D1449" s="132"/>
      <c r="E1449" s="132"/>
      <c r="F1449" s="132"/>
      <c r="G1449" s="132"/>
      <c r="H1449" s="132"/>
      <c r="I1449" s="76"/>
      <c r="J1449" s="76"/>
      <c r="K1449" s="76"/>
      <c r="L1449" s="131"/>
      <c r="M1449" s="76"/>
    </row>
    <row r="1450" spans="1:13">
      <c r="A1450" s="131"/>
      <c r="B1450" s="131"/>
      <c r="C1450" s="130"/>
      <c r="D1450" s="132"/>
      <c r="E1450" s="132"/>
      <c r="F1450" s="132"/>
      <c r="G1450" s="132"/>
      <c r="H1450" s="132"/>
      <c r="I1450" s="76"/>
      <c r="J1450" s="76"/>
      <c r="K1450" s="76"/>
      <c r="L1450" s="131"/>
      <c r="M1450" s="76"/>
    </row>
    <row r="1451" spans="1:13">
      <c r="A1451" s="131"/>
      <c r="B1451" s="131"/>
      <c r="C1451" s="130"/>
      <c r="D1451" s="132"/>
      <c r="E1451" s="132"/>
      <c r="F1451" s="132"/>
      <c r="G1451" s="132"/>
      <c r="H1451" s="132"/>
      <c r="I1451" s="76"/>
      <c r="J1451" s="76"/>
      <c r="K1451" s="76"/>
      <c r="L1451" s="131"/>
      <c r="M1451" s="76"/>
    </row>
    <row r="1452" spans="1:13">
      <c r="A1452" s="131"/>
      <c r="B1452" s="131"/>
      <c r="C1452" s="130"/>
      <c r="D1452" s="132"/>
      <c r="E1452" s="132"/>
      <c r="F1452" s="132"/>
      <c r="G1452" s="132"/>
      <c r="H1452" s="132"/>
      <c r="I1452" s="76"/>
      <c r="J1452" s="76"/>
      <c r="K1452" s="76"/>
      <c r="L1452" s="131"/>
      <c r="M1452" s="76"/>
    </row>
    <row r="1453" spans="1:13">
      <c r="A1453" s="131"/>
      <c r="B1453" s="131"/>
      <c r="C1453" s="130"/>
      <c r="D1453" s="132"/>
      <c r="E1453" s="132"/>
      <c r="F1453" s="132"/>
      <c r="G1453" s="132"/>
      <c r="H1453" s="132"/>
      <c r="I1453" s="76"/>
      <c r="J1453" s="76"/>
      <c r="K1453" s="76"/>
      <c r="L1453" s="131"/>
      <c r="M1453" s="76"/>
    </row>
    <row r="1454" spans="1:13">
      <c r="A1454" s="131"/>
      <c r="B1454" s="131"/>
      <c r="C1454" s="130"/>
      <c r="D1454" s="132"/>
      <c r="E1454" s="132"/>
      <c r="F1454" s="132"/>
      <c r="G1454" s="132"/>
      <c r="H1454" s="132"/>
      <c r="I1454" s="76"/>
      <c r="J1454" s="76"/>
      <c r="K1454" s="76"/>
      <c r="L1454" s="131"/>
      <c r="M1454" s="76"/>
    </row>
    <row r="1455" spans="1:13">
      <c r="A1455" s="131"/>
      <c r="B1455" s="131"/>
      <c r="C1455" s="130"/>
      <c r="D1455" s="132"/>
      <c r="E1455" s="132"/>
      <c r="F1455" s="132"/>
      <c r="G1455" s="132"/>
      <c r="H1455" s="132"/>
      <c r="I1455" s="76"/>
      <c r="J1455" s="76"/>
      <c r="K1455" s="76"/>
      <c r="L1455" s="131"/>
      <c r="M1455" s="76"/>
    </row>
    <row r="1456" spans="1:13">
      <c r="A1456" s="131"/>
      <c r="B1456" s="131"/>
      <c r="C1456" s="130"/>
      <c r="D1456" s="132"/>
      <c r="E1456" s="132"/>
      <c r="F1456" s="132"/>
      <c r="G1456" s="132"/>
      <c r="H1456" s="132"/>
      <c r="I1456" s="76"/>
      <c r="J1456" s="76"/>
      <c r="K1456" s="76"/>
      <c r="L1456" s="131"/>
      <c r="M1456" s="76"/>
    </row>
    <row r="1457" spans="1:13">
      <c r="A1457" s="131"/>
      <c r="B1457" s="131"/>
      <c r="C1457" s="130"/>
      <c r="D1457" s="132"/>
      <c r="E1457" s="132"/>
      <c r="F1457" s="132"/>
      <c r="G1457" s="132"/>
      <c r="H1457" s="132"/>
      <c r="I1457" s="76"/>
      <c r="J1457" s="76"/>
      <c r="K1457" s="76"/>
      <c r="L1457" s="131"/>
      <c r="M1457" s="76"/>
    </row>
    <row r="1458" spans="1:13">
      <c r="A1458" s="131"/>
      <c r="B1458" s="131"/>
      <c r="C1458" s="130"/>
      <c r="D1458" s="132"/>
      <c r="E1458" s="132"/>
      <c r="F1458" s="132"/>
      <c r="G1458" s="132"/>
      <c r="H1458" s="132"/>
      <c r="I1458" s="76"/>
      <c r="J1458" s="76"/>
      <c r="K1458" s="76"/>
      <c r="L1458" s="131"/>
      <c r="M1458" s="76"/>
    </row>
    <row r="1459" spans="1:13">
      <c r="A1459" s="131"/>
      <c r="B1459" s="131"/>
      <c r="C1459" s="130"/>
      <c r="D1459" s="132"/>
      <c r="E1459" s="132"/>
      <c r="F1459" s="132"/>
      <c r="G1459" s="132"/>
      <c r="H1459" s="132"/>
      <c r="I1459" s="76"/>
      <c r="J1459" s="76"/>
      <c r="K1459" s="76"/>
      <c r="L1459" s="131"/>
      <c r="M1459" s="76"/>
    </row>
    <row r="1460" spans="1:13">
      <c r="A1460" s="131"/>
      <c r="B1460" s="131"/>
      <c r="C1460" s="130"/>
      <c r="D1460" s="132"/>
      <c r="E1460" s="132"/>
      <c r="F1460" s="132"/>
      <c r="G1460" s="132"/>
      <c r="H1460" s="132"/>
      <c r="I1460" s="76"/>
      <c r="J1460" s="76"/>
      <c r="K1460" s="76"/>
      <c r="L1460" s="131"/>
      <c r="M1460" s="76"/>
    </row>
    <row r="1461" spans="1:13">
      <c r="A1461" s="131"/>
      <c r="B1461" s="131"/>
      <c r="C1461" s="130"/>
      <c r="D1461" s="132"/>
      <c r="E1461" s="132"/>
      <c r="F1461" s="132"/>
      <c r="G1461" s="132"/>
      <c r="H1461" s="132"/>
      <c r="I1461" s="76"/>
      <c r="J1461" s="76"/>
      <c r="K1461" s="76"/>
      <c r="L1461" s="131"/>
      <c r="M1461" s="76"/>
    </row>
    <row r="1462" spans="1:13">
      <c r="A1462" s="131"/>
      <c r="B1462" s="131"/>
      <c r="C1462" s="130"/>
      <c r="D1462" s="132"/>
      <c r="E1462" s="132"/>
      <c r="F1462" s="132"/>
      <c r="G1462" s="132"/>
      <c r="H1462" s="132"/>
      <c r="I1462" s="76"/>
      <c r="J1462" s="76"/>
      <c r="K1462" s="76"/>
      <c r="L1462" s="131"/>
      <c r="M1462" s="76"/>
    </row>
    <row r="1463" spans="1:13">
      <c r="A1463" s="131"/>
      <c r="B1463" s="131"/>
      <c r="C1463" s="130"/>
      <c r="D1463" s="132"/>
      <c r="E1463" s="132"/>
      <c r="F1463" s="132"/>
      <c r="G1463" s="132"/>
      <c r="H1463" s="132"/>
      <c r="I1463" s="76"/>
      <c r="J1463" s="76"/>
      <c r="K1463" s="76"/>
      <c r="L1463" s="131"/>
      <c r="M1463" s="76"/>
    </row>
    <row r="1464" spans="1:13">
      <c r="A1464" s="131"/>
      <c r="B1464" s="131"/>
      <c r="C1464" s="130"/>
      <c r="D1464" s="132"/>
      <c r="E1464" s="132"/>
      <c r="F1464" s="132"/>
      <c r="G1464" s="132"/>
      <c r="H1464" s="132"/>
      <c r="I1464" s="76"/>
      <c r="J1464" s="76"/>
      <c r="K1464" s="76"/>
      <c r="L1464" s="131"/>
      <c r="M1464" s="76"/>
    </row>
    <row r="1465" spans="1:13">
      <c r="A1465" s="131"/>
      <c r="B1465" s="131"/>
      <c r="C1465" s="130"/>
      <c r="D1465" s="132"/>
      <c r="E1465" s="132"/>
      <c r="F1465" s="132"/>
      <c r="G1465" s="132"/>
      <c r="H1465" s="132"/>
      <c r="I1465" s="76"/>
      <c r="J1465" s="76"/>
      <c r="K1465" s="76"/>
      <c r="L1465" s="131"/>
      <c r="M1465" s="76"/>
    </row>
    <row r="1466" spans="1:13">
      <c r="A1466" s="131"/>
      <c r="B1466" s="131"/>
      <c r="C1466" s="130"/>
      <c r="D1466" s="132"/>
      <c r="E1466" s="132"/>
      <c r="F1466" s="132"/>
      <c r="G1466" s="132"/>
      <c r="H1466" s="132"/>
      <c r="I1466" s="76"/>
      <c r="J1466" s="76"/>
      <c r="K1466" s="76"/>
      <c r="L1466" s="131"/>
      <c r="M1466" s="76"/>
    </row>
    <row r="1467" spans="1:13">
      <c r="A1467" s="131"/>
      <c r="B1467" s="131"/>
      <c r="C1467" s="130"/>
      <c r="D1467" s="132"/>
      <c r="E1467" s="132"/>
      <c r="F1467" s="132"/>
      <c r="G1467" s="132"/>
      <c r="H1467" s="132"/>
      <c r="I1467" s="76"/>
      <c r="J1467" s="76"/>
      <c r="K1467" s="76"/>
      <c r="L1467" s="131"/>
      <c r="M1467" s="76"/>
    </row>
    <row r="1468" spans="1:13">
      <c r="A1468" s="131"/>
      <c r="B1468" s="131"/>
      <c r="C1468" s="130"/>
      <c r="D1468" s="132"/>
      <c r="E1468" s="132"/>
      <c r="F1468" s="132"/>
      <c r="G1468" s="132"/>
      <c r="H1468" s="132"/>
      <c r="I1468" s="76"/>
      <c r="J1468" s="76"/>
      <c r="K1468" s="76"/>
      <c r="L1468" s="131"/>
      <c r="M1468" s="76"/>
    </row>
    <row r="1469" spans="1:13">
      <c r="A1469" s="131"/>
      <c r="B1469" s="131"/>
      <c r="C1469" s="130"/>
      <c r="D1469" s="132"/>
      <c r="E1469" s="132"/>
      <c r="F1469" s="132"/>
      <c r="G1469" s="132"/>
      <c r="H1469" s="132"/>
      <c r="I1469" s="76"/>
      <c r="J1469" s="76"/>
      <c r="K1469" s="76"/>
      <c r="L1469" s="131"/>
      <c r="M1469" s="76"/>
    </row>
    <row r="1470" spans="1:13">
      <c r="A1470" s="131"/>
      <c r="B1470" s="131"/>
      <c r="C1470" s="130"/>
      <c r="D1470" s="132"/>
      <c r="E1470" s="132"/>
      <c r="F1470" s="132"/>
      <c r="G1470" s="132"/>
      <c r="H1470" s="132"/>
      <c r="I1470" s="76"/>
      <c r="J1470" s="76"/>
      <c r="K1470" s="76"/>
      <c r="L1470" s="131"/>
      <c r="M1470" s="76"/>
    </row>
    <row r="1471" spans="1:13">
      <c r="A1471" s="131"/>
      <c r="B1471" s="131"/>
      <c r="C1471" s="130"/>
      <c r="D1471" s="132"/>
      <c r="E1471" s="132"/>
      <c r="F1471" s="132"/>
      <c r="G1471" s="132"/>
      <c r="H1471" s="132"/>
      <c r="I1471" s="76"/>
      <c r="J1471" s="76"/>
      <c r="K1471" s="76"/>
      <c r="L1471" s="131"/>
      <c r="M1471" s="76"/>
    </row>
    <row r="1472" spans="1:13">
      <c r="A1472" s="131"/>
      <c r="B1472" s="131"/>
      <c r="C1472" s="130"/>
      <c r="D1472" s="132"/>
      <c r="E1472" s="132"/>
      <c r="F1472" s="132"/>
      <c r="G1472" s="132"/>
      <c r="H1472" s="132"/>
      <c r="I1472" s="76"/>
      <c r="J1472" s="76"/>
      <c r="K1472" s="76"/>
      <c r="L1472" s="131"/>
      <c r="M1472" s="76"/>
    </row>
    <row r="1473" spans="1:13">
      <c r="A1473" s="131"/>
      <c r="B1473" s="131"/>
      <c r="C1473" s="130"/>
      <c r="D1473" s="132"/>
      <c r="E1473" s="132"/>
      <c r="F1473" s="132"/>
      <c r="G1473" s="132"/>
      <c r="H1473" s="132"/>
      <c r="I1473" s="76"/>
      <c r="J1473" s="76"/>
      <c r="K1473" s="76"/>
      <c r="L1473" s="131"/>
      <c r="M1473" s="76"/>
    </row>
    <row r="1474" spans="1:13">
      <c r="A1474" s="131"/>
      <c r="B1474" s="131"/>
      <c r="C1474" s="130"/>
      <c r="D1474" s="132"/>
      <c r="E1474" s="132"/>
      <c r="F1474" s="132"/>
      <c r="G1474" s="132"/>
      <c r="H1474" s="132"/>
      <c r="I1474" s="76"/>
      <c r="J1474" s="76"/>
      <c r="K1474" s="76"/>
      <c r="L1474" s="131"/>
      <c r="M1474" s="76"/>
    </row>
    <row r="1475" spans="1:13">
      <c r="A1475" s="131"/>
      <c r="B1475" s="131"/>
      <c r="C1475" s="130"/>
      <c r="D1475" s="132"/>
      <c r="E1475" s="132"/>
      <c r="F1475" s="132"/>
      <c r="G1475" s="132"/>
      <c r="H1475" s="132"/>
      <c r="I1475" s="76"/>
      <c r="J1475" s="76"/>
      <c r="K1475" s="76"/>
      <c r="L1475" s="131"/>
      <c r="M1475" s="76"/>
    </row>
    <row r="1476" spans="1:13">
      <c r="A1476" s="131"/>
      <c r="B1476" s="131"/>
      <c r="C1476" s="130"/>
      <c r="D1476" s="132"/>
      <c r="E1476" s="132"/>
      <c r="F1476" s="132"/>
      <c r="G1476" s="132"/>
      <c r="H1476" s="132"/>
      <c r="I1476" s="76"/>
      <c r="J1476" s="76"/>
      <c r="K1476" s="76"/>
      <c r="L1476" s="131"/>
      <c r="M1476" s="76"/>
    </row>
    <row r="1477" spans="1:13">
      <c r="A1477" s="131"/>
      <c r="B1477" s="131"/>
      <c r="C1477" s="130"/>
      <c r="D1477" s="132"/>
      <c r="E1477" s="132"/>
      <c r="F1477" s="132"/>
      <c r="G1477" s="132"/>
      <c r="H1477" s="132"/>
      <c r="I1477" s="76"/>
      <c r="J1477" s="76"/>
      <c r="K1477" s="76"/>
      <c r="L1477" s="131"/>
      <c r="M1477" s="76"/>
    </row>
    <row r="1478" spans="1:13">
      <c r="A1478" s="131"/>
      <c r="B1478" s="131"/>
      <c r="C1478" s="130"/>
      <c r="D1478" s="132"/>
      <c r="E1478" s="132"/>
      <c r="F1478" s="132"/>
      <c r="G1478" s="132"/>
      <c r="H1478" s="132"/>
      <c r="I1478" s="76"/>
      <c r="J1478" s="76"/>
      <c r="K1478" s="76"/>
      <c r="L1478" s="131"/>
      <c r="M1478" s="76"/>
    </row>
    <row r="1479" spans="1:13">
      <c r="A1479" s="131"/>
      <c r="B1479" s="131"/>
      <c r="C1479" s="130"/>
      <c r="D1479" s="132"/>
      <c r="E1479" s="132"/>
      <c r="F1479" s="132"/>
      <c r="G1479" s="132"/>
      <c r="H1479" s="132"/>
      <c r="I1479" s="76"/>
      <c r="J1479" s="76"/>
      <c r="K1479" s="76"/>
      <c r="L1479" s="131"/>
      <c r="M1479" s="76"/>
    </row>
    <row r="1480" spans="1:13">
      <c r="A1480" s="131"/>
      <c r="B1480" s="131"/>
      <c r="C1480" s="130"/>
      <c r="D1480" s="132"/>
      <c r="E1480" s="132"/>
      <c r="F1480" s="132"/>
      <c r="G1480" s="132"/>
      <c r="H1480" s="132"/>
      <c r="I1480" s="76"/>
      <c r="J1480" s="76"/>
      <c r="K1480" s="76"/>
      <c r="L1480" s="131"/>
      <c r="M1480" s="76"/>
    </row>
    <row r="1481" spans="1:13">
      <c r="A1481" s="131"/>
      <c r="B1481" s="131"/>
      <c r="C1481" s="130"/>
      <c r="D1481" s="132"/>
      <c r="E1481" s="132"/>
      <c r="F1481" s="132"/>
      <c r="G1481" s="132"/>
      <c r="H1481" s="132"/>
      <c r="I1481" s="76"/>
      <c r="J1481" s="76"/>
      <c r="K1481" s="76"/>
      <c r="L1481" s="131"/>
      <c r="M1481" s="76"/>
    </row>
    <row r="1482" spans="1:13">
      <c r="A1482" s="131"/>
      <c r="B1482" s="131"/>
      <c r="C1482" s="130"/>
      <c r="D1482" s="132"/>
      <c r="E1482" s="132"/>
      <c r="F1482" s="132"/>
      <c r="G1482" s="132"/>
      <c r="H1482" s="132"/>
      <c r="I1482" s="76"/>
      <c r="J1482" s="76"/>
      <c r="K1482" s="76"/>
      <c r="L1482" s="131"/>
      <c r="M1482" s="76"/>
    </row>
    <row r="1483" spans="1:13">
      <c r="A1483" s="131"/>
      <c r="B1483" s="131"/>
      <c r="C1483" s="130"/>
      <c r="D1483" s="132"/>
      <c r="E1483" s="132"/>
      <c r="F1483" s="132"/>
      <c r="G1483" s="132"/>
      <c r="H1483" s="132"/>
      <c r="I1483" s="76"/>
      <c r="J1483" s="76"/>
      <c r="K1483" s="76"/>
      <c r="L1483" s="131"/>
      <c r="M1483" s="76"/>
    </row>
    <row r="1484" spans="1:13">
      <c r="A1484" s="131"/>
      <c r="B1484" s="131"/>
      <c r="C1484" s="130"/>
      <c r="D1484" s="132"/>
      <c r="E1484" s="132"/>
      <c r="F1484" s="132"/>
      <c r="G1484" s="132"/>
      <c r="H1484" s="132"/>
      <c r="I1484" s="76"/>
      <c r="J1484" s="76"/>
      <c r="K1484" s="76"/>
      <c r="L1484" s="131"/>
      <c r="M1484" s="76"/>
    </row>
    <row r="1485" spans="1:13">
      <c r="A1485" s="131"/>
      <c r="B1485" s="131"/>
      <c r="C1485" s="130"/>
      <c r="D1485" s="132"/>
      <c r="E1485" s="132"/>
      <c r="F1485" s="132"/>
      <c r="G1485" s="132"/>
      <c r="H1485" s="132"/>
      <c r="I1485" s="76"/>
      <c r="J1485" s="76"/>
      <c r="K1485" s="76"/>
      <c r="L1485" s="131"/>
      <c r="M1485" s="76"/>
    </row>
    <row r="1486" spans="1:13">
      <c r="A1486" s="131"/>
      <c r="B1486" s="131"/>
      <c r="C1486" s="130"/>
      <c r="D1486" s="132"/>
      <c r="E1486" s="132"/>
      <c r="F1486" s="132"/>
      <c r="G1486" s="132"/>
      <c r="H1486" s="132"/>
      <c r="I1486" s="76"/>
      <c r="J1486" s="76"/>
      <c r="K1486" s="76"/>
      <c r="L1486" s="131"/>
      <c r="M1486" s="76"/>
    </row>
    <row r="1487" spans="1:13">
      <c r="A1487" s="131"/>
      <c r="B1487" s="131"/>
      <c r="C1487" s="130"/>
      <c r="D1487" s="132"/>
      <c r="E1487" s="132"/>
      <c r="F1487" s="132"/>
      <c r="G1487" s="132"/>
      <c r="H1487" s="132"/>
      <c r="I1487" s="76"/>
      <c r="J1487" s="76"/>
      <c r="K1487" s="76"/>
      <c r="L1487" s="131"/>
      <c r="M1487" s="76"/>
    </row>
    <row r="1488" spans="1:13">
      <c r="A1488" s="131"/>
      <c r="B1488" s="131"/>
      <c r="C1488" s="130"/>
      <c r="D1488" s="132"/>
      <c r="E1488" s="132"/>
      <c r="F1488" s="132"/>
      <c r="G1488" s="132"/>
      <c r="H1488" s="132"/>
      <c r="I1488" s="76"/>
      <c r="J1488" s="76"/>
      <c r="K1488" s="76"/>
      <c r="L1488" s="131"/>
      <c r="M1488" s="76"/>
    </row>
    <row r="1489" spans="1:13">
      <c r="A1489" s="131"/>
      <c r="B1489" s="131"/>
      <c r="C1489" s="130"/>
      <c r="D1489" s="132"/>
      <c r="E1489" s="132"/>
      <c r="F1489" s="132"/>
      <c r="G1489" s="132"/>
      <c r="H1489" s="132"/>
      <c r="I1489" s="76"/>
      <c r="J1489" s="76"/>
      <c r="K1489" s="76"/>
      <c r="L1489" s="131"/>
      <c r="M1489" s="76"/>
    </row>
    <row r="1490" spans="1:13">
      <c r="A1490" s="131"/>
      <c r="B1490" s="131"/>
      <c r="C1490" s="130"/>
      <c r="D1490" s="132"/>
      <c r="E1490" s="132"/>
      <c r="F1490" s="132"/>
      <c r="G1490" s="132"/>
      <c r="H1490" s="132"/>
      <c r="I1490" s="76"/>
      <c r="J1490" s="76"/>
      <c r="K1490" s="76"/>
      <c r="L1490" s="131"/>
      <c r="M1490" s="76"/>
    </row>
    <row r="1491" spans="1:13">
      <c r="A1491" s="131"/>
      <c r="B1491" s="131"/>
      <c r="C1491" s="130"/>
      <c r="D1491" s="132"/>
      <c r="E1491" s="132"/>
      <c r="F1491" s="132"/>
      <c r="G1491" s="132"/>
      <c r="H1491" s="132"/>
      <c r="I1491" s="76"/>
      <c r="J1491" s="76"/>
      <c r="K1491" s="76"/>
      <c r="L1491" s="131"/>
      <c r="M1491" s="76"/>
    </row>
    <row r="1492" spans="1:13">
      <c r="A1492" s="131"/>
      <c r="B1492" s="131"/>
      <c r="C1492" s="130"/>
      <c r="D1492" s="132"/>
      <c r="E1492" s="132"/>
      <c r="F1492" s="132"/>
      <c r="G1492" s="132"/>
      <c r="H1492" s="132"/>
      <c r="I1492" s="76"/>
      <c r="J1492" s="76"/>
      <c r="K1492" s="76"/>
      <c r="L1492" s="131"/>
      <c r="M1492" s="76"/>
    </row>
    <row r="1493" spans="1:13">
      <c r="A1493" s="131"/>
      <c r="B1493" s="131"/>
      <c r="C1493" s="130"/>
      <c r="D1493" s="132"/>
      <c r="E1493" s="132"/>
      <c r="F1493" s="132"/>
      <c r="G1493" s="132"/>
      <c r="H1493" s="132"/>
      <c r="I1493" s="76"/>
      <c r="J1493" s="76"/>
      <c r="K1493" s="76"/>
      <c r="L1493" s="131"/>
      <c r="M1493" s="76"/>
    </row>
    <row r="1494" spans="1:13">
      <c r="A1494" s="131"/>
      <c r="B1494" s="131"/>
      <c r="C1494" s="130"/>
      <c r="D1494" s="132"/>
      <c r="E1494" s="132"/>
      <c r="F1494" s="132"/>
      <c r="G1494" s="132"/>
      <c r="H1494" s="132"/>
      <c r="I1494" s="76"/>
      <c r="J1494" s="76"/>
      <c r="K1494" s="76"/>
      <c r="L1494" s="131"/>
      <c r="M1494" s="76"/>
    </row>
    <row r="1495" spans="1:13">
      <c r="A1495" s="131"/>
      <c r="B1495" s="131"/>
      <c r="C1495" s="130"/>
      <c r="D1495" s="132"/>
      <c r="E1495" s="132"/>
      <c r="F1495" s="132"/>
      <c r="G1495" s="132"/>
      <c r="H1495" s="132"/>
      <c r="I1495" s="76"/>
      <c r="J1495" s="76"/>
      <c r="K1495" s="76"/>
      <c r="L1495" s="131"/>
      <c r="M1495" s="76"/>
    </row>
    <row r="1496" spans="1:13">
      <c r="A1496" s="131"/>
      <c r="B1496" s="131"/>
      <c r="C1496" s="130"/>
      <c r="D1496" s="132"/>
      <c r="E1496" s="132"/>
      <c r="F1496" s="132"/>
      <c r="G1496" s="132"/>
      <c r="H1496" s="132"/>
      <c r="I1496" s="76"/>
      <c r="J1496" s="76"/>
      <c r="K1496" s="76"/>
      <c r="L1496" s="131"/>
      <c r="M1496" s="76"/>
    </row>
    <row r="1497" spans="1:13">
      <c r="A1497" s="131"/>
      <c r="B1497" s="131"/>
      <c r="C1497" s="130"/>
      <c r="D1497" s="132"/>
      <c r="E1497" s="132"/>
      <c r="F1497" s="132"/>
      <c r="G1497" s="132"/>
      <c r="H1497" s="132"/>
      <c r="I1497" s="76"/>
      <c r="J1497" s="76"/>
      <c r="K1497" s="76"/>
      <c r="L1497" s="131"/>
      <c r="M1497" s="76"/>
    </row>
    <row r="1498" spans="1:13">
      <c r="A1498" s="131"/>
      <c r="B1498" s="131"/>
      <c r="C1498" s="130"/>
      <c r="D1498" s="132"/>
      <c r="E1498" s="132"/>
      <c r="F1498" s="132"/>
      <c r="G1498" s="132"/>
      <c r="H1498" s="132"/>
      <c r="I1498" s="76"/>
      <c r="J1498" s="76"/>
      <c r="K1498" s="76"/>
      <c r="L1498" s="131"/>
      <c r="M1498" s="76"/>
    </row>
    <row r="1499" spans="1:13">
      <c r="A1499" s="131"/>
      <c r="B1499" s="131"/>
      <c r="C1499" s="130"/>
      <c r="D1499" s="132"/>
      <c r="E1499" s="132"/>
      <c r="F1499" s="132"/>
      <c r="G1499" s="132"/>
      <c r="H1499" s="132"/>
      <c r="I1499" s="76"/>
      <c r="J1499" s="76"/>
      <c r="K1499" s="76"/>
      <c r="L1499" s="131"/>
      <c r="M1499" s="76"/>
    </row>
    <row r="1500" spans="1:13">
      <c r="A1500" s="131"/>
      <c r="B1500" s="131"/>
      <c r="C1500" s="130"/>
      <c r="D1500" s="132"/>
      <c r="E1500" s="132"/>
      <c r="F1500" s="132"/>
      <c r="G1500" s="132"/>
      <c r="H1500" s="132"/>
      <c r="I1500" s="76"/>
      <c r="J1500" s="76"/>
      <c r="K1500" s="76"/>
      <c r="L1500" s="131"/>
      <c r="M1500" s="76"/>
    </row>
    <row r="1501" spans="1:13">
      <c r="A1501" s="131"/>
      <c r="B1501" s="131"/>
      <c r="C1501" s="130"/>
      <c r="D1501" s="132"/>
      <c r="E1501" s="132"/>
      <c r="F1501" s="132"/>
      <c r="G1501" s="132"/>
      <c r="H1501" s="132"/>
      <c r="I1501" s="76"/>
      <c r="J1501" s="76"/>
      <c r="K1501" s="76"/>
      <c r="L1501" s="131"/>
      <c r="M1501" s="76"/>
    </row>
    <row r="1502" spans="1:13">
      <c r="A1502" s="131"/>
      <c r="B1502" s="131"/>
      <c r="C1502" s="130"/>
      <c r="D1502" s="132"/>
      <c r="E1502" s="132"/>
      <c r="F1502" s="132"/>
      <c r="G1502" s="132"/>
      <c r="H1502" s="132"/>
      <c r="I1502" s="76"/>
      <c r="J1502" s="76"/>
      <c r="K1502" s="76"/>
      <c r="L1502" s="131"/>
      <c r="M1502" s="76"/>
    </row>
    <row r="1503" spans="1:13">
      <c r="A1503" s="131"/>
      <c r="B1503" s="131"/>
      <c r="C1503" s="130"/>
      <c r="D1503" s="132"/>
      <c r="E1503" s="132"/>
      <c r="F1503" s="132"/>
      <c r="G1503" s="132"/>
      <c r="H1503" s="132"/>
      <c r="I1503" s="76"/>
      <c r="J1503" s="76"/>
      <c r="K1503" s="76"/>
      <c r="L1503" s="131"/>
      <c r="M1503" s="76"/>
    </row>
    <row r="1504" spans="1:13">
      <c r="A1504" s="131"/>
      <c r="B1504" s="131"/>
      <c r="C1504" s="130"/>
      <c r="D1504" s="132"/>
      <c r="E1504" s="132"/>
      <c r="F1504" s="132"/>
      <c r="G1504" s="132"/>
      <c r="H1504" s="132"/>
      <c r="I1504" s="76"/>
      <c r="J1504" s="76"/>
      <c r="K1504" s="76"/>
      <c r="L1504" s="131"/>
      <c r="M1504" s="76"/>
    </row>
    <row r="1505" spans="1:13">
      <c r="A1505" s="131"/>
      <c r="B1505" s="131"/>
      <c r="C1505" s="130"/>
      <c r="D1505" s="132"/>
      <c r="E1505" s="132"/>
      <c r="F1505" s="132"/>
      <c r="G1505" s="132"/>
      <c r="H1505" s="132"/>
      <c r="I1505" s="76"/>
      <c r="J1505" s="76"/>
      <c r="K1505" s="76"/>
      <c r="L1505" s="131"/>
      <c r="M1505" s="76"/>
    </row>
    <row r="1506" spans="1:13">
      <c r="A1506" s="131"/>
      <c r="B1506" s="131"/>
      <c r="C1506" s="130"/>
      <c r="D1506" s="132"/>
      <c r="E1506" s="132"/>
      <c r="F1506" s="132"/>
      <c r="G1506" s="132"/>
      <c r="H1506" s="132"/>
      <c r="I1506" s="76"/>
      <c r="J1506" s="76"/>
      <c r="K1506" s="76"/>
      <c r="L1506" s="131"/>
      <c r="M1506" s="76"/>
    </row>
    <row r="1507" spans="1:13">
      <c r="A1507" s="131"/>
      <c r="B1507" s="131"/>
      <c r="C1507" s="130"/>
      <c r="D1507" s="132"/>
      <c r="E1507" s="132"/>
      <c r="F1507" s="132"/>
      <c r="G1507" s="132"/>
      <c r="H1507" s="132"/>
      <c r="I1507" s="76"/>
      <c r="J1507" s="76"/>
      <c r="K1507" s="76"/>
      <c r="L1507" s="131"/>
      <c r="M1507" s="76"/>
    </row>
    <row r="1508" spans="1:13">
      <c r="A1508" s="131"/>
      <c r="B1508" s="131"/>
      <c r="C1508" s="130"/>
      <c r="D1508" s="132"/>
      <c r="E1508" s="132"/>
      <c r="F1508" s="132"/>
      <c r="G1508" s="132"/>
      <c r="H1508" s="132"/>
      <c r="I1508" s="76"/>
      <c r="J1508" s="76"/>
      <c r="K1508" s="76"/>
      <c r="L1508" s="131"/>
      <c r="M1508" s="76"/>
    </row>
    <row r="1509" spans="1:13">
      <c r="A1509" s="131"/>
      <c r="B1509" s="131"/>
      <c r="C1509" s="130"/>
      <c r="D1509" s="132"/>
      <c r="E1509" s="132"/>
      <c r="F1509" s="132"/>
      <c r="G1509" s="132"/>
      <c r="H1509" s="132"/>
      <c r="I1509" s="76"/>
      <c r="J1509" s="76"/>
      <c r="K1509" s="76"/>
      <c r="L1509" s="131"/>
      <c r="M1509" s="76"/>
    </row>
    <row r="1510" spans="1:13">
      <c r="A1510" s="131"/>
      <c r="B1510" s="131"/>
      <c r="C1510" s="130"/>
      <c r="D1510" s="132"/>
      <c r="E1510" s="132"/>
      <c r="F1510" s="132"/>
      <c r="G1510" s="132"/>
      <c r="H1510" s="132"/>
      <c r="I1510" s="76"/>
      <c r="J1510" s="76"/>
      <c r="K1510" s="76"/>
      <c r="L1510" s="131"/>
      <c r="M1510" s="76"/>
    </row>
    <row r="1511" spans="1:13">
      <c r="A1511" s="131"/>
      <c r="B1511" s="131"/>
      <c r="C1511" s="130"/>
      <c r="D1511" s="132"/>
      <c r="E1511" s="132"/>
      <c r="F1511" s="132"/>
      <c r="G1511" s="132"/>
      <c r="H1511" s="132"/>
      <c r="I1511" s="76"/>
      <c r="J1511" s="76"/>
      <c r="K1511" s="76"/>
      <c r="L1511" s="131"/>
      <c r="M1511" s="76"/>
    </row>
    <row r="1512" spans="1:13">
      <c r="A1512" s="131"/>
      <c r="B1512" s="131"/>
      <c r="C1512" s="130"/>
      <c r="D1512" s="132"/>
      <c r="E1512" s="132"/>
      <c r="F1512" s="132"/>
      <c r="G1512" s="132"/>
      <c r="H1512" s="132"/>
      <c r="I1512" s="76"/>
      <c r="J1512" s="76"/>
      <c r="K1512" s="76"/>
      <c r="L1512" s="131"/>
      <c r="M1512" s="76"/>
    </row>
    <row r="1513" spans="1:13">
      <c r="A1513" s="131"/>
      <c r="B1513" s="131"/>
      <c r="C1513" s="130"/>
      <c r="D1513" s="132"/>
      <c r="E1513" s="132"/>
      <c r="F1513" s="132"/>
      <c r="G1513" s="132"/>
      <c r="H1513" s="132"/>
      <c r="I1513" s="76"/>
      <c r="J1513" s="76"/>
      <c r="K1513" s="76"/>
      <c r="L1513" s="131"/>
      <c r="M1513" s="76"/>
    </row>
    <row r="1514" spans="1:13">
      <c r="A1514" s="131"/>
      <c r="B1514" s="131"/>
      <c r="C1514" s="130"/>
      <c r="D1514" s="132"/>
      <c r="E1514" s="132"/>
      <c r="F1514" s="132"/>
      <c r="G1514" s="132"/>
      <c r="H1514" s="132"/>
      <c r="I1514" s="76"/>
      <c r="J1514" s="76"/>
      <c r="K1514" s="76"/>
      <c r="L1514" s="131"/>
      <c r="M1514" s="76"/>
    </row>
    <row r="1515" spans="1:13">
      <c r="A1515" s="131"/>
      <c r="B1515" s="131"/>
      <c r="C1515" s="130"/>
      <c r="D1515" s="132"/>
      <c r="E1515" s="132"/>
      <c r="F1515" s="132"/>
      <c r="G1515" s="132"/>
      <c r="H1515" s="132"/>
      <c r="I1515" s="76"/>
      <c r="J1515" s="76"/>
      <c r="K1515" s="76"/>
      <c r="L1515" s="131"/>
      <c r="M1515" s="76"/>
    </row>
    <row r="1516" spans="1:13">
      <c r="A1516" s="131"/>
      <c r="B1516" s="131"/>
      <c r="C1516" s="130"/>
      <c r="D1516" s="132"/>
      <c r="E1516" s="132"/>
      <c r="F1516" s="132"/>
      <c r="G1516" s="132"/>
      <c r="H1516" s="132"/>
      <c r="I1516" s="76"/>
      <c r="J1516" s="76"/>
      <c r="K1516" s="76"/>
      <c r="L1516" s="131"/>
      <c r="M1516" s="76"/>
    </row>
    <row r="1517" spans="1:13">
      <c r="A1517" s="131"/>
      <c r="B1517" s="131"/>
      <c r="C1517" s="130"/>
      <c r="D1517" s="132"/>
      <c r="E1517" s="132"/>
      <c r="F1517" s="132"/>
      <c r="G1517" s="132"/>
      <c r="H1517" s="132"/>
      <c r="I1517" s="76"/>
      <c r="J1517" s="76"/>
      <c r="K1517" s="76"/>
      <c r="L1517" s="131"/>
      <c r="M1517" s="76"/>
    </row>
    <row r="1518" spans="1:13">
      <c r="A1518" s="131"/>
      <c r="B1518" s="131"/>
      <c r="C1518" s="130"/>
      <c r="D1518" s="132"/>
      <c r="E1518" s="132"/>
      <c r="F1518" s="132"/>
      <c r="G1518" s="132"/>
      <c r="H1518" s="132"/>
      <c r="I1518" s="76"/>
      <c r="J1518" s="76"/>
      <c r="K1518" s="76"/>
      <c r="L1518" s="131"/>
      <c r="M1518" s="76"/>
    </row>
    <row r="1519" spans="1:13">
      <c r="A1519" s="131"/>
      <c r="B1519" s="131"/>
      <c r="C1519" s="130"/>
      <c r="D1519" s="132"/>
      <c r="E1519" s="132"/>
      <c r="F1519" s="132"/>
      <c r="G1519" s="132"/>
      <c r="H1519" s="132"/>
      <c r="I1519" s="76"/>
      <c r="J1519" s="76"/>
      <c r="K1519" s="76"/>
      <c r="L1519" s="131"/>
      <c r="M1519" s="76"/>
    </row>
    <row r="1520" spans="1:13">
      <c r="A1520" s="131"/>
      <c r="B1520" s="131"/>
      <c r="C1520" s="130"/>
      <c r="D1520" s="132"/>
      <c r="E1520" s="132"/>
      <c r="F1520" s="132"/>
      <c r="G1520" s="132"/>
      <c r="H1520" s="132"/>
      <c r="I1520" s="76"/>
      <c r="J1520" s="76"/>
      <c r="K1520" s="76"/>
      <c r="L1520" s="131"/>
      <c r="M1520" s="76"/>
    </row>
    <row r="1521" spans="1:13">
      <c r="A1521" s="131"/>
      <c r="B1521" s="131"/>
      <c r="C1521" s="130"/>
      <c r="D1521" s="132"/>
      <c r="E1521" s="132"/>
      <c r="F1521" s="132"/>
      <c r="G1521" s="132"/>
      <c r="H1521" s="132"/>
      <c r="I1521" s="76"/>
      <c r="J1521" s="76"/>
      <c r="K1521" s="76"/>
      <c r="L1521" s="131"/>
      <c r="M1521" s="76"/>
    </row>
    <row r="1522" spans="1:13">
      <c r="A1522" s="131"/>
      <c r="B1522" s="131"/>
      <c r="C1522" s="130"/>
      <c r="D1522" s="132"/>
      <c r="E1522" s="132"/>
      <c r="F1522" s="132"/>
      <c r="G1522" s="132"/>
      <c r="H1522" s="132"/>
      <c r="I1522" s="76"/>
      <c r="J1522" s="76"/>
      <c r="K1522" s="76"/>
      <c r="L1522" s="131"/>
      <c r="M1522" s="76"/>
    </row>
    <row r="1523" spans="1:13">
      <c r="A1523" s="131"/>
      <c r="B1523" s="131"/>
      <c r="C1523" s="130"/>
      <c r="D1523" s="132"/>
      <c r="E1523" s="132"/>
      <c r="F1523" s="132"/>
      <c r="G1523" s="132"/>
      <c r="H1523" s="132"/>
      <c r="I1523" s="76"/>
      <c r="J1523" s="76"/>
      <c r="K1523" s="76"/>
      <c r="L1523" s="131"/>
      <c r="M1523" s="76"/>
    </row>
    <row r="1524" spans="1:13">
      <c r="A1524" s="131"/>
      <c r="B1524" s="131"/>
      <c r="C1524" s="130"/>
      <c r="D1524" s="132"/>
      <c r="E1524" s="132"/>
      <c r="F1524" s="132"/>
      <c r="G1524" s="132"/>
      <c r="H1524" s="132"/>
      <c r="I1524" s="76"/>
      <c r="J1524" s="76"/>
      <c r="K1524" s="76"/>
      <c r="L1524" s="131"/>
      <c r="M1524" s="76"/>
    </row>
    <row r="1525" spans="1:13">
      <c r="A1525" s="131"/>
      <c r="B1525" s="131"/>
      <c r="C1525" s="130"/>
      <c r="D1525" s="132"/>
      <c r="E1525" s="132"/>
      <c r="F1525" s="132"/>
      <c r="G1525" s="132"/>
      <c r="H1525" s="132"/>
      <c r="I1525" s="76"/>
      <c r="J1525" s="76"/>
      <c r="K1525" s="76"/>
      <c r="L1525" s="131"/>
      <c r="M1525" s="76"/>
    </row>
    <row r="1526" spans="1:13">
      <c r="A1526" s="131"/>
      <c r="B1526" s="131"/>
      <c r="C1526" s="130"/>
      <c r="D1526" s="132"/>
      <c r="E1526" s="132"/>
      <c r="F1526" s="132"/>
      <c r="G1526" s="132"/>
      <c r="H1526" s="132"/>
      <c r="I1526" s="76"/>
      <c r="J1526" s="76"/>
      <c r="K1526" s="76"/>
      <c r="L1526" s="131"/>
      <c r="M1526" s="76"/>
    </row>
    <row r="1527" spans="1:13">
      <c r="A1527" s="131"/>
      <c r="B1527" s="131"/>
      <c r="C1527" s="130"/>
      <c r="D1527" s="132"/>
      <c r="E1527" s="132"/>
      <c r="F1527" s="132"/>
      <c r="G1527" s="132"/>
      <c r="H1527" s="132"/>
      <c r="I1527" s="76"/>
      <c r="J1527" s="76"/>
      <c r="K1527" s="76"/>
      <c r="L1527" s="131"/>
      <c r="M1527" s="76"/>
    </row>
    <row r="1528" spans="1:13">
      <c r="A1528" s="131"/>
      <c r="B1528" s="131"/>
      <c r="C1528" s="130"/>
      <c r="D1528" s="132"/>
      <c r="E1528" s="132"/>
      <c r="F1528" s="132"/>
      <c r="G1528" s="132"/>
      <c r="H1528" s="132"/>
      <c r="I1528" s="76"/>
      <c r="J1528" s="76"/>
      <c r="K1528" s="76"/>
      <c r="L1528" s="131"/>
      <c r="M1528" s="76"/>
    </row>
    <row r="1529" spans="1:13">
      <c r="A1529" s="131"/>
      <c r="B1529" s="131"/>
      <c r="C1529" s="130"/>
      <c r="D1529" s="132"/>
      <c r="E1529" s="132"/>
      <c r="F1529" s="132"/>
      <c r="G1529" s="132"/>
      <c r="H1529" s="132"/>
      <c r="I1529" s="76"/>
      <c r="J1529" s="76"/>
      <c r="K1529" s="76"/>
      <c r="L1529" s="131"/>
      <c r="M1529" s="76"/>
    </row>
    <row r="1530" spans="1:13">
      <c r="A1530" s="131"/>
      <c r="B1530" s="131"/>
      <c r="C1530" s="130"/>
      <c r="D1530" s="132"/>
      <c r="E1530" s="132"/>
      <c r="F1530" s="132"/>
      <c r="G1530" s="132"/>
      <c r="H1530" s="132"/>
      <c r="I1530" s="76"/>
      <c r="J1530" s="76"/>
      <c r="K1530" s="76"/>
      <c r="L1530" s="131"/>
      <c r="M1530" s="76"/>
    </row>
    <row r="1531" spans="1:13">
      <c r="A1531" s="131"/>
      <c r="B1531" s="131"/>
      <c r="C1531" s="130"/>
      <c r="D1531" s="132"/>
      <c r="E1531" s="132"/>
      <c r="F1531" s="132"/>
      <c r="G1531" s="132"/>
      <c r="H1531" s="132"/>
      <c r="I1531" s="76"/>
      <c r="J1531" s="76"/>
      <c r="K1531" s="76"/>
      <c r="L1531" s="131"/>
      <c r="M1531" s="76"/>
    </row>
    <row r="1532" spans="1:13">
      <c r="A1532" s="131"/>
      <c r="B1532" s="131"/>
      <c r="C1532" s="130"/>
      <c r="D1532" s="132"/>
      <c r="E1532" s="132"/>
      <c r="F1532" s="132"/>
      <c r="G1532" s="132"/>
      <c r="H1532" s="132"/>
      <c r="I1532" s="76"/>
      <c r="J1532" s="76"/>
      <c r="K1532" s="76"/>
      <c r="L1532" s="131"/>
      <c r="M1532" s="76"/>
    </row>
    <row r="1533" spans="1:13">
      <c r="A1533" s="131"/>
      <c r="B1533" s="131"/>
      <c r="C1533" s="130"/>
      <c r="D1533" s="132"/>
      <c r="E1533" s="132"/>
      <c r="F1533" s="132"/>
      <c r="G1533" s="132"/>
      <c r="H1533" s="132"/>
      <c r="I1533" s="76"/>
      <c r="J1533" s="76"/>
      <c r="K1533" s="76"/>
      <c r="L1533" s="131"/>
      <c r="M1533" s="76"/>
    </row>
    <row r="1534" spans="1:13">
      <c r="A1534" s="131"/>
      <c r="B1534" s="131"/>
      <c r="C1534" s="130"/>
      <c r="D1534" s="132"/>
      <c r="E1534" s="132"/>
      <c r="F1534" s="132"/>
      <c r="G1534" s="132"/>
      <c r="H1534" s="132"/>
      <c r="I1534" s="76"/>
      <c r="J1534" s="76"/>
      <c r="K1534" s="76"/>
      <c r="L1534" s="131"/>
      <c r="M1534" s="76"/>
    </row>
    <row r="1535" spans="1:13">
      <c r="A1535" s="131"/>
      <c r="B1535" s="131"/>
      <c r="C1535" s="130"/>
      <c r="D1535" s="132"/>
      <c r="E1535" s="132"/>
      <c r="F1535" s="132"/>
      <c r="G1535" s="132"/>
      <c r="H1535" s="132"/>
      <c r="I1535" s="76"/>
      <c r="J1535" s="76"/>
      <c r="K1535" s="76"/>
      <c r="L1535" s="131"/>
      <c r="M1535" s="76"/>
    </row>
    <row r="1536" spans="1:13">
      <c r="A1536" s="131"/>
      <c r="B1536" s="131"/>
      <c r="C1536" s="130"/>
      <c r="D1536" s="132"/>
      <c r="E1536" s="132"/>
      <c r="F1536" s="132"/>
      <c r="G1536" s="132"/>
      <c r="H1536" s="132"/>
      <c r="I1536" s="76"/>
      <c r="J1536" s="76"/>
      <c r="K1536" s="76"/>
      <c r="L1536" s="131"/>
      <c r="M1536" s="76"/>
    </row>
    <row r="1537" spans="1:13">
      <c r="A1537" s="131"/>
      <c r="B1537" s="131"/>
      <c r="C1537" s="130"/>
      <c r="D1537" s="132"/>
      <c r="E1537" s="132"/>
      <c r="F1537" s="132"/>
      <c r="G1537" s="132"/>
      <c r="H1537" s="132"/>
      <c r="I1537" s="76"/>
      <c r="J1537" s="76"/>
      <c r="K1537" s="76"/>
      <c r="L1537" s="131"/>
      <c r="M1537" s="76"/>
    </row>
    <row r="1538" spans="1:13">
      <c r="A1538" s="131"/>
      <c r="B1538" s="131"/>
      <c r="C1538" s="130"/>
      <c r="D1538" s="132"/>
      <c r="E1538" s="132"/>
      <c r="F1538" s="132"/>
      <c r="G1538" s="132"/>
      <c r="H1538" s="132"/>
      <c r="I1538" s="76"/>
      <c r="J1538" s="76"/>
      <c r="K1538" s="76"/>
      <c r="L1538" s="131"/>
      <c r="M1538" s="76"/>
    </row>
    <row r="1539" spans="1:13">
      <c r="A1539" s="131"/>
      <c r="B1539" s="131"/>
      <c r="C1539" s="130"/>
      <c r="D1539" s="132"/>
      <c r="E1539" s="132"/>
      <c r="F1539" s="132"/>
      <c r="G1539" s="132"/>
      <c r="H1539" s="132"/>
      <c r="I1539" s="76"/>
      <c r="J1539" s="76"/>
      <c r="K1539" s="76"/>
      <c r="L1539" s="131"/>
      <c r="M1539" s="76"/>
    </row>
    <row r="1540" spans="1:13">
      <c r="A1540" s="131"/>
      <c r="B1540" s="131"/>
      <c r="C1540" s="130"/>
      <c r="D1540" s="132"/>
      <c r="E1540" s="132"/>
      <c r="F1540" s="132"/>
      <c r="G1540" s="132"/>
      <c r="H1540" s="132"/>
      <c r="I1540" s="76"/>
      <c r="J1540" s="76"/>
      <c r="K1540" s="76"/>
      <c r="L1540" s="131"/>
      <c r="M1540" s="76"/>
    </row>
    <row r="1541" spans="1:13">
      <c r="A1541" s="131"/>
      <c r="B1541" s="131"/>
      <c r="C1541" s="130"/>
      <c r="D1541" s="132"/>
      <c r="E1541" s="132"/>
      <c r="F1541" s="132"/>
      <c r="G1541" s="132"/>
      <c r="H1541" s="132"/>
      <c r="I1541" s="76"/>
      <c r="J1541" s="76"/>
      <c r="K1541" s="76"/>
      <c r="L1541" s="131"/>
      <c r="M1541" s="76"/>
    </row>
    <row r="1542" spans="1:13">
      <c r="A1542" s="131"/>
      <c r="B1542" s="131"/>
      <c r="C1542" s="130"/>
      <c r="D1542" s="132"/>
      <c r="E1542" s="132"/>
      <c r="F1542" s="132"/>
      <c r="G1542" s="132"/>
      <c r="H1542" s="132"/>
      <c r="I1542" s="76"/>
      <c r="J1542" s="76"/>
      <c r="K1542" s="76"/>
      <c r="L1542" s="131"/>
      <c r="M1542" s="76"/>
    </row>
    <row r="1543" spans="1:13">
      <c r="A1543" s="131"/>
      <c r="B1543" s="131"/>
      <c r="C1543" s="130"/>
      <c r="D1543" s="132"/>
      <c r="E1543" s="132"/>
      <c r="F1543" s="132"/>
      <c r="G1543" s="132"/>
      <c r="H1543" s="132"/>
      <c r="I1543" s="76"/>
      <c r="J1543" s="76"/>
      <c r="K1543" s="76"/>
      <c r="L1543" s="131"/>
      <c r="M1543" s="76"/>
    </row>
    <row r="1544" spans="1:13">
      <c r="A1544" s="131"/>
      <c r="B1544" s="131"/>
      <c r="C1544" s="130"/>
      <c r="D1544" s="132"/>
      <c r="E1544" s="132"/>
      <c r="F1544" s="132"/>
      <c r="G1544" s="132"/>
      <c r="H1544" s="132"/>
      <c r="I1544" s="76"/>
      <c r="J1544" s="76"/>
      <c r="K1544" s="76"/>
      <c r="L1544" s="131"/>
      <c r="M1544" s="76"/>
    </row>
    <row r="1545" spans="1:13">
      <c r="A1545" s="131"/>
      <c r="B1545" s="131"/>
      <c r="C1545" s="130"/>
      <c r="D1545" s="132"/>
      <c r="E1545" s="132"/>
      <c r="F1545" s="132"/>
      <c r="G1545" s="132"/>
      <c r="H1545" s="132"/>
      <c r="I1545" s="76"/>
      <c r="J1545" s="76"/>
      <c r="K1545" s="76"/>
      <c r="L1545" s="131"/>
      <c r="M1545" s="76"/>
    </row>
    <row r="1546" spans="1:13">
      <c r="A1546" s="131"/>
      <c r="B1546" s="131"/>
      <c r="C1546" s="130"/>
      <c r="D1546" s="132"/>
      <c r="E1546" s="132"/>
      <c r="F1546" s="132"/>
      <c r="G1546" s="132"/>
      <c r="H1546" s="132"/>
      <c r="I1546" s="76"/>
      <c r="J1546" s="76"/>
      <c r="K1546" s="76"/>
      <c r="L1546" s="131"/>
      <c r="M1546" s="76"/>
    </row>
    <row r="1547" spans="1:13">
      <c r="A1547" s="131"/>
      <c r="B1547" s="131"/>
      <c r="C1547" s="130"/>
      <c r="D1547" s="132"/>
      <c r="E1547" s="132"/>
      <c r="F1547" s="132"/>
      <c r="G1547" s="132"/>
      <c r="H1547" s="132"/>
      <c r="I1547" s="76"/>
      <c r="J1547" s="76"/>
      <c r="K1547" s="76"/>
      <c r="L1547" s="131"/>
      <c r="M1547" s="76"/>
    </row>
    <row r="1548" spans="1:13">
      <c r="A1548" s="131"/>
      <c r="B1548" s="131"/>
      <c r="C1548" s="130"/>
      <c r="D1548" s="132"/>
      <c r="E1548" s="132"/>
      <c r="F1548" s="132"/>
      <c r="G1548" s="132"/>
      <c r="H1548" s="132"/>
      <c r="I1548" s="76"/>
      <c r="J1548" s="76"/>
      <c r="K1548" s="76"/>
      <c r="L1548" s="131"/>
      <c r="M1548" s="76"/>
    </row>
    <row r="1549" spans="1:13">
      <c r="A1549" s="131"/>
      <c r="B1549" s="131"/>
      <c r="C1549" s="130"/>
      <c r="D1549" s="132"/>
      <c r="E1549" s="132"/>
      <c r="F1549" s="132"/>
      <c r="G1549" s="132"/>
      <c r="H1549" s="132"/>
      <c r="I1549" s="76"/>
      <c r="J1549" s="76"/>
      <c r="K1549" s="76"/>
      <c r="L1549" s="131"/>
      <c r="M1549" s="76"/>
    </row>
    <row r="1550" spans="1:13">
      <c r="A1550" s="131"/>
      <c r="B1550" s="131"/>
      <c r="C1550" s="130"/>
      <c r="D1550" s="132"/>
      <c r="E1550" s="132"/>
      <c r="F1550" s="132"/>
      <c r="G1550" s="132"/>
      <c r="H1550" s="132"/>
      <c r="I1550" s="76"/>
      <c r="J1550" s="76"/>
      <c r="K1550" s="76"/>
      <c r="L1550" s="131"/>
      <c r="M1550" s="76"/>
    </row>
    <row r="1551" spans="1:13">
      <c r="A1551" s="131"/>
      <c r="B1551" s="131"/>
      <c r="C1551" s="130"/>
      <c r="D1551" s="132"/>
      <c r="E1551" s="132"/>
      <c r="F1551" s="132"/>
      <c r="G1551" s="132"/>
      <c r="H1551" s="132"/>
      <c r="I1551" s="76"/>
      <c r="J1551" s="76"/>
      <c r="K1551" s="76"/>
      <c r="L1551" s="131"/>
      <c r="M1551" s="76"/>
    </row>
    <row r="1552" spans="1:13">
      <c r="A1552" s="131"/>
      <c r="B1552" s="131"/>
      <c r="C1552" s="130"/>
      <c r="D1552" s="132"/>
      <c r="E1552" s="132"/>
      <c r="F1552" s="132"/>
      <c r="G1552" s="132"/>
      <c r="H1552" s="132"/>
      <c r="I1552" s="76"/>
      <c r="J1552" s="76"/>
      <c r="K1552" s="76"/>
      <c r="L1552" s="131"/>
      <c r="M1552" s="76"/>
    </row>
    <row r="1553" spans="1:13">
      <c r="A1553" s="131"/>
      <c r="B1553" s="131"/>
      <c r="C1553" s="130"/>
      <c r="D1553" s="132"/>
      <c r="E1553" s="132"/>
      <c r="F1553" s="132"/>
      <c r="G1553" s="132"/>
      <c r="H1553" s="132"/>
      <c r="I1553" s="76"/>
      <c r="J1553" s="76"/>
      <c r="K1553" s="76"/>
      <c r="L1553" s="131"/>
      <c r="M1553" s="76"/>
    </row>
    <row r="1554" spans="1:13">
      <c r="A1554" s="131"/>
      <c r="B1554" s="131"/>
      <c r="C1554" s="130"/>
      <c r="D1554" s="132"/>
      <c r="E1554" s="132"/>
      <c r="F1554" s="132"/>
      <c r="G1554" s="132"/>
      <c r="H1554" s="132"/>
      <c r="I1554" s="76"/>
      <c r="J1554" s="76"/>
      <c r="K1554" s="76"/>
      <c r="L1554" s="131"/>
      <c r="M1554" s="76"/>
    </row>
    <row r="1555" spans="1:13">
      <c r="A1555" s="131"/>
      <c r="B1555" s="131"/>
      <c r="C1555" s="130"/>
      <c r="D1555" s="132"/>
      <c r="E1555" s="132"/>
      <c r="F1555" s="132"/>
      <c r="G1555" s="132"/>
      <c r="H1555" s="132"/>
      <c r="I1555" s="76"/>
      <c r="J1555" s="76"/>
      <c r="K1555" s="76"/>
      <c r="L1555" s="131"/>
      <c r="M1555" s="76"/>
    </row>
    <row r="1556" spans="1:13">
      <c r="A1556" s="131"/>
      <c r="B1556" s="131"/>
      <c r="C1556" s="130"/>
      <c r="D1556" s="132"/>
      <c r="E1556" s="132"/>
      <c r="F1556" s="132"/>
      <c r="G1556" s="132"/>
      <c r="H1556" s="132"/>
      <c r="I1556" s="76"/>
      <c r="J1556" s="76"/>
      <c r="K1556" s="76"/>
      <c r="L1556" s="131"/>
      <c r="M1556" s="76"/>
    </row>
    <row r="1557" spans="1:13">
      <c r="A1557" s="131"/>
      <c r="B1557" s="131"/>
      <c r="C1557" s="130"/>
      <c r="D1557" s="132"/>
      <c r="E1557" s="132"/>
      <c r="F1557" s="132"/>
      <c r="G1557" s="132"/>
      <c r="H1557" s="132"/>
      <c r="I1557" s="76"/>
      <c r="J1557" s="76"/>
      <c r="K1557" s="76"/>
      <c r="L1557" s="131"/>
      <c r="M1557" s="76"/>
    </row>
    <row r="1558" spans="1:13">
      <c r="A1558" s="131"/>
      <c r="B1558" s="131"/>
      <c r="C1558" s="130"/>
      <c r="D1558" s="132"/>
      <c r="E1558" s="132"/>
      <c r="F1558" s="132"/>
      <c r="G1558" s="132"/>
      <c r="H1558" s="132"/>
      <c r="I1558" s="76"/>
      <c r="J1558" s="76"/>
      <c r="K1558" s="76"/>
      <c r="L1558" s="131"/>
      <c r="M1558" s="76"/>
    </row>
    <row r="1559" spans="1:13">
      <c r="A1559" s="131"/>
      <c r="B1559" s="131"/>
      <c r="C1559" s="130"/>
      <c r="D1559" s="132"/>
      <c r="E1559" s="132"/>
      <c r="F1559" s="132"/>
      <c r="G1559" s="132"/>
      <c r="H1559" s="132"/>
      <c r="I1559" s="76"/>
      <c r="J1559" s="76"/>
      <c r="K1559" s="76"/>
      <c r="L1559" s="131"/>
      <c r="M1559" s="76"/>
    </row>
    <row r="1560" spans="1:13">
      <c r="A1560" s="131"/>
      <c r="B1560" s="131"/>
      <c r="C1560" s="130"/>
      <c r="D1560" s="132"/>
      <c r="E1560" s="132"/>
      <c r="F1560" s="132"/>
      <c r="G1560" s="132"/>
      <c r="H1560" s="132"/>
      <c r="I1560" s="76"/>
      <c r="J1560" s="76"/>
      <c r="K1560" s="76"/>
      <c r="L1560" s="131"/>
      <c r="M1560" s="76"/>
    </row>
    <row r="1561" spans="1:13">
      <c r="A1561" s="131"/>
      <c r="B1561" s="131"/>
      <c r="C1561" s="130"/>
      <c r="D1561" s="132"/>
      <c r="E1561" s="132"/>
      <c r="F1561" s="132"/>
      <c r="G1561" s="132"/>
      <c r="H1561" s="132"/>
      <c r="I1561" s="76"/>
      <c r="J1561" s="76"/>
      <c r="K1561" s="76"/>
      <c r="L1561" s="131"/>
      <c r="M1561" s="76"/>
    </row>
    <row r="1562" spans="1:13">
      <c r="A1562" s="131"/>
      <c r="B1562" s="131"/>
      <c r="C1562" s="130"/>
      <c r="D1562" s="132"/>
      <c r="E1562" s="132"/>
      <c r="F1562" s="132"/>
      <c r="G1562" s="132"/>
      <c r="H1562" s="132"/>
      <c r="I1562" s="76"/>
      <c r="J1562" s="76"/>
      <c r="K1562" s="76"/>
      <c r="L1562" s="131"/>
      <c r="M1562" s="76"/>
    </row>
    <row r="1563" spans="1:13">
      <c r="A1563" s="131"/>
      <c r="B1563" s="131"/>
      <c r="C1563" s="130"/>
      <c r="D1563" s="132"/>
      <c r="E1563" s="132"/>
      <c r="F1563" s="132"/>
      <c r="G1563" s="132"/>
      <c r="H1563" s="132"/>
      <c r="I1563" s="76"/>
      <c r="J1563" s="76"/>
      <c r="K1563" s="76"/>
      <c r="L1563" s="131"/>
      <c r="M1563" s="76"/>
    </row>
    <row r="1564" spans="1:13">
      <c r="A1564" s="131"/>
      <c r="B1564" s="131"/>
      <c r="C1564" s="130"/>
      <c r="D1564" s="132"/>
      <c r="E1564" s="132"/>
      <c r="F1564" s="132"/>
      <c r="G1564" s="132"/>
      <c r="H1564" s="132"/>
      <c r="I1564" s="76"/>
      <c r="J1564" s="76"/>
      <c r="K1564" s="76"/>
      <c r="L1564" s="131"/>
      <c r="M1564" s="76"/>
    </row>
    <row r="1565" spans="1:13">
      <c r="A1565" s="131"/>
      <c r="B1565" s="131"/>
      <c r="C1565" s="130"/>
      <c r="D1565" s="132"/>
      <c r="E1565" s="132"/>
      <c r="F1565" s="132"/>
      <c r="G1565" s="132"/>
      <c r="H1565" s="132"/>
      <c r="I1565" s="76"/>
      <c r="J1565" s="76"/>
      <c r="K1565" s="76"/>
      <c r="L1565" s="131"/>
      <c r="M1565" s="76"/>
    </row>
    <row r="1566" spans="1:13">
      <c r="A1566" s="131"/>
      <c r="B1566" s="131"/>
      <c r="C1566" s="130"/>
      <c r="D1566" s="132"/>
      <c r="E1566" s="132"/>
      <c r="F1566" s="132"/>
      <c r="G1566" s="132"/>
      <c r="H1566" s="132"/>
      <c r="I1566" s="76"/>
      <c r="J1566" s="76"/>
      <c r="K1566" s="76"/>
      <c r="L1566" s="131"/>
      <c r="M1566" s="76"/>
    </row>
    <row r="1567" spans="1:13">
      <c r="A1567" s="131"/>
      <c r="B1567" s="131"/>
      <c r="C1567" s="130"/>
      <c r="D1567" s="132"/>
      <c r="E1567" s="132"/>
      <c r="F1567" s="132"/>
      <c r="G1567" s="132"/>
      <c r="H1567" s="132"/>
      <c r="I1567" s="76"/>
      <c r="J1567" s="76"/>
      <c r="K1567" s="76"/>
      <c r="L1567" s="131"/>
      <c r="M1567" s="76"/>
    </row>
    <row r="1568" spans="1:13">
      <c r="A1568" s="131"/>
      <c r="B1568" s="131"/>
      <c r="C1568" s="130"/>
      <c r="D1568" s="132"/>
      <c r="E1568" s="132"/>
      <c r="F1568" s="132"/>
      <c r="G1568" s="132"/>
      <c r="H1568" s="132"/>
      <c r="I1568" s="76"/>
      <c r="J1568" s="76"/>
      <c r="K1568" s="76"/>
      <c r="L1568" s="131"/>
      <c r="M1568" s="76"/>
    </row>
    <row r="1569" spans="1:13">
      <c r="A1569" s="131"/>
      <c r="B1569" s="131"/>
      <c r="C1569" s="130"/>
      <c r="D1569" s="132"/>
      <c r="E1569" s="132"/>
      <c r="F1569" s="132"/>
      <c r="G1569" s="132"/>
      <c r="H1569" s="132"/>
      <c r="I1569" s="76"/>
      <c r="J1569" s="76"/>
      <c r="K1569" s="76"/>
      <c r="L1569" s="131"/>
      <c r="M1569" s="76"/>
    </row>
    <row r="1570" spans="1:13">
      <c r="A1570" s="131"/>
      <c r="B1570" s="131"/>
      <c r="C1570" s="130"/>
      <c r="D1570" s="132"/>
      <c r="E1570" s="132"/>
      <c r="F1570" s="132"/>
      <c r="G1570" s="132"/>
      <c r="H1570" s="132"/>
      <c r="I1570" s="76"/>
      <c r="J1570" s="76"/>
      <c r="K1570" s="76"/>
      <c r="L1570" s="131"/>
      <c r="M1570" s="76"/>
    </row>
    <row r="1571" spans="1:13">
      <c r="A1571" s="131"/>
      <c r="B1571" s="131"/>
      <c r="C1571" s="130"/>
      <c r="D1571" s="132"/>
      <c r="E1571" s="132"/>
      <c r="F1571" s="132"/>
      <c r="G1571" s="132"/>
      <c r="H1571" s="132"/>
      <c r="I1571" s="76"/>
      <c r="J1571" s="76"/>
      <c r="K1571" s="76"/>
      <c r="L1571" s="131"/>
      <c r="M1571" s="76"/>
    </row>
    <row r="1572" spans="1:13">
      <c r="A1572" s="131"/>
      <c r="B1572" s="131"/>
      <c r="C1572" s="130"/>
      <c r="D1572" s="132"/>
      <c r="E1572" s="132"/>
      <c r="F1572" s="132"/>
      <c r="G1572" s="132"/>
      <c r="H1572" s="132"/>
      <c r="I1572" s="76"/>
      <c r="J1572" s="76"/>
      <c r="K1572" s="76"/>
      <c r="L1572" s="131"/>
      <c r="M1572" s="76"/>
    </row>
    <row r="1573" spans="1:13">
      <c r="A1573" s="131"/>
      <c r="B1573" s="131"/>
      <c r="C1573" s="130"/>
      <c r="D1573" s="132"/>
      <c r="E1573" s="132"/>
      <c r="F1573" s="132"/>
      <c r="G1573" s="132"/>
      <c r="H1573" s="132"/>
      <c r="I1573" s="76"/>
      <c r="J1573" s="76"/>
      <c r="K1573" s="76"/>
      <c r="L1573" s="131"/>
      <c r="M1573" s="76"/>
    </row>
    <row r="1574" spans="1:13">
      <c r="A1574" s="131"/>
      <c r="B1574" s="131"/>
      <c r="C1574" s="130"/>
      <c r="D1574" s="132"/>
      <c r="E1574" s="132"/>
      <c r="F1574" s="132"/>
      <c r="G1574" s="132"/>
      <c r="H1574" s="132"/>
      <c r="I1574" s="76"/>
      <c r="J1574" s="76"/>
      <c r="K1574" s="76"/>
      <c r="L1574" s="131"/>
      <c r="M1574" s="76"/>
    </row>
    <row r="1575" spans="1:13">
      <c r="A1575" s="131"/>
      <c r="B1575" s="131"/>
      <c r="C1575" s="130"/>
      <c r="D1575" s="132"/>
      <c r="E1575" s="132"/>
      <c r="F1575" s="132"/>
      <c r="G1575" s="132"/>
      <c r="H1575" s="132"/>
      <c r="I1575" s="76"/>
      <c r="J1575" s="76"/>
      <c r="K1575" s="76"/>
      <c r="L1575" s="131"/>
      <c r="M1575" s="76"/>
    </row>
    <row r="1576" spans="1:13">
      <c r="A1576" s="131"/>
      <c r="B1576" s="131"/>
      <c r="C1576" s="130"/>
      <c r="D1576" s="132"/>
      <c r="E1576" s="132"/>
      <c r="F1576" s="132"/>
      <c r="G1576" s="132"/>
      <c r="H1576" s="132"/>
      <c r="I1576" s="76"/>
      <c r="J1576" s="76"/>
      <c r="K1576" s="76"/>
      <c r="L1576" s="131"/>
      <c r="M1576" s="76"/>
    </row>
    <row r="1577" spans="1:13">
      <c r="A1577" s="131"/>
      <c r="B1577" s="131"/>
      <c r="C1577" s="130"/>
      <c r="D1577" s="132"/>
      <c r="E1577" s="132"/>
      <c r="F1577" s="132"/>
      <c r="G1577" s="132"/>
      <c r="H1577" s="132"/>
      <c r="I1577" s="76"/>
      <c r="J1577" s="76"/>
      <c r="K1577" s="76"/>
      <c r="L1577" s="131"/>
      <c r="M1577" s="76"/>
    </row>
    <row r="1578" spans="1:13">
      <c r="A1578" s="131"/>
      <c r="B1578" s="131"/>
      <c r="C1578" s="130"/>
      <c r="D1578" s="132"/>
      <c r="E1578" s="132"/>
      <c r="F1578" s="132"/>
      <c r="G1578" s="132"/>
      <c r="H1578" s="132"/>
      <c r="I1578" s="76"/>
      <c r="J1578" s="76"/>
      <c r="K1578" s="76"/>
      <c r="L1578" s="131"/>
      <c r="M1578" s="76"/>
    </row>
    <row r="1579" spans="1:13">
      <c r="A1579" s="131"/>
      <c r="B1579" s="131"/>
      <c r="C1579" s="130"/>
      <c r="D1579" s="132"/>
      <c r="E1579" s="132"/>
      <c r="F1579" s="132"/>
      <c r="G1579" s="132"/>
      <c r="H1579" s="132"/>
      <c r="I1579" s="76"/>
      <c r="J1579" s="76"/>
      <c r="K1579" s="76"/>
      <c r="L1579" s="131"/>
      <c r="M1579" s="76"/>
    </row>
    <row r="1580" spans="1:13">
      <c r="A1580" s="131"/>
      <c r="B1580" s="131"/>
      <c r="C1580" s="130"/>
      <c r="D1580" s="132"/>
      <c r="E1580" s="132"/>
      <c r="F1580" s="132"/>
      <c r="G1580" s="132"/>
      <c r="H1580" s="132"/>
      <c r="I1580" s="76"/>
      <c r="J1580" s="76"/>
      <c r="K1580" s="76"/>
      <c r="L1580" s="131"/>
      <c r="M1580" s="76"/>
    </row>
    <row r="1581" spans="1:13">
      <c r="A1581" s="131"/>
      <c r="B1581" s="131"/>
      <c r="C1581" s="130"/>
      <c r="D1581" s="132"/>
      <c r="E1581" s="132"/>
      <c r="F1581" s="132"/>
      <c r="G1581" s="132"/>
      <c r="H1581" s="132"/>
      <c r="I1581" s="76"/>
      <c r="J1581" s="76"/>
      <c r="K1581" s="76"/>
      <c r="L1581" s="131"/>
      <c r="M1581" s="76"/>
    </row>
    <row r="1582" spans="1:13">
      <c r="A1582" s="131"/>
      <c r="B1582" s="131"/>
      <c r="C1582" s="130"/>
      <c r="D1582" s="132"/>
      <c r="E1582" s="132"/>
      <c r="F1582" s="132"/>
      <c r="G1582" s="132"/>
      <c r="H1582" s="132"/>
      <c r="I1582" s="76"/>
      <c r="J1582" s="76"/>
      <c r="K1582" s="76"/>
      <c r="L1582" s="131"/>
      <c r="M1582" s="76"/>
    </row>
    <row r="1583" spans="1:13">
      <c r="A1583" s="131"/>
      <c r="B1583" s="131"/>
      <c r="C1583" s="130"/>
      <c r="D1583" s="132"/>
      <c r="E1583" s="132"/>
      <c r="F1583" s="132"/>
      <c r="G1583" s="132"/>
      <c r="H1583" s="132"/>
      <c r="I1583" s="76"/>
      <c r="J1583" s="76"/>
      <c r="K1583" s="76"/>
      <c r="L1583" s="131"/>
      <c r="M1583" s="76"/>
    </row>
    <row r="1584" spans="1:13">
      <c r="A1584" s="131"/>
      <c r="B1584" s="131"/>
      <c r="C1584" s="130"/>
      <c r="D1584" s="132"/>
      <c r="E1584" s="132"/>
      <c r="F1584" s="132"/>
      <c r="G1584" s="132"/>
      <c r="H1584" s="132"/>
      <c r="I1584" s="76"/>
      <c r="J1584" s="76"/>
      <c r="K1584" s="76"/>
      <c r="L1584" s="131"/>
      <c r="M1584" s="76"/>
    </row>
    <row r="1585" spans="1:13">
      <c r="A1585" s="131"/>
      <c r="B1585" s="131"/>
      <c r="C1585" s="130"/>
      <c r="D1585" s="132"/>
      <c r="E1585" s="132"/>
      <c r="F1585" s="132"/>
      <c r="G1585" s="132"/>
      <c r="H1585" s="132"/>
      <c r="I1585" s="76"/>
      <c r="J1585" s="76"/>
      <c r="K1585" s="76"/>
      <c r="L1585" s="131"/>
      <c r="M1585" s="76"/>
    </row>
    <row r="1586" spans="1:13">
      <c r="A1586" s="131"/>
      <c r="B1586" s="131"/>
      <c r="C1586" s="130"/>
      <c r="D1586" s="132"/>
      <c r="E1586" s="132"/>
      <c r="F1586" s="132"/>
      <c r="G1586" s="132"/>
      <c r="H1586" s="132"/>
      <c r="I1586" s="76"/>
      <c r="J1586" s="76"/>
      <c r="K1586" s="76"/>
      <c r="L1586" s="131"/>
      <c r="M1586" s="76"/>
    </row>
    <row r="1587" spans="1:13">
      <c r="A1587" s="131"/>
      <c r="B1587" s="131"/>
      <c r="C1587" s="130"/>
      <c r="D1587" s="132"/>
      <c r="E1587" s="132"/>
      <c r="F1587" s="132"/>
      <c r="G1587" s="132"/>
      <c r="H1587" s="132"/>
      <c r="I1587" s="76"/>
      <c r="J1587" s="76"/>
      <c r="K1587" s="76"/>
      <c r="L1587" s="131"/>
      <c r="M1587" s="76"/>
    </row>
    <row r="1588" spans="1:13">
      <c r="A1588" s="131"/>
      <c r="B1588" s="131"/>
      <c r="C1588" s="130"/>
      <c r="D1588" s="132"/>
      <c r="E1588" s="132"/>
      <c r="F1588" s="132"/>
      <c r="G1588" s="132"/>
      <c r="H1588" s="132"/>
      <c r="I1588" s="76"/>
      <c r="J1588" s="76"/>
      <c r="K1588" s="76"/>
      <c r="L1588" s="131"/>
      <c r="M1588" s="76"/>
    </row>
    <row r="1589" spans="1:13">
      <c r="A1589" s="131"/>
      <c r="B1589" s="131"/>
      <c r="C1589" s="130"/>
      <c r="D1589" s="132"/>
      <c r="E1589" s="132"/>
      <c r="F1589" s="132"/>
      <c r="G1589" s="132"/>
      <c r="H1589" s="132"/>
      <c r="I1589" s="76"/>
      <c r="J1589" s="76"/>
      <c r="K1589" s="76"/>
      <c r="L1589" s="131"/>
      <c r="M1589" s="76"/>
    </row>
    <row r="1590" spans="1:13">
      <c r="A1590" s="131"/>
      <c r="B1590" s="131"/>
      <c r="C1590" s="130"/>
      <c r="D1590" s="132"/>
      <c r="E1590" s="132"/>
      <c r="F1590" s="132"/>
      <c r="G1590" s="132"/>
      <c r="H1590" s="132"/>
      <c r="I1590" s="76"/>
      <c r="J1590" s="76"/>
      <c r="K1590" s="76"/>
      <c r="L1590" s="131"/>
      <c r="M1590" s="76"/>
    </row>
    <row r="1591" spans="1:13">
      <c r="A1591" s="131"/>
      <c r="B1591" s="131"/>
      <c r="C1591" s="130"/>
      <c r="D1591" s="132"/>
      <c r="E1591" s="132"/>
      <c r="F1591" s="132"/>
      <c r="G1591" s="132"/>
      <c r="H1591" s="132"/>
      <c r="I1591" s="76"/>
      <c r="J1591" s="76"/>
      <c r="K1591" s="76"/>
      <c r="L1591" s="131"/>
      <c r="M1591" s="76"/>
    </row>
    <row r="1592" spans="1:13">
      <c r="A1592" s="131"/>
      <c r="B1592" s="131"/>
      <c r="C1592" s="130"/>
      <c r="D1592" s="132"/>
      <c r="E1592" s="132"/>
      <c r="F1592" s="132"/>
      <c r="G1592" s="132"/>
      <c r="H1592" s="132"/>
      <c r="I1592" s="76"/>
      <c r="J1592" s="76"/>
      <c r="K1592" s="76"/>
      <c r="L1592" s="131"/>
      <c r="M1592" s="76"/>
    </row>
    <row r="1593" spans="1:13">
      <c r="A1593" s="131"/>
      <c r="B1593" s="131"/>
      <c r="C1593" s="130"/>
      <c r="D1593" s="132"/>
      <c r="E1593" s="132"/>
      <c r="F1593" s="132"/>
      <c r="G1593" s="132"/>
      <c r="H1593" s="132"/>
      <c r="I1593" s="76"/>
      <c r="J1593" s="76"/>
      <c r="K1593" s="76"/>
      <c r="L1593" s="131"/>
      <c r="M1593" s="76"/>
    </row>
    <row r="1594" spans="1:13">
      <c r="A1594" s="131"/>
      <c r="B1594" s="131"/>
      <c r="C1594" s="130"/>
      <c r="D1594" s="132"/>
      <c r="E1594" s="132"/>
      <c r="F1594" s="132"/>
      <c r="G1594" s="132"/>
      <c r="H1594" s="132"/>
      <c r="I1594" s="76"/>
      <c r="J1594" s="76"/>
      <c r="K1594" s="76"/>
      <c r="L1594" s="131"/>
      <c r="M1594" s="76"/>
    </row>
    <row r="1595" spans="1:13">
      <c r="A1595" s="131"/>
      <c r="B1595" s="131"/>
      <c r="C1595" s="130"/>
      <c r="D1595" s="132"/>
      <c r="E1595" s="132"/>
      <c r="F1595" s="132"/>
      <c r="G1595" s="132"/>
      <c r="H1595" s="132"/>
      <c r="I1595" s="76"/>
      <c r="J1595" s="76"/>
      <c r="K1595" s="76"/>
      <c r="L1595" s="131"/>
      <c r="M1595" s="76"/>
    </row>
    <row r="1596" spans="1:13">
      <c r="A1596" s="131"/>
      <c r="B1596" s="131"/>
      <c r="C1596" s="130"/>
      <c r="D1596" s="132"/>
      <c r="E1596" s="132"/>
      <c r="F1596" s="132"/>
      <c r="G1596" s="132"/>
      <c r="H1596" s="132"/>
      <c r="I1596" s="76"/>
      <c r="J1596" s="76"/>
      <c r="K1596" s="76"/>
      <c r="L1596" s="131"/>
      <c r="M1596" s="76"/>
    </row>
    <row r="1597" spans="1:13">
      <c r="A1597" s="131"/>
      <c r="B1597" s="131"/>
      <c r="C1597" s="130"/>
      <c r="D1597" s="132"/>
      <c r="E1597" s="132"/>
      <c r="F1597" s="132"/>
      <c r="G1597" s="132"/>
      <c r="H1597" s="132"/>
      <c r="I1597" s="76"/>
      <c r="J1597" s="76"/>
      <c r="K1597" s="76"/>
      <c r="L1597" s="131"/>
      <c r="M1597" s="76"/>
    </row>
    <row r="1598" spans="1:13">
      <c r="A1598" s="131"/>
      <c r="B1598" s="131"/>
      <c r="C1598" s="130"/>
      <c r="D1598" s="132"/>
      <c r="E1598" s="132"/>
      <c r="F1598" s="132"/>
      <c r="G1598" s="132"/>
      <c r="H1598" s="132"/>
      <c r="I1598" s="76"/>
      <c r="J1598" s="76"/>
      <c r="K1598" s="76"/>
      <c r="L1598" s="131"/>
      <c r="M1598" s="76"/>
    </row>
    <row r="1599" spans="1:13">
      <c r="A1599" s="131"/>
      <c r="B1599" s="131"/>
      <c r="C1599" s="130"/>
      <c r="D1599" s="132"/>
      <c r="E1599" s="132"/>
      <c r="F1599" s="132"/>
      <c r="G1599" s="132"/>
      <c r="H1599" s="132"/>
      <c r="I1599" s="76"/>
      <c r="J1599" s="76"/>
      <c r="K1599" s="76"/>
      <c r="L1599" s="131"/>
      <c r="M1599" s="76"/>
    </row>
    <row r="1600" spans="1:13">
      <c r="A1600" s="131"/>
      <c r="B1600" s="131"/>
      <c r="C1600" s="130"/>
      <c r="D1600" s="132"/>
      <c r="E1600" s="132"/>
      <c r="F1600" s="132"/>
      <c r="G1600" s="132"/>
      <c r="H1600" s="132"/>
      <c r="I1600" s="76"/>
      <c r="J1600" s="76"/>
      <c r="K1600" s="76"/>
      <c r="L1600" s="131"/>
      <c r="M1600" s="76"/>
    </row>
    <row r="1601" spans="1:13">
      <c r="A1601" s="131"/>
      <c r="B1601" s="131"/>
      <c r="C1601" s="130"/>
      <c r="D1601" s="132"/>
      <c r="E1601" s="132"/>
      <c r="F1601" s="132"/>
      <c r="G1601" s="132"/>
      <c r="H1601" s="132"/>
      <c r="I1601" s="76"/>
      <c r="J1601" s="76"/>
      <c r="K1601" s="76"/>
      <c r="L1601" s="131"/>
      <c r="M1601" s="76"/>
    </row>
    <row r="1602" spans="1:13">
      <c r="A1602" s="131"/>
      <c r="B1602" s="131"/>
      <c r="C1602" s="130"/>
      <c r="D1602" s="132"/>
      <c r="E1602" s="132"/>
      <c r="F1602" s="132"/>
      <c r="G1602" s="132"/>
      <c r="H1602" s="132"/>
      <c r="I1602" s="76"/>
      <c r="J1602" s="76"/>
      <c r="K1602" s="76"/>
      <c r="L1602" s="131"/>
      <c r="M1602" s="76"/>
    </row>
    <row r="1603" spans="1:13">
      <c r="A1603" s="131"/>
      <c r="B1603" s="131"/>
      <c r="C1603" s="130"/>
      <c r="D1603" s="132"/>
      <c r="E1603" s="132"/>
      <c r="F1603" s="132"/>
      <c r="G1603" s="132"/>
      <c r="H1603" s="132"/>
      <c r="I1603" s="76"/>
      <c r="J1603" s="76"/>
      <c r="K1603" s="76"/>
      <c r="L1603" s="131"/>
      <c r="M1603" s="76"/>
    </row>
    <row r="1604" spans="1:13">
      <c r="A1604" s="131"/>
      <c r="B1604" s="131"/>
      <c r="C1604" s="130"/>
      <c r="D1604" s="132"/>
      <c r="E1604" s="132"/>
      <c r="F1604" s="132"/>
      <c r="G1604" s="132"/>
      <c r="H1604" s="132"/>
      <c r="I1604" s="76"/>
      <c r="J1604" s="76"/>
      <c r="K1604" s="76"/>
      <c r="L1604" s="131"/>
      <c r="M1604" s="76"/>
    </row>
    <row r="1605" spans="1:13">
      <c r="A1605" s="131"/>
      <c r="B1605" s="131"/>
      <c r="C1605" s="130"/>
      <c r="D1605" s="132"/>
      <c r="E1605" s="132"/>
      <c r="F1605" s="132"/>
      <c r="G1605" s="132"/>
      <c r="H1605" s="132"/>
      <c r="I1605" s="76"/>
      <c r="J1605" s="76"/>
      <c r="K1605" s="76"/>
      <c r="L1605" s="131"/>
      <c r="M1605" s="76"/>
    </row>
    <row r="1606" spans="1:13">
      <c r="A1606" s="131"/>
      <c r="B1606" s="131"/>
      <c r="C1606" s="130"/>
      <c r="D1606" s="132"/>
      <c r="E1606" s="132"/>
      <c r="F1606" s="132"/>
      <c r="G1606" s="132"/>
      <c r="H1606" s="132"/>
      <c r="I1606" s="76"/>
      <c r="J1606" s="76"/>
      <c r="K1606" s="76"/>
      <c r="L1606" s="131"/>
      <c r="M1606" s="76"/>
    </row>
    <row r="1607" spans="1:13">
      <c r="A1607" s="131"/>
      <c r="B1607" s="131"/>
      <c r="C1607" s="130"/>
      <c r="D1607" s="132"/>
      <c r="E1607" s="132"/>
      <c r="F1607" s="132"/>
      <c r="G1607" s="132"/>
      <c r="H1607" s="132"/>
      <c r="I1607" s="76"/>
      <c r="J1607" s="76"/>
      <c r="K1607" s="76"/>
      <c r="L1607" s="131"/>
      <c r="M1607" s="76"/>
    </row>
    <row r="1608" spans="1:13">
      <c r="A1608" s="131"/>
      <c r="B1608" s="131"/>
      <c r="C1608" s="130"/>
      <c r="D1608" s="132"/>
      <c r="E1608" s="132"/>
      <c r="F1608" s="132"/>
      <c r="G1608" s="132"/>
      <c r="H1608" s="132"/>
      <c r="I1608" s="76"/>
      <c r="J1608" s="76"/>
      <c r="K1608" s="76"/>
      <c r="L1608" s="131"/>
      <c r="M1608" s="76"/>
    </row>
    <row r="1609" spans="1:13">
      <c r="A1609" s="131"/>
      <c r="B1609" s="131"/>
      <c r="C1609" s="130"/>
      <c r="D1609" s="132"/>
      <c r="E1609" s="132"/>
      <c r="F1609" s="132"/>
      <c r="G1609" s="132"/>
      <c r="H1609" s="132"/>
      <c r="I1609" s="76"/>
      <c r="J1609" s="76"/>
      <c r="K1609" s="76"/>
      <c r="L1609" s="131"/>
      <c r="M1609" s="76"/>
    </row>
    <row r="1610" spans="1:13">
      <c r="A1610" s="131"/>
      <c r="B1610" s="131"/>
      <c r="C1610" s="130"/>
      <c r="D1610" s="132"/>
      <c r="E1610" s="132"/>
      <c r="F1610" s="132"/>
      <c r="G1610" s="132"/>
      <c r="H1610" s="132"/>
      <c r="I1610" s="76"/>
      <c r="J1610" s="76"/>
      <c r="K1610" s="76"/>
      <c r="L1610" s="131"/>
      <c r="M1610" s="76"/>
    </row>
    <row r="1611" spans="1:13">
      <c r="A1611" s="131"/>
      <c r="B1611" s="131"/>
      <c r="C1611" s="130"/>
      <c r="D1611" s="132"/>
      <c r="E1611" s="132"/>
      <c r="F1611" s="132"/>
      <c r="G1611" s="132"/>
      <c r="H1611" s="132"/>
      <c r="I1611" s="76"/>
      <c r="J1611" s="76"/>
      <c r="K1611" s="76"/>
      <c r="L1611" s="131"/>
      <c r="M1611" s="76"/>
    </row>
    <row r="1612" spans="1:13">
      <c r="A1612" s="131"/>
      <c r="B1612" s="131"/>
      <c r="C1612" s="130"/>
      <c r="D1612" s="132"/>
      <c r="E1612" s="132"/>
      <c r="F1612" s="132"/>
      <c r="G1612" s="132"/>
      <c r="H1612" s="132"/>
      <c r="I1612" s="76"/>
      <c r="J1612" s="76"/>
      <c r="K1612" s="76"/>
      <c r="L1612" s="131"/>
      <c r="M1612" s="76"/>
    </row>
    <row r="1613" spans="1:13">
      <c r="A1613" s="131"/>
      <c r="B1613" s="131"/>
      <c r="C1613" s="130"/>
      <c r="D1613" s="132"/>
      <c r="E1613" s="132"/>
      <c r="F1613" s="132"/>
      <c r="G1613" s="132"/>
      <c r="H1613" s="132"/>
      <c r="I1613" s="76"/>
      <c r="J1613" s="76"/>
      <c r="K1613" s="76"/>
      <c r="L1613" s="131"/>
      <c r="M1613" s="76"/>
    </row>
    <row r="1614" spans="1:13">
      <c r="A1614" s="131"/>
      <c r="B1614" s="131"/>
      <c r="C1614" s="130"/>
      <c r="D1614" s="132"/>
      <c r="E1614" s="132"/>
      <c r="F1614" s="132"/>
      <c r="G1614" s="132"/>
      <c r="H1614" s="132"/>
      <c r="I1614" s="76"/>
      <c r="J1614" s="76"/>
      <c r="K1614" s="76"/>
      <c r="L1614" s="131"/>
      <c r="M1614" s="76"/>
    </row>
    <row r="1615" spans="1:13">
      <c r="A1615" s="131"/>
      <c r="B1615" s="131"/>
      <c r="C1615" s="130"/>
      <c r="D1615" s="132"/>
      <c r="E1615" s="132"/>
      <c r="F1615" s="132"/>
      <c r="G1615" s="132"/>
      <c r="H1615" s="132"/>
      <c r="I1615" s="76"/>
      <c r="J1615" s="76"/>
      <c r="K1615" s="76"/>
      <c r="L1615" s="131"/>
      <c r="M1615" s="76"/>
    </row>
    <row r="1616" spans="1:13">
      <c r="A1616" s="131"/>
      <c r="B1616" s="131"/>
      <c r="C1616" s="130"/>
      <c r="D1616" s="132"/>
      <c r="E1616" s="132"/>
      <c r="F1616" s="132"/>
      <c r="G1616" s="132"/>
      <c r="H1616" s="132"/>
      <c r="I1616" s="76"/>
      <c r="J1616" s="76"/>
      <c r="K1616" s="76"/>
      <c r="L1616" s="131"/>
      <c r="M1616" s="76"/>
    </row>
    <row r="1617" spans="1:13">
      <c r="A1617" s="131"/>
      <c r="B1617" s="131"/>
      <c r="C1617" s="130"/>
      <c r="D1617" s="132"/>
      <c r="E1617" s="132"/>
      <c r="F1617" s="132"/>
      <c r="G1617" s="132"/>
      <c r="H1617" s="132"/>
      <c r="I1617" s="76"/>
      <c r="J1617" s="76"/>
      <c r="K1617" s="76"/>
      <c r="L1617" s="131"/>
      <c r="M1617" s="76"/>
    </row>
    <row r="1618" spans="1:13">
      <c r="A1618" s="131"/>
      <c r="B1618" s="131"/>
      <c r="C1618" s="130"/>
      <c r="D1618" s="132"/>
      <c r="E1618" s="132"/>
      <c r="F1618" s="132"/>
      <c r="G1618" s="132"/>
      <c r="H1618" s="132"/>
      <c r="I1618" s="76"/>
      <c r="J1618" s="76"/>
      <c r="K1618" s="76"/>
      <c r="L1618" s="131"/>
      <c r="M1618" s="76"/>
    </row>
    <row r="1619" spans="1:13">
      <c r="A1619" s="131"/>
      <c r="B1619" s="131"/>
      <c r="C1619" s="130"/>
      <c r="D1619" s="132"/>
      <c r="E1619" s="132"/>
      <c r="F1619" s="132"/>
      <c r="G1619" s="132"/>
      <c r="H1619" s="132"/>
      <c r="I1619" s="76"/>
      <c r="J1619" s="76"/>
      <c r="K1619" s="76"/>
      <c r="L1619" s="131"/>
      <c r="M1619" s="76"/>
    </row>
    <row r="1620" spans="1:13">
      <c r="A1620" s="131"/>
      <c r="B1620" s="131"/>
      <c r="C1620" s="130"/>
      <c r="D1620" s="132"/>
      <c r="E1620" s="132"/>
      <c r="F1620" s="132"/>
      <c r="G1620" s="132"/>
      <c r="H1620" s="132"/>
      <c r="I1620" s="76"/>
      <c r="J1620" s="76"/>
      <c r="K1620" s="76"/>
      <c r="L1620" s="131"/>
      <c r="M1620" s="76"/>
    </row>
    <row r="1621" spans="1:13">
      <c r="A1621" s="131"/>
      <c r="B1621" s="131"/>
      <c r="C1621" s="130"/>
      <c r="D1621" s="132"/>
      <c r="E1621" s="132"/>
      <c r="F1621" s="132"/>
      <c r="G1621" s="132"/>
      <c r="H1621" s="132"/>
      <c r="I1621" s="76"/>
      <c r="J1621" s="76"/>
      <c r="K1621" s="76"/>
      <c r="L1621" s="131"/>
      <c r="M1621" s="76"/>
    </row>
    <row r="1622" spans="1:13">
      <c r="A1622" s="131"/>
      <c r="B1622" s="131"/>
      <c r="C1622" s="130"/>
      <c r="D1622" s="132"/>
      <c r="E1622" s="132"/>
      <c r="F1622" s="132"/>
      <c r="G1622" s="132"/>
      <c r="H1622" s="132"/>
      <c r="I1622" s="76"/>
      <c r="J1622" s="76"/>
      <c r="K1622" s="76"/>
      <c r="L1622" s="131"/>
      <c r="M1622" s="76"/>
    </row>
    <row r="1623" spans="1:13">
      <c r="A1623" s="131"/>
      <c r="B1623" s="131"/>
      <c r="C1623" s="130"/>
      <c r="D1623" s="132"/>
      <c r="E1623" s="132"/>
      <c r="F1623" s="132"/>
      <c r="G1623" s="132"/>
      <c r="H1623" s="132"/>
      <c r="I1623" s="76"/>
      <c r="J1623" s="76"/>
      <c r="K1623" s="76"/>
      <c r="L1623" s="131"/>
      <c r="M1623" s="76"/>
    </row>
    <row r="1624" spans="1:13">
      <c r="A1624" s="131"/>
      <c r="B1624" s="131"/>
      <c r="C1624" s="130"/>
      <c r="D1624" s="132"/>
      <c r="E1624" s="132"/>
      <c r="F1624" s="132"/>
      <c r="G1624" s="132"/>
      <c r="H1624" s="132"/>
      <c r="I1624" s="76"/>
      <c r="J1624" s="76"/>
      <c r="K1624" s="76"/>
      <c r="L1624" s="131"/>
      <c r="M1624" s="76"/>
    </row>
    <row r="1625" spans="1:13">
      <c r="A1625" s="131"/>
      <c r="B1625" s="131"/>
      <c r="C1625" s="130"/>
      <c r="D1625" s="132"/>
      <c r="E1625" s="132"/>
      <c r="F1625" s="132"/>
      <c r="G1625" s="132"/>
      <c r="H1625" s="132"/>
      <c r="I1625" s="76"/>
      <c r="J1625" s="76"/>
      <c r="K1625" s="76"/>
      <c r="L1625" s="131"/>
      <c r="M1625" s="76"/>
    </row>
    <row r="1626" spans="1:13">
      <c r="A1626" s="131"/>
      <c r="B1626" s="131"/>
      <c r="C1626" s="130"/>
      <c r="D1626" s="132"/>
      <c r="E1626" s="132"/>
      <c r="F1626" s="132"/>
      <c r="G1626" s="132"/>
      <c r="H1626" s="132"/>
      <c r="I1626" s="76"/>
      <c r="J1626" s="76"/>
      <c r="K1626" s="76"/>
      <c r="L1626" s="131"/>
      <c r="M1626" s="76"/>
    </row>
    <row r="1627" spans="1:13">
      <c r="A1627" s="131"/>
      <c r="B1627" s="131"/>
      <c r="C1627" s="130"/>
      <c r="D1627" s="132"/>
      <c r="E1627" s="132"/>
      <c r="F1627" s="132"/>
      <c r="G1627" s="132"/>
      <c r="H1627" s="132"/>
      <c r="I1627" s="76"/>
      <c r="J1627" s="76"/>
      <c r="K1627" s="76"/>
      <c r="L1627" s="131"/>
      <c r="M1627" s="76"/>
    </row>
    <row r="1628" spans="1:13">
      <c r="A1628" s="131"/>
      <c r="B1628" s="131"/>
      <c r="C1628" s="130"/>
      <c r="D1628" s="132"/>
      <c r="E1628" s="132"/>
      <c r="F1628" s="132"/>
      <c r="G1628" s="132"/>
      <c r="H1628" s="132"/>
      <c r="I1628" s="76"/>
      <c r="J1628" s="76"/>
      <c r="K1628" s="76"/>
      <c r="L1628" s="131"/>
      <c r="M1628" s="76"/>
    </row>
    <row r="1629" spans="1:13">
      <c r="A1629" s="131"/>
      <c r="B1629" s="131"/>
      <c r="C1629" s="130"/>
      <c r="D1629" s="132"/>
      <c r="E1629" s="132"/>
      <c r="F1629" s="132"/>
      <c r="G1629" s="132"/>
      <c r="H1629" s="132"/>
      <c r="I1629" s="76"/>
      <c r="J1629" s="76"/>
      <c r="K1629" s="76"/>
      <c r="L1629" s="131"/>
      <c r="M1629" s="76"/>
    </row>
    <row r="1630" spans="1:13">
      <c r="A1630" s="131"/>
      <c r="B1630" s="131"/>
      <c r="C1630" s="130"/>
      <c r="D1630" s="132"/>
      <c r="E1630" s="132"/>
      <c r="F1630" s="132"/>
      <c r="G1630" s="132"/>
      <c r="H1630" s="132"/>
      <c r="I1630" s="76"/>
      <c r="J1630" s="76"/>
      <c r="K1630" s="76"/>
      <c r="L1630" s="131"/>
      <c r="M1630" s="76"/>
    </row>
    <row r="1631" spans="1:13">
      <c r="A1631" s="131"/>
      <c r="B1631" s="131"/>
      <c r="C1631" s="130"/>
      <c r="D1631" s="132"/>
      <c r="E1631" s="132"/>
      <c r="F1631" s="132"/>
      <c r="G1631" s="132"/>
      <c r="H1631" s="132"/>
      <c r="I1631" s="76"/>
      <c r="J1631" s="76"/>
      <c r="K1631" s="76"/>
      <c r="L1631" s="131"/>
      <c r="M1631" s="76"/>
    </row>
    <row r="1632" spans="1:13">
      <c r="A1632" s="131"/>
      <c r="B1632" s="131"/>
      <c r="C1632" s="130"/>
      <c r="D1632" s="132"/>
      <c r="E1632" s="132"/>
      <c r="F1632" s="132"/>
      <c r="G1632" s="132"/>
      <c r="H1632" s="132"/>
      <c r="I1632" s="76"/>
      <c r="J1632" s="76"/>
      <c r="K1632" s="76"/>
      <c r="L1632" s="131"/>
      <c r="M1632" s="76"/>
    </row>
    <row r="1633" spans="1:13">
      <c r="A1633" s="131"/>
      <c r="B1633" s="131"/>
      <c r="C1633" s="130"/>
      <c r="D1633" s="132"/>
      <c r="E1633" s="132"/>
      <c r="F1633" s="132"/>
      <c r="G1633" s="132"/>
      <c r="H1633" s="132"/>
      <c r="I1633" s="76"/>
      <c r="J1633" s="76"/>
      <c r="K1633" s="76"/>
      <c r="L1633" s="131"/>
      <c r="M1633" s="76"/>
    </row>
    <row r="1634" spans="1:13">
      <c r="A1634" s="131"/>
      <c r="B1634" s="131"/>
      <c r="C1634" s="130"/>
      <c r="D1634" s="132"/>
      <c r="E1634" s="132"/>
      <c r="F1634" s="132"/>
      <c r="G1634" s="132"/>
      <c r="H1634" s="132"/>
      <c r="I1634" s="76"/>
      <c r="J1634" s="76"/>
      <c r="K1634" s="76"/>
      <c r="L1634" s="131"/>
      <c r="M1634" s="76"/>
    </row>
    <row r="1635" spans="1:13">
      <c r="A1635" s="131"/>
      <c r="B1635" s="131"/>
      <c r="C1635" s="130"/>
      <c r="D1635" s="132"/>
      <c r="E1635" s="132"/>
      <c r="F1635" s="132"/>
      <c r="G1635" s="132"/>
      <c r="H1635" s="132"/>
      <c r="I1635" s="76"/>
      <c r="J1635" s="76"/>
      <c r="K1635" s="76"/>
      <c r="L1635" s="131"/>
      <c r="M1635" s="76"/>
    </row>
    <row r="1636" spans="1:13">
      <c r="A1636" s="131"/>
      <c r="B1636" s="131"/>
      <c r="C1636" s="130"/>
      <c r="D1636" s="132"/>
      <c r="E1636" s="132"/>
      <c r="F1636" s="132"/>
      <c r="G1636" s="132"/>
      <c r="H1636" s="132"/>
      <c r="I1636" s="76"/>
      <c r="J1636" s="76"/>
      <c r="K1636" s="76"/>
      <c r="L1636" s="131"/>
      <c r="M1636" s="76"/>
    </row>
    <row r="1637" spans="1:13">
      <c r="A1637" s="131"/>
      <c r="B1637" s="131"/>
      <c r="C1637" s="130"/>
      <c r="D1637" s="132"/>
      <c r="E1637" s="132"/>
      <c r="F1637" s="132"/>
      <c r="G1637" s="132"/>
      <c r="H1637" s="132"/>
      <c r="I1637" s="76"/>
      <c r="J1637" s="76"/>
      <c r="K1637" s="76"/>
      <c r="L1637" s="131"/>
      <c r="M1637" s="76"/>
    </row>
    <row r="1638" spans="1:13">
      <c r="A1638" s="131"/>
      <c r="B1638" s="131"/>
      <c r="C1638" s="130"/>
      <c r="D1638" s="132"/>
      <c r="E1638" s="132"/>
      <c r="F1638" s="132"/>
      <c r="G1638" s="132"/>
      <c r="H1638" s="132"/>
      <c r="I1638" s="76"/>
      <c r="J1638" s="76"/>
      <c r="K1638" s="76"/>
      <c r="L1638" s="131"/>
      <c r="M1638" s="76"/>
    </row>
    <row r="1639" spans="1:13">
      <c r="A1639" s="131"/>
      <c r="B1639" s="131"/>
      <c r="C1639" s="130"/>
      <c r="D1639" s="132"/>
      <c r="E1639" s="132"/>
      <c r="F1639" s="132"/>
      <c r="G1639" s="132"/>
      <c r="H1639" s="132"/>
      <c r="I1639" s="76"/>
      <c r="J1639" s="76"/>
      <c r="K1639" s="76"/>
      <c r="L1639" s="131"/>
      <c r="M1639" s="76"/>
    </row>
    <row r="1640" spans="1:13">
      <c r="A1640" s="131"/>
      <c r="B1640" s="131"/>
      <c r="C1640" s="130"/>
      <c r="D1640" s="132"/>
      <c r="E1640" s="132"/>
      <c r="F1640" s="132"/>
      <c r="G1640" s="132"/>
      <c r="H1640" s="132"/>
      <c r="I1640" s="76"/>
      <c r="J1640" s="76"/>
      <c r="K1640" s="76"/>
      <c r="L1640" s="131"/>
      <c r="M1640" s="76"/>
    </row>
    <row r="1641" spans="1:13">
      <c r="A1641" s="131"/>
      <c r="B1641" s="131"/>
      <c r="C1641" s="130"/>
      <c r="D1641" s="132"/>
      <c r="E1641" s="132"/>
      <c r="F1641" s="132"/>
      <c r="G1641" s="132"/>
      <c r="H1641" s="132"/>
      <c r="I1641" s="76"/>
      <c r="J1641" s="76"/>
      <c r="K1641" s="76"/>
      <c r="L1641" s="131"/>
      <c r="M1641" s="76"/>
    </row>
    <row r="1642" spans="1:13">
      <c r="A1642" s="131"/>
      <c r="B1642" s="131"/>
      <c r="C1642" s="130"/>
      <c r="D1642" s="132"/>
      <c r="E1642" s="132"/>
      <c r="F1642" s="132"/>
      <c r="G1642" s="132"/>
      <c r="H1642" s="132"/>
      <c r="I1642" s="76"/>
      <c r="J1642" s="76"/>
      <c r="K1642" s="76"/>
      <c r="L1642" s="131"/>
      <c r="M1642" s="76"/>
    </row>
    <row r="1643" spans="1:13">
      <c r="A1643" s="131"/>
      <c r="B1643" s="131"/>
      <c r="C1643" s="130"/>
      <c r="D1643" s="132"/>
      <c r="E1643" s="132"/>
      <c r="F1643" s="132"/>
      <c r="G1643" s="132"/>
      <c r="H1643" s="132"/>
      <c r="I1643" s="76"/>
      <c r="J1643" s="76"/>
      <c r="K1643" s="76"/>
      <c r="L1643" s="131"/>
      <c r="M1643" s="76"/>
    </row>
    <row r="1644" spans="1:13">
      <c r="A1644" s="131"/>
      <c r="B1644" s="131"/>
      <c r="C1644" s="130"/>
      <c r="D1644" s="132"/>
      <c r="E1644" s="132"/>
      <c r="F1644" s="132"/>
      <c r="G1644" s="132"/>
      <c r="H1644" s="132"/>
      <c r="I1644" s="76"/>
      <c r="J1644" s="76"/>
      <c r="K1644" s="76"/>
      <c r="L1644" s="131"/>
      <c r="M1644" s="76"/>
    </row>
    <row r="1645" spans="1:13">
      <c r="A1645" s="131"/>
      <c r="B1645" s="131"/>
      <c r="C1645" s="130"/>
      <c r="D1645" s="132"/>
      <c r="E1645" s="132"/>
      <c r="F1645" s="132"/>
      <c r="G1645" s="132"/>
      <c r="H1645" s="132"/>
      <c r="I1645" s="76"/>
      <c r="J1645" s="76"/>
      <c r="K1645" s="76"/>
      <c r="L1645" s="131"/>
      <c r="M1645" s="76"/>
    </row>
    <row r="1646" spans="1:13">
      <c r="A1646" s="131"/>
      <c r="B1646" s="131"/>
      <c r="C1646" s="130"/>
      <c r="D1646" s="132"/>
      <c r="E1646" s="132"/>
      <c r="F1646" s="132"/>
      <c r="G1646" s="132"/>
      <c r="H1646" s="132"/>
      <c r="I1646" s="76"/>
      <c r="J1646" s="76"/>
      <c r="K1646" s="76"/>
      <c r="L1646" s="131"/>
      <c r="M1646" s="76"/>
    </row>
    <row r="1647" spans="1:13">
      <c r="A1647" s="131"/>
      <c r="B1647" s="131"/>
      <c r="C1647" s="130"/>
      <c r="D1647" s="132"/>
      <c r="E1647" s="132"/>
      <c r="F1647" s="132"/>
      <c r="G1647" s="132"/>
      <c r="H1647" s="132"/>
      <c r="I1647" s="76"/>
      <c r="J1647" s="76"/>
      <c r="K1647" s="76"/>
      <c r="L1647" s="131"/>
      <c r="M1647" s="76"/>
    </row>
    <row r="1648" spans="1:13">
      <c r="A1648" s="131"/>
      <c r="B1648" s="131"/>
      <c r="C1648" s="130"/>
      <c r="D1648" s="132"/>
      <c r="E1648" s="132"/>
      <c r="F1648" s="132"/>
      <c r="G1648" s="132"/>
      <c r="H1648" s="132"/>
      <c r="I1648" s="76"/>
      <c r="J1648" s="76"/>
      <c r="K1648" s="76"/>
      <c r="L1648" s="131"/>
      <c r="M1648" s="76"/>
    </row>
    <row r="1649" spans="1:13">
      <c r="A1649" s="131"/>
      <c r="B1649" s="131"/>
      <c r="C1649" s="130"/>
      <c r="D1649" s="132"/>
      <c r="E1649" s="132"/>
      <c r="F1649" s="132"/>
      <c r="G1649" s="132"/>
      <c r="H1649" s="132"/>
      <c r="I1649" s="76"/>
      <c r="J1649" s="76"/>
      <c r="K1649" s="76"/>
      <c r="L1649" s="131"/>
      <c r="M1649" s="76"/>
    </row>
    <row r="1650" spans="1:13">
      <c r="A1650" s="131"/>
      <c r="B1650" s="131"/>
      <c r="C1650" s="130"/>
      <c r="D1650" s="132"/>
      <c r="E1650" s="132"/>
      <c r="F1650" s="132"/>
      <c r="G1650" s="132"/>
      <c r="H1650" s="132"/>
      <c r="I1650" s="76"/>
      <c r="J1650" s="76"/>
      <c r="K1650" s="76"/>
      <c r="L1650" s="131"/>
      <c r="M1650" s="76"/>
    </row>
    <row r="1651" spans="1:13">
      <c r="A1651" s="131"/>
      <c r="B1651" s="131"/>
      <c r="C1651" s="130"/>
      <c r="D1651" s="132"/>
      <c r="E1651" s="132"/>
      <c r="F1651" s="132"/>
      <c r="G1651" s="132"/>
      <c r="H1651" s="132"/>
      <c r="I1651" s="76"/>
      <c r="J1651" s="76"/>
      <c r="K1651" s="76"/>
      <c r="L1651" s="131"/>
      <c r="M1651" s="76"/>
    </row>
    <row r="1652" spans="1:13">
      <c r="A1652" s="131"/>
      <c r="B1652" s="131"/>
      <c r="C1652" s="130"/>
      <c r="D1652" s="132"/>
      <c r="E1652" s="132"/>
      <c r="F1652" s="132"/>
      <c r="G1652" s="132"/>
      <c r="H1652" s="132"/>
      <c r="I1652" s="76"/>
      <c r="J1652" s="76"/>
      <c r="K1652" s="76"/>
      <c r="L1652" s="131"/>
      <c r="M1652" s="76"/>
    </row>
    <row r="1653" spans="1:13">
      <c r="A1653" s="131"/>
      <c r="B1653" s="131"/>
      <c r="C1653" s="130"/>
      <c r="D1653" s="132"/>
      <c r="E1653" s="132"/>
      <c r="F1653" s="132"/>
      <c r="G1653" s="132"/>
      <c r="H1653" s="132"/>
      <c r="I1653" s="76"/>
      <c r="J1653" s="76"/>
      <c r="K1653" s="76"/>
      <c r="L1653" s="131"/>
      <c r="M1653" s="76"/>
    </row>
    <row r="1654" spans="1:13">
      <c r="A1654" s="131"/>
      <c r="B1654" s="131"/>
      <c r="C1654" s="130"/>
      <c r="D1654" s="132"/>
      <c r="E1654" s="132"/>
      <c r="F1654" s="132"/>
      <c r="G1654" s="132"/>
      <c r="H1654" s="132"/>
      <c r="I1654" s="76"/>
      <c r="J1654" s="76"/>
      <c r="K1654" s="76"/>
      <c r="L1654" s="131"/>
      <c r="M1654" s="76"/>
    </row>
    <row r="1655" spans="1:13">
      <c r="A1655" s="131"/>
      <c r="B1655" s="131"/>
      <c r="C1655" s="130"/>
      <c r="D1655" s="132"/>
      <c r="E1655" s="132"/>
      <c r="F1655" s="132"/>
      <c r="G1655" s="132"/>
      <c r="H1655" s="132"/>
      <c r="I1655" s="76"/>
      <c r="J1655" s="76"/>
      <c r="K1655" s="76"/>
      <c r="L1655" s="131"/>
      <c r="M1655" s="76"/>
    </row>
    <row r="1656" spans="1:13">
      <c r="A1656" s="131"/>
      <c r="B1656" s="131"/>
      <c r="C1656" s="130"/>
      <c r="D1656" s="132"/>
      <c r="E1656" s="132"/>
      <c r="F1656" s="132"/>
      <c r="G1656" s="132"/>
      <c r="H1656" s="132"/>
      <c r="I1656" s="76"/>
      <c r="J1656" s="76"/>
      <c r="K1656" s="76"/>
      <c r="L1656" s="131"/>
      <c r="M1656" s="76"/>
    </row>
    <row r="1657" spans="1:13">
      <c r="A1657" s="131"/>
      <c r="B1657" s="131"/>
      <c r="C1657" s="130"/>
      <c r="D1657" s="132"/>
      <c r="E1657" s="132"/>
      <c r="F1657" s="132"/>
      <c r="G1657" s="132"/>
      <c r="H1657" s="132"/>
      <c r="I1657" s="76"/>
      <c r="J1657" s="76"/>
      <c r="K1657" s="76"/>
      <c r="L1657" s="131"/>
      <c r="M1657" s="76"/>
    </row>
    <row r="1658" spans="1:13">
      <c r="A1658" s="131"/>
      <c r="B1658" s="131"/>
      <c r="C1658" s="130"/>
      <c r="D1658" s="132"/>
      <c r="E1658" s="132"/>
      <c r="F1658" s="132"/>
      <c r="G1658" s="132"/>
      <c r="H1658" s="132"/>
      <c r="I1658" s="76"/>
      <c r="J1658" s="76"/>
      <c r="K1658" s="76"/>
      <c r="L1658" s="131"/>
      <c r="M1658" s="76"/>
    </row>
    <row r="1659" spans="1:13">
      <c r="A1659" s="131"/>
      <c r="B1659" s="131"/>
      <c r="C1659" s="130"/>
      <c r="D1659" s="132"/>
      <c r="E1659" s="132"/>
      <c r="F1659" s="132"/>
      <c r="G1659" s="132"/>
      <c r="H1659" s="132"/>
      <c r="I1659" s="76"/>
      <c r="J1659" s="76"/>
      <c r="K1659" s="76"/>
      <c r="L1659" s="131"/>
      <c r="M1659" s="76"/>
    </row>
    <row r="1660" spans="1:13">
      <c r="A1660" s="131"/>
      <c r="B1660" s="131"/>
      <c r="C1660" s="130"/>
      <c r="D1660" s="132"/>
      <c r="E1660" s="132"/>
      <c r="F1660" s="132"/>
      <c r="G1660" s="132"/>
      <c r="H1660" s="132"/>
      <c r="I1660" s="76"/>
      <c r="J1660" s="76"/>
      <c r="K1660" s="76"/>
      <c r="L1660" s="131"/>
      <c r="M1660" s="76"/>
    </row>
    <row r="1661" spans="1:13">
      <c r="A1661" s="131"/>
      <c r="B1661" s="131"/>
      <c r="C1661" s="130"/>
      <c r="D1661" s="132"/>
      <c r="E1661" s="132"/>
      <c r="F1661" s="132"/>
      <c r="G1661" s="132"/>
      <c r="H1661" s="132"/>
      <c r="I1661" s="76"/>
      <c r="J1661" s="76"/>
      <c r="K1661" s="76"/>
      <c r="L1661" s="131"/>
      <c r="M1661" s="76"/>
    </row>
    <row r="1662" spans="1:13">
      <c r="A1662" s="131"/>
      <c r="B1662" s="131"/>
      <c r="C1662" s="130"/>
      <c r="D1662" s="132"/>
      <c r="E1662" s="132"/>
      <c r="F1662" s="132"/>
      <c r="G1662" s="132"/>
      <c r="H1662" s="132"/>
      <c r="I1662" s="76"/>
      <c r="J1662" s="76"/>
      <c r="K1662" s="76"/>
      <c r="L1662" s="131"/>
      <c r="M1662" s="76"/>
    </row>
    <row r="1663" spans="1:13">
      <c r="A1663" s="131"/>
      <c r="B1663" s="131"/>
      <c r="C1663" s="130"/>
      <c r="D1663" s="132"/>
      <c r="E1663" s="132"/>
      <c r="F1663" s="132"/>
      <c r="G1663" s="132"/>
      <c r="H1663" s="132"/>
      <c r="I1663" s="76"/>
      <c r="J1663" s="76"/>
      <c r="K1663" s="76"/>
      <c r="L1663" s="131"/>
      <c r="M1663" s="76"/>
    </row>
    <row r="1664" spans="1:13">
      <c r="A1664" s="131"/>
      <c r="B1664" s="131"/>
      <c r="C1664" s="130"/>
      <c r="D1664" s="132"/>
      <c r="E1664" s="132"/>
      <c r="F1664" s="132"/>
      <c r="G1664" s="132"/>
      <c r="H1664" s="132"/>
      <c r="I1664" s="76"/>
      <c r="J1664" s="76"/>
      <c r="K1664" s="76"/>
      <c r="L1664" s="131"/>
      <c r="M1664" s="76"/>
    </row>
    <row r="1665" spans="1:13">
      <c r="A1665" s="131"/>
      <c r="B1665" s="131"/>
      <c r="C1665" s="130"/>
      <c r="D1665" s="132"/>
      <c r="E1665" s="132"/>
      <c r="F1665" s="132"/>
      <c r="G1665" s="132"/>
      <c r="H1665" s="132"/>
      <c r="I1665" s="76"/>
      <c r="J1665" s="76"/>
      <c r="K1665" s="76"/>
      <c r="L1665" s="131"/>
      <c r="M1665" s="76"/>
    </row>
    <row r="1666" spans="1:13">
      <c r="A1666" s="131"/>
      <c r="B1666" s="131"/>
      <c r="C1666" s="130"/>
      <c r="D1666" s="132"/>
      <c r="E1666" s="132"/>
      <c r="F1666" s="132"/>
      <c r="G1666" s="132"/>
      <c r="H1666" s="132"/>
      <c r="I1666" s="76"/>
      <c r="J1666" s="76"/>
      <c r="K1666" s="76"/>
      <c r="L1666" s="131"/>
      <c r="M1666" s="76"/>
    </row>
    <row r="1667" spans="1:13">
      <c r="A1667" s="131"/>
      <c r="B1667" s="131"/>
      <c r="C1667" s="130"/>
      <c r="D1667" s="132"/>
      <c r="E1667" s="132"/>
      <c r="F1667" s="132"/>
      <c r="G1667" s="132"/>
      <c r="H1667" s="132"/>
      <c r="I1667" s="76"/>
      <c r="J1667" s="76"/>
      <c r="K1667" s="76"/>
      <c r="L1667" s="131"/>
      <c r="M1667" s="76"/>
    </row>
    <row r="1668" spans="1:13">
      <c r="A1668" s="131"/>
      <c r="B1668" s="131"/>
      <c r="C1668" s="130"/>
      <c r="D1668" s="132"/>
      <c r="E1668" s="132"/>
      <c r="F1668" s="132"/>
      <c r="G1668" s="132"/>
      <c r="H1668" s="132"/>
      <c r="I1668" s="76"/>
      <c r="J1668" s="76"/>
      <c r="K1668" s="76"/>
      <c r="L1668" s="131"/>
      <c r="M1668" s="76"/>
    </row>
    <row r="1669" spans="1:13">
      <c r="A1669" s="131"/>
      <c r="B1669" s="131"/>
      <c r="C1669" s="130"/>
      <c r="D1669" s="132"/>
      <c r="E1669" s="132"/>
      <c r="F1669" s="132"/>
      <c r="G1669" s="132"/>
      <c r="H1669" s="132"/>
      <c r="I1669" s="76"/>
      <c r="J1669" s="76"/>
      <c r="K1669" s="76"/>
      <c r="L1669" s="131"/>
      <c r="M1669" s="76"/>
    </row>
    <row r="1670" spans="1:13">
      <c r="A1670" s="131"/>
      <c r="B1670" s="131"/>
      <c r="C1670" s="130"/>
      <c r="D1670" s="132"/>
      <c r="E1670" s="132"/>
      <c r="F1670" s="132"/>
      <c r="G1670" s="132"/>
      <c r="H1670" s="132"/>
      <c r="I1670" s="76"/>
      <c r="J1670" s="76"/>
      <c r="K1670" s="76"/>
      <c r="L1670" s="131"/>
      <c r="M1670" s="76"/>
    </row>
    <row r="1671" spans="1:13">
      <c r="A1671" s="131"/>
      <c r="B1671" s="131"/>
      <c r="C1671" s="130"/>
      <c r="D1671" s="132"/>
      <c r="E1671" s="132"/>
      <c r="F1671" s="132"/>
      <c r="G1671" s="132"/>
      <c r="H1671" s="132"/>
      <c r="I1671" s="76"/>
      <c r="J1671" s="76"/>
      <c r="K1671" s="76"/>
      <c r="L1671" s="131"/>
      <c r="M1671" s="76"/>
    </row>
    <row r="1672" spans="1:13">
      <c r="A1672" s="131"/>
      <c r="B1672" s="131"/>
      <c r="C1672" s="130"/>
      <c r="D1672" s="132"/>
      <c r="E1672" s="132"/>
      <c r="F1672" s="132"/>
      <c r="G1672" s="132"/>
      <c r="H1672" s="132"/>
      <c r="I1672" s="76"/>
      <c r="J1672" s="76"/>
      <c r="K1672" s="76"/>
      <c r="L1672" s="131"/>
      <c r="M1672" s="76"/>
    </row>
    <row r="1673" spans="1:13">
      <c r="A1673" s="131"/>
      <c r="B1673" s="131"/>
      <c r="C1673" s="130"/>
      <c r="D1673" s="132"/>
      <c r="E1673" s="132"/>
      <c r="F1673" s="132"/>
      <c r="G1673" s="132"/>
      <c r="H1673" s="132"/>
      <c r="I1673" s="76"/>
      <c r="J1673" s="76"/>
      <c r="K1673" s="76"/>
      <c r="L1673" s="131"/>
      <c r="M1673" s="76"/>
    </row>
    <row r="1674" spans="1:13">
      <c r="A1674" s="131"/>
      <c r="B1674" s="131"/>
      <c r="C1674" s="130"/>
      <c r="D1674" s="132"/>
      <c r="E1674" s="132"/>
      <c r="F1674" s="132"/>
      <c r="G1674" s="132"/>
      <c r="H1674" s="132"/>
      <c r="I1674" s="76"/>
      <c r="J1674" s="76"/>
      <c r="K1674" s="76"/>
      <c r="L1674" s="131"/>
      <c r="M1674" s="76"/>
    </row>
    <row r="1675" spans="1:13">
      <c r="A1675" s="131"/>
      <c r="B1675" s="131"/>
      <c r="C1675" s="130"/>
      <c r="D1675" s="132"/>
      <c r="E1675" s="132"/>
      <c r="F1675" s="132"/>
      <c r="G1675" s="132"/>
      <c r="H1675" s="132"/>
      <c r="I1675" s="76"/>
      <c r="J1675" s="76"/>
      <c r="K1675" s="76"/>
      <c r="L1675" s="131"/>
      <c r="M1675" s="76"/>
    </row>
    <row r="1676" spans="1:13">
      <c r="A1676" s="131"/>
      <c r="B1676" s="131"/>
      <c r="C1676" s="130"/>
      <c r="D1676" s="132"/>
      <c r="E1676" s="132"/>
      <c r="F1676" s="132"/>
      <c r="G1676" s="132"/>
      <c r="H1676" s="132"/>
      <c r="I1676" s="76"/>
      <c r="J1676" s="76"/>
      <c r="K1676" s="76"/>
      <c r="L1676" s="131"/>
      <c r="M1676" s="76"/>
    </row>
    <row r="1677" spans="1:13">
      <c r="A1677" s="131"/>
      <c r="B1677" s="131"/>
      <c r="C1677" s="130"/>
      <c r="D1677" s="132"/>
      <c r="E1677" s="132"/>
      <c r="F1677" s="132"/>
      <c r="G1677" s="132"/>
      <c r="H1677" s="132"/>
      <c r="I1677" s="76"/>
      <c r="J1677" s="76"/>
      <c r="K1677" s="76"/>
      <c r="L1677" s="131"/>
      <c r="M1677" s="76"/>
    </row>
    <row r="1678" spans="1:13">
      <c r="A1678" s="131"/>
      <c r="B1678" s="131"/>
      <c r="C1678" s="130"/>
      <c r="D1678" s="132"/>
      <c r="E1678" s="132"/>
      <c r="F1678" s="132"/>
      <c r="G1678" s="132"/>
      <c r="H1678" s="132"/>
      <c r="I1678" s="76"/>
      <c r="J1678" s="76"/>
      <c r="K1678" s="76"/>
      <c r="L1678" s="131"/>
      <c r="M1678" s="76"/>
    </row>
    <row r="1679" spans="1:13">
      <c r="A1679" s="131"/>
      <c r="B1679" s="131"/>
      <c r="C1679" s="130"/>
      <c r="D1679" s="132"/>
      <c r="E1679" s="132"/>
      <c r="F1679" s="132"/>
      <c r="G1679" s="132"/>
      <c r="H1679" s="132"/>
      <c r="I1679" s="76"/>
      <c r="J1679" s="76"/>
      <c r="K1679" s="76"/>
      <c r="L1679" s="131"/>
      <c r="M1679" s="76"/>
    </row>
    <row r="1680" spans="1:13">
      <c r="A1680" s="131"/>
      <c r="B1680" s="131"/>
      <c r="C1680" s="130"/>
      <c r="D1680" s="132"/>
      <c r="E1680" s="132"/>
      <c r="F1680" s="132"/>
      <c r="G1680" s="132"/>
      <c r="H1680" s="132"/>
      <c r="I1680" s="76"/>
      <c r="J1680" s="76"/>
      <c r="K1680" s="76"/>
      <c r="L1680" s="131"/>
      <c r="M1680" s="76"/>
    </row>
    <row r="1681" spans="1:13">
      <c r="A1681" s="131"/>
      <c r="B1681" s="131"/>
      <c r="C1681" s="130"/>
      <c r="D1681" s="132"/>
      <c r="E1681" s="132"/>
      <c r="F1681" s="132"/>
      <c r="G1681" s="132"/>
      <c r="H1681" s="132"/>
      <c r="I1681" s="76"/>
      <c r="J1681" s="76"/>
      <c r="K1681" s="76"/>
      <c r="L1681" s="131"/>
      <c r="M1681" s="76"/>
    </row>
    <row r="1682" spans="1:13">
      <c r="A1682" s="131"/>
      <c r="B1682" s="131"/>
      <c r="C1682" s="130"/>
      <c r="D1682" s="132"/>
      <c r="E1682" s="132"/>
      <c r="F1682" s="132"/>
      <c r="G1682" s="132"/>
      <c r="H1682" s="132"/>
      <c r="I1682" s="76"/>
      <c r="J1682" s="76"/>
      <c r="K1682" s="76"/>
      <c r="L1682" s="131"/>
      <c r="M1682" s="76"/>
    </row>
    <row r="1683" spans="1:13">
      <c r="A1683" s="131"/>
      <c r="B1683" s="131"/>
      <c r="C1683" s="130"/>
      <c r="D1683" s="132"/>
      <c r="E1683" s="132"/>
      <c r="F1683" s="132"/>
      <c r="G1683" s="132"/>
      <c r="H1683" s="132"/>
      <c r="I1683" s="76"/>
      <c r="J1683" s="76"/>
      <c r="K1683" s="76"/>
      <c r="L1683" s="131"/>
      <c r="M1683" s="76"/>
    </row>
    <row r="1684" spans="1:13">
      <c r="A1684" s="131"/>
      <c r="B1684" s="131"/>
      <c r="C1684" s="130"/>
      <c r="D1684" s="132"/>
      <c r="E1684" s="132"/>
      <c r="F1684" s="132"/>
      <c r="G1684" s="132"/>
      <c r="H1684" s="132"/>
      <c r="I1684" s="76"/>
      <c r="J1684" s="76"/>
      <c r="K1684" s="76"/>
      <c r="L1684" s="131"/>
      <c r="M1684" s="76"/>
    </row>
    <row r="1685" spans="1:13">
      <c r="A1685" s="131"/>
      <c r="B1685" s="131"/>
      <c r="C1685" s="130"/>
      <c r="D1685" s="132"/>
      <c r="E1685" s="132"/>
      <c r="F1685" s="132"/>
      <c r="G1685" s="132"/>
      <c r="H1685" s="132"/>
      <c r="I1685" s="76"/>
      <c r="J1685" s="76"/>
      <c r="K1685" s="76"/>
      <c r="L1685" s="131"/>
      <c r="M1685" s="76"/>
    </row>
    <row r="1686" spans="1:13">
      <c r="A1686" s="131"/>
      <c r="B1686" s="131"/>
      <c r="C1686" s="130"/>
      <c r="D1686" s="132"/>
      <c r="E1686" s="132"/>
      <c r="F1686" s="132"/>
      <c r="G1686" s="132"/>
      <c r="H1686" s="132"/>
      <c r="I1686" s="76"/>
      <c r="J1686" s="76"/>
      <c r="K1686" s="76"/>
      <c r="L1686" s="131"/>
      <c r="M1686" s="76"/>
    </row>
    <row r="1687" spans="1:13">
      <c r="A1687" s="131"/>
      <c r="B1687" s="131"/>
      <c r="C1687" s="130"/>
      <c r="D1687" s="132"/>
      <c r="E1687" s="132"/>
      <c r="F1687" s="132"/>
      <c r="G1687" s="132"/>
      <c r="H1687" s="132"/>
      <c r="I1687" s="76"/>
      <c r="J1687" s="76"/>
      <c r="K1687" s="76"/>
      <c r="L1687" s="131"/>
      <c r="M1687" s="76"/>
    </row>
    <row r="1688" spans="1:13">
      <c r="A1688" s="131"/>
      <c r="B1688" s="131"/>
      <c r="C1688" s="130"/>
      <c r="D1688" s="132"/>
      <c r="E1688" s="132"/>
      <c r="F1688" s="132"/>
      <c r="G1688" s="132"/>
      <c r="H1688" s="132"/>
      <c r="I1688" s="76"/>
      <c r="J1688" s="76"/>
      <c r="K1688" s="76"/>
      <c r="L1688" s="131"/>
      <c r="M1688" s="76"/>
    </row>
    <row r="1689" spans="1:13">
      <c r="A1689" s="131"/>
      <c r="B1689" s="131"/>
      <c r="C1689" s="130"/>
      <c r="D1689" s="132"/>
      <c r="E1689" s="132"/>
      <c r="F1689" s="132"/>
      <c r="G1689" s="132"/>
      <c r="H1689" s="132"/>
      <c r="I1689" s="76"/>
      <c r="J1689" s="76"/>
      <c r="K1689" s="76"/>
      <c r="L1689" s="131"/>
      <c r="M1689" s="76"/>
    </row>
    <row r="1690" spans="1:13">
      <c r="A1690" s="131"/>
      <c r="B1690" s="131"/>
      <c r="C1690" s="130"/>
      <c r="D1690" s="132"/>
      <c r="E1690" s="132"/>
      <c r="F1690" s="132"/>
      <c r="G1690" s="132"/>
      <c r="H1690" s="132"/>
      <c r="I1690" s="76"/>
      <c r="J1690" s="76"/>
      <c r="K1690" s="76"/>
      <c r="L1690" s="131"/>
      <c r="M1690" s="76"/>
    </row>
    <row r="1691" spans="1:13">
      <c r="A1691" s="131"/>
      <c r="B1691" s="131"/>
      <c r="C1691" s="130"/>
      <c r="D1691" s="132"/>
      <c r="E1691" s="132"/>
      <c r="F1691" s="132"/>
      <c r="G1691" s="132"/>
      <c r="H1691" s="132"/>
      <c r="I1691" s="76"/>
      <c r="J1691" s="76"/>
      <c r="K1691" s="76"/>
      <c r="L1691" s="131"/>
      <c r="M1691" s="76"/>
    </row>
    <row r="1692" spans="1:13">
      <c r="A1692" s="131"/>
      <c r="B1692" s="131"/>
      <c r="C1692" s="130"/>
      <c r="D1692" s="132"/>
      <c r="E1692" s="132"/>
      <c r="F1692" s="132"/>
      <c r="G1692" s="132"/>
      <c r="H1692" s="132"/>
      <c r="I1692" s="76"/>
      <c r="J1692" s="76"/>
      <c r="K1692" s="76"/>
      <c r="L1692" s="131"/>
      <c r="M1692" s="76"/>
    </row>
    <row r="1693" spans="1:13">
      <c r="A1693" s="131"/>
      <c r="B1693" s="131"/>
      <c r="C1693" s="130"/>
      <c r="D1693" s="132"/>
      <c r="E1693" s="132"/>
      <c r="F1693" s="132"/>
      <c r="G1693" s="132"/>
      <c r="H1693" s="132"/>
      <c r="I1693" s="76"/>
      <c r="J1693" s="76"/>
      <c r="K1693" s="76"/>
      <c r="L1693" s="131"/>
      <c r="M1693" s="76"/>
    </row>
    <row r="1694" spans="1:13">
      <c r="A1694" s="131"/>
      <c r="B1694" s="131"/>
      <c r="C1694" s="130"/>
      <c r="D1694" s="132"/>
      <c r="E1694" s="132"/>
      <c r="F1694" s="132"/>
      <c r="G1694" s="132"/>
      <c r="H1694" s="132"/>
      <c r="I1694" s="76"/>
      <c r="J1694" s="76"/>
      <c r="K1694" s="76"/>
      <c r="L1694" s="131"/>
      <c r="M1694" s="76"/>
    </row>
    <row r="1695" spans="1:13">
      <c r="A1695" s="131"/>
      <c r="B1695" s="131"/>
      <c r="C1695" s="130"/>
      <c r="D1695" s="132"/>
      <c r="E1695" s="132"/>
      <c r="F1695" s="132"/>
      <c r="G1695" s="132"/>
      <c r="H1695" s="132"/>
      <c r="I1695" s="76"/>
      <c r="J1695" s="76"/>
      <c r="K1695" s="76"/>
      <c r="L1695" s="131"/>
      <c r="M1695" s="76"/>
    </row>
    <row r="1696" spans="1:13">
      <c r="A1696" s="131"/>
      <c r="B1696" s="131"/>
      <c r="C1696" s="130"/>
      <c r="D1696" s="132"/>
      <c r="E1696" s="132"/>
      <c r="F1696" s="132"/>
      <c r="G1696" s="132"/>
      <c r="H1696" s="132"/>
      <c r="I1696" s="76"/>
      <c r="J1696" s="76"/>
      <c r="K1696" s="76"/>
      <c r="L1696" s="131"/>
      <c r="M1696" s="76"/>
    </row>
    <row r="1697" spans="1:13">
      <c r="A1697" s="131"/>
      <c r="B1697" s="131"/>
      <c r="C1697" s="130"/>
      <c r="D1697" s="132"/>
      <c r="E1697" s="132"/>
      <c r="F1697" s="132"/>
      <c r="G1697" s="132"/>
      <c r="H1697" s="132"/>
      <c r="I1697" s="76"/>
      <c r="J1697" s="76"/>
      <c r="K1697" s="76"/>
      <c r="L1697" s="131"/>
      <c r="M1697" s="76"/>
    </row>
    <row r="1698" spans="1:13">
      <c r="A1698" s="131"/>
      <c r="B1698" s="131"/>
      <c r="C1698" s="130"/>
      <c r="D1698" s="132"/>
      <c r="E1698" s="132"/>
      <c r="F1698" s="132"/>
      <c r="G1698" s="132"/>
      <c r="H1698" s="132"/>
      <c r="I1698" s="76"/>
      <c r="J1698" s="76"/>
      <c r="K1698" s="76"/>
      <c r="L1698" s="131"/>
      <c r="M1698" s="76"/>
    </row>
    <row r="1699" spans="1:13">
      <c r="A1699" s="131"/>
      <c r="B1699" s="131"/>
      <c r="C1699" s="130"/>
      <c r="D1699" s="132"/>
      <c r="E1699" s="132"/>
      <c r="F1699" s="132"/>
      <c r="G1699" s="132"/>
      <c r="H1699" s="132"/>
      <c r="I1699" s="76"/>
      <c r="J1699" s="76"/>
      <c r="K1699" s="76"/>
      <c r="L1699" s="131"/>
      <c r="M1699" s="76"/>
    </row>
    <row r="1700" spans="1:13">
      <c r="A1700" s="131"/>
      <c r="B1700" s="131"/>
      <c r="C1700" s="130"/>
      <c r="D1700" s="132"/>
      <c r="E1700" s="132"/>
      <c r="F1700" s="132"/>
      <c r="G1700" s="132"/>
      <c r="H1700" s="132"/>
      <c r="I1700" s="76"/>
      <c r="J1700" s="76"/>
      <c r="K1700" s="76"/>
      <c r="L1700" s="131"/>
      <c r="M1700" s="76"/>
    </row>
    <row r="1701" spans="1:13">
      <c r="A1701" s="131"/>
      <c r="B1701" s="131"/>
      <c r="C1701" s="130"/>
      <c r="D1701" s="132"/>
      <c r="E1701" s="132"/>
      <c r="F1701" s="132"/>
      <c r="G1701" s="132"/>
      <c r="H1701" s="132"/>
      <c r="I1701" s="76"/>
      <c r="J1701" s="76"/>
      <c r="K1701" s="76"/>
      <c r="L1701" s="131"/>
      <c r="M1701" s="76"/>
    </row>
    <row r="1702" spans="1:13">
      <c r="A1702" s="131"/>
      <c r="B1702" s="131"/>
      <c r="C1702" s="130"/>
      <c r="D1702" s="132"/>
      <c r="E1702" s="132"/>
      <c r="F1702" s="132"/>
      <c r="G1702" s="132"/>
      <c r="H1702" s="132"/>
      <c r="I1702" s="76"/>
      <c r="J1702" s="76"/>
      <c r="K1702" s="76"/>
      <c r="L1702" s="131"/>
      <c r="M1702" s="76"/>
    </row>
    <row r="1703" spans="1:13">
      <c r="A1703" s="131"/>
      <c r="B1703" s="131"/>
      <c r="C1703" s="130"/>
      <c r="D1703" s="132"/>
      <c r="E1703" s="132"/>
      <c r="F1703" s="132"/>
      <c r="G1703" s="132"/>
      <c r="H1703" s="132"/>
      <c r="I1703" s="76"/>
      <c r="J1703" s="76"/>
      <c r="K1703" s="76"/>
      <c r="L1703" s="131"/>
      <c r="M1703" s="76"/>
    </row>
    <row r="1704" spans="1:13">
      <c r="A1704" s="131"/>
      <c r="B1704" s="131"/>
      <c r="C1704" s="130"/>
      <c r="D1704" s="132"/>
      <c r="E1704" s="132"/>
      <c r="F1704" s="132"/>
      <c r="G1704" s="132"/>
      <c r="H1704" s="132"/>
      <c r="I1704" s="76"/>
      <c r="J1704" s="76"/>
      <c r="K1704" s="76"/>
      <c r="L1704" s="131"/>
      <c r="M1704" s="76"/>
    </row>
    <row r="1705" spans="1:13">
      <c r="A1705" s="131"/>
      <c r="B1705" s="131"/>
      <c r="C1705" s="130"/>
      <c r="D1705" s="132"/>
      <c r="E1705" s="132"/>
      <c r="F1705" s="132"/>
      <c r="G1705" s="132"/>
      <c r="H1705" s="132"/>
      <c r="I1705" s="76"/>
      <c r="J1705" s="76"/>
      <c r="K1705" s="76"/>
      <c r="L1705" s="131"/>
      <c r="M1705" s="76"/>
    </row>
    <row r="1706" spans="1:13">
      <c r="A1706" s="131"/>
      <c r="B1706" s="131"/>
      <c r="C1706" s="130"/>
      <c r="D1706" s="132"/>
      <c r="E1706" s="132"/>
      <c r="F1706" s="132"/>
      <c r="G1706" s="132"/>
      <c r="H1706" s="132"/>
      <c r="I1706" s="76"/>
      <c r="J1706" s="76"/>
      <c r="K1706" s="76"/>
      <c r="L1706" s="131"/>
      <c r="M1706" s="76"/>
    </row>
    <row r="1707" spans="1:13">
      <c r="A1707" s="131"/>
      <c r="B1707" s="131"/>
      <c r="C1707" s="130"/>
      <c r="D1707" s="132"/>
      <c r="E1707" s="132"/>
      <c r="F1707" s="132"/>
      <c r="G1707" s="132"/>
      <c r="H1707" s="132"/>
      <c r="I1707" s="76"/>
      <c r="J1707" s="76"/>
      <c r="K1707" s="76"/>
      <c r="L1707" s="131"/>
      <c r="M1707" s="76"/>
    </row>
    <row r="1708" spans="1:13">
      <c r="A1708" s="131"/>
      <c r="B1708" s="131"/>
      <c r="C1708" s="130"/>
      <c r="D1708" s="132"/>
      <c r="E1708" s="132"/>
      <c r="F1708" s="132"/>
      <c r="G1708" s="132"/>
      <c r="H1708" s="132"/>
      <c r="I1708" s="76"/>
      <c r="J1708" s="76"/>
      <c r="K1708" s="76"/>
      <c r="L1708" s="131"/>
      <c r="M1708" s="76"/>
    </row>
    <row r="1709" spans="1:13">
      <c r="A1709" s="131"/>
      <c r="B1709" s="131"/>
      <c r="C1709" s="130"/>
      <c r="D1709" s="132"/>
      <c r="E1709" s="132"/>
      <c r="F1709" s="132"/>
      <c r="G1709" s="132"/>
      <c r="H1709" s="132"/>
      <c r="I1709" s="76"/>
      <c r="J1709" s="76"/>
      <c r="K1709" s="76"/>
      <c r="L1709" s="131"/>
      <c r="M1709" s="76"/>
    </row>
    <row r="1710" spans="1:13">
      <c r="A1710" s="131"/>
      <c r="B1710" s="131"/>
      <c r="C1710" s="130"/>
      <c r="D1710" s="132"/>
      <c r="E1710" s="132"/>
      <c r="F1710" s="132"/>
      <c r="G1710" s="132"/>
      <c r="H1710" s="132"/>
      <c r="I1710" s="76"/>
      <c r="J1710" s="76"/>
      <c r="K1710" s="76"/>
      <c r="L1710" s="131"/>
      <c r="M1710" s="76"/>
    </row>
    <row r="1711" spans="1:13">
      <c r="A1711" s="131"/>
      <c r="B1711" s="131"/>
      <c r="C1711" s="130"/>
      <c r="D1711" s="132"/>
      <c r="E1711" s="132"/>
      <c r="F1711" s="132"/>
      <c r="G1711" s="132"/>
      <c r="H1711" s="132"/>
      <c r="I1711" s="76"/>
      <c r="J1711" s="76"/>
      <c r="K1711" s="76"/>
      <c r="L1711" s="131"/>
      <c r="M1711" s="76"/>
    </row>
    <row r="1712" spans="1:13">
      <c r="A1712" s="131"/>
      <c r="B1712" s="131"/>
      <c r="C1712" s="130"/>
      <c r="D1712" s="132"/>
      <c r="E1712" s="132"/>
      <c r="F1712" s="132"/>
      <c r="G1712" s="132"/>
      <c r="H1712" s="132"/>
      <c r="I1712" s="76"/>
      <c r="J1712" s="76"/>
      <c r="K1712" s="76"/>
      <c r="L1712" s="131"/>
      <c r="M1712" s="76"/>
    </row>
    <row r="1713" spans="1:13">
      <c r="A1713" s="131"/>
      <c r="B1713" s="131"/>
      <c r="C1713" s="130"/>
      <c r="D1713" s="132"/>
      <c r="E1713" s="132"/>
      <c r="F1713" s="132"/>
      <c r="G1713" s="132"/>
      <c r="H1713" s="132"/>
      <c r="I1713" s="76"/>
      <c r="J1713" s="76"/>
      <c r="K1713" s="76"/>
      <c r="L1713" s="131"/>
      <c r="M1713" s="76"/>
    </row>
    <row r="1714" spans="1:13">
      <c r="A1714" s="131"/>
      <c r="B1714" s="131"/>
      <c r="C1714" s="130"/>
      <c r="D1714" s="132"/>
      <c r="E1714" s="132"/>
      <c r="F1714" s="132"/>
      <c r="G1714" s="132"/>
      <c r="H1714" s="132"/>
      <c r="I1714" s="76"/>
      <c r="J1714" s="76"/>
      <c r="K1714" s="76"/>
      <c r="L1714" s="131"/>
      <c r="M1714" s="76"/>
    </row>
    <row r="1715" spans="1:13">
      <c r="A1715" s="131"/>
      <c r="B1715" s="131"/>
      <c r="C1715" s="130"/>
      <c r="D1715" s="132"/>
      <c r="E1715" s="132"/>
      <c r="F1715" s="132"/>
      <c r="G1715" s="132"/>
      <c r="H1715" s="132"/>
      <c r="I1715" s="76"/>
      <c r="J1715" s="76"/>
      <c r="K1715" s="76"/>
      <c r="L1715" s="131"/>
      <c r="M1715" s="76"/>
    </row>
    <row r="1716" spans="1:13">
      <c r="A1716" s="131"/>
      <c r="B1716" s="131"/>
      <c r="C1716" s="130"/>
      <c r="D1716" s="132"/>
      <c r="E1716" s="132"/>
      <c r="F1716" s="132"/>
      <c r="G1716" s="132"/>
      <c r="H1716" s="132"/>
      <c r="I1716" s="76"/>
      <c r="J1716" s="76"/>
      <c r="K1716" s="76"/>
      <c r="L1716" s="131"/>
      <c r="M1716" s="76"/>
    </row>
    <row r="1717" spans="1:13">
      <c r="A1717" s="131"/>
      <c r="B1717" s="131"/>
      <c r="C1717" s="130"/>
      <c r="D1717" s="132"/>
      <c r="E1717" s="132"/>
      <c r="F1717" s="132"/>
      <c r="G1717" s="132"/>
      <c r="H1717" s="132"/>
      <c r="I1717" s="76"/>
      <c r="J1717" s="76"/>
      <c r="K1717" s="76"/>
      <c r="L1717" s="131"/>
      <c r="M1717" s="76"/>
    </row>
    <row r="1718" spans="1:13">
      <c r="A1718" s="131"/>
      <c r="B1718" s="131"/>
      <c r="C1718" s="130"/>
      <c r="D1718" s="132"/>
      <c r="E1718" s="132"/>
      <c r="F1718" s="132"/>
      <c r="G1718" s="132"/>
      <c r="H1718" s="132"/>
      <c r="I1718" s="76"/>
      <c r="J1718" s="76"/>
      <c r="K1718" s="76"/>
      <c r="L1718" s="131"/>
      <c r="M1718" s="76"/>
    </row>
    <row r="1719" spans="1:13">
      <c r="A1719" s="131"/>
      <c r="B1719" s="131"/>
      <c r="C1719" s="130"/>
      <c r="D1719" s="132"/>
      <c r="E1719" s="132"/>
      <c r="F1719" s="132"/>
      <c r="G1719" s="132"/>
      <c r="H1719" s="132"/>
      <c r="I1719" s="76"/>
      <c r="J1719" s="76"/>
      <c r="K1719" s="76"/>
      <c r="L1719" s="131"/>
      <c r="M1719" s="76"/>
    </row>
    <row r="1720" spans="1:13">
      <c r="A1720" s="131"/>
      <c r="B1720" s="131"/>
      <c r="C1720" s="130"/>
      <c r="D1720" s="132"/>
      <c r="E1720" s="132"/>
      <c r="F1720" s="132"/>
      <c r="G1720" s="132"/>
      <c r="H1720" s="132"/>
      <c r="I1720" s="76"/>
      <c r="J1720" s="76"/>
      <c r="K1720" s="76"/>
      <c r="L1720" s="131"/>
      <c r="M1720" s="76"/>
    </row>
    <row r="1721" spans="1:13">
      <c r="A1721" s="131"/>
      <c r="B1721" s="131"/>
      <c r="C1721" s="130"/>
      <c r="D1721" s="132"/>
      <c r="E1721" s="132"/>
      <c r="F1721" s="132"/>
      <c r="G1721" s="132"/>
      <c r="H1721" s="132"/>
      <c r="I1721" s="76"/>
      <c r="J1721" s="76"/>
      <c r="K1721" s="76"/>
      <c r="L1721" s="131"/>
      <c r="M1721" s="76"/>
    </row>
    <row r="1722" spans="1:13">
      <c r="A1722" s="131"/>
      <c r="B1722" s="131"/>
      <c r="C1722" s="130"/>
      <c r="D1722" s="132"/>
      <c r="E1722" s="132"/>
      <c r="F1722" s="132"/>
      <c r="G1722" s="132"/>
      <c r="H1722" s="132"/>
      <c r="I1722" s="76"/>
      <c r="J1722" s="76"/>
      <c r="K1722" s="76"/>
      <c r="L1722" s="131"/>
      <c r="M1722" s="76"/>
    </row>
    <row r="1723" spans="1:13">
      <c r="A1723" s="131"/>
      <c r="B1723" s="131"/>
      <c r="C1723" s="130"/>
      <c r="D1723" s="132"/>
      <c r="E1723" s="132"/>
      <c r="F1723" s="132"/>
      <c r="G1723" s="132"/>
      <c r="H1723" s="132"/>
      <c r="I1723" s="76"/>
      <c r="J1723" s="76"/>
      <c r="K1723" s="76"/>
      <c r="L1723" s="131"/>
      <c r="M1723" s="76"/>
    </row>
    <row r="1724" spans="1:13">
      <c r="A1724" s="131"/>
      <c r="B1724" s="131"/>
      <c r="C1724" s="130"/>
      <c r="D1724" s="132"/>
      <c r="E1724" s="132"/>
      <c r="F1724" s="132"/>
      <c r="G1724" s="132"/>
      <c r="H1724" s="132"/>
      <c r="I1724" s="76"/>
      <c r="J1724" s="76"/>
      <c r="K1724" s="76"/>
      <c r="L1724" s="131"/>
      <c r="M1724" s="76"/>
    </row>
    <row r="1725" spans="1:13">
      <c r="A1725" s="131"/>
      <c r="B1725" s="131"/>
      <c r="C1725" s="130"/>
      <c r="D1725" s="132"/>
      <c r="E1725" s="132"/>
      <c r="F1725" s="132"/>
      <c r="G1725" s="132"/>
      <c r="H1725" s="132"/>
      <c r="I1725" s="76"/>
      <c r="J1725" s="76"/>
      <c r="K1725" s="76"/>
      <c r="L1725" s="131"/>
      <c r="M1725" s="76"/>
    </row>
    <row r="1726" spans="1:13">
      <c r="A1726" s="131"/>
      <c r="B1726" s="131"/>
      <c r="C1726" s="130"/>
      <c r="D1726" s="132"/>
      <c r="E1726" s="132"/>
      <c r="F1726" s="132"/>
      <c r="G1726" s="132"/>
      <c r="H1726" s="132"/>
      <c r="I1726" s="76"/>
      <c r="J1726" s="76"/>
      <c r="K1726" s="76"/>
      <c r="L1726" s="131"/>
      <c r="M1726" s="76"/>
    </row>
    <row r="1727" spans="1:13">
      <c r="A1727" s="131"/>
      <c r="B1727" s="131"/>
      <c r="C1727" s="130"/>
      <c r="D1727" s="132"/>
      <c r="E1727" s="132"/>
      <c r="F1727" s="132"/>
      <c r="G1727" s="132"/>
      <c r="H1727" s="132"/>
      <c r="I1727" s="76"/>
      <c r="J1727" s="76"/>
      <c r="K1727" s="76"/>
      <c r="L1727" s="131"/>
      <c r="M1727" s="76"/>
    </row>
    <row r="1728" spans="1:13">
      <c r="A1728" s="131"/>
      <c r="B1728" s="131"/>
      <c r="C1728" s="130"/>
      <c r="D1728" s="132"/>
      <c r="E1728" s="132"/>
      <c r="F1728" s="132"/>
      <c r="G1728" s="132"/>
      <c r="H1728" s="132"/>
      <c r="I1728" s="76"/>
      <c r="J1728" s="76"/>
      <c r="K1728" s="76"/>
      <c r="L1728" s="131"/>
      <c r="M1728" s="76"/>
    </row>
    <row r="1729" spans="1:13">
      <c r="A1729" s="131"/>
      <c r="B1729" s="131"/>
      <c r="C1729" s="130"/>
      <c r="D1729" s="132"/>
      <c r="E1729" s="132"/>
      <c r="F1729" s="132"/>
      <c r="G1729" s="132"/>
      <c r="H1729" s="132"/>
      <c r="I1729" s="76"/>
      <c r="J1729" s="76"/>
      <c r="K1729" s="76"/>
      <c r="L1729" s="131"/>
      <c r="M1729" s="76"/>
    </row>
    <row r="1730" spans="1:13">
      <c r="A1730" s="131"/>
      <c r="B1730" s="131"/>
      <c r="C1730" s="130"/>
      <c r="D1730" s="132"/>
      <c r="E1730" s="132"/>
      <c r="F1730" s="132"/>
      <c r="G1730" s="132"/>
      <c r="H1730" s="132"/>
      <c r="I1730" s="76"/>
      <c r="J1730" s="76"/>
      <c r="K1730" s="76"/>
      <c r="L1730" s="131"/>
      <c r="M1730" s="76"/>
    </row>
    <row r="1731" spans="1:13">
      <c r="A1731" s="131"/>
      <c r="B1731" s="131"/>
      <c r="C1731" s="130"/>
      <c r="D1731" s="132"/>
      <c r="E1731" s="132"/>
      <c r="F1731" s="132"/>
      <c r="G1731" s="132"/>
      <c r="H1731" s="132"/>
      <c r="I1731" s="76"/>
      <c r="J1731" s="76"/>
      <c r="K1731" s="76"/>
      <c r="L1731" s="131"/>
      <c r="M1731" s="76"/>
    </row>
    <row r="1732" spans="1:13">
      <c r="A1732" s="131"/>
      <c r="B1732" s="131"/>
      <c r="C1732" s="130"/>
      <c r="D1732" s="132"/>
      <c r="E1732" s="132"/>
      <c r="F1732" s="132"/>
      <c r="G1732" s="132"/>
      <c r="H1732" s="132"/>
      <c r="I1732" s="76"/>
      <c r="J1732" s="76"/>
      <c r="K1732" s="76"/>
      <c r="L1732" s="131"/>
      <c r="M1732" s="76"/>
    </row>
    <row r="1733" spans="1:13">
      <c r="A1733" s="131"/>
      <c r="B1733" s="131"/>
      <c r="C1733" s="130"/>
      <c r="D1733" s="132"/>
      <c r="E1733" s="132"/>
      <c r="F1733" s="132"/>
      <c r="G1733" s="132"/>
      <c r="H1733" s="132"/>
      <c r="I1733" s="76"/>
      <c r="J1733" s="76"/>
      <c r="K1733" s="76"/>
      <c r="L1733" s="131"/>
      <c r="M1733" s="76"/>
    </row>
    <row r="1734" spans="1:13">
      <c r="A1734" s="131"/>
      <c r="B1734" s="131"/>
      <c r="C1734" s="130"/>
      <c r="D1734" s="132"/>
      <c r="E1734" s="132"/>
      <c r="F1734" s="132"/>
      <c r="G1734" s="132"/>
      <c r="H1734" s="132"/>
      <c r="I1734" s="76"/>
      <c r="J1734" s="76"/>
      <c r="K1734" s="76"/>
      <c r="L1734" s="131"/>
      <c r="M1734" s="76"/>
    </row>
    <row r="1735" spans="1:13">
      <c r="A1735" s="131"/>
      <c r="B1735" s="131"/>
      <c r="C1735" s="130"/>
      <c r="D1735" s="132"/>
      <c r="E1735" s="132"/>
      <c r="F1735" s="132"/>
      <c r="G1735" s="132"/>
      <c r="H1735" s="132"/>
      <c r="I1735" s="76"/>
      <c r="J1735" s="76"/>
      <c r="K1735" s="76"/>
      <c r="L1735" s="131"/>
      <c r="M1735" s="76"/>
    </row>
    <row r="1736" spans="1:13">
      <c r="A1736" s="131"/>
      <c r="B1736" s="131"/>
      <c r="C1736" s="130"/>
      <c r="D1736" s="132"/>
      <c r="E1736" s="132"/>
      <c r="F1736" s="132"/>
      <c r="G1736" s="132"/>
      <c r="H1736" s="132"/>
      <c r="I1736" s="76"/>
      <c r="J1736" s="76"/>
      <c r="K1736" s="76"/>
      <c r="L1736" s="131"/>
      <c r="M1736" s="76"/>
    </row>
    <row r="1737" spans="1:13">
      <c r="A1737" s="131"/>
      <c r="B1737" s="131"/>
      <c r="C1737" s="130"/>
      <c r="D1737" s="132"/>
      <c r="E1737" s="132"/>
      <c r="F1737" s="132"/>
      <c r="G1737" s="132"/>
      <c r="H1737" s="132"/>
      <c r="I1737" s="76"/>
      <c r="J1737" s="76"/>
      <c r="K1737" s="76"/>
      <c r="L1737" s="131"/>
      <c r="M1737" s="76"/>
    </row>
    <row r="1738" spans="1:13">
      <c r="A1738" s="131"/>
      <c r="B1738" s="131"/>
      <c r="C1738" s="130"/>
      <c r="D1738" s="132"/>
      <c r="E1738" s="132"/>
      <c r="F1738" s="132"/>
      <c r="G1738" s="132"/>
      <c r="H1738" s="132"/>
      <c r="I1738" s="76"/>
      <c r="J1738" s="76"/>
      <c r="K1738" s="76"/>
      <c r="L1738" s="131"/>
      <c r="M1738" s="76"/>
    </row>
    <row r="1739" spans="1:13">
      <c r="A1739" s="131"/>
      <c r="B1739" s="131"/>
      <c r="C1739" s="130"/>
      <c r="D1739" s="132"/>
      <c r="E1739" s="132"/>
      <c r="F1739" s="132"/>
      <c r="G1739" s="132"/>
      <c r="H1739" s="132"/>
      <c r="I1739" s="76"/>
      <c r="J1739" s="76"/>
      <c r="K1739" s="76"/>
      <c r="L1739" s="131"/>
      <c r="M1739" s="76"/>
    </row>
    <row r="1740" spans="1:13">
      <c r="A1740" s="131"/>
      <c r="B1740" s="131"/>
      <c r="C1740" s="130"/>
      <c r="D1740" s="132"/>
      <c r="E1740" s="132"/>
      <c r="F1740" s="132"/>
      <c r="G1740" s="132"/>
      <c r="H1740" s="132"/>
      <c r="I1740" s="76"/>
      <c r="J1740" s="76"/>
      <c r="K1740" s="76"/>
      <c r="L1740" s="131"/>
      <c r="M1740" s="76"/>
    </row>
    <row r="1741" spans="1:13">
      <c r="A1741" s="131"/>
      <c r="B1741" s="131"/>
      <c r="C1741" s="130"/>
      <c r="D1741" s="132"/>
      <c r="E1741" s="132"/>
      <c r="F1741" s="132"/>
      <c r="G1741" s="132"/>
      <c r="H1741" s="132"/>
      <c r="I1741" s="76"/>
      <c r="J1741" s="76"/>
      <c r="K1741" s="76"/>
      <c r="L1741" s="131"/>
      <c r="M1741" s="76"/>
    </row>
    <row r="1742" spans="1:13">
      <c r="A1742" s="131"/>
      <c r="B1742" s="131"/>
      <c r="C1742" s="130"/>
      <c r="D1742" s="132"/>
      <c r="E1742" s="132"/>
      <c r="F1742" s="132"/>
      <c r="G1742" s="132"/>
      <c r="H1742" s="132"/>
      <c r="I1742" s="76"/>
      <c r="J1742" s="76"/>
      <c r="K1742" s="76"/>
      <c r="L1742" s="131"/>
      <c r="M1742" s="76"/>
    </row>
    <row r="1743" spans="1:13">
      <c r="A1743" s="131"/>
      <c r="B1743" s="131"/>
      <c r="C1743" s="130"/>
      <c r="D1743" s="132"/>
      <c r="E1743" s="132"/>
      <c r="F1743" s="132"/>
      <c r="G1743" s="132"/>
      <c r="H1743" s="132"/>
      <c r="I1743" s="76"/>
      <c r="J1743" s="76"/>
      <c r="K1743" s="76"/>
      <c r="L1743" s="131"/>
      <c r="M1743" s="76"/>
    </row>
    <row r="1744" spans="1:13">
      <c r="A1744" s="131"/>
      <c r="B1744" s="131"/>
      <c r="C1744" s="130"/>
      <c r="D1744" s="132"/>
      <c r="E1744" s="132"/>
      <c r="F1744" s="132"/>
      <c r="G1744" s="132"/>
      <c r="H1744" s="132"/>
      <c r="I1744" s="76"/>
      <c r="J1744" s="76"/>
      <c r="K1744" s="76"/>
      <c r="L1744" s="131"/>
      <c r="M1744" s="76"/>
    </row>
    <row r="1745" spans="1:13">
      <c r="A1745" s="131"/>
      <c r="B1745" s="131"/>
      <c r="C1745" s="130"/>
      <c r="D1745" s="132"/>
      <c r="E1745" s="132"/>
      <c r="F1745" s="132"/>
      <c r="G1745" s="132"/>
      <c r="H1745" s="132"/>
      <c r="I1745" s="76"/>
      <c r="J1745" s="76"/>
      <c r="K1745" s="76"/>
      <c r="L1745" s="131"/>
      <c r="M1745" s="76"/>
    </row>
    <row r="1746" spans="1:13">
      <c r="A1746" s="131"/>
      <c r="B1746" s="131"/>
      <c r="C1746" s="130"/>
      <c r="D1746" s="132"/>
      <c r="E1746" s="132"/>
      <c r="F1746" s="132"/>
      <c r="G1746" s="132"/>
      <c r="H1746" s="132"/>
      <c r="I1746" s="76"/>
      <c r="J1746" s="76"/>
      <c r="K1746" s="76"/>
      <c r="L1746" s="131"/>
      <c r="M1746" s="76"/>
    </row>
    <row r="1747" spans="1:13">
      <c r="A1747" s="131"/>
      <c r="B1747" s="131"/>
      <c r="C1747" s="130"/>
      <c r="D1747" s="132"/>
      <c r="E1747" s="132"/>
      <c r="F1747" s="132"/>
      <c r="G1747" s="132"/>
      <c r="H1747" s="132"/>
      <c r="I1747" s="76"/>
      <c r="J1747" s="76"/>
      <c r="K1747" s="76"/>
      <c r="L1747" s="131"/>
      <c r="M1747" s="76"/>
    </row>
    <row r="1748" spans="1:13">
      <c r="A1748" s="131"/>
      <c r="B1748" s="131"/>
      <c r="C1748" s="130"/>
      <c r="D1748" s="132"/>
      <c r="E1748" s="132"/>
      <c r="F1748" s="132"/>
      <c r="G1748" s="132"/>
      <c r="H1748" s="132"/>
      <c r="I1748" s="76"/>
      <c r="J1748" s="76"/>
      <c r="K1748" s="76"/>
      <c r="L1748" s="131"/>
      <c r="M1748" s="76"/>
    </row>
    <row r="1749" spans="1:13">
      <c r="A1749" s="131"/>
      <c r="B1749" s="131"/>
      <c r="C1749" s="130"/>
      <c r="D1749" s="132"/>
      <c r="E1749" s="132"/>
      <c r="F1749" s="132"/>
      <c r="G1749" s="132"/>
      <c r="H1749" s="132"/>
      <c r="I1749" s="76"/>
      <c r="J1749" s="76"/>
      <c r="K1749" s="76"/>
      <c r="L1749" s="131"/>
      <c r="M1749" s="76"/>
    </row>
    <row r="1750" spans="1:13">
      <c r="A1750" s="131"/>
      <c r="B1750" s="131"/>
      <c r="C1750" s="130"/>
      <c r="D1750" s="132"/>
      <c r="E1750" s="132"/>
      <c r="F1750" s="132"/>
      <c r="G1750" s="132"/>
      <c r="H1750" s="132"/>
      <c r="I1750" s="76"/>
      <c r="J1750" s="76"/>
      <c r="K1750" s="76"/>
      <c r="L1750" s="131"/>
      <c r="M1750" s="76"/>
    </row>
    <row r="1751" spans="1:13">
      <c r="A1751" s="131"/>
      <c r="B1751" s="131"/>
      <c r="C1751" s="130"/>
      <c r="D1751" s="132"/>
      <c r="E1751" s="132"/>
      <c r="F1751" s="132"/>
      <c r="G1751" s="132"/>
      <c r="H1751" s="132"/>
      <c r="I1751" s="76"/>
      <c r="J1751" s="76"/>
      <c r="K1751" s="76"/>
      <c r="L1751" s="131"/>
      <c r="M1751" s="76"/>
    </row>
    <row r="1752" spans="1:13">
      <c r="A1752" s="131"/>
      <c r="B1752" s="131"/>
      <c r="C1752" s="130"/>
      <c r="D1752" s="132"/>
      <c r="E1752" s="132"/>
      <c r="F1752" s="132"/>
      <c r="G1752" s="132"/>
      <c r="H1752" s="132"/>
      <c r="I1752" s="76"/>
      <c r="J1752" s="76"/>
      <c r="K1752" s="76"/>
      <c r="L1752" s="131"/>
      <c r="M1752" s="76"/>
    </row>
    <row r="1753" spans="1:13">
      <c r="A1753" s="131"/>
      <c r="B1753" s="131"/>
      <c r="C1753" s="130"/>
      <c r="D1753" s="132"/>
      <c r="E1753" s="132"/>
      <c r="F1753" s="132"/>
      <c r="G1753" s="132"/>
      <c r="H1753" s="132"/>
      <c r="I1753" s="76"/>
      <c r="J1753" s="76"/>
      <c r="K1753" s="76"/>
      <c r="L1753" s="131"/>
      <c r="M1753" s="76"/>
    </row>
    <row r="1754" spans="1:13">
      <c r="A1754" s="131"/>
      <c r="B1754" s="131"/>
      <c r="C1754" s="130"/>
      <c r="D1754" s="132"/>
      <c r="E1754" s="132"/>
      <c r="F1754" s="132"/>
      <c r="G1754" s="132"/>
      <c r="H1754" s="132"/>
      <c r="I1754" s="76"/>
      <c r="J1754" s="76"/>
      <c r="K1754" s="76"/>
      <c r="L1754" s="131"/>
      <c r="M1754" s="76"/>
    </row>
    <row r="1755" spans="1:13">
      <c r="A1755" s="131"/>
      <c r="B1755" s="131"/>
      <c r="C1755" s="130"/>
      <c r="D1755" s="132"/>
      <c r="E1755" s="132"/>
      <c r="F1755" s="132"/>
      <c r="G1755" s="132"/>
      <c r="H1755" s="132"/>
      <c r="I1755" s="76"/>
      <c r="J1755" s="76"/>
      <c r="K1755" s="76"/>
      <c r="L1755" s="131"/>
      <c r="M1755" s="76"/>
    </row>
    <row r="1756" spans="1:13">
      <c r="A1756" s="131"/>
      <c r="B1756" s="131"/>
      <c r="C1756" s="130"/>
      <c r="D1756" s="132"/>
      <c r="E1756" s="132"/>
      <c r="F1756" s="132"/>
      <c r="G1756" s="132"/>
      <c r="H1756" s="132"/>
      <c r="I1756" s="76"/>
      <c r="J1756" s="76"/>
      <c r="K1756" s="76"/>
      <c r="L1756" s="131"/>
      <c r="M1756" s="76"/>
    </row>
    <row r="1757" spans="1:13">
      <c r="A1757" s="131"/>
      <c r="B1757" s="131"/>
      <c r="C1757" s="130"/>
      <c r="D1757" s="132"/>
      <c r="E1757" s="132"/>
      <c r="F1757" s="132"/>
      <c r="G1757" s="132"/>
      <c r="H1757" s="132"/>
      <c r="I1757" s="76"/>
      <c r="J1757" s="76"/>
      <c r="K1757" s="76"/>
      <c r="L1757" s="131"/>
      <c r="M1757" s="76"/>
    </row>
    <row r="1758" spans="1:13">
      <c r="A1758" s="131"/>
      <c r="B1758" s="131"/>
      <c r="C1758" s="130"/>
      <c r="D1758" s="132"/>
      <c r="E1758" s="132"/>
      <c r="F1758" s="132"/>
      <c r="G1758" s="132"/>
      <c r="H1758" s="132"/>
      <c r="I1758" s="76"/>
      <c r="J1758" s="76"/>
      <c r="K1758" s="76"/>
      <c r="L1758" s="131"/>
      <c r="M1758" s="76"/>
    </row>
    <row r="1759" spans="1:13">
      <c r="A1759" s="131"/>
      <c r="B1759" s="131"/>
      <c r="C1759" s="130"/>
      <c r="D1759" s="132"/>
      <c r="E1759" s="132"/>
      <c r="F1759" s="132"/>
      <c r="G1759" s="132"/>
      <c r="H1759" s="132"/>
      <c r="I1759" s="76"/>
      <c r="J1759" s="76"/>
      <c r="K1759" s="76"/>
      <c r="L1759" s="131"/>
      <c r="M1759" s="76"/>
    </row>
    <row r="1760" spans="1:13">
      <c r="A1760" s="131"/>
      <c r="B1760" s="131"/>
      <c r="C1760" s="130"/>
      <c r="D1760" s="132"/>
      <c r="E1760" s="132"/>
      <c r="F1760" s="132"/>
      <c r="G1760" s="132"/>
      <c r="H1760" s="132"/>
      <c r="I1760" s="76"/>
      <c r="J1760" s="76"/>
      <c r="K1760" s="76"/>
      <c r="L1760" s="131"/>
      <c r="M1760" s="76"/>
    </row>
    <row r="1761" spans="1:13">
      <c r="A1761" s="131"/>
      <c r="B1761" s="131"/>
      <c r="C1761" s="130"/>
      <c r="D1761" s="132"/>
      <c r="E1761" s="132"/>
      <c r="F1761" s="132"/>
      <c r="G1761" s="132"/>
      <c r="H1761" s="132"/>
      <c r="I1761" s="76"/>
      <c r="J1761" s="76"/>
      <c r="K1761" s="76"/>
      <c r="L1761" s="131"/>
      <c r="M1761" s="76"/>
    </row>
    <row r="1762" spans="1:13">
      <c r="A1762" s="131"/>
      <c r="B1762" s="131"/>
      <c r="C1762" s="130"/>
      <c r="D1762" s="132"/>
      <c r="E1762" s="132"/>
      <c r="F1762" s="132"/>
      <c r="G1762" s="132"/>
      <c r="H1762" s="132"/>
      <c r="I1762" s="76"/>
      <c r="J1762" s="76"/>
      <c r="K1762" s="76"/>
      <c r="L1762" s="131"/>
      <c r="M1762" s="76"/>
    </row>
    <row r="1763" spans="1:13">
      <c r="A1763" s="131"/>
      <c r="B1763" s="131"/>
      <c r="C1763" s="130"/>
      <c r="D1763" s="132"/>
      <c r="E1763" s="132"/>
      <c r="F1763" s="132"/>
      <c r="G1763" s="132"/>
      <c r="H1763" s="132"/>
      <c r="I1763" s="76"/>
      <c r="J1763" s="76"/>
      <c r="K1763" s="76"/>
      <c r="L1763" s="131"/>
      <c r="M1763" s="76"/>
    </row>
    <row r="1764" spans="1:13">
      <c r="A1764" s="131"/>
      <c r="B1764" s="131"/>
      <c r="C1764" s="130"/>
      <c r="D1764" s="132"/>
      <c r="E1764" s="132"/>
      <c r="F1764" s="132"/>
      <c r="G1764" s="132"/>
      <c r="H1764" s="132"/>
      <c r="I1764" s="76"/>
      <c r="J1764" s="76"/>
      <c r="K1764" s="76"/>
      <c r="L1764" s="131"/>
      <c r="M1764" s="76"/>
    </row>
    <row r="1765" spans="1:13" ht="15.75">
      <c r="A1765" s="131"/>
      <c r="B1765" s="131"/>
      <c r="C1765" s="129"/>
      <c r="D1765" s="132"/>
      <c r="E1765" s="132"/>
      <c r="F1765" s="132"/>
      <c r="G1765" s="132"/>
      <c r="H1765" s="132"/>
      <c r="I1765" s="76"/>
      <c r="J1765" s="76"/>
      <c r="K1765" s="76"/>
      <c r="L1765" s="131"/>
      <c r="M1765" s="76"/>
    </row>
    <row r="1766" spans="1:13" ht="15.75">
      <c r="A1766" s="131"/>
      <c r="B1766" s="131"/>
      <c r="C1766" s="129"/>
      <c r="D1766" s="132"/>
      <c r="E1766" s="132"/>
      <c r="F1766" s="132"/>
      <c r="G1766" s="132"/>
      <c r="H1766" s="132"/>
      <c r="I1766" s="76"/>
      <c r="J1766" s="76"/>
      <c r="K1766" s="76"/>
      <c r="L1766" s="131"/>
      <c r="M1766" s="76"/>
    </row>
    <row r="1767" spans="1:13" ht="15.75">
      <c r="A1767" s="131"/>
      <c r="B1767" s="31"/>
      <c r="C1767" s="129"/>
      <c r="D1767" s="132"/>
      <c r="E1767" s="132"/>
      <c r="F1767" s="132"/>
      <c r="G1767" s="132"/>
      <c r="H1767" s="132"/>
      <c r="I1767" s="76"/>
      <c r="J1767" s="76"/>
      <c r="K1767" s="76"/>
      <c r="L1767" s="131"/>
      <c r="M1767" s="76"/>
    </row>
    <row r="1768" spans="1:13" ht="15.75">
      <c r="A1768" s="131"/>
      <c r="B1768" s="31"/>
      <c r="C1768" s="129"/>
      <c r="D1768" s="132"/>
      <c r="E1768" s="132"/>
      <c r="F1768" s="132"/>
      <c r="G1768" s="132"/>
      <c r="H1768" s="132"/>
      <c r="I1768" s="76"/>
      <c r="J1768" s="76"/>
      <c r="K1768" s="76"/>
      <c r="L1768" s="131"/>
      <c r="M1768" s="76"/>
    </row>
    <row r="1769" spans="1:13" ht="15.75">
      <c r="A1769" s="131"/>
      <c r="B1769" s="31"/>
      <c r="C1769" s="129"/>
      <c r="D1769" s="132"/>
      <c r="E1769" s="132"/>
      <c r="F1769" s="132"/>
      <c r="G1769" s="132"/>
      <c r="H1769" s="132"/>
      <c r="I1769" s="76"/>
      <c r="J1769" s="76"/>
      <c r="K1769" s="76"/>
      <c r="L1769" s="131"/>
      <c r="M1769" s="76"/>
    </row>
    <row r="1770" spans="1:13" ht="15.75">
      <c r="A1770" s="131"/>
      <c r="B1770" s="31"/>
      <c r="C1770" s="129"/>
      <c r="D1770" s="132"/>
      <c r="E1770" s="132"/>
      <c r="F1770" s="132"/>
      <c r="G1770" s="132"/>
      <c r="H1770" s="132"/>
      <c r="I1770" s="76"/>
      <c r="J1770" s="76"/>
      <c r="K1770" s="76"/>
      <c r="L1770" s="131"/>
      <c r="M1770" s="76"/>
    </row>
    <row r="1771" spans="1:13">
      <c r="A1771" s="131"/>
      <c r="L1771" s="131"/>
      <c r="M1771" s="76"/>
    </row>
    <row r="1772" spans="1:13">
      <c r="A1772" s="131"/>
      <c r="L1772" s="131"/>
      <c r="M1772" s="76"/>
    </row>
    <row r="1773" spans="1:13">
      <c r="A1773" s="131"/>
      <c r="L1773" s="131"/>
      <c r="M1773" s="76"/>
    </row>
    <row r="1774" spans="1:13">
      <c r="A1774" s="131"/>
      <c r="L1774" s="131"/>
      <c r="M1774" s="76"/>
    </row>
    <row r="1775" spans="1:13">
      <c r="A1775" s="131"/>
      <c r="L1775" s="131"/>
      <c r="M1775" s="76"/>
    </row>
    <row r="1776" spans="1:13">
      <c r="A1776" s="131"/>
      <c r="L1776" s="131"/>
      <c r="M1776" s="76"/>
    </row>
    <row r="1777" spans="1:13">
      <c r="A1777" s="131"/>
      <c r="L1777" s="131"/>
      <c r="M1777" s="76"/>
    </row>
    <row r="1778" spans="1:13">
      <c r="A1778" s="131"/>
      <c r="L1778" s="131"/>
      <c r="M1778" s="76"/>
    </row>
    <row r="1779" spans="1:13">
      <c r="A1779" s="131"/>
      <c r="L1779" s="131"/>
      <c r="M1779" s="76"/>
    </row>
    <row r="1780" spans="1:13">
      <c r="A1780" s="131"/>
      <c r="L1780" s="131"/>
      <c r="M1780" s="76"/>
    </row>
    <row r="1781" spans="1:13">
      <c r="A1781" s="131"/>
      <c r="L1781" s="131"/>
      <c r="M1781" s="76"/>
    </row>
    <row r="1782" spans="1:13" ht="15.75">
      <c r="A1782" s="31"/>
      <c r="L1782" s="31"/>
      <c r="M1782" s="76"/>
    </row>
    <row r="1783" spans="1:13" ht="15.75">
      <c r="A1783" s="31"/>
      <c r="L1783" s="31"/>
      <c r="M1783" s="76"/>
    </row>
    <row r="1784" spans="1:13" ht="15.75">
      <c r="A1784" s="31"/>
      <c r="L1784" s="31"/>
      <c r="M1784" s="76"/>
    </row>
    <row r="1785" spans="1:13" ht="15.75">
      <c r="A1785" s="31"/>
      <c r="L1785" s="31"/>
      <c r="M1785" s="76"/>
    </row>
  </sheetData>
  <mergeCells count="13">
    <mergeCell ref="C5:I5"/>
    <mergeCell ref="C72:D72"/>
    <mergeCell ref="E7:I7"/>
    <mergeCell ref="E70:I70"/>
    <mergeCell ref="E133:I133"/>
    <mergeCell ref="B133:B134"/>
    <mergeCell ref="C133:D134"/>
    <mergeCell ref="C135:D135"/>
    <mergeCell ref="B7:B8"/>
    <mergeCell ref="C7:D8"/>
    <mergeCell ref="C9:D9"/>
    <mergeCell ref="B70:B71"/>
    <mergeCell ref="C70:D71"/>
  </mergeCells>
  <hyperlinks>
    <hyperlink ref="C1" location="Spis!B32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60" fitToHeight="0" orientation="portrait" r:id="rId1"/>
  <headerFooter alignWithMargins="0">
    <oddFooter>&amp;LModuł planu inwestycyjnego&amp;C&amp;P/&amp;N&amp;R&amp;A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9">
    <pageSetUpPr fitToPage="1"/>
  </sheetPr>
  <dimension ref="A1:P619"/>
  <sheetViews>
    <sheetView zoomScale="50" zoomScaleNormal="50" workbookViewId="0">
      <pane ySplit="7" topLeftCell="A8" activePane="bottomLeft" state="frozen"/>
      <selection pane="bottomLeft" activeCell="A8" sqref="A8"/>
    </sheetView>
  </sheetViews>
  <sheetFormatPr defaultRowHeight="12.75" outlineLevelRow="1"/>
  <cols>
    <col min="1" max="1" width="3.77734375" style="118" customWidth="1"/>
    <col min="2" max="2" width="4.77734375" style="118" customWidth="1"/>
    <col min="3" max="3" width="40.77734375" style="118" customWidth="1"/>
    <col min="4" max="4" width="20.77734375" style="118" customWidth="1"/>
    <col min="5" max="5" width="44.77734375" style="118" customWidth="1"/>
    <col min="6" max="6" width="40.77734375" style="118" customWidth="1"/>
    <col min="7" max="7" width="36.77734375" style="118" customWidth="1"/>
    <col min="8" max="8" width="35.77734375" style="118" customWidth="1"/>
    <col min="9" max="14" width="15.77734375" style="118" customWidth="1"/>
    <col min="15" max="15" width="35.77734375" style="118" customWidth="1"/>
    <col min="16" max="31" width="10.77734375" style="118" customWidth="1"/>
    <col min="32" max="16384" width="8.88671875" style="118"/>
  </cols>
  <sheetData>
    <row r="1" spans="1:16" s="75" customFormat="1" ht="15.75">
      <c r="A1" s="446"/>
      <c r="B1" s="446"/>
      <c r="C1" s="499" t="s">
        <v>9</v>
      </c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</row>
    <row r="2" spans="1:16" s="75" customFormat="1" ht="9.9499999999999993" customHeight="1">
      <c r="A2" s="446"/>
      <c r="B2" s="447"/>
      <c r="C2" s="896"/>
      <c r="D2" s="897"/>
      <c r="E2" s="897"/>
      <c r="F2" s="897"/>
      <c r="G2" s="897"/>
      <c r="H2" s="446"/>
      <c r="I2" s="446"/>
      <c r="J2" s="446"/>
      <c r="K2" s="446"/>
      <c r="L2" s="446"/>
      <c r="M2" s="446"/>
      <c r="N2" s="446"/>
      <c r="O2" s="446"/>
      <c r="P2" s="446"/>
    </row>
    <row r="3" spans="1:16" s="75" customFormat="1" ht="15" customHeight="1">
      <c r="A3" s="446"/>
      <c r="B3" s="465" t="s">
        <v>13</v>
      </c>
      <c r="C3" s="885" t="s">
        <v>34</v>
      </c>
      <c r="D3" s="886"/>
      <c r="E3" s="886"/>
      <c r="F3" s="886"/>
      <c r="G3" s="886"/>
      <c r="H3" s="887"/>
      <c r="I3" s="510"/>
      <c r="J3" s="653"/>
      <c r="K3" s="653"/>
      <c r="L3" s="510"/>
      <c r="M3" s="510"/>
      <c r="N3" s="446"/>
      <c r="O3" s="446"/>
      <c r="P3" s="446"/>
    </row>
    <row r="4" spans="1:16" s="75" customFormat="1" ht="15" customHeight="1">
      <c r="A4" s="446"/>
      <c r="B4" s="465" t="s">
        <v>28</v>
      </c>
      <c r="C4" s="885" t="s">
        <v>214</v>
      </c>
      <c r="D4" s="888"/>
      <c r="E4" s="888"/>
      <c r="F4" s="888"/>
      <c r="G4" s="888"/>
      <c r="H4" s="887"/>
      <c r="I4" s="510"/>
      <c r="J4" s="653"/>
      <c r="K4" s="653"/>
      <c r="L4" s="510"/>
      <c r="M4" s="510"/>
      <c r="N4" s="446"/>
      <c r="O4" s="446"/>
      <c r="P4" s="446"/>
    </row>
    <row r="5" spans="1:16" s="70" customFormat="1" ht="15" customHeight="1">
      <c r="A5" s="448"/>
      <c r="B5" s="465" t="s">
        <v>29</v>
      </c>
      <c r="C5" s="885" t="s">
        <v>78</v>
      </c>
      <c r="D5" s="885"/>
      <c r="E5" s="885"/>
      <c r="F5" s="885"/>
      <c r="G5" s="885"/>
      <c r="H5" s="855"/>
      <c r="I5" s="509"/>
      <c r="J5" s="652"/>
      <c r="K5" s="652"/>
      <c r="L5" s="509"/>
      <c r="M5" s="509"/>
      <c r="N5" s="448"/>
      <c r="O5" s="448"/>
      <c r="P5" s="448"/>
    </row>
    <row r="6" spans="1:16" s="70" customFormat="1" ht="15" customHeight="1">
      <c r="A6" s="448"/>
      <c r="B6" s="465" t="s">
        <v>35</v>
      </c>
      <c r="C6" s="885" t="s">
        <v>77</v>
      </c>
      <c r="D6" s="885"/>
      <c r="E6" s="885"/>
      <c r="F6" s="885"/>
      <c r="G6" s="885"/>
      <c r="H6" s="855"/>
      <c r="I6" s="509"/>
      <c r="J6" s="652"/>
      <c r="K6" s="652"/>
      <c r="L6" s="509"/>
      <c r="M6" s="509"/>
      <c r="N6" s="448"/>
      <c r="O6" s="448"/>
      <c r="P6" s="448"/>
    </row>
    <row r="7" spans="1:16" s="70" customFormat="1" ht="50.1" customHeight="1">
      <c r="A7" s="448"/>
      <c r="B7" s="465" t="s">
        <v>38</v>
      </c>
      <c r="C7" s="885" t="s">
        <v>211</v>
      </c>
      <c r="D7" s="889"/>
      <c r="E7" s="889"/>
      <c r="F7" s="889"/>
      <c r="G7" s="889"/>
      <c r="H7" s="855"/>
      <c r="I7" s="509"/>
      <c r="J7" s="652"/>
      <c r="K7" s="652"/>
      <c r="L7" s="509"/>
      <c r="M7" s="509"/>
      <c r="N7" s="448"/>
      <c r="O7" s="448"/>
      <c r="P7" s="448"/>
    </row>
    <row r="8" spans="1:16" s="75" customFormat="1" ht="30" customHeight="1" thickBot="1">
      <c r="A8" s="446"/>
      <c r="B8" s="449" t="s">
        <v>145</v>
      </c>
      <c r="C8" s="446"/>
      <c r="D8" s="446"/>
      <c r="E8" s="446"/>
      <c r="F8" s="446"/>
      <c r="G8" s="446"/>
      <c r="H8" s="446"/>
      <c r="I8" s="446"/>
      <c r="J8" s="446"/>
      <c r="K8" s="446"/>
      <c r="L8" s="446"/>
      <c r="M8" s="446"/>
      <c r="N8" s="450"/>
      <c r="O8" s="450"/>
      <c r="P8" s="446"/>
    </row>
    <row r="9" spans="1:16" s="75" customFormat="1" ht="20.100000000000001" customHeight="1" thickBot="1">
      <c r="A9" s="446"/>
      <c r="B9" s="904" t="str">
        <f>'Tab.G1.1-4'!$B$8</f>
        <v>LP</v>
      </c>
      <c r="C9" s="907" t="str">
        <f>"Nazwa projektu inwestycyjnego"</f>
        <v>Nazwa projektu inwestycyjnego</v>
      </c>
      <c r="D9" s="907" t="str">
        <f>"Lokalizacja projektu inwestycyjnego"</f>
        <v>Lokalizacja projektu inwestycyjnego</v>
      </c>
      <c r="E9" s="907" t="str">
        <f>"Cel realizacji projektu"</f>
        <v>Cel realizacji projektu</v>
      </c>
      <c r="F9" s="908" t="str">
        <f>"Spodziewane efekty, wynikające z realizacji projektu"</f>
        <v>Spodziewane efekty, wynikające z realizacji projektu</v>
      </c>
      <c r="G9" s="908" t="str">
        <f>"Wartość dla poszczególnych spodziewanych efektów"</f>
        <v>Wartość dla poszczególnych spodziewanych efektów</v>
      </c>
      <c r="H9" s="907" t="str">
        <f>"Zakres prac"</f>
        <v>Zakres prac</v>
      </c>
      <c r="I9" s="881" t="str">
        <f>"POZIOM NAKŁADÓW INWESTYCYJNYCH"</f>
        <v>POZIOM NAKŁADÓW INWESTYCYJNYCH</v>
      </c>
      <c r="J9" s="882"/>
      <c r="K9" s="882"/>
      <c r="L9" s="883"/>
      <c r="M9" s="883"/>
      <c r="N9" s="884"/>
      <c r="O9" s="901" t="str">
        <f>"UWAGI"</f>
        <v>UWAGI</v>
      </c>
      <c r="P9" s="446"/>
    </row>
    <row r="10" spans="1:16" s="104" customFormat="1" ht="20.100000000000001" customHeight="1">
      <c r="A10" s="451"/>
      <c r="B10" s="905"/>
      <c r="C10" s="905"/>
      <c r="D10" s="905"/>
      <c r="E10" s="905"/>
      <c r="F10" s="905"/>
      <c r="G10" s="905"/>
      <c r="H10" s="905"/>
      <c r="I10" s="879" t="str">
        <f>"OGÓŁEM"</f>
        <v>OGÓŁEM</v>
      </c>
      <c r="J10" s="804" t="str">
        <f>'Tab.G1.1-4'!$E$8</f>
        <v>PLAN DO REALIZACJI</v>
      </c>
      <c r="K10" s="805"/>
      <c r="L10" s="805"/>
      <c r="M10" s="805"/>
      <c r="N10" s="806"/>
      <c r="O10" s="902"/>
      <c r="P10" s="446"/>
    </row>
    <row r="11" spans="1:16" s="104" customFormat="1" ht="20.100000000000001" customHeight="1">
      <c r="A11" s="451"/>
      <c r="B11" s="905"/>
      <c r="C11" s="905"/>
      <c r="D11" s="905"/>
      <c r="E11" s="905"/>
      <c r="F11" s="905"/>
      <c r="G11" s="905"/>
      <c r="H11" s="905"/>
      <c r="I11" s="880"/>
      <c r="J11" s="514">
        <f>SUM(Rok_ZPR,1)</f>
        <v>2024</v>
      </c>
      <c r="K11" s="514">
        <f>SUM(J11,1)</f>
        <v>2025</v>
      </c>
      <c r="L11" s="514">
        <f>SUM(K11,1)</f>
        <v>2026</v>
      </c>
      <c r="M11" s="514">
        <f>SUM(L11,1)</f>
        <v>2027</v>
      </c>
      <c r="N11" s="684">
        <f>SUM(M11,1)</f>
        <v>2028</v>
      </c>
      <c r="O11" s="902"/>
      <c r="P11" s="446"/>
    </row>
    <row r="12" spans="1:16" s="105" customFormat="1" ht="20.100000000000001" customHeight="1">
      <c r="A12" s="452"/>
      <c r="B12" s="906"/>
      <c r="C12" s="906"/>
      <c r="D12" s="906"/>
      <c r="E12" s="906"/>
      <c r="F12" s="906"/>
      <c r="G12" s="906"/>
      <c r="H12" s="906"/>
      <c r="I12" s="647" t="str">
        <f t="shared" ref="I12:J12" si="0">JM_01</f>
        <v>[tys. zł]</v>
      </c>
      <c r="J12" s="646" t="str">
        <f t="shared" si="0"/>
        <v>[tys. zł]</v>
      </c>
      <c r="K12" s="646" t="str">
        <f t="shared" ref="K12:N12" si="1">JM_01</f>
        <v>[tys. zł]</v>
      </c>
      <c r="L12" s="646" t="str">
        <f t="shared" si="1"/>
        <v>[tys. zł]</v>
      </c>
      <c r="M12" s="646" t="str">
        <f t="shared" si="1"/>
        <v>[tys. zł]</v>
      </c>
      <c r="N12" s="709" t="str">
        <f t="shared" si="1"/>
        <v>[tys. zł]</v>
      </c>
      <c r="O12" s="903"/>
      <c r="P12" s="459"/>
    </row>
    <row r="13" spans="1:16" s="106" customFormat="1" ht="15" customHeight="1" thickBot="1">
      <c r="A13" s="453"/>
      <c r="B13" s="284" t="str">
        <f t="array" ref="B13:O13">TRANSPOSE('Tab.G5.1-3'!$B$9:$B$22)</f>
        <v>01</v>
      </c>
      <c r="C13" s="284" t="str">
        <v>02</v>
      </c>
      <c r="D13" s="284" t="str">
        <v>03</v>
      </c>
      <c r="E13" s="284" t="str">
        <v>04</v>
      </c>
      <c r="F13" s="284" t="str">
        <v>05</v>
      </c>
      <c r="G13" s="284" t="str">
        <v>06</v>
      </c>
      <c r="H13" s="284" t="str">
        <v>07</v>
      </c>
      <c r="I13" s="284" t="str">
        <v>08</v>
      </c>
      <c r="J13" s="284" t="str">
        <v>09</v>
      </c>
      <c r="K13" s="284" t="str">
        <v>10</v>
      </c>
      <c r="L13" s="284" t="str">
        <v>11</v>
      </c>
      <c r="M13" s="284" t="str">
        <v>12</v>
      </c>
      <c r="N13" s="284" t="str">
        <v>13</v>
      </c>
      <c r="O13" s="284" t="str">
        <v>14</v>
      </c>
      <c r="P13" s="460"/>
    </row>
    <row r="14" spans="1:16" s="106" customFormat="1" ht="12.75" customHeight="1">
      <c r="A14" s="453"/>
      <c r="B14" s="890">
        <v>1</v>
      </c>
      <c r="C14" s="893"/>
      <c r="D14" s="894"/>
      <c r="E14" s="893"/>
      <c r="F14" s="107"/>
      <c r="G14" s="108"/>
      <c r="H14" s="893"/>
      <c r="I14" s="869">
        <f>SUM(J14:N16)</f>
        <v>0</v>
      </c>
      <c r="J14" s="869"/>
      <c r="K14" s="869"/>
      <c r="L14" s="869"/>
      <c r="M14" s="869"/>
      <c r="N14" s="869"/>
      <c r="O14" s="869"/>
      <c r="P14" s="461"/>
    </row>
    <row r="15" spans="1:16" s="106" customFormat="1">
      <c r="A15" s="453"/>
      <c r="B15" s="891"/>
      <c r="C15" s="873"/>
      <c r="D15" s="873"/>
      <c r="E15" s="873"/>
      <c r="F15" s="109"/>
      <c r="G15" s="110"/>
      <c r="H15" s="873"/>
      <c r="I15" s="870"/>
      <c r="J15" s="870"/>
      <c r="K15" s="870"/>
      <c r="L15" s="870"/>
      <c r="M15" s="870"/>
      <c r="N15" s="870"/>
      <c r="O15" s="870"/>
      <c r="P15" s="461"/>
    </row>
    <row r="16" spans="1:16" s="106" customFormat="1" ht="13.5" thickBot="1">
      <c r="A16" s="453"/>
      <c r="B16" s="895"/>
      <c r="C16" s="874"/>
      <c r="D16" s="874"/>
      <c r="E16" s="874"/>
      <c r="F16" s="111"/>
      <c r="G16" s="112"/>
      <c r="H16" s="874"/>
      <c r="I16" s="871"/>
      <c r="J16" s="871"/>
      <c r="K16" s="871"/>
      <c r="L16" s="871"/>
      <c r="M16" s="871"/>
      <c r="N16" s="871"/>
      <c r="O16" s="871"/>
      <c r="P16" s="461"/>
    </row>
    <row r="17" spans="1:16" s="106" customFormat="1" ht="12.75" customHeight="1">
      <c r="A17" s="453"/>
      <c r="B17" s="890">
        <v>2</v>
      </c>
      <c r="C17" s="909"/>
      <c r="D17" s="894"/>
      <c r="E17" s="893"/>
      <c r="F17" s="107"/>
      <c r="G17" s="108"/>
      <c r="H17" s="893"/>
      <c r="I17" s="869">
        <f t="shared" ref="I17" si="2">SUM(J17:N19)</f>
        <v>0</v>
      </c>
      <c r="J17" s="869"/>
      <c r="K17" s="869"/>
      <c r="L17" s="869"/>
      <c r="M17" s="869"/>
      <c r="N17" s="869"/>
      <c r="O17" s="869"/>
      <c r="P17" s="461"/>
    </row>
    <row r="18" spans="1:16" s="106" customFormat="1">
      <c r="A18" s="453"/>
      <c r="B18" s="891"/>
      <c r="C18" s="910"/>
      <c r="D18" s="873"/>
      <c r="E18" s="873"/>
      <c r="F18" s="109"/>
      <c r="G18" s="110"/>
      <c r="H18" s="873"/>
      <c r="I18" s="870"/>
      <c r="J18" s="870"/>
      <c r="K18" s="870"/>
      <c r="L18" s="870"/>
      <c r="M18" s="870"/>
      <c r="N18" s="870"/>
      <c r="O18" s="870"/>
      <c r="P18" s="461"/>
    </row>
    <row r="19" spans="1:16" s="106" customFormat="1" ht="13.5" thickBot="1">
      <c r="A19" s="453"/>
      <c r="B19" s="895"/>
      <c r="C19" s="874"/>
      <c r="D19" s="874"/>
      <c r="E19" s="874"/>
      <c r="F19" s="111"/>
      <c r="G19" s="112"/>
      <c r="H19" s="874"/>
      <c r="I19" s="871"/>
      <c r="J19" s="871"/>
      <c r="K19" s="871"/>
      <c r="L19" s="871"/>
      <c r="M19" s="871"/>
      <c r="N19" s="871"/>
      <c r="O19" s="871"/>
      <c r="P19" s="461"/>
    </row>
    <row r="20" spans="1:16" s="106" customFormat="1" ht="12.75" customHeight="1">
      <c r="A20" s="453"/>
      <c r="B20" s="890">
        <v>3</v>
      </c>
      <c r="C20" s="893"/>
      <c r="D20" s="894"/>
      <c r="E20" s="893"/>
      <c r="F20" s="107"/>
      <c r="G20" s="108"/>
      <c r="H20" s="893"/>
      <c r="I20" s="869">
        <f t="shared" ref="I20" si="3">SUM(J20:N22)</f>
        <v>0</v>
      </c>
      <c r="J20" s="869"/>
      <c r="K20" s="869"/>
      <c r="L20" s="869"/>
      <c r="M20" s="869"/>
      <c r="N20" s="869"/>
      <c r="O20" s="869"/>
      <c r="P20" s="461"/>
    </row>
    <row r="21" spans="1:16" s="106" customFormat="1">
      <c r="A21" s="453"/>
      <c r="B21" s="891"/>
      <c r="C21" s="873"/>
      <c r="D21" s="873"/>
      <c r="E21" s="873"/>
      <c r="F21" s="109"/>
      <c r="G21" s="110"/>
      <c r="H21" s="873"/>
      <c r="I21" s="870"/>
      <c r="J21" s="870"/>
      <c r="K21" s="870"/>
      <c r="L21" s="870"/>
      <c r="M21" s="870"/>
      <c r="N21" s="870"/>
      <c r="O21" s="870"/>
      <c r="P21" s="461"/>
    </row>
    <row r="22" spans="1:16" s="106" customFormat="1" ht="13.5" thickBot="1">
      <c r="A22" s="453"/>
      <c r="B22" s="895"/>
      <c r="C22" s="874"/>
      <c r="D22" s="874"/>
      <c r="E22" s="874"/>
      <c r="F22" s="111"/>
      <c r="G22" s="112"/>
      <c r="H22" s="874"/>
      <c r="I22" s="871"/>
      <c r="J22" s="871"/>
      <c r="K22" s="871"/>
      <c r="L22" s="871"/>
      <c r="M22" s="871"/>
      <c r="N22" s="871"/>
      <c r="O22" s="871"/>
      <c r="P22" s="461"/>
    </row>
    <row r="23" spans="1:16" s="106" customFormat="1" ht="12.75" customHeight="1">
      <c r="A23" s="453"/>
      <c r="B23" s="890">
        <v>4</v>
      </c>
      <c r="C23" s="893"/>
      <c r="D23" s="894"/>
      <c r="E23" s="893"/>
      <c r="F23" s="107"/>
      <c r="G23" s="108"/>
      <c r="H23" s="893"/>
      <c r="I23" s="869">
        <f t="shared" ref="I23" si="4">SUM(J23:N25)</f>
        <v>0</v>
      </c>
      <c r="J23" s="869"/>
      <c r="K23" s="869"/>
      <c r="L23" s="869"/>
      <c r="M23" s="869"/>
      <c r="N23" s="869"/>
      <c r="O23" s="869"/>
      <c r="P23" s="461"/>
    </row>
    <row r="24" spans="1:16" s="106" customFormat="1">
      <c r="A24" s="453"/>
      <c r="B24" s="891"/>
      <c r="C24" s="873"/>
      <c r="D24" s="873"/>
      <c r="E24" s="873"/>
      <c r="F24" s="109"/>
      <c r="G24" s="110"/>
      <c r="H24" s="873"/>
      <c r="I24" s="870"/>
      <c r="J24" s="870"/>
      <c r="K24" s="870"/>
      <c r="L24" s="870"/>
      <c r="M24" s="870"/>
      <c r="N24" s="870"/>
      <c r="O24" s="870"/>
      <c r="P24" s="461"/>
    </row>
    <row r="25" spans="1:16" s="106" customFormat="1" ht="13.5" thickBot="1">
      <c r="A25" s="453"/>
      <c r="B25" s="895"/>
      <c r="C25" s="874"/>
      <c r="D25" s="874"/>
      <c r="E25" s="874"/>
      <c r="F25" s="111"/>
      <c r="G25" s="112"/>
      <c r="H25" s="874"/>
      <c r="I25" s="871"/>
      <c r="J25" s="871"/>
      <c r="K25" s="871"/>
      <c r="L25" s="871"/>
      <c r="M25" s="871"/>
      <c r="N25" s="871"/>
      <c r="O25" s="871"/>
      <c r="P25" s="461"/>
    </row>
    <row r="26" spans="1:16" s="106" customFormat="1" ht="12.75" customHeight="1">
      <c r="A26" s="453"/>
      <c r="B26" s="890">
        <v>5</v>
      </c>
      <c r="C26" s="893"/>
      <c r="D26" s="894"/>
      <c r="E26" s="893"/>
      <c r="F26" s="107"/>
      <c r="G26" s="108"/>
      <c r="H26" s="893"/>
      <c r="I26" s="869">
        <f t="shared" ref="I26" si="5">SUM(J26:N28)</f>
        <v>0</v>
      </c>
      <c r="J26" s="869"/>
      <c r="K26" s="869"/>
      <c r="L26" s="869"/>
      <c r="M26" s="869"/>
      <c r="N26" s="869"/>
      <c r="O26" s="869"/>
      <c r="P26" s="461"/>
    </row>
    <row r="27" spans="1:16" s="106" customFormat="1">
      <c r="A27" s="453"/>
      <c r="B27" s="891"/>
      <c r="C27" s="873"/>
      <c r="D27" s="873"/>
      <c r="E27" s="873"/>
      <c r="F27" s="109"/>
      <c r="G27" s="110"/>
      <c r="H27" s="873"/>
      <c r="I27" s="870"/>
      <c r="J27" s="870"/>
      <c r="K27" s="870"/>
      <c r="L27" s="870"/>
      <c r="M27" s="870"/>
      <c r="N27" s="870"/>
      <c r="O27" s="870"/>
      <c r="P27" s="461"/>
    </row>
    <row r="28" spans="1:16" s="106" customFormat="1" ht="13.5" thickBot="1">
      <c r="A28" s="453"/>
      <c r="B28" s="895"/>
      <c r="C28" s="874"/>
      <c r="D28" s="874"/>
      <c r="E28" s="874"/>
      <c r="F28" s="111"/>
      <c r="G28" s="112"/>
      <c r="H28" s="874"/>
      <c r="I28" s="871"/>
      <c r="J28" s="871"/>
      <c r="K28" s="871"/>
      <c r="L28" s="871"/>
      <c r="M28" s="871"/>
      <c r="N28" s="871"/>
      <c r="O28" s="871"/>
      <c r="P28" s="461"/>
    </row>
    <row r="29" spans="1:16" s="106" customFormat="1" ht="12.75" customHeight="1">
      <c r="A29" s="453"/>
      <c r="B29" s="890">
        <v>6</v>
      </c>
      <c r="C29" s="893"/>
      <c r="D29" s="894"/>
      <c r="E29" s="893"/>
      <c r="F29" s="107"/>
      <c r="G29" s="108"/>
      <c r="H29" s="893"/>
      <c r="I29" s="869">
        <f t="shared" ref="I29" si="6">SUM(J29:N31)</f>
        <v>0</v>
      </c>
      <c r="J29" s="869"/>
      <c r="K29" s="869"/>
      <c r="L29" s="869"/>
      <c r="M29" s="869"/>
      <c r="N29" s="869"/>
      <c r="O29" s="869"/>
      <c r="P29" s="461"/>
    </row>
    <row r="30" spans="1:16" s="106" customFormat="1">
      <c r="A30" s="453"/>
      <c r="B30" s="891"/>
      <c r="C30" s="873"/>
      <c r="D30" s="873"/>
      <c r="E30" s="873"/>
      <c r="F30" s="109"/>
      <c r="G30" s="110"/>
      <c r="H30" s="873"/>
      <c r="I30" s="870"/>
      <c r="J30" s="870"/>
      <c r="K30" s="870"/>
      <c r="L30" s="870"/>
      <c r="M30" s="870"/>
      <c r="N30" s="870"/>
      <c r="O30" s="870"/>
      <c r="P30" s="461"/>
    </row>
    <row r="31" spans="1:16" s="106" customFormat="1" ht="13.5" thickBot="1">
      <c r="A31" s="453"/>
      <c r="B31" s="895"/>
      <c r="C31" s="874"/>
      <c r="D31" s="874"/>
      <c r="E31" s="874"/>
      <c r="F31" s="111"/>
      <c r="G31" s="112"/>
      <c r="H31" s="874"/>
      <c r="I31" s="871"/>
      <c r="J31" s="871"/>
      <c r="K31" s="871"/>
      <c r="L31" s="871"/>
      <c r="M31" s="871"/>
      <c r="N31" s="871"/>
      <c r="O31" s="871"/>
      <c r="P31" s="461"/>
    </row>
    <row r="32" spans="1:16" s="106" customFormat="1" ht="12.75" customHeight="1">
      <c r="A32" s="453"/>
      <c r="B32" s="890">
        <v>7</v>
      </c>
      <c r="C32" s="893"/>
      <c r="D32" s="894"/>
      <c r="E32" s="893"/>
      <c r="F32" s="107"/>
      <c r="G32" s="108"/>
      <c r="H32" s="893"/>
      <c r="I32" s="869">
        <f t="shared" ref="I32" si="7">SUM(J32:N34)</f>
        <v>0</v>
      </c>
      <c r="J32" s="869"/>
      <c r="K32" s="869"/>
      <c r="L32" s="869"/>
      <c r="M32" s="869"/>
      <c r="N32" s="869"/>
      <c r="O32" s="869"/>
      <c r="P32" s="462"/>
    </row>
    <row r="33" spans="1:16" s="106" customFormat="1">
      <c r="A33" s="453"/>
      <c r="B33" s="891"/>
      <c r="C33" s="873"/>
      <c r="D33" s="873"/>
      <c r="E33" s="873"/>
      <c r="F33" s="109"/>
      <c r="G33" s="110"/>
      <c r="H33" s="873"/>
      <c r="I33" s="870"/>
      <c r="J33" s="870"/>
      <c r="K33" s="870"/>
      <c r="L33" s="870"/>
      <c r="M33" s="870"/>
      <c r="N33" s="870"/>
      <c r="O33" s="870"/>
      <c r="P33" s="462"/>
    </row>
    <row r="34" spans="1:16" s="106" customFormat="1" ht="13.5" thickBot="1">
      <c r="A34" s="453"/>
      <c r="B34" s="895"/>
      <c r="C34" s="874"/>
      <c r="D34" s="874"/>
      <c r="E34" s="874"/>
      <c r="F34" s="111"/>
      <c r="G34" s="112"/>
      <c r="H34" s="874"/>
      <c r="I34" s="871"/>
      <c r="J34" s="871"/>
      <c r="K34" s="871"/>
      <c r="L34" s="871"/>
      <c r="M34" s="871"/>
      <c r="N34" s="871"/>
      <c r="O34" s="871"/>
      <c r="P34" s="462"/>
    </row>
    <row r="35" spans="1:16" s="106" customFormat="1" ht="12.75" customHeight="1">
      <c r="A35" s="453"/>
      <c r="B35" s="890">
        <v>8</v>
      </c>
      <c r="C35" s="893"/>
      <c r="D35" s="894"/>
      <c r="E35" s="893"/>
      <c r="F35" s="107"/>
      <c r="G35" s="108"/>
      <c r="H35" s="893"/>
      <c r="I35" s="869">
        <f t="shared" ref="I35" si="8">SUM(J35:N37)</f>
        <v>0</v>
      </c>
      <c r="J35" s="869"/>
      <c r="K35" s="869"/>
      <c r="L35" s="869"/>
      <c r="M35" s="869"/>
      <c r="N35" s="869"/>
      <c r="O35" s="869"/>
      <c r="P35" s="462"/>
    </row>
    <row r="36" spans="1:16" s="106" customFormat="1">
      <c r="A36" s="453"/>
      <c r="B36" s="891"/>
      <c r="C36" s="873"/>
      <c r="D36" s="873"/>
      <c r="E36" s="873"/>
      <c r="F36" s="109"/>
      <c r="G36" s="110"/>
      <c r="H36" s="873"/>
      <c r="I36" s="870"/>
      <c r="J36" s="870"/>
      <c r="K36" s="870"/>
      <c r="L36" s="870"/>
      <c r="M36" s="870"/>
      <c r="N36" s="870"/>
      <c r="O36" s="870"/>
      <c r="P36" s="462"/>
    </row>
    <row r="37" spans="1:16" s="106" customFormat="1" ht="13.5" thickBot="1">
      <c r="A37" s="453"/>
      <c r="B37" s="891"/>
      <c r="C37" s="873"/>
      <c r="D37" s="873"/>
      <c r="E37" s="873"/>
      <c r="F37" s="109"/>
      <c r="G37" s="113"/>
      <c r="H37" s="873"/>
      <c r="I37" s="871"/>
      <c r="J37" s="870"/>
      <c r="K37" s="870"/>
      <c r="L37" s="870"/>
      <c r="M37" s="870"/>
      <c r="N37" s="870"/>
      <c r="O37" s="870"/>
      <c r="P37" s="462"/>
    </row>
    <row r="38" spans="1:16" s="106" customFormat="1" ht="12.75" customHeight="1">
      <c r="A38" s="453"/>
      <c r="B38" s="898">
        <v>9</v>
      </c>
      <c r="C38" s="898"/>
      <c r="D38" s="898"/>
      <c r="E38" s="898"/>
      <c r="F38" s="107"/>
      <c r="G38" s="898"/>
      <c r="H38" s="898"/>
      <c r="I38" s="869">
        <f t="shared" ref="I38" si="9">SUM(J38:N40)</f>
        <v>0</v>
      </c>
      <c r="J38" s="876"/>
      <c r="K38" s="876"/>
      <c r="L38" s="876"/>
      <c r="M38" s="876"/>
      <c r="N38" s="876"/>
      <c r="O38" s="876"/>
      <c r="P38" s="462"/>
    </row>
    <row r="39" spans="1:16" s="106" customFormat="1">
      <c r="A39" s="453"/>
      <c r="B39" s="899"/>
      <c r="C39" s="899"/>
      <c r="D39" s="899"/>
      <c r="E39" s="899"/>
      <c r="F39" s="109"/>
      <c r="G39" s="899"/>
      <c r="H39" s="899"/>
      <c r="I39" s="870"/>
      <c r="J39" s="877"/>
      <c r="K39" s="877"/>
      <c r="L39" s="877"/>
      <c r="M39" s="877"/>
      <c r="N39" s="877"/>
      <c r="O39" s="877"/>
      <c r="P39" s="462"/>
    </row>
    <row r="40" spans="1:16" s="106" customFormat="1" ht="13.5" thickBot="1">
      <c r="A40" s="453"/>
      <c r="B40" s="900"/>
      <c r="C40" s="900"/>
      <c r="D40" s="900"/>
      <c r="E40" s="900"/>
      <c r="F40" s="109"/>
      <c r="G40" s="900"/>
      <c r="H40" s="900"/>
      <c r="I40" s="871"/>
      <c r="J40" s="878"/>
      <c r="K40" s="878"/>
      <c r="L40" s="878"/>
      <c r="M40" s="878"/>
      <c r="N40" s="878"/>
      <c r="O40" s="878"/>
      <c r="P40" s="462"/>
    </row>
    <row r="41" spans="1:16" s="114" customFormat="1" ht="14.25">
      <c r="A41" s="454"/>
      <c r="B41" s="890">
        <v>10</v>
      </c>
      <c r="C41" s="893"/>
      <c r="D41" s="894"/>
      <c r="E41" s="893"/>
      <c r="F41" s="107"/>
      <c r="G41" s="108"/>
      <c r="H41" s="893"/>
      <c r="I41" s="869">
        <f t="shared" ref="I41" si="10">SUM(J41:N43)</f>
        <v>0</v>
      </c>
      <c r="J41" s="869"/>
      <c r="K41" s="869"/>
      <c r="L41" s="869"/>
      <c r="M41" s="869"/>
      <c r="N41" s="869"/>
      <c r="O41" s="869"/>
      <c r="P41" s="463"/>
    </row>
    <row r="42" spans="1:16" s="114" customFormat="1" ht="14.25">
      <c r="A42" s="454"/>
      <c r="B42" s="891"/>
      <c r="C42" s="873"/>
      <c r="D42" s="873"/>
      <c r="E42" s="873"/>
      <c r="F42" s="109"/>
      <c r="G42" s="110"/>
      <c r="H42" s="873"/>
      <c r="I42" s="870"/>
      <c r="J42" s="870"/>
      <c r="K42" s="870"/>
      <c r="L42" s="870"/>
      <c r="M42" s="870"/>
      <c r="N42" s="870"/>
      <c r="O42" s="870"/>
      <c r="P42" s="463"/>
    </row>
    <row r="43" spans="1:16" s="114" customFormat="1" ht="14.25">
      <c r="A43" s="454"/>
      <c r="B43" s="895"/>
      <c r="C43" s="874"/>
      <c r="D43" s="874"/>
      <c r="E43" s="874"/>
      <c r="F43" s="111"/>
      <c r="G43" s="112"/>
      <c r="H43" s="874"/>
      <c r="I43" s="871"/>
      <c r="J43" s="871"/>
      <c r="K43" s="871"/>
      <c r="L43" s="871"/>
      <c r="M43" s="871"/>
      <c r="N43" s="871"/>
      <c r="O43" s="871"/>
      <c r="P43" s="463"/>
    </row>
    <row r="44" spans="1:16" s="114" customFormat="1" ht="15.75" hidden="1" customHeight="1" outlineLevel="1">
      <c r="A44" s="454"/>
      <c r="B44" s="890">
        <v>11</v>
      </c>
      <c r="C44" s="893"/>
      <c r="D44" s="894"/>
      <c r="E44" s="893"/>
      <c r="F44" s="107"/>
      <c r="G44" s="108"/>
      <c r="H44" s="893"/>
      <c r="I44" s="869">
        <f t="shared" ref="I44" si="11">SUM(J44:N46)</f>
        <v>0</v>
      </c>
      <c r="J44" s="872"/>
      <c r="K44" s="872"/>
      <c r="L44" s="872"/>
      <c r="M44" s="872"/>
      <c r="N44" s="872"/>
      <c r="O44" s="872"/>
      <c r="P44" s="463"/>
    </row>
    <row r="45" spans="1:16" s="114" customFormat="1" ht="15.75" hidden="1" customHeight="1" outlineLevel="1">
      <c r="A45" s="454"/>
      <c r="B45" s="891"/>
      <c r="C45" s="873"/>
      <c r="D45" s="873"/>
      <c r="E45" s="873"/>
      <c r="F45" s="109"/>
      <c r="G45" s="110"/>
      <c r="H45" s="873"/>
      <c r="I45" s="870"/>
      <c r="J45" s="873"/>
      <c r="K45" s="873"/>
      <c r="L45" s="873"/>
      <c r="M45" s="873"/>
      <c r="N45" s="873"/>
      <c r="O45" s="873"/>
      <c r="P45" s="463"/>
    </row>
    <row r="46" spans="1:16" s="114" customFormat="1" ht="15" hidden="1" customHeight="1" outlineLevel="1" thickBot="1">
      <c r="A46" s="454"/>
      <c r="B46" s="895"/>
      <c r="C46" s="874"/>
      <c r="D46" s="874"/>
      <c r="E46" s="874"/>
      <c r="F46" s="111"/>
      <c r="G46" s="112"/>
      <c r="H46" s="874"/>
      <c r="I46" s="871"/>
      <c r="J46" s="874"/>
      <c r="K46" s="874"/>
      <c r="L46" s="874"/>
      <c r="M46" s="874"/>
      <c r="N46" s="874"/>
      <c r="O46" s="874"/>
      <c r="P46" s="463"/>
    </row>
    <row r="47" spans="1:16" s="114" customFormat="1" ht="14.25" hidden="1" customHeight="1" outlineLevel="1">
      <c r="A47" s="454"/>
      <c r="B47" s="890">
        <v>12</v>
      </c>
      <c r="C47" s="893">
        <f>C19</f>
        <v>0</v>
      </c>
      <c r="D47" s="894"/>
      <c r="E47" s="893"/>
      <c r="F47" s="107"/>
      <c r="G47" s="108"/>
      <c r="H47" s="893"/>
      <c r="I47" s="869">
        <f t="shared" ref="I47" si="12">SUM(J47:N49)</f>
        <v>0</v>
      </c>
      <c r="J47" s="872"/>
      <c r="K47" s="872"/>
      <c r="L47" s="872"/>
      <c r="M47" s="872"/>
      <c r="N47" s="872"/>
      <c r="O47" s="872"/>
      <c r="P47" s="463"/>
    </row>
    <row r="48" spans="1:16" s="114" customFormat="1" ht="14.25" hidden="1" customHeight="1" outlineLevel="1">
      <c r="A48" s="454"/>
      <c r="B48" s="891"/>
      <c r="C48" s="873"/>
      <c r="D48" s="873"/>
      <c r="E48" s="873"/>
      <c r="F48" s="109"/>
      <c r="G48" s="110"/>
      <c r="H48" s="873"/>
      <c r="I48" s="870"/>
      <c r="J48" s="873"/>
      <c r="K48" s="873"/>
      <c r="L48" s="873"/>
      <c r="M48" s="873"/>
      <c r="N48" s="873"/>
      <c r="O48" s="873"/>
      <c r="P48" s="463"/>
    </row>
    <row r="49" spans="1:16" s="114" customFormat="1" ht="15" hidden="1" customHeight="1" outlineLevel="1" thickBot="1">
      <c r="A49" s="454"/>
      <c r="B49" s="895"/>
      <c r="C49" s="874"/>
      <c r="D49" s="874"/>
      <c r="E49" s="874"/>
      <c r="F49" s="111"/>
      <c r="G49" s="112"/>
      <c r="H49" s="874"/>
      <c r="I49" s="871"/>
      <c r="J49" s="874"/>
      <c r="K49" s="874"/>
      <c r="L49" s="874"/>
      <c r="M49" s="874"/>
      <c r="N49" s="874"/>
      <c r="O49" s="874"/>
      <c r="P49" s="463"/>
    </row>
    <row r="50" spans="1:16" s="114" customFormat="1" ht="14.25" hidden="1" customHeight="1" outlineLevel="1">
      <c r="A50" s="454"/>
      <c r="B50" s="890">
        <v>13</v>
      </c>
      <c r="C50" s="893"/>
      <c r="D50" s="894"/>
      <c r="E50" s="893"/>
      <c r="F50" s="107"/>
      <c r="G50" s="108"/>
      <c r="H50" s="893"/>
      <c r="I50" s="869">
        <f t="shared" ref="I50" si="13">SUM(J50:N52)</f>
        <v>0</v>
      </c>
      <c r="J50" s="872"/>
      <c r="K50" s="872"/>
      <c r="L50" s="872"/>
      <c r="M50" s="872"/>
      <c r="N50" s="872"/>
      <c r="O50" s="872"/>
      <c r="P50" s="463"/>
    </row>
    <row r="51" spans="1:16" s="114" customFormat="1" ht="14.25" hidden="1" customHeight="1" outlineLevel="1">
      <c r="A51" s="454"/>
      <c r="B51" s="891"/>
      <c r="C51" s="873"/>
      <c r="D51" s="873"/>
      <c r="E51" s="873"/>
      <c r="F51" s="109"/>
      <c r="G51" s="110"/>
      <c r="H51" s="873"/>
      <c r="I51" s="870"/>
      <c r="J51" s="873"/>
      <c r="K51" s="873"/>
      <c r="L51" s="873"/>
      <c r="M51" s="873"/>
      <c r="N51" s="873"/>
      <c r="O51" s="873"/>
      <c r="P51" s="463"/>
    </row>
    <row r="52" spans="1:16" s="114" customFormat="1" ht="15" hidden="1" customHeight="1" outlineLevel="1" thickBot="1">
      <c r="A52" s="454"/>
      <c r="B52" s="895"/>
      <c r="C52" s="874"/>
      <c r="D52" s="874"/>
      <c r="E52" s="874"/>
      <c r="F52" s="111"/>
      <c r="G52" s="112"/>
      <c r="H52" s="874"/>
      <c r="I52" s="871"/>
      <c r="J52" s="874"/>
      <c r="K52" s="874"/>
      <c r="L52" s="874"/>
      <c r="M52" s="874"/>
      <c r="N52" s="874"/>
      <c r="O52" s="874"/>
      <c r="P52" s="463"/>
    </row>
    <row r="53" spans="1:16" s="114" customFormat="1" ht="14.25" hidden="1" customHeight="1" outlineLevel="1">
      <c r="A53" s="454"/>
      <c r="B53" s="890">
        <v>14</v>
      </c>
      <c r="C53" s="893"/>
      <c r="D53" s="894"/>
      <c r="E53" s="893"/>
      <c r="F53" s="107"/>
      <c r="G53" s="108"/>
      <c r="H53" s="893"/>
      <c r="I53" s="869">
        <f t="shared" ref="I53" si="14">SUM(J53:N55)</f>
        <v>0</v>
      </c>
      <c r="J53" s="872"/>
      <c r="K53" s="872"/>
      <c r="L53" s="872"/>
      <c r="M53" s="872"/>
      <c r="N53" s="872"/>
      <c r="O53" s="872"/>
      <c r="P53" s="463"/>
    </row>
    <row r="54" spans="1:16" s="114" customFormat="1" ht="14.25" hidden="1" customHeight="1" outlineLevel="1">
      <c r="A54" s="454"/>
      <c r="B54" s="891"/>
      <c r="C54" s="873"/>
      <c r="D54" s="873"/>
      <c r="E54" s="873"/>
      <c r="F54" s="109"/>
      <c r="G54" s="110"/>
      <c r="H54" s="873"/>
      <c r="I54" s="870"/>
      <c r="J54" s="873"/>
      <c r="K54" s="873"/>
      <c r="L54" s="873"/>
      <c r="M54" s="873"/>
      <c r="N54" s="873"/>
      <c r="O54" s="873"/>
      <c r="P54" s="463"/>
    </row>
    <row r="55" spans="1:16" s="114" customFormat="1" ht="15" hidden="1" customHeight="1" outlineLevel="1" thickBot="1">
      <c r="A55" s="454"/>
      <c r="B55" s="895"/>
      <c r="C55" s="874"/>
      <c r="D55" s="874"/>
      <c r="E55" s="874"/>
      <c r="F55" s="111"/>
      <c r="G55" s="112"/>
      <c r="H55" s="874"/>
      <c r="I55" s="871"/>
      <c r="J55" s="874"/>
      <c r="K55" s="874"/>
      <c r="L55" s="874"/>
      <c r="M55" s="874"/>
      <c r="N55" s="874"/>
      <c r="O55" s="874"/>
      <c r="P55" s="463"/>
    </row>
    <row r="56" spans="1:16" s="114" customFormat="1" ht="14.25" hidden="1" customHeight="1" outlineLevel="1">
      <c r="A56" s="454"/>
      <c r="B56" s="890">
        <v>15</v>
      </c>
      <c r="C56" s="893"/>
      <c r="D56" s="894"/>
      <c r="E56" s="893"/>
      <c r="F56" s="107"/>
      <c r="G56" s="108"/>
      <c r="H56" s="893"/>
      <c r="I56" s="869">
        <f t="shared" ref="I56" si="15">SUM(J56:N58)</f>
        <v>0</v>
      </c>
      <c r="J56" s="872"/>
      <c r="K56" s="872"/>
      <c r="L56" s="872"/>
      <c r="M56" s="872"/>
      <c r="N56" s="872"/>
      <c r="O56" s="872"/>
      <c r="P56" s="463"/>
    </row>
    <row r="57" spans="1:16" s="114" customFormat="1" ht="14.25" hidden="1" customHeight="1" outlineLevel="1">
      <c r="A57" s="454"/>
      <c r="B57" s="891"/>
      <c r="C57" s="873"/>
      <c r="D57" s="873"/>
      <c r="E57" s="873"/>
      <c r="F57" s="109"/>
      <c r="G57" s="110"/>
      <c r="H57" s="873"/>
      <c r="I57" s="870"/>
      <c r="J57" s="873"/>
      <c r="K57" s="873"/>
      <c r="L57" s="873"/>
      <c r="M57" s="873"/>
      <c r="N57" s="873"/>
      <c r="O57" s="873"/>
      <c r="P57" s="463"/>
    </row>
    <row r="58" spans="1:16" s="114" customFormat="1" ht="15" hidden="1" customHeight="1" outlineLevel="1" thickBot="1">
      <c r="A58" s="454"/>
      <c r="B58" s="895"/>
      <c r="C58" s="874"/>
      <c r="D58" s="874"/>
      <c r="E58" s="874"/>
      <c r="F58" s="111"/>
      <c r="G58" s="112"/>
      <c r="H58" s="874"/>
      <c r="I58" s="871"/>
      <c r="J58" s="874"/>
      <c r="K58" s="874"/>
      <c r="L58" s="874"/>
      <c r="M58" s="874"/>
      <c r="N58" s="874"/>
      <c r="O58" s="874"/>
      <c r="P58" s="463"/>
    </row>
    <row r="59" spans="1:16" s="114" customFormat="1" ht="14.25" hidden="1" customHeight="1" outlineLevel="1">
      <c r="A59" s="454"/>
      <c r="B59" s="890">
        <v>16</v>
      </c>
      <c r="C59" s="893"/>
      <c r="D59" s="894"/>
      <c r="E59" s="893"/>
      <c r="F59" s="107"/>
      <c r="G59" s="108"/>
      <c r="H59" s="893"/>
      <c r="I59" s="869">
        <f t="shared" ref="I59" si="16">SUM(J59:N61)</f>
        <v>0</v>
      </c>
      <c r="J59" s="872"/>
      <c r="K59" s="872"/>
      <c r="L59" s="872"/>
      <c r="M59" s="872"/>
      <c r="N59" s="872"/>
      <c r="O59" s="872"/>
      <c r="P59" s="463"/>
    </row>
    <row r="60" spans="1:16" s="114" customFormat="1" ht="14.25" hidden="1" customHeight="1" outlineLevel="1">
      <c r="A60" s="454"/>
      <c r="B60" s="891"/>
      <c r="C60" s="873"/>
      <c r="D60" s="873"/>
      <c r="E60" s="873"/>
      <c r="F60" s="109"/>
      <c r="G60" s="110"/>
      <c r="H60" s="873"/>
      <c r="I60" s="870"/>
      <c r="J60" s="873"/>
      <c r="K60" s="873"/>
      <c r="L60" s="873"/>
      <c r="M60" s="873"/>
      <c r="N60" s="873"/>
      <c r="O60" s="873"/>
      <c r="P60" s="463"/>
    </row>
    <row r="61" spans="1:16" s="114" customFormat="1" ht="15" hidden="1" customHeight="1" outlineLevel="1" thickBot="1">
      <c r="A61" s="454"/>
      <c r="B61" s="895"/>
      <c r="C61" s="874"/>
      <c r="D61" s="874"/>
      <c r="E61" s="874"/>
      <c r="F61" s="111"/>
      <c r="G61" s="112"/>
      <c r="H61" s="874"/>
      <c r="I61" s="871"/>
      <c r="J61" s="874"/>
      <c r="K61" s="874"/>
      <c r="L61" s="874"/>
      <c r="M61" s="874"/>
      <c r="N61" s="874"/>
      <c r="O61" s="874"/>
      <c r="P61" s="463"/>
    </row>
    <row r="62" spans="1:16" s="114" customFormat="1" ht="14.25" hidden="1" customHeight="1" outlineLevel="1">
      <c r="A62" s="454"/>
      <c r="B62" s="890">
        <v>17</v>
      </c>
      <c r="C62" s="893"/>
      <c r="D62" s="894"/>
      <c r="E62" s="893"/>
      <c r="F62" s="107"/>
      <c r="G62" s="108"/>
      <c r="H62" s="893"/>
      <c r="I62" s="869">
        <f t="shared" ref="I62" si="17">SUM(J62:N64)</f>
        <v>0</v>
      </c>
      <c r="J62" s="872"/>
      <c r="K62" s="872"/>
      <c r="L62" s="872"/>
      <c r="M62" s="872"/>
      <c r="N62" s="872"/>
      <c r="O62" s="872"/>
      <c r="P62" s="463"/>
    </row>
    <row r="63" spans="1:16" s="114" customFormat="1" ht="14.25" hidden="1" customHeight="1" outlineLevel="1">
      <c r="A63" s="454"/>
      <c r="B63" s="891"/>
      <c r="C63" s="873"/>
      <c r="D63" s="873"/>
      <c r="E63" s="873"/>
      <c r="F63" s="109"/>
      <c r="G63" s="110"/>
      <c r="H63" s="873"/>
      <c r="I63" s="870"/>
      <c r="J63" s="873"/>
      <c r="K63" s="873"/>
      <c r="L63" s="873"/>
      <c r="M63" s="873"/>
      <c r="N63" s="873"/>
      <c r="O63" s="873"/>
      <c r="P63" s="463"/>
    </row>
    <row r="64" spans="1:16" s="114" customFormat="1" ht="15" hidden="1" customHeight="1" outlineLevel="1" thickBot="1">
      <c r="A64" s="454"/>
      <c r="B64" s="895"/>
      <c r="C64" s="874"/>
      <c r="D64" s="874"/>
      <c r="E64" s="874"/>
      <c r="F64" s="111"/>
      <c r="G64" s="112"/>
      <c r="H64" s="874"/>
      <c r="I64" s="871"/>
      <c r="J64" s="874"/>
      <c r="K64" s="874"/>
      <c r="L64" s="874"/>
      <c r="M64" s="874"/>
      <c r="N64" s="874"/>
      <c r="O64" s="874"/>
      <c r="P64" s="463"/>
    </row>
    <row r="65" spans="1:16" s="114" customFormat="1" ht="14.25" hidden="1" customHeight="1" outlineLevel="1">
      <c r="A65" s="454"/>
      <c r="B65" s="890">
        <v>18</v>
      </c>
      <c r="C65" s="893"/>
      <c r="D65" s="894"/>
      <c r="E65" s="893"/>
      <c r="F65" s="107"/>
      <c r="G65" s="108"/>
      <c r="H65" s="893"/>
      <c r="I65" s="869">
        <f t="shared" ref="I65" si="18">SUM(J65:N67)</f>
        <v>0</v>
      </c>
      <c r="J65" s="872"/>
      <c r="K65" s="872"/>
      <c r="L65" s="872"/>
      <c r="M65" s="872"/>
      <c r="N65" s="872"/>
      <c r="O65" s="872"/>
      <c r="P65" s="463"/>
    </row>
    <row r="66" spans="1:16" s="114" customFormat="1" ht="14.25" hidden="1" customHeight="1" outlineLevel="1">
      <c r="A66" s="454"/>
      <c r="B66" s="891"/>
      <c r="C66" s="873"/>
      <c r="D66" s="873"/>
      <c r="E66" s="873"/>
      <c r="F66" s="109"/>
      <c r="G66" s="110"/>
      <c r="H66" s="873"/>
      <c r="I66" s="870"/>
      <c r="J66" s="873"/>
      <c r="K66" s="873"/>
      <c r="L66" s="873"/>
      <c r="M66" s="873"/>
      <c r="N66" s="873"/>
      <c r="O66" s="873"/>
      <c r="P66" s="463"/>
    </row>
    <row r="67" spans="1:16" s="114" customFormat="1" ht="15" hidden="1" customHeight="1" outlineLevel="1" thickBot="1">
      <c r="A67" s="454"/>
      <c r="B67" s="895"/>
      <c r="C67" s="874"/>
      <c r="D67" s="874"/>
      <c r="E67" s="874"/>
      <c r="F67" s="111"/>
      <c r="G67" s="112"/>
      <c r="H67" s="874"/>
      <c r="I67" s="871"/>
      <c r="J67" s="874"/>
      <c r="K67" s="874"/>
      <c r="L67" s="874"/>
      <c r="M67" s="874"/>
      <c r="N67" s="874"/>
      <c r="O67" s="874"/>
      <c r="P67" s="463"/>
    </row>
    <row r="68" spans="1:16" s="114" customFormat="1" ht="14.25" hidden="1" customHeight="1" outlineLevel="1">
      <c r="A68" s="454"/>
      <c r="B68" s="890">
        <v>19</v>
      </c>
      <c r="C68" s="893"/>
      <c r="D68" s="894"/>
      <c r="E68" s="893"/>
      <c r="F68" s="107"/>
      <c r="G68" s="108"/>
      <c r="H68" s="893"/>
      <c r="I68" s="869">
        <f t="shared" ref="I68" si="19">SUM(J68:N70)</f>
        <v>0</v>
      </c>
      <c r="J68" s="872"/>
      <c r="K68" s="872"/>
      <c r="L68" s="872"/>
      <c r="M68" s="872"/>
      <c r="N68" s="872"/>
      <c r="O68" s="872"/>
      <c r="P68" s="463"/>
    </row>
    <row r="69" spans="1:16" s="114" customFormat="1" ht="14.25" hidden="1" customHeight="1" outlineLevel="1">
      <c r="A69" s="454"/>
      <c r="B69" s="891"/>
      <c r="C69" s="873"/>
      <c r="D69" s="873"/>
      <c r="E69" s="873"/>
      <c r="F69" s="109"/>
      <c r="G69" s="110"/>
      <c r="H69" s="873"/>
      <c r="I69" s="870"/>
      <c r="J69" s="873"/>
      <c r="K69" s="873"/>
      <c r="L69" s="873"/>
      <c r="M69" s="873"/>
      <c r="N69" s="873"/>
      <c r="O69" s="873"/>
      <c r="P69" s="463"/>
    </row>
    <row r="70" spans="1:16" s="114" customFormat="1" ht="15" hidden="1" customHeight="1" outlineLevel="1" thickBot="1">
      <c r="A70" s="454"/>
      <c r="B70" s="895"/>
      <c r="C70" s="874"/>
      <c r="D70" s="874"/>
      <c r="E70" s="874"/>
      <c r="F70" s="111"/>
      <c r="G70" s="112"/>
      <c r="H70" s="874"/>
      <c r="I70" s="871"/>
      <c r="J70" s="874"/>
      <c r="K70" s="874"/>
      <c r="L70" s="874"/>
      <c r="M70" s="874"/>
      <c r="N70" s="874"/>
      <c r="O70" s="874"/>
      <c r="P70" s="463"/>
    </row>
    <row r="71" spans="1:16" s="114" customFormat="1" ht="14.25" hidden="1" customHeight="1" outlineLevel="1">
      <c r="A71" s="454"/>
      <c r="B71" s="890">
        <v>20</v>
      </c>
      <c r="C71" s="893"/>
      <c r="D71" s="894"/>
      <c r="E71" s="893"/>
      <c r="F71" s="107"/>
      <c r="G71" s="108"/>
      <c r="H71" s="893"/>
      <c r="I71" s="869">
        <f t="shared" ref="I71" si="20">SUM(J71:N73)</f>
        <v>0</v>
      </c>
      <c r="J71" s="872"/>
      <c r="K71" s="872"/>
      <c r="L71" s="872"/>
      <c r="M71" s="872"/>
      <c r="N71" s="872"/>
      <c r="O71" s="872"/>
      <c r="P71" s="463"/>
    </row>
    <row r="72" spans="1:16" s="114" customFormat="1" ht="14.25" hidden="1" customHeight="1" outlineLevel="1">
      <c r="A72" s="454"/>
      <c r="B72" s="891"/>
      <c r="C72" s="873"/>
      <c r="D72" s="873"/>
      <c r="E72" s="873"/>
      <c r="F72" s="109"/>
      <c r="G72" s="110"/>
      <c r="H72" s="873"/>
      <c r="I72" s="870"/>
      <c r="J72" s="873"/>
      <c r="K72" s="873"/>
      <c r="L72" s="873"/>
      <c r="M72" s="873"/>
      <c r="N72" s="873"/>
      <c r="O72" s="873"/>
      <c r="P72" s="463"/>
    </row>
    <row r="73" spans="1:16" s="114" customFormat="1" ht="15" hidden="1" customHeight="1" outlineLevel="1" thickBot="1">
      <c r="A73" s="454"/>
      <c r="B73" s="895"/>
      <c r="C73" s="874"/>
      <c r="D73" s="874"/>
      <c r="E73" s="874"/>
      <c r="F73" s="111"/>
      <c r="G73" s="112"/>
      <c r="H73" s="874"/>
      <c r="I73" s="871"/>
      <c r="J73" s="874"/>
      <c r="K73" s="874"/>
      <c r="L73" s="874"/>
      <c r="M73" s="874"/>
      <c r="N73" s="874"/>
      <c r="O73" s="874"/>
      <c r="P73" s="463"/>
    </row>
    <row r="74" spans="1:16" s="114" customFormat="1" ht="14.25" hidden="1" customHeight="1" outlineLevel="1">
      <c r="A74" s="454"/>
      <c r="B74" s="890">
        <v>21</v>
      </c>
      <c r="C74" s="893"/>
      <c r="D74" s="894"/>
      <c r="E74" s="893"/>
      <c r="F74" s="107"/>
      <c r="G74" s="108"/>
      <c r="H74" s="893"/>
      <c r="I74" s="869">
        <f t="shared" ref="I74" si="21">SUM(J74:N76)</f>
        <v>0</v>
      </c>
      <c r="J74" s="872"/>
      <c r="K74" s="872"/>
      <c r="L74" s="872"/>
      <c r="M74" s="872"/>
      <c r="N74" s="872"/>
      <c r="O74" s="872"/>
      <c r="P74" s="463"/>
    </row>
    <row r="75" spans="1:16" s="114" customFormat="1" ht="14.25" hidden="1" customHeight="1" outlineLevel="1">
      <c r="A75" s="454"/>
      <c r="B75" s="891"/>
      <c r="C75" s="873"/>
      <c r="D75" s="873"/>
      <c r="E75" s="873"/>
      <c r="F75" s="109"/>
      <c r="G75" s="110"/>
      <c r="H75" s="873"/>
      <c r="I75" s="870"/>
      <c r="J75" s="873"/>
      <c r="K75" s="873"/>
      <c r="L75" s="873"/>
      <c r="M75" s="873"/>
      <c r="N75" s="873"/>
      <c r="O75" s="873"/>
      <c r="P75" s="463"/>
    </row>
    <row r="76" spans="1:16" s="114" customFormat="1" ht="15" hidden="1" customHeight="1" outlineLevel="1" thickBot="1">
      <c r="A76" s="454"/>
      <c r="B76" s="895"/>
      <c r="C76" s="874"/>
      <c r="D76" s="874"/>
      <c r="E76" s="874"/>
      <c r="F76" s="111"/>
      <c r="G76" s="112"/>
      <c r="H76" s="874"/>
      <c r="I76" s="871"/>
      <c r="J76" s="874"/>
      <c r="K76" s="874"/>
      <c r="L76" s="874"/>
      <c r="M76" s="874"/>
      <c r="N76" s="874"/>
      <c r="O76" s="874"/>
      <c r="P76" s="463"/>
    </row>
    <row r="77" spans="1:16" s="114" customFormat="1" ht="14.25" hidden="1" customHeight="1" outlineLevel="1">
      <c r="A77" s="454"/>
      <c r="B77" s="890">
        <v>22</v>
      </c>
      <c r="C77" s="893"/>
      <c r="D77" s="894"/>
      <c r="E77" s="893"/>
      <c r="F77" s="107"/>
      <c r="G77" s="108"/>
      <c r="H77" s="893"/>
      <c r="I77" s="869">
        <f t="shared" ref="I77" si="22">SUM(J77:N79)</f>
        <v>0</v>
      </c>
      <c r="J77" s="872"/>
      <c r="K77" s="872"/>
      <c r="L77" s="872"/>
      <c r="M77" s="872"/>
      <c r="N77" s="872"/>
      <c r="O77" s="872"/>
      <c r="P77" s="463"/>
    </row>
    <row r="78" spans="1:16" s="114" customFormat="1" ht="14.25" hidden="1" customHeight="1" outlineLevel="1">
      <c r="A78" s="454"/>
      <c r="B78" s="891"/>
      <c r="C78" s="873"/>
      <c r="D78" s="873"/>
      <c r="E78" s="873"/>
      <c r="F78" s="109"/>
      <c r="G78" s="110"/>
      <c r="H78" s="873"/>
      <c r="I78" s="870"/>
      <c r="J78" s="873"/>
      <c r="K78" s="873"/>
      <c r="L78" s="873"/>
      <c r="M78" s="873"/>
      <c r="N78" s="873"/>
      <c r="O78" s="873"/>
      <c r="P78" s="463"/>
    </row>
    <row r="79" spans="1:16" s="114" customFormat="1" ht="15" hidden="1" customHeight="1" outlineLevel="1" thickBot="1">
      <c r="A79" s="454"/>
      <c r="B79" s="895"/>
      <c r="C79" s="874"/>
      <c r="D79" s="874"/>
      <c r="E79" s="874"/>
      <c r="F79" s="111"/>
      <c r="G79" s="112"/>
      <c r="H79" s="874"/>
      <c r="I79" s="871"/>
      <c r="J79" s="874"/>
      <c r="K79" s="874"/>
      <c r="L79" s="874"/>
      <c r="M79" s="874"/>
      <c r="N79" s="874"/>
      <c r="O79" s="874"/>
      <c r="P79" s="463"/>
    </row>
    <row r="80" spans="1:16" s="114" customFormat="1" ht="14.25" hidden="1" customHeight="1" outlineLevel="1">
      <c r="A80" s="454"/>
      <c r="B80" s="890">
        <v>23</v>
      </c>
      <c r="C80" s="893"/>
      <c r="D80" s="894"/>
      <c r="E80" s="893"/>
      <c r="F80" s="107"/>
      <c r="G80" s="108"/>
      <c r="H80" s="893"/>
      <c r="I80" s="869">
        <f t="shared" ref="I80" si="23">SUM(J80:N82)</f>
        <v>0</v>
      </c>
      <c r="J80" s="872"/>
      <c r="K80" s="872"/>
      <c r="L80" s="872"/>
      <c r="M80" s="872"/>
      <c r="N80" s="872"/>
      <c r="O80" s="872"/>
      <c r="P80" s="463"/>
    </row>
    <row r="81" spans="1:16" s="114" customFormat="1" ht="14.25" hidden="1" customHeight="1" outlineLevel="1">
      <c r="A81" s="454"/>
      <c r="B81" s="891"/>
      <c r="C81" s="873"/>
      <c r="D81" s="873"/>
      <c r="E81" s="873"/>
      <c r="F81" s="109"/>
      <c r="G81" s="110"/>
      <c r="H81" s="873"/>
      <c r="I81" s="870"/>
      <c r="J81" s="873"/>
      <c r="K81" s="873"/>
      <c r="L81" s="873"/>
      <c r="M81" s="873"/>
      <c r="N81" s="873"/>
      <c r="O81" s="873"/>
      <c r="P81" s="463"/>
    </row>
    <row r="82" spans="1:16" s="114" customFormat="1" ht="15" hidden="1" customHeight="1" outlineLevel="1" thickBot="1">
      <c r="A82" s="454"/>
      <c r="B82" s="895"/>
      <c r="C82" s="874"/>
      <c r="D82" s="874"/>
      <c r="E82" s="874"/>
      <c r="F82" s="111"/>
      <c r="G82" s="112"/>
      <c r="H82" s="874"/>
      <c r="I82" s="871"/>
      <c r="J82" s="874"/>
      <c r="K82" s="874"/>
      <c r="L82" s="874"/>
      <c r="M82" s="874"/>
      <c r="N82" s="874"/>
      <c r="O82" s="874"/>
      <c r="P82" s="463"/>
    </row>
    <row r="83" spans="1:16" s="114" customFormat="1" ht="14.25" hidden="1" customHeight="1" outlineLevel="1">
      <c r="A83" s="454"/>
      <c r="B83" s="890">
        <v>24</v>
      </c>
      <c r="C83" s="893"/>
      <c r="D83" s="894"/>
      <c r="E83" s="893"/>
      <c r="F83" s="107"/>
      <c r="G83" s="108"/>
      <c r="H83" s="893"/>
      <c r="I83" s="869">
        <f t="shared" ref="I83" si="24">SUM(J83:N85)</f>
        <v>0</v>
      </c>
      <c r="J83" s="872"/>
      <c r="K83" s="872"/>
      <c r="L83" s="872"/>
      <c r="M83" s="872"/>
      <c r="N83" s="872"/>
      <c r="O83" s="872"/>
      <c r="P83" s="463"/>
    </row>
    <row r="84" spans="1:16" s="114" customFormat="1" ht="14.25" hidden="1" customHeight="1" outlineLevel="1">
      <c r="A84" s="454"/>
      <c r="B84" s="891"/>
      <c r="C84" s="873"/>
      <c r="D84" s="873"/>
      <c r="E84" s="873"/>
      <c r="F84" s="109"/>
      <c r="G84" s="110"/>
      <c r="H84" s="873"/>
      <c r="I84" s="870"/>
      <c r="J84" s="873"/>
      <c r="K84" s="873"/>
      <c r="L84" s="873"/>
      <c r="M84" s="873"/>
      <c r="N84" s="873"/>
      <c r="O84" s="873"/>
      <c r="P84" s="463"/>
    </row>
    <row r="85" spans="1:16" s="114" customFormat="1" ht="15" hidden="1" customHeight="1" outlineLevel="1" thickBot="1">
      <c r="A85" s="454"/>
      <c r="B85" s="895"/>
      <c r="C85" s="874"/>
      <c r="D85" s="874"/>
      <c r="E85" s="874"/>
      <c r="F85" s="111"/>
      <c r="G85" s="112"/>
      <c r="H85" s="874"/>
      <c r="I85" s="871"/>
      <c r="J85" s="874"/>
      <c r="K85" s="874"/>
      <c r="L85" s="874"/>
      <c r="M85" s="874"/>
      <c r="N85" s="874"/>
      <c r="O85" s="874"/>
      <c r="P85" s="463"/>
    </row>
    <row r="86" spans="1:16" s="114" customFormat="1" ht="14.25" hidden="1" customHeight="1" outlineLevel="1">
      <c r="A86" s="454"/>
      <c r="B86" s="890">
        <v>25</v>
      </c>
      <c r="C86" s="893"/>
      <c r="D86" s="894"/>
      <c r="E86" s="893"/>
      <c r="F86" s="107"/>
      <c r="G86" s="108"/>
      <c r="H86" s="893"/>
      <c r="I86" s="869">
        <f t="shared" ref="I86" si="25">SUM(J86:N88)</f>
        <v>0</v>
      </c>
      <c r="J86" s="872"/>
      <c r="K86" s="872"/>
      <c r="L86" s="872"/>
      <c r="M86" s="872"/>
      <c r="N86" s="872"/>
      <c r="O86" s="872"/>
      <c r="P86" s="463"/>
    </row>
    <row r="87" spans="1:16" s="114" customFormat="1" ht="14.25" hidden="1" customHeight="1" outlineLevel="1">
      <c r="A87" s="454"/>
      <c r="B87" s="891"/>
      <c r="C87" s="873"/>
      <c r="D87" s="873"/>
      <c r="E87" s="873"/>
      <c r="F87" s="109"/>
      <c r="G87" s="110"/>
      <c r="H87" s="873"/>
      <c r="I87" s="870"/>
      <c r="J87" s="873"/>
      <c r="K87" s="873"/>
      <c r="L87" s="873"/>
      <c r="M87" s="873"/>
      <c r="N87" s="873"/>
      <c r="O87" s="873"/>
      <c r="P87" s="463"/>
    </row>
    <row r="88" spans="1:16" s="114" customFormat="1" ht="15" hidden="1" customHeight="1" outlineLevel="1" thickBot="1">
      <c r="A88" s="454"/>
      <c r="B88" s="895"/>
      <c r="C88" s="874"/>
      <c r="D88" s="874"/>
      <c r="E88" s="874"/>
      <c r="F88" s="111"/>
      <c r="G88" s="112"/>
      <c r="H88" s="874"/>
      <c r="I88" s="871"/>
      <c r="J88" s="874"/>
      <c r="K88" s="874"/>
      <c r="L88" s="874"/>
      <c r="M88" s="874"/>
      <c r="N88" s="874"/>
      <c r="O88" s="874"/>
      <c r="P88" s="463"/>
    </row>
    <row r="89" spans="1:16" s="114" customFormat="1" ht="14.25" hidden="1" customHeight="1" outlineLevel="1">
      <c r="A89" s="454"/>
      <c r="B89" s="890">
        <v>26</v>
      </c>
      <c r="C89" s="893"/>
      <c r="D89" s="894"/>
      <c r="E89" s="893"/>
      <c r="F89" s="107"/>
      <c r="G89" s="108"/>
      <c r="H89" s="893"/>
      <c r="I89" s="869">
        <f t="shared" ref="I89" si="26">SUM(J89:N91)</f>
        <v>0</v>
      </c>
      <c r="J89" s="872"/>
      <c r="K89" s="872"/>
      <c r="L89" s="872"/>
      <c r="M89" s="872"/>
      <c r="N89" s="872"/>
      <c r="O89" s="872"/>
      <c r="P89" s="463"/>
    </row>
    <row r="90" spans="1:16" s="114" customFormat="1" ht="14.25" hidden="1" customHeight="1" outlineLevel="1">
      <c r="A90" s="454"/>
      <c r="B90" s="891"/>
      <c r="C90" s="873"/>
      <c r="D90" s="873"/>
      <c r="E90" s="873"/>
      <c r="F90" s="109"/>
      <c r="G90" s="110"/>
      <c r="H90" s="873"/>
      <c r="I90" s="870"/>
      <c r="J90" s="873"/>
      <c r="K90" s="873"/>
      <c r="L90" s="873"/>
      <c r="M90" s="873"/>
      <c r="N90" s="873"/>
      <c r="O90" s="873"/>
      <c r="P90" s="463"/>
    </row>
    <row r="91" spans="1:16" s="114" customFormat="1" ht="15" hidden="1" customHeight="1" outlineLevel="1" thickBot="1">
      <c r="A91" s="454"/>
      <c r="B91" s="895"/>
      <c r="C91" s="874"/>
      <c r="D91" s="874"/>
      <c r="E91" s="874"/>
      <c r="F91" s="111"/>
      <c r="G91" s="112"/>
      <c r="H91" s="874"/>
      <c r="I91" s="871"/>
      <c r="J91" s="874"/>
      <c r="K91" s="874"/>
      <c r="L91" s="874"/>
      <c r="M91" s="874"/>
      <c r="N91" s="874"/>
      <c r="O91" s="874"/>
      <c r="P91" s="463"/>
    </row>
    <row r="92" spans="1:16" s="114" customFormat="1" ht="14.25" hidden="1" customHeight="1" outlineLevel="1">
      <c r="A92" s="454"/>
      <c r="B92" s="890">
        <v>27</v>
      </c>
      <c r="C92" s="893"/>
      <c r="D92" s="894"/>
      <c r="E92" s="893"/>
      <c r="F92" s="107"/>
      <c r="G92" s="108"/>
      <c r="H92" s="893"/>
      <c r="I92" s="869">
        <f t="shared" ref="I92" si="27">SUM(J92:N94)</f>
        <v>0</v>
      </c>
      <c r="J92" s="872"/>
      <c r="K92" s="872"/>
      <c r="L92" s="872"/>
      <c r="M92" s="872"/>
      <c r="N92" s="872"/>
      <c r="O92" s="872"/>
      <c r="P92" s="463"/>
    </row>
    <row r="93" spans="1:16" s="114" customFormat="1" ht="14.25" hidden="1" customHeight="1" outlineLevel="1">
      <c r="A93" s="454"/>
      <c r="B93" s="891"/>
      <c r="C93" s="873"/>
      <c r="D93" s="873"/>
      <c r="E93" s="873"/>
      <c r="F93" s="109"/>
      <c r="G93" s="110"/>
      <c r="H93" s="873"/>
      <c r="I93" s="870"/>
      <c r="J93" s="873"/>
      <c r="K93" s="873"/>
      <c r="L93" s="873"/>
      <c r="M93" s="873"/>
      <c r="N93" s="873"/>
      <c r="O93" s="873"/>
      <c r="P93" s="463"/>
    </row>
    <row r="94" spans="1:16" s="114" customFormat="1" ht="15" hidden="1" customHeight="1" outlineLevel="1" thickBot="1">
      <c r="A94" s="454"/>
      <c r="B94" s="895"/>
      <c r="C94" s="874"/>
      <c r="D94" s="874"/>
      <c r="E94" s="874"/>
      <c r="F94" s="111"/>
      <c r="G94" s="112"/>
      <c r="H94" s="874"/>
      <c r="I94" s="871"/>
      <c r="J94" s="874"/>
      <c r="K94" s="874"/>
      <c r="L94" s="874"/>
      <c r="M94" s="874"/>
      <c r="N94" s="874"/>
      <c r="O94" s="874"/>
      <c r="P94" s="463"/>
    </row>
    <row r="95" spans="1:16" s="114" customFormat="1" ht="14.25" hidden="1" customHeight="1" outlineLevel="1">
      <c r="A95" s="454"/>
      <c r="B95" s="890">
        <v>28</v>
      </c>
      <c r="C95" s="893"/>
      <c r="D95" s="894"/>
      <c r="E95" s="893"/>
      <c r="F95" s="107"/>
      <c r="G95" s="108"/>
      <c r="H95" s="893"/>
      <c r="I95" s="869">
        <f t="shared" ref="I95" si="28">SUM(J95:N97)</f>
        <v>0</v>
      </c>
      <c r="J95" s="872"/>
      <c r="K95" s="872"/>
      <c r="L95" s="872"/>
      <c r="M95" s="872"/>
      <c r="N95" s="872"/>
      <c r="O95" s="872"/>
      <c r="P95" s="463"/>
    </row>
    <row r="96" spans="1:16" s="114" customFormat="1" ht="14.25" hidden="1" customHeight="1" outlineLevel="1">
      <c r="A96" s="454"/>
      <c r="B96" s="891"/>
      <c r="C96" s="873"/>
      <c r="D96" s="873"/>
      <c r="E96" s="873"/>
      <c r="F96" s="109"/>
      <c r="G96" s="110"/>
      <c r="H96" s="873"/>
      <c r="I96" s="870"/>
      <c r="J96" s="873"/>
      <c r="K96" s="873"/>
      <c r="L96" s="873"/>
      <c r="M96" s="873"/>
      <c r="N96" s="873"/>
      <c r="O96" s="873"/>
      <c r="P96" s="463"/>
    </row>
    <row r="97" spans="1:16" s="114" customFormat="1" ht="15" hidden="1" customHeight="1" outlineLevel="1" thickBot="1">
      <c r="A97" s="454"/>
      <c r="B97" s="895"/>
      <c r="C97" s="874"/>
      <c r="D97" s="874"/>
      <c r="E97" s="874"/>
      <c r="F97" s="111"/>
      <c r="G97" s="112"/>
      <c r="H97" s="874"/>
      <c r="I97" s="871"/>
      <c r="J97" s="874"/>
      <c r="K97" s="874"/>
      <c r="L97" s="874"/>
      <c r="M97" s="874"/>
      <c r="N97" s="874"/>
      <c r="O97" s="874"/>
      <c r="P97" s="463"/>
    </row>
    <row r="98" spans="1:16" s="114" customFormat="1" ht="14.25" hidden="1" customHeight="1" outlineLevel="1">
      <c r="A98" s="454"/>
      <c r="B98" s="890">
        <v>29</v>
      </c>
      <c r="C98" s="893"/>
      <c r="D98" s="894"/>
      <c r="E98" s="893"/>
      <c r="F98" s="107"/>
      <c r="G98" s="108"/>
      <c r="H98" s="893"/>
      <c r="I98" s="869">
        <f t="shared" ref="I98" si="29">SUM(J98:N100)</f>
        <v>0</v>
      </c>
      <c r="J98" s="872"/>
      <c r="K98" s="872"/>
      <c r="L98" s="872"/>
      <c r="M98" s="872"/>
      <c r="N98" s="872"/>
      <c r="O98" s="872"/>
      <c r="P98" s="463"/>
    </row>
    <row r="99" spans="1:16" s="114" customFormat="1" ht="14.25" hidden="1" customHeight="1" outlineLevel="1">
      <c r="A99" s="454"/>
      <c r="B99" s="891"/>
      <c r="C99" s="873"/>
      <c r="D99" s="873"/>
      <c r="E99" s="873"/>
      <c r="F99" s="109"/>
      <c r="G99" s="110"/>
      <c r="H99" s="873"/>
      <c r="I99" s="870"/>
      <c r="J99" s="873"/>
      <c r="K99" s="873"/>
      <c r="L99" s="873"/>
      <c r="M99" s="873"/>
      <c r="N99" s="873"/>
      <c r="O99" s="873"/>
      <c r="P99" s="463"/>
    </row>
    <row r="100" spans="1:16" s="114" customFormat="1" ht="15" hidden="1" customHeight="1" outlineLevel="1" thickBot="1">
      <c r="A100" s="454"/>
      <c r="B100" s="895"/>
      <c r="C100" s="874"/>
      <c r="D100" s="874"/>
      <c r="E100" s="874"/>
      <c r="F100" s="111"/>
      <c r="G100" s="112"/>
      <c r="H100" s="874"/>
      <c r="I100" s="871"/>
      <c r="J100" s="874"/>
      <c r="K100" s="874"/>
      <c r="L100" s="874"/>
      <c r="M100" s="874"/>
      <c r="N100" s="874"/>
      <c r="O100" s="874"/>
      <c r="P100" s="463"/>
    </row>
    <row r="101" spans="1:16" s="114" customFormat="1" ht="14.25" hidden="1" customHeight="1" outlineLevel="1">
      <c r="A101" s="454"/>
      <c r="B101" s="890">
        <v>30</v>
      </c>
      <c r="C101" s="893"/>
      <c r="D101" s="894"/>
      <c r="E101" s="893"/>
      <c r="F101" s="107"/>
      <c r="G101" s="108"/>
      <c r="H101" s="893"/>
      <c r="I101" s="869">
        <f t="shared" ref="I101" si="30">SUM(J101:N103)</f>
        <v>0</v>
      </c>
      <c r="J101" s="872"/>
      <c r="K101" s="872"/>
      <c r="L101" s="872"/>
      <c r="M101" s="872"/>
      <c r="N101" s="872"/>
      <c r="O101" s="872"/>
      <c r="P101" s="463"/>
    </row>
    <row r="102" spans="1:16" s="114" customFormat="1" ht="14.25" hidden="1" customHeight="1" outlineLevel="1">
      <c r="A102" s="454"/>
      <c r="B102" s="891"/>
      <c r="C102" s="873"/>
      <c r="D102" s="873"/>
      <c r="E102" s="873"/>
      <c r="F102" s="109"/>
      <c r="G102" s="110"/>
      <c r="H102" s="873"/>
      <c r="I102" s="870"/>
      <c r="J102" s="873"/>
      <c r="K102" s="873"/>
      <c r="L102" s="873"/>
      <c r="M102" s="873"/>
      <c r="N102" s="873"/>
      <c r="O102" s="873"/>
      <c r="P102" s="463"/>
    </row>
    <row r="103" spans="1:16" s="114" customFormat="1" ht="15" hidden="1" customHeight="1" outlineLevel="1" thickBot="1">
      <c r="A103" s="454"/>
      <c r="B103" s="895"/>
      <c r="C103" s="874"/>
      <c r="D103" s="874"/>
      <c r="E103" s="874"/>
      <c r="F103" s="111"/>
      <c r="G103" s="112"/>
      <c r="H103" s="874"/>
      <c r="I103" s="871"/>
      <c r="J103" s="874"/>
      <c r="K103" s="874"/>
      <c r="L103" s="874"/>
      <c r="M103" s="874"/>
      <c r="N103" s="874"/>
      <c r="O103" s="874"/>
      <c r="P103" s="463"/>
    </row>
    <row r="104" spans="1:16" s="114" customFormat="1" ht="14.25" hidden="1" customHeight="1" outlineLevel="1">
      <c r="A104" s="454"/>
      <c r="B104" s="890">
        <v>31</v>
      </c>
      <c r="C104" s="893"/>
      <c r="D104" s="894"/>
      <c r="E104" s="893"/>
      <c r="F104" s="107"/>
      <c r="G104" s="108"/>
      <c r="H104" s="893"/>
      <c r="I104" s="869">
        <f t="shared" ref="I104" si="31">SUM(J104:N106)</f>
        <v>0</v>
      </c>
      <c r="J104" s="872"/>
      <c r="K104" s="872"/>
      <c r="L104" s="872"/>
      <c r="M104" s="872"/>
      <c r="N104" s="872"/>
      <c r="O104" s="872"/>
      <c r="P104" s="463"/>
    </row>
    <row r="105" spans="1:16" s="114" customFormat="1" ht="14.25" hidden="1" customHeight="1" outlineLevel="1">
      <c r="A105" s="454"/>
      <c r="B105" s="891"/>
      <c r="C105" s="873"/>
      <c r="D105" s="873"/>
      <c r="E105" s="873"/>
      <c r="F105" s="109"/>
      <c r="G105" s="110"/>
      <c r="H105" s="873"/>
      <c r="I105" s="870"/>
      <c r="J105" s="873"/>
      <c r="K105" s="873"/>
      <c r="L105" s="873"/>
      <c r="M105" s="873"/>
      <c r="N105" s="873"/>
      <c r="O105" s="873"/>
      <c r="P105" s="463"/>
    </row>
    <row r="106" spans="1:16" s="114" customFormat="1" ht="15" hidden="1" customHeight="1" outlineLevel="1" thickBot="1">
      <c r="A106" s="454"/>
      <c r="B106" s="895"/>
      <c r="C106" s="874"/>
      <c r="D106" s="874"/>
      <c r="E106" s="874"/>
      <c r="F106" s="111"/>
      <c r="G106" s="112"/>
      <c r="H106" s="874"/>
      <c r="I106" s="871"/>
      <c r="J106" s="874"/>
      <c r="K106" s="874"/>
      <c r="L106" s="874"/>
      <c r="M106" s="874"/>
      <c r="N106" s="874"/>
      <c r="O106" s="874"/>
      <c r="P106" s="463"/>
    </row>
    <row r="107" spans="1:16" s="114" customFormat="1" ht="14.25" hidden="1" customHeight="1" outlineLevel="1">
      <c r="A107" s="454"/>
      <c r="B107" s="890">
        <v>32</v>
      </c>
      <c r="C107" s="893"/>
      <c r="D107" s="894"/>
      <c r="E107" s="893"/>
      <c r="F107" s="107"/>
      <c r="G107" s="108"/>
      <c r="H107" s="893"/>
      <c r="I107" s="869">
        <f t="shared" ref="I107" si="32">SUM(J107:N109)</f>
        <v>0</v>
      </c>
      <c r="J107" s="872"/>
      <c r="K107" s="872"/>
      <c r="L107" s="872"/>
      <c r="M107" s="872"/>
      <c r="N107" s="872"/>
      <c r="O107" s="872"/>
      <c r="P107" s="463"/>
    </row>
    <row r="108" spans="1:16" s="114" customFormat="1" ht="14.25" hidden="1" customHeight="1" outlineLevel="1">
      <c r="A108" s="454"/>
      <c r="B108" s="891"/>
      <c r="C108" s="873"/>
      <c r="D108" s="873"/>
      <c r="E108" s="873"/>
      <c r="F108" s="109"/>
      <c r="G108" s="110"/>
      <c r="H108" s="873"/>
      <c r="I108" s="870"/>
      <c r="J108" s="873"/>
      <c r="K108" s="873"/>
      <c r="L108" s="873"/>
      <c r="M108" s="873"/>
      <c r="N108" s="873"/>
      <c r="O108" s="873"/>
      <c r="P108" s="463"/>
    </row>
    <row r="109" spans="1:16" s="114" customFormat="1" ht="15" hidden="1" customHeight="1" outlineLevel="1" thickBot="1">
      <c r="A109" s="454"/>
      <c r="B109" s="895"/>
      <c r="C109" s="874"/>
      <c r="D109" s="874"/>
      <c r="E109" s="874"/>
      <c r="F109" s="111"/>
      <c r="G109" s="112"/>
      <c r="H109" s="874"/>
      <c r="I109" s="871"/>
      <c r="J109" s="874"/>
      <c r="K109" s="874"/>
      <c r="L109" s="874"/>
      <c r="M109" s="874"/>
      <c r="N109" s="874"/>
      <c r="O109" s="874"/>
      <c r="P109" s="463"/>
    </row>
    <row r="110" spans="1:16" s="114" customFormat="1" ht="14.25" hidden="1" customHeight="1" outlineLevel="1">
      <c r="A110" s="454"/>
      <c r="B110" s="890">
        <v>33</v>
      </c>
      <c r="C110" s="893"/>
      <c r="D110" s="894"/>
      <c r="E110" s="893"/>
      <c r="F110" s="107"/>
      <c r="G110" s="108"/>
      <c r="H110" s="893"/>
      <c r="I110" s="869">
        <f t="shared" ref="I110" si="33">SUM(J110:N112)</f>
        <v>0</v>
      </c>
      <c r="J110" s="872"/>
      <c r="K110" s="872"/>
      <c r="L110" s="872"/>
      <c r="M110" s="872"/>
      <c r="N110" s="872"/>
      <c r="O110" s="872"/>
      <c r="P110" s="463"/>
    </row>
    <row r="111" spans="1:16" s="114" customFormat="1" ht="14.25" hidden="1" customHeight="1" outlineLevel="1">
      <c r="A111" s="454"/>
      <c r="B111" s="891"/>
      <c r="C111" s="873"/>
      <c r="D111" s="873"/>
      <c r="E111" s="873"/>
      <c r="F111" s="109"/>
      <c r="G111" s="110"/>
      <c r="H111" s="873"/>
      <c r="I111" s="870"/>
      <c r="J111" s="873"/>
      <c r="K111" s="873"/>
      <c r="L111" s="873"/>
      <c r="M111" s="873"/>
      <c r="N111" s="873"/>
      <c r="O111" s="873"/>
      <c r="P111" s="463"/>
    </row>
    <row r="112" spans="1:16" s="114" customFormat="1" ht="15" hidden="1" customHeight="1" outlineLevel="1" thickBot="1">
      <c r="A112" s="454"/>
      <c r="B112" s="895"/>
      <c r="C112" s="874"/>
      <c r="D112" s="874"/>
      <c r="E112" s="874"/>
      <c r="F112" s="111"/>
      <c r="G112" s="112"/>
      <c r="H112" s="874"/>
      <c r="I112" s="871"/>
      <c r="J112" s="874"/>
      <c r="K112" s="874"/>
      <c r="L112" s="874"/>
      <c r="M112" s="874"/>
      <c r="N112" s="874"/>
      <c r="O112" s="874"/>
      <c r="P112" s="463"/>
    </row>
    <row r="113" spans="1:16" s="114" customFormat="1" ht="14.25" hidden="1" customHeight="1" outlineLevel="1">
      <c r="A113" s="454"/>
      <c r="B113" s="890">
        <v>34</v>
      </c>
      <c r="C113" s="893"/>
      <c r="D113" s="894"/>
      <c r="E113" s="893"/>
      <c r="F113" s="107"/>
      <c r="G113" s="108"/>
      <c r="H113" s="893"/>
      <c r="I113" s="869">
        <f t="shared" ref="I113" si="34">SUM(J113:N115)</f>
        <v>0</v>
      </c>
      <c r="J113" s="872"/>
      <c r="K113" s="872"/>
      <c r="L113" s="872"/>
      <c r="M113" s="872"/>
      <c r="N113" s="872"/>
      <c r="O113" s="872"/>
      <c r="P113" s="463"/>
    </row>
    <row r="114" spans="1:16" s="114" customFormat="1" ht="14.25" hidden="1" customHeight="1" outlineLevel="1">
      <c r="A114" s="454"/>
      <c r="B114" s="891"/>
      <c r="C114" s="873"/>
      <c r="D114" s="873"/>
      <c r="E114" s="873"/>
      <c r="F114" s="109"/>
      <c r="G114" s="110"/>
      <c r="H114" s="873"/>
      <c r="I114" s="870"/>
      <c r="J114" s="873"/>
      <c r="K114" s="873"/>
      <c r="L114" s="873"/>
      <c r="M114" s="873"/>
      <c r="N114" s="873"/>
      <c r="O114" s="873"/>
      <c r="P114" s="463"/>
    </row>
    <row r="115" spans="1:16" s="114" customFormat="1" ht="15" hidden="1" customHeight="1" outlineLevel="1" thickBot="1">
      <c r="A115" s="454"/>
      <c r="B115" s="895"/>
      <c r="C115" s="874"/>
      <c r="D115" s="874"/>
      <c r="E115" s="874"/>
      <c r="F115" s="111"/>
      <c r="G115" s="112"/>
      <c r="H115" s="874"/>
      <c r="I115" s="871"/>
      <c r="J115" s="874"/>
      <c r="K115" s="874"/>
      <c r="L115" s="874"/>
      <c r="M115" s="874"/>
      <c r="N115" s="874"/>
      <c r="O115" s="874"/>
      <c r="P115" s="463"/>
    </row>
    <row r="116" spans="1:16" s="114" customFormat="1" ht="14.25" hidden="1" customHeight="1" outlineLevel="1">
      <c r="A116" s="454"/>
      <c r="B116" s="890">
        <v>35</v>
      </c>
      <c r="C116" s="893"/>
      <c r="D116" s="894"/>
      <c r="E116" s="893"/>
      <c r="F116" s="107"/>
      <c r="G116" s="108"/>
      <c r="H116" s="893"/>
      <c r="I116" s="869">
        <f t="shared" ref="I116" si="35">SUM(J116:N118)</f>
        <v>0</v>
      </c>
      <c r="J116" s="872"/>
      <c r="K116" s="872"/>
      <c r="L116" s="872"/>
      <c r="M116" s="872"/>
      <c r="N116" s="872"/>
      <c r="O116" s="872"/>
      <c r="P116" s="463"/>
    </row>
    <row r="117" spans="1:16" s="114" customFormat="1" ht="14.25" hidden="1" customHeight="1" outlineLevel="1">
      <c r="A117" s="454"/>
      <c r="B117" s="891"/>
      <c r="C117" s="873"/>
      <c r="D117" s="873"/>
      <c r="E117" s="873"/>
      <c r="F117" s="109"/>
      <c r="G117" s="110"/>
      <c r="H117" s="873"/>
      <c r="I117" s="870"/>
      <c r="J117" s="873"/>
      <c r="K117" s="873"/>
      <c r="L117" s="873"/>
      <c r="M117" s="873"/>
      <c r="N117" s="873"/>
      <c r="O117" s="873"/>
      <c r="P117" s="463"/>
    </row>
    <row r="118" spans="1:16" s="114" customFormat="1" ht="15" hidden="1" customHeight="1" outlineLevel="1" thickBot="1">
      <c r="A118" s="454"/>
      <c r="B118" s="895"/>
      <c r="C118" s="874"/>
      <c r="D118" s="874"/>
      <c r="E118" s="874"/>
      <c r="F118" s="111"/>
      <c r="G118" s="112"/>
      <c r="H118" s="874"/>
      <c r="I118" s="871"/>
      <c r="J118" s="874"/>
      <c r="K118" s="874"/>
      <c r="L118" s="874"/>
      <c r="M118" s="874"/>
      <c r="N118" s="874"/>
      <c r="O118" s="874"/>
      <c r="P118" s="463"/>
    </row>
    <row r="119" spans="1:16" s="114" customFormat="1" ht="14.25" hidden="1" customHeight="1" outlineLevel="1">
      <c r="A119" s="454"/>
      <c r="B119" s="890">
        <v>36</v>
      </c>
      <c r="C119" s="893"/>
      <c r="D119" s="894"/>
      <c r="E119" s="893"/>
      <c r="F119" s="107"/>
      <c r="G119" s="108"/>
      <c r="H119" s="893"/>
      <c r="I119" s="869">
        <f t="shared" ref="I119" si="36">SUM(J119:N121)</f>
        <v>0</v>
      </c>
      <c r="J119" s="872"/>
      <c r="K119" s="872"/>
      <c r="L119" s="872"/>
      <c r="M119" s="872"/>
      <c r="N119" s="872"/>
      <c r="O119" s="872"/>
      <c r="P119" s="463"/>
    </row>
    <row r="120" spans="1:16" s="114" customFormat="1" ht="14.25" hidden="1" customHeight="1" outlineLevel="1">
      <c r="A120" s="454"/>
      <c r="B120" s="891"/>
      <c r="C120" s="873"/>
      <c r="D120" s="873"/>
      <c r="E120" s="873"/>
      <c r="F120" s="109"/>
      <c r="G120" s="110"/>
      <c r="H120" s="873"/>
      <c r="I120" s="870"/>
      <c r="J120" s="873"/>
      <c r="K120" s="873"/>
      <c r="L120" s="873"/>
      <c r="M120" s="873"/>
      <c r="N120" s="873"/>
      <c r="O120" s="873"/>
      <c r="P120" s="463"/>
    </row>
    <row r="121" spans="1:16" s="114" customFormat="1" ht="15" hidden="1" customHeight="1" outlineLevel="1" thickBot="1">
      <c r="A121" s="454"/>
      <c r="B121" s="895"/>
      <c r="C121" s="874"/>
      <c r="D121" s="874"/>
      <c r="E121" s="874"/>
      <c r="F121" s="111"/>
      <c r="G121" s="112"/>
      <c r="H121" s="874"/>
      <c r="I121" s="871"/>
      <c r="J121" s="874"/>
      <c r="K121" s="874"/>
      <c r="L121" s="874"/>
      <c r="M121" s="874"/>
      <c r="N121" s="874"/>
      <c r="O121" s="874"/>
      <c r="P121" s="463"/>
    </row>
    <row r="122" spans="1:16" s="114" customFormat="1" ht="14.25" hidden="1" customHeight="1" outlineLevel="1">
      <c r="A122" s="454"/>
      <c r="B122" s="890">
        <v>37</v>
      </c>
      <c r="C122" s="893"/>
      <c r="D122" s="894"/>
      <c r="E122" s="893"/>
      <c r="F122" s="107"/>
      <c r="G122" s="108"/>
      <c r="H122" s="893"/>
      <c r="I122" s="869">
        <f t="shared" ref="I122" si="37">SUM(J122:N124)</f>
        <v>0</v>
      </c>
      <c r="J122" s="872"/>
      <c r="K122" s="872"/>
      <c r="L122" s="872"/>
      <c r="M122" s="872"/>
      <c r="N122" s="872"/>
      <c r="O122" s="872"/>
      <c r="P122" s="463"/>
    </row>
    <row r="123" spans="1:16" s="114" customFormat="1" ht="14.25" hidden="1" customHeight="1" outlineLevel="1">
      <c r="A123" s="454"/>
      <c r="B123" s="891"/>
      <c r="C123" s="873"/>
      <c r="D123" s="873"/>
      <c r="E123" s="873"/>
      <c r="F123" s="109"/>
      <c r="G123" s="110"/>
      <c r="H123" s="873"/>
      <c r="I123" s="870"/>
      <c r="J123" s="873"/>
      <c r="K123" s="873"/>
      <c r="L123" s="873"/>
      <c r="M123" s="873"/>
      <c r="N123" s="873"/>
      <c r="O123" s="873"/>
      <c r="P123" s="463"/>
    </row>
    <row r="124" spans="1:16" s="114" customFormat="1" ht="15" hidden="1" customHeight="1" outlineLevel="1" thickBot="1">
      <c r="A124" s="454"/>
      <c r="B124" s="895"/>
      <c r="C124" s="874"/>
      <c r="D124" s="874"/>
      <c r="E124" s="874"/>
      <c r="F124" s="111"/>
      <c r="G124" s="112"/>
      <c r="H124" s="874"/>
      <c r="I124" s="871"/>
      <c r="J124" s="874"/>
      <c r="K124" s="874"/>
      <c r="L124" s="874"/>
      <c r="M124" s="874"/>
      <c r="N124" s="874"/>
      <c r="O124" s="874"/>
      <c r="P124" s="463"/>
    </row>
    <row r="125" spans="1:16" s="114" customFormat="1" ht="14.25" hidden="1" customHeight="1" outlineLevel="1">
      <c r="A125" s="454"/>
      <c r="B125" s="890">
        <v>38</v>
      </c>
      <c r="C125" s="893"/>
      <c r="D125" s="894"/>
      <c r="E125" s="893"/>
      <c r="F125" s="107"/>
      <c r="G125" s="108"/>
      <c r="H125" s="893"/>
      <c r="I125" s="869">
        <f t="shared" ref="I125" si="38">SUM(J125:N127)</f>
        <v>0</v>
      </c>
      <c r="J125" s="872"/>
      <c r="K125" s="872"/>
      <c r="L125" s="872"/>
      <c r="M125" s="872"/>
      <c r="N125" s="872"/>
      <c r="O125" s="872"/>
      <c r="P125" s="463"/>
    </row>
    <row r="126" spans="1:16" s="114" customFormat="1" ht="14.25" hidden="1" customHeight="1" outlineLevel="1">
      <c r="A126" s="454"/>
      <c r="B126" s="891"/>
      <c r="C126" s="873"/>
      <c r="D126" s="873"/>
      <c r="E126" s="873"/>
      <c r="F126" s="109"/>
      <c r="G126" s="110"/>
      <c r="H126" s="873"/>
      <c r="I126" s="870"/>
      <c r="J126" s="873"/>
      <c r="K126" s="873"/>
      <c r="L126" s="873"/>
      <c r="M126" s="873"/>
      <c r="N126" s="873"/>
      <c r="O126" s="873"/>
      <c r="P126" s="463"/>
    </row>
    <row r="127" spans="1:16" s="114" customFormat="1" ht="15" hidden="1" customHeight="1" outlineLevel="1" thickBot="1">
      <c r="A127" s="454"/>
      <c r="B127" s="895"/>
      <c r="C127" s="874"/>
      <c r="D127" s="874"/>
      <c r="E127" s="874"/>
      <c r="F127" s="111"/>
      <c r="G127" s="112"/>
      <c r="H127" s="874"/>
      <c r="I127" s="871"/>
      <c r="J127" s="874"/>
      <c r="K127" s="874"/>
      <c r="L127" s="874"/>
      <c r="M127" s="874"/>
      <c r="N127" s="874"/>
      <c r="O127" s="874"/>
      <c r="P127" s="463"/>
    </row>
    <row r="128" spans="1:16" s="114" customFormat="1" ht="14.25" hidden="1" customHeight="1" outlineLevel="1">
      <c r="A128" s="454"/>
      <c r="B128" s="890">
        <v>39</v>
      </c>
      <c r="C128" s="893"/>
      <c r="D128" s="894"/>
      <c r="E128" s="893"/>
      <c r="F128" s="107"/>
      <c r="G128" s="108"/>
      <c r="H128" s="893"/>
      <c r="I128" s="869">
        <f t="shared" ref="I128" si="39">SUM(J128:N130)</f>
        <v>0</v>
      </c>
      <c r="J128" s="872"/>
      <c r="K128" s="872"/>
      <c r="L128" s="872"/>
      <c r="M128" s="872"/>
      <c r="N128" s="872"/>
      <c r="O128" s="872"/>
      <c r="P128" s="463"/>
    </row>
    <row r="129" spans="1:16" s="114" customFormat="1" ht="14.25" hidden="1" customHeight="1" outlineLevel="1">
      <c r="A129" s="454"/>
      <c r="B129" s="891"/>
      <c r="C129" s="873"/>
      <c r="D129" s="873"/>
      <c r="E129" s="873"/>
      <c r="F129" s="109"/>
      <c r="G129" s="110"/>
      <c r="H129" s="873"/>
      <c r="I129" s="870"/>
      <c r="J129" s="873"/>
      <c r="K129" s="873"/>
      <c r="L129" s="873"/>
      <c r="M129" s="873"/>
      <c r="N129" s="873"/>
      <c r="O129" s="873"/>
      <c r="P129" s="463"/>
    </row>
    <row r="130" spans="1:16" s="114" customFormat="1" ht="15" hidden="1" customHeight="1" outlineLevel="1" thickBot="1">
      <c r="A130" s="454"/>
      <c r="B130" s="895"/>
      <c r="C130" s="874"/>
      <c r="D130" s="874"/>
      <c r="E130" s="874"/>
      <c r="F130" s="111"/>
      <c r="G130" s="112"/>
      <c r="H130" s="874"/>
      <c r="I130" s="871"/>
      <c r="J130" s="874"/>
      <c r="K130" s="874"/>
      <c r="L130" s="874"/>
      <c r="M130" s="874"/>
      <c r="N130" s="874"/>
      <c r="O130" s="874"/>
      <c r="P130" s="463"/>
    </row>
    <row r="131" spans="1:16" s="114" customFormat="1" ht="14.25" hidden="1" customHeight="1" outlineLevel="1">
      <c r="A131" s="454"/>
      <c r="B131" s="890">
        <v>40</v>
      </c>
      <c r="C131" s="893"/>
      <c r="D131" s="894"/>
      <c r="E131" s="893"/>
      <c r="F131" s="107"/>
      <c r="G131" s="108"/>
      <c r="H131" s="893"/>
      <c r="I131" s="869">
        <f t="shared" ref="I131" si="40">SUM(J131:N133)</f>
        <v>0</v>
      </c>
      <c r="J131" s="872"/>
      <c r="K131" s="872"/>
      <c r="L131" s="872"/>
      <c r="M131" s="872"/>
      <c r="N131" s="872"/>
      <c r="O131" s="872"/>
      <c r="P131" s="463"/>
    </row>
    <row r="132" spans="1:16" s="114" customFormat="1" ht="14.25" hidden="1" customHeight="1" outlineLevel="1">
      <c r="A132" s="454"/>
      <c r="B132" s="891"/>
      <c r="C132" s="873"/>
      <c r="D132" s="873"/>
      <c r="E132" s="873"/>
      <c r="F132" s="109"/>
      <c r="G132" s="110"/>
      <c r="H132" s="873"/>
      <c r="I132" s="870"/>
      <c r="J132" s="873"/>
      <c r="K132" s="873"/>
      <c r="L132" s="873"/>
      <c r="M132" s="873"/>
      <c r="N132" s="873"/>
      <c r="O132" s="873"/>
      <c r="P132" s="463"/>
    </row>
    <row r="133" spans="1:16" s="114" customFormat="1" ht="15" hidden="1" customHeight="1" outlineLevel="1" thickBot="1">
      <c r="A133" s="454"/>
      <c r="B133" s="895"/>
      <c r="C133" s="874"/>
      <c r="D133" s="874"/>
      <c r="E133" s="874"/>
      <c r="F133" s="111"/>
      <c r="G133" s="112"/>
      <c r="H133" s="874"/>
      <c r="I133" s="871"/>
      <c r="J133" s="874"/>
      <c r="K133" s="874"/>
      <c r="L133" s="874"/>
      <c r="M133" s="874"/>
      <c r="N133" s="874"/>
      <c r="O133" s="874"/>
      <c r="P133" s="463"/>
    </row>
    <row r="134" spans="1:16" s="114" customFormat="1" ht="14.25" hidden="1" customHeight="1" outlineLevel="1">
      <c r="A134" s="454"/>
      <c r="B134" s="890">
        <v>41</v>
      </c>
      <c r="C134" s="893"/>
      <c r="D134" s="894"/>
      <c r="E134" s="893"/>
      <c r="F134" s="107"/>
      <c r="G134" s="108"/>
      <c r="H134" s="893"/>
      <c r="I134" s="869">
        <f t="shared" ref="I134" si="41">SUM(J134:N136)</f>
        <v>0</v>
      </c>
      <c r="J134" s="872"/>
      <c r="K134" s="872"/>
      <c r="L134" s="872"/>
      <c r="M134" s="872"/>
      <c r="N134" s="872"/>
      <c r="O134" s="872"/>
      <c r="P134" s="463"/>
    </row>
    <row r="135" spans="1:16" s="114" customFormat="1" ht="14.25" hidden="1" customHeight="1" outlineLevel="1">
      <c r="A135" s="454"/>
      <c r="B135" s="891"/>
      <c r="C135" s="873"/>
      <c r="D135" s="873"/>
      <c r="E135" s="873"/>
      <c r="F135" s="109"/>
      <c r="G135" s="110"/>
      <c r="H135" s="873"/>
      <c r="I135" s="870"/>
      <c r="J135" s="873"/>
      <c r="K135" s="873"/>
      <c r="L135" s="873"/>
      <c r="M135" s="873"/>
      <c r="N135" s="873"/>
      <c r="O135" s="873"/>
      <c r="P135" s="463"/>
    </row>
    <row r="136" spans="1:16" s="114" customFormat="1" ht="15" hidden="1" customHeight="1" outlineLevel="1" thickBot="1">
      <c r="A136" s="454"/>
      <c r="B136" s="895"/>
      <c r="C136" s="874"/>
      <c r="D136" s="874"/>
      <c r="E136" s="874"/>
      <c r="F136" s="111"/>
      <c r="G136" s="112"/>
      <c r="H136" s="874"/>
      <c r="I136" s="871"/>
      <c r="J136" s="874"/>
      <c r="K136" s="874"/>
      <c r="L136" s="874"/>
      <c r="M136" s="874"/>
      <c r="N136" s="874"/>
      <c r="O136" s="874"/>
      <c r="P136" s="463"/>
    </row>
    <row r="137" spans="1:16" s="114" customFormat="1" ht="14.25" hidden="1" customHeight="1" outlineLevel="1">
      <c r="A137" s="454"/>
      <c r="B137" s="890">
        <v>42</v>
      </c>
      <c r="C137" s="893"/>
      <c r="D137" s="894"/>
      <c r="E137" s="893"/>
      <c r="F137" s="107"/>
      <c r="G137" s="108"/>
      <c r="H137" s="893"/>
      <c r="I137" s="869">
        <f t="shared" ref="I137" si="42">SUM(J137:N139)</f>
        <v>0</v>
      </c>
      <c r="J137" s="872"/>
      <c r="K137" s="872"/>
      <c r="L137" s="872"/>
      <c r="M137" s="872"/>
      <c r="N137" s="872"/>
      <c r="O137" s="872"/>
      <c r="P137" s="463"/>
    </row>
    <row r="138" spans="1:16" s="114" customFormat="1" ht="14.25" hidden="1" customHeight="1" outlineLevel="1">
      <c r="A138" s="454"/>
      <c r="B138" s="891"/>
      <c r="C138" s="873"/>
      <c r="D138" s="873"/>
      <c r="E138" s="873"/>
      <c r="F138" s="109"/>
      <c r="G138" s="110"/>
      <c r="H138" s="873"/>
      <c r="I138" s="870"/>
      <c r="J138" s="873"/>
      <c r="K138" s="873"/>
      <c r="L138" s="873"/>
      <c r="M138" s="873"/>
      <c r="N138" s="873"/>
      <c r="O138" s="873"/>
      <c r="P138" s="463"/>
    </row>
    <row r="139" spans="1:16" s="114" customFormat="1" ht="15" hidden="1" customHeight="1" outlineLevel="1" thickBot="1">
      <c r="A139" s="454"/>
      <c r="B139" s="895"/>
      <c r="C139" s="874"/>
      <c r="D139" s="874"/>
      <c r="E139" s="874"/>
      <c r="F139" s="111"/>
      <c r="G139" s="112"/>
      <c r="H139" s="874"/>
      <c r="I139" s="871"/>
      <c r="J139" s="874"/>
      <c r="K139" s="874"/>
      <c r="L139" s="874"/>
      <c r="M139" s="874"/>
      <c r="N139" s="874"/>
      <c r="O139" s="874"/>
      <c r="P139" s="463"/>
    </row>
    <row r="140" spans="1:16" s="114" customFormat="1" ht="14.25" hidden="1" customHeight="1" outlineLevel="1">
      <c r="A140" s="454"/>
      <c r="B140" s="890">
        <v>43</v>
      </c>
      <c r="C140" s="893"/>
      <c r="D140" s="894"/>
      <c r="E140" s="893"/>
      <c r="F140" s="107"/>
      <c r="G140" s="108"/>
      <c r="H140" s="893"/>
      <c r="I140" s="869">
        <f t="shared" ref="I140" si="43">SUM(J140:N142)</f>
        <v>0</v>
      </c>
      <c r="J140" s="872"/>
      <c r="K140" s="872"/>
      <c r="L140" s="872"/>
      <c r="M140" s="872"/>
      <c r="N140" s="872"/>
      <c r="O140" s="872"/>
      <c r="P140" s="463"/>
    </row>
    <row r="141" spans="1:16" s="114" customFormat="1" ht="14.25" hidden="1" customHeight="1" outlineLevel="1">
      <c r="A141" s="454"/>
      <c r="B141" s="891"/>
      <c r="C141" s="873"/>
      <c r="D141" s="873"/>
      <c r="E141" s="873"/>
      <c r="F141" s="109"/>
      <c r="G141" s="110"/>
      <c r="H141" s="873"/>
      <c r="I141" s="870"/>
      <c r="J141" s="873"/>
      <c r="K141" s="873"/>
      <c r="L141" s="873"/>
      <c r="M141" s="873"/>
      <c r="N141" s="873"/>
      <c r="O141" s="873"/>
      <c r="P141" s="463"/>
    </row>
    <row r="142" spans="1:16" s="114" customFormat="1" ht="15" hidden="1" customHeight="1" outlineLevel="1" thickBot="1">
      <c r="A142" s="454"/>
      <c r="B142" s="895"/>
      <c r="C142" s="874"/>
      <c r="D142" s="874"/>
      <c r="E142" s="874"/>
      <c r="F142" s="111"/>
      <c r="G142" s="112"/>
      <c r="H142" s="874"/>
      <c r="I142" s="871"/>
      <c r="J142" s="874"/>
      <c r="K142" s="874"/>
      <c r="L142" s="874"/>
      <c r="M142" s="874"/>
      <c r="N142" s="874"/>
      <c r="O142" s="874"/>
      <c r="P142" s="463"/>
    </row>
    <row r="143" spans="1:16" s="114" customFormat="1" ht="14.25" hidden="1" customHeight="1" outlineLevel="1">
      <c r="A143" s="454"/>
      <c r="B143" s="890">
        <v>44</v>
      </c>
      <c r="C143" s="893"/>
      <c r="D143" s="894"/>
      <c r="E143" s="893"/>
      <c r="F143" s="107"/>
      <c r="G143" s="108"/>
      <c r="H143" s="893"/>
      <c r="I143" s="869">
        <f t="shared" ref="I143" si="44">SUM(J143:N145)</f>
        <v>0</v>
      </c>
      <c r="J143" s="872"/>
      <c r="K143" s="872"/>
      <c r="L143" s="872"/>
      <c r="M143" s="872"/>
      <c r="N143" s="872"/>
      <c r="O143" s="872"/>
      <c r="P143" s="463"/>
    </row>
    <row r="144" spans="1:16" s="114" customFormat="1" ht="14.25" hidden="1" customHeight="1" outlineLevel="1">
      <c r="A144" s="454"/>
      <c r="B144" s="891"/>
      <c r="C144" s="873"/>
      <c r="D144" s="873"/>
      <c r="E144" s="873"/>
      <c r="F144" s="109"/>
      <c r="G144" s="110"/>
      <c r="H144" s="873"/>
      <c r="I144" s="870"/>
      <c r="J144" s="873"/>
      <c r="K144" s="873"/>
      <c r="L144" s="873"/>
      <c r="M144" s="873"/>
      <c r="N144" s="873"/>
      <c r="O144" s="873"/>
      <c r="P144" s="463"/>
    </row>
    <row r="145" spans="1:16" s="114" customFormat="1" ht="15" hidden="1" customHeight="1" outlineLevel="1" thickBot="1">
      <c r="A145" s="454"/>
      <c r="B145" s="895"/>
      <c r="C145" s="874"/>
      <c r="D145" s="874"/>
      <c r="E145" s="874"/>
      <c r="F145" s="111"/>
      <c r="G145" s="112"/>
      <c r="H145" s="874"/>
      <c r="I145" s="871"/>
      <c r="J145" s="874"/>
      <c r="K145" s="874"/>
      <c r="L145" s="874"/>
      <c r="M145" s="874"/>
      <c r="N145" s="874"/>
      <c r="O145" s="874"/>
      <c r="P145" s="463"/>
    </row>
    <row r="146" spans="1:16" s="114" customFormat="1" ht="14.25" hidden="1" customHeight="1" outlineLevel="1">
      <c r="A146" s="454"/>
      <c r="B146" s="890">
        <v>45</v>
      </c>
      <c r="C146" s="893"/>
      <c r="D146" s="894"/>
      <c r="E146" s="893"/>
      <c r="F146" s="107"/>
      <c r="G146" s="108"/>
      <c r="H146" s="893"/>
      <c r="I146" s="869">
        <f t="shared" ref="I146" si="45">SUM(J146:N148)</f>
        <v>0</v>
      </c>
      <c r="J146" s="872"/>
      <c r="K146" s="872"/>
      <c r="L146" s="872"/>
      <c r="M146" s="872"/>
      <c r="N146" s="872"/>
      <c r="O146" s="872"/>
      <c r="P146" s="463"/>
    </row>
    <row r="147" spans="1:16" s="114" customFormat="1" ht="14.25" hidden="1" customHeight="1" outlineLevel="1">
      <c r="A147" s="454"/>
      <c r="B147" s="891"/>
      <c r="C147" s="873"/>
      <c r="D147" s="873"/>
      <c r="E147" s="873"/>
      <c r="F147" s="109"/>
      <c r="G147" s="110"/>
      <c r="H147" s="873"/>
      <c r="I147" s="870"/>
      <c r="J147" s="873"/>
      <c r="K147" s="873"/>
      <c r="L147" s="873"/>
      <c r="M147" s="873"/>
      <c r="N147" s="873"/>
      <c r="O147" s="873"/>
      <c r="P147" s="463"/>
    </row>
    <row r="148" spans="1:16" s="114" customFormat="1" ht="15" hidden="1" customHeight="1" outlineLevel="1" thickBot="1">
      <c r="A148" s="454"/>
      <c r="B148" s="895"/>
      <c r="C148" s="874"/>
      <c r="D148" s="874"/>
      <c r="E148" s="874"/>
      <c r="F148" s="111"/>
      <c r="G148" s="112"/>
      <c r="H148" s="874"/>
      <c r="I148" s="871"/>
      <c r="J148" s="874"/>
      <c r="K148" s="874"/>
      <c r="L148" s="874"/>
      <c r="M148" s="874"/>
      <c r="N148" s="874"/>
      <c r="O148" s="874"/>
      <c r="P148" s="463"/>
    </row>
    <row r="149" spans="1:16" s="114" customFormat="1" ht="14.25" hidden="1" customHeight="1" outlineLevel="1">
      <c r="A149" s="454"/>
      <c r="B149" s="890">
        <v>46</v>
      </c>
      <c r="C149" s="893"/>
      <c r="D149" s="894"/>
      <c r="E149" s="893"/>
      <c r="F149" s="107"/>
      <c r="G149" s="108"/>
      <c r="H149" s="893"/>
      <c r="I149" s="869">
        <f t="shared" ref="I149" si="46">SUM(J149:N151)</f>
        <v>0</v>
      </c>
      <c r="J149" s="872"/>
      <c r="K149" s="872"/>
      <c r="L149" s="872"/>
      <c r="M149" s="872"/>
      <c r="N149" s="872"/>
      <c r="O149" s="872"/>
      <c r="P149" s="463"/>
    </row>
    <row r="150" spans="1:16" s="114" customFormat="1" ht="14.25" hidden="1" customHeight="1" outlineLevel="1">
      <c r="A150" s="454"/>
      <c r="B150" s="891"/>
      <c r="C150" s="873"/>
      <c r="D150" s="873"/>
      <c r="E150" s="873"/>
      <c r="F150" s="109"/>
      <c r="G150" s="110"/>
      <c r="H150" s="873"/>
      <c r="I150" s="870"/>
      <c r="J150" s="873"/>
      <c r="K150" s="873"/>
      <c r="L150" s="873"/>
      <c r="M150" s="873"/>
      <c r="N150" s="873"/>
      <c r="O150" s="873"/>
      <c r="P150" s="463"/>
    </row>
    <row r="151" spans="1:16" s="114" customFormat="1" ht="15" hidden="1" customHeight="1" outlineLevel="1" thickBot="1">
      <c r="A151" s="454"/>
      <c r="B151" s="895"/>
      <c r="C151" s="874"/>
      <c r="D151" s="874"/>
      <c r="E151" s="874"/>
      <c r="F151" s="111"/>
      <c r="G151" s="112"/>
      <c r="H151" s="874"/>
      <c r="I151" s="871"/>
      <c r="J151" s="874"/>
      <c r="K151" s="874"/>
      <c r="L151" s="874"/>
      <c r="M151" s="874"/>
      <c r="N151" s="874"/>
      <c r="O151" s="874"/>
      <c r="P151" s="463"/>
    </row>
    <row r="152" spans="1:16" s="114" customFormat="1" ht="14.25" hidden="1" customHeight="1" outlineLevel="1">
      <c r="A152" s="454"/>
      <c r="B152" s="890">
        <v>47</v>
      </c>
      <c r="C152" s="893"/>
      <c r="D152" s="894"/>
      <c r="E152" s="893"/>
      <c r="F152" s="107"/>
      <c r="G152" s="108"/>
      <c r="H152" s="893"/>
      <c r="I152" s="869">
        <f t="shared" ref="I152" si="47">SUM(J152:N154)</f>
        <v>0</v>
      </c>
      <c r="J152" s="872"/>
      <c r="K152" s="872"/>
      <c r="L152" s="872"/>
      <c r="M152" s="872"/>
      <c r="N152" s="872"/>
      <c r="O152" s="872"/>
      <c r="P152" s="463"/>
    </row>
    <row r="153" spans="1:16" s="114" customFormat="1" ht="14.25" hidden="1" customHeight="1" outlineLevel="1">
      <c r="A153" s="454"/>
      <c r="B153" s="891"/>
      <c r="C153" s="873"/>
      <c r="D153" s="873"/>
      <c r="E153" s="873"/>
      <c r="F153" s="109"/>
      <c r="G153" s="110"/>
      <c r="H153" s="873"/>
      <c r="I153" s="870"/>
      <c r="J153" s="873"/>
      <c r="K153" s="873"/>
      <c r="L153" s="873"/>
      <c r="M153" s="873"/>
      <c r="N153" s="873"/>
      <c r="O153" s="873"/>
      <c r="P153" s="463"/>
    </row>
    <row r="154" spans="1:16" s="114" customFormat="1" ht="15" hidden="1" customHeight="1" outlineLevel="1" thickBot="1">
      <c r="A154" s="454"/>
      <c r="B154" s="895"/>
      <c r="C154" s="874"/>
      <c r="D154" s="874"/>
      <c r="E154" s="874"/>
      <c r="F154" s="111"/>
      <c r="G154" s="112"/>
      <c r="H154" s="874"/>
      <c r="I154" s="871"/>
      <c r="J154" s="874"/>
      <c r="K154" s="874"/>
      <c r="L154" s="874"/>
      <c r="M154" s="874"/>
      <c r="N154" s="874"/>
      <c r="O154" s="874"/>
      <c r="P154" s="463"/>
    </row>
    <row r="155" spans="1:16" s="114" customFormat="1" ht="14.25" hidden="1" customHeight="1" outlineLevel="1">
      <c r="A155" s="454"/>
      <c r="B155" s="890">
        <v>48</v>
      </c>
      <c r="C155" s="893"/>
      <c r="D155" s="894"/>
      <c r="E155" s="893"/>
      <c r="F155" s="107"/>
      <c r="G155" s="108"/>
      <c r="H155" s="893"/>
      <c r="I155" s="869">
        <f t="shared" ref="I155" si="48">SUM(J155:N157)</f>
        <v>0</v>
      </c>
      <c r="J155" s="872"/>
      <c r="K155" s="872"/>
      <c r="L155" s="872"/>
      <c r="M155" s="872"/>
      <c r="N155" s="872"/>
      <c r="O155" s="872"/>
      <c r="P155" s="463"/>
    </row>
    <row r="156" spans="1:16" s="114" customFormat="1" ht="14.25" hidden="1" customHeight="1" outlineLevel="1">
      <c r="A156" s="454"/>
      <c r="B156" s="891"/>
      <c r="C156" s="873"/>
      <c r="D156" s="873"/>
      <c r="E156" s="873"/>
      <c r="F156" s="109"/>
      <c r="G156" s="110"/>
      <c r="H156" s="873"/>
      <c r="I156" s="870"/>
      <c r="J156" s="873"/>
      <c r="K156" s="873"/>
      <c r="L156" s="873"/>
      <c r="M156" s="873"/>
      <c r="N156" s="873"/>
      <c r="O156" s="873"/>
      <c r="P156" s="463"/>
    </row>
    <row r="157" spans="1:16" s="114" customFormat="1" ht="15" hidden="1" customHeight="1" outlineLevel="1" thickBot="1">
      <c r="A157" s="454"/>
      <c r="B157" s="895"/>
      <c r="C157" s="874"/>
      <c r="D157" s="874"/>
      <c r="E157" s="874"/>
      <c r="F157" s="111"/>
      <c r="G157" s="112"/>
      <c r="H157" s="874"/>
      <c r="I157" s="871"/>
      <c r="J157" s="874"/>
      <c r="K157" s="874"/>
      <c r="L157" s="874"/>
      <c r="M157" s="874"/>
      <c r="N157" s="874"/>
      <c r="O157" s="874"/>
      <c r="P157" s="463"/>
    </row>
    <row r="158" spans="1:16" s="114" customFormat="1" ht="14.25" hidden="1" customHeight="1" outlineLevel="1">
      <c r="A158" s="454"/>
      <c r="B158" s="890">
        <v>49</v>
      </c>
      <c r="C158" s="893"/>
      <c r="D158" s="894"/>
      <c r="E158" s="893"/>
      <c r="F158" s="107"/>
      <c r="G158" s="108"/>
      <c r="H158" s="893"/>
      <c r="I158" s="869">
        <f t="shared" ref="I158" si="49">SUM(J158:N160)</f>
        <v>0</v>
      </c>
      <c r="J158" s="872"/>
      <c r="K158" s="872"/>
      <c r="L158" s="872"/>
      <c r="M158" s="872"/>
      <c r="N158" s="872"/>
      <c r="O158" s="872"/>
      <c r="P158" s="463"/>
    </row>
    <row r="159" spans="1:16" s="114" customFormat="1" ht="14.25" hidden="1" customHeight="1" outlineLevel="1">
      <c r="A159" s="454"/>
      <c r="B159" s="891"/>
      <c r="C159" s="873"/>
      <c r="D159" s="873"/>
      <c r="E159" s="873"/>
      <c r="F159" s="109"/>
      <c r="G159" s="110"/>
      <c r="H159" s="873"/>
      <c r="I159" s="870"/>
      <c r="J159" s="873"/>
      <c r="K159" s="873"/>
      <c r="L159" s="873"/>
      <c r="M159" s="873"/>
      <c r="N159" s="873"/>
      <c r="O159" s="873"/>
      <c r="P159" s="463"/>
    </row>
    <row r="160" spans="1:16" s="114" customFormat="1" ht="15" hidden="1" customHeight="1" outlineLevel="1" thickBot="1">
      <c r="A160" s="454"/>
      <c r="B160" s="895"/>
      <c r="C160" s="874"/>
      <c r="D160" s="874"/>
      <c r="E160" s="874"/>
      <c r="F160" s="111"/>
      <c r="G160" s="112"/>
      <c r="H160" s="874"/>
      <c r="I160" s="871"/>
      <c r="J160" s="874"/>
      <c r="K160" s="874"/>
      <c r="L160" s="874"/>
      <c r="M160" s="874"/>
      <c r="N160" s="874"/>
      <c r="O160" s="874"/>
      <c r="P160" s="463"/>
    </row>
    <row r="161" spans="1:16" s="114" customFormat="1" ht="14.25" hidden="1" customHeight="1" outlineLevel="1">
      <c r="A161" s="454"/>
      <c r="B161" s="890">
        <v>50</v>
      </c>
      <c r="C161" s="893"/>
      <c r="D161" s="894"/>
      <c r="E161" s="893"/>
      <c r="F161" s="107"/>
      <c r="G161" s="108"/>
      <c r="H161" s="893"/>
      <c r="I161" s="869">
        <f t="shared" ref="I161" si="50">SUM(J161:N163)</f>
        <v>0</v>
      </c>
      <c r="J161" s="872"/>
      <c r="K161" s="872"/>
      <c r="L161" s="872"/>
      <c r="M161" s="872"/>
      <c r="N161" s="872"/>
      <c r="O161" s="872"/>
      <c r="P161" s="463"/>
    </row>
    <row r="162" spans="1:16" s="114" customFormat="1" ht="14.25" hidden="1" customHeight="1" outlineLevel="1">
      <c r="A162" s="454"/>
      <c r="B162" s="891"/>
      <c r="C162" s="873"/>
      <c r="D162" s="873"/>
      <c r="E162" s="873"/>
      <c r="F162" s="109"/>
      <c r="G162" s="110"/>
      <c r="H162" s="873"/>
      <c r="I162" s="870"/>
      <c r="J162" s="873"/>
      <c r="K162" s="873"/>
      <c r="L162" s="873"/>
      <c r="M162" s="873"/>
      <c r="N162" s="873"/>
      <c r="O162" s="873"/>
      <c r="P162" s="463"/>
    </row>
    <row r="163" spans="1:16" s="114" customFormat="1" ht="15" hidden="1" customHeight="1" outlineLevel="1" thickBot="1">
      <c r="A163" s="454"/>
      <c r="B163" s="895"/>
      <c r="C163" s="874"/>
      <c r="D163" s="874"/>
      <c r="E163" s="874"/>
      <c r="F163" s="111"/>
      <c r="G163" s="112"/>
      <c r="H163" s="874"/>
      <c r="I163" s="871"/>
      <c r="J163" s="874"/>
      <c r="K163" s="874"/>
      <c r="L163" s="874"/>
      <c r="M163" s="874"/>
      <c r="N163" s="874"/>
      <c r="O163" s="874"/>
      <c r="P163" s="463"/>
    </row>
    <row r="164" spans="1:16" s="114" customFormat="1" ht="14.25" hidden="1" customHeight="1" outlineLevel="1">
      <c r="A164" s="454"/>
      <c r="B164" s="890">
        <v>51</v>
      </c>
      <c r="C164" s="893"/>
      <c r="D164" s="894"/>
      <c r="E164" s="893"/>
      <c r="F164" s="107"/>
      <c r="G164" s="108"/>
      <c r="H164" s="893"/>
      <c r="I164" s="869">
        <f t="shared" ref="I164" si="51">SUM(J164:N166)</f>
        <v>0</v>
      </c>
      <c r="J164" s="872"/>
      <c r="K164" s="872"/>
      <c r="L164" s="872"/>
      <c r="M164" s="872"/>
      <c r="N164" s="872"/>
      <c r="O164" s="872"/>
      <c r="P164" s="463"/>
    </row>
    <row r="165" spans="1:16" s="114" customFormat="1" ht="14.25" hidden="1" customHeight="1" outlineLevel="1">
      <c r="A165" s="454"/>
      <c r="B165" s="891"/>
      <c r="C165" s="873"/>
      <c r="D165" s="873"/>
      <c r="E165" s="873"/>
      <c r="F165" s="109"/>
      <c r="G165" s="110"/>
      <c r="H165" s="873"/>
      <c r="I165" s="870"/>
      <c r="J165" s="873"/>
      <c r="K165" s="873"/>
      <c r="L165" s="873"/>
      <c r="M165" s="873"/>
      <c r="N165" s="873"/>
      <c r="O165" s="873"/>
      <c r="P165" s="463"/>
    </row>
    <row r="166" spans="1:16" s="114" customFormat="1" ht="15" hidden="1" customHeight="1" outlineLevel="1" thickBot="1">
      <c r="A166" s="454"/>
      <c r="B166" s="895"/>
      <c r="C166" s="874"/>
      <c r="D166" s="874"/>
      <c r="E166" s="874"/>
      <c r="F166" s="111"/>
      <c r="G166" s="112"/>
      <c r="H166" s="874"/>
      <c r="I166" s="871"/>
      <c r="J166" s="874"/>
      <c r="K166" s="874"/>
      <c r="L166" s="874"/>
      <c r="M166" s="874"/>
      <c r="N166" s="874"/>
      <c r="O166" s="874"/>
      <c r="P166" s="463"/>
    </row>
    <row r="167" spans="1:16" s="114" customFormat="1" ht="14.25" hidden="1" customHeight="1" outlineLevel="1">
      <c r="A167" s="454"/>
      <c r="B167" s="890">
        <v>52</v>
      </c>
      <c r="C167" s="893"/>
      <c r="D167" s="894"/>
      <c r="E167" s="893"/>
      <c r="F167" s="107"/>
      <c r="G167" s="108"/>
      <c r="H167" s="893"/>
      <c r="I167" s="869">
        <f t="shared" ref="I167" si="52">SUM(J167:N169)</f>
        <v>0</v>
      </c>
      <c r="J167" s="872"/>
      <c r="K167" s="872"/>
      <c r="L167" s="872"/>
      <c r="M167" s="872"/>
      <c r="N167" s="872"/>
      <c r="O167" s="872"/>
      <c r="P167" s="463"/>
    </row>
    <row r="168" spans="1:16" s="114" customFormat="1" ht="14.25" hidden="1" customHeight="1" outlineLevel="1">
      <c r="A168" s="454"/>
      <c r="B168" s="891"/>
      <c r="C168" s="873"/>
      <c r="D168" s="873"/>
      <c r="E168" s="873"/>
      <c r="F168" s="109"/>
      <c r="G168" s="110"/>
      <c r="H168" s="873"/>
      <c r="I168" s="870"/>
      <c r="J168" s="873"/>
      <c r="K168" s="873"/>
      <c r="L168" s="873"/>
      <c r="M168" s="873"/>
      <c r="N168" s="873"/>
      <c r="O168" s="873"/>
      <c r="P168" s="463"/>
    </row>
    <row r="169" spans="1:16" s="114" customFormat="1" ht="15" hidden="1" customHeight="1" outlineLevel="1" thickBot="1">
      <c r="A169" s="454"/>
      <c r="B169" s="895"/>
      <c r="C169" s="874"/>
      <c r="D169" s="874"/>
      <c r="E169" s="874"/>
      <c r="F169" s="111"/>
      <c r="G169" s="112"/>
      <c r="H169" s="874"/>
      <c r="I169" s="871"/>
      <c r="J169" s="874"/>
      <c r="K169" s="874"/>
      <c r="L169" s="874"/>
      <c r="M169" s="874"/>
      <c r="N169" s="874"/>
      <c r="O169" s="874"/>
      <c r="P169" s="463"/>
    </row>
    <row r="170" spans="1:16" s="114" customFormat="1" ht="14.25" hidden="1" customHeight="1" outlineLevel="1">
      <c r="A170" s="454"/>
      <c r="B170" s="890">
        <v>53</v>
      </c>
      <c r="C170" s="893"/>
      <c r="D170" s="894"/>
      <c r="E170" s="893"/>
      <c r="F170" s="107"/>
      <c r="G170" s="108"/>
      <c r="H170" s="893"/>
      <c r="I170" s="869">
        <f t="shared" ref="I170" si="53">SUM(J170:N172)</f>
        <v>0</v>
      </c>
      <c r="J170" s="872"/>
      <c r="K170" s="872"/>
      <c r="L170" s="872"/>
      <c r="M170" s="872"/>
      <c r="N170" s="872"/>
      <c r="O170" s="872"/>
      <c r="P170" s="463"/>
    </row>
    <row r="171" spans="1:16" s="114" customFormat="1" ht="14.25" hidden="1" customHeight="1" outlineLevel="1">
      <c r="A171" s="454"/>
      <c r="B171" s="891"/>
      <c r="C171" s="873"/>
      <c r="D171" s="873"/>
      <c r="E171" s="873"/>
      <c r="F171" s="109"/>
      <c r="G171" s="110"/>
      <c r="H171" s="873"/>
      <c r="I171" s="870"/>
      <c r="J171" s="873"/>
      <c r="K171" s="873"/>
      <c r="L171" s="873"/>
      <c r="M171" s="873"/>
      <c r="N171" s="873"/>
      <c r="O171" s="873"/>
      <c r="P171" s="463"/>
    </row>
    <row r="172" spans="1:16" s="114" customFormat="1" ht="15" hidden="1" customHeight="1" outlineLevel="1" thickBot="1">
      <c r="A172" s="454"/>
      <c r="B172" s="895"/>
      <c r="C172" s="874"/>
      <c r="D172" s="874"/>
      <c r="E172" s="874"/>
      <c r="F172" s="111"/>
      <c r="G172" s="112"/>
      <c r="H172" s="874"/>
      <c r="I172" s="871"/>
      <c r="J172" s="874"/>
      <c r="K172" s="874"/>
      <c r="L172" s="874"/>
      <c r="M172" s="874"/>
      <c r="N172" s="874"/>
      <c r="O172" s="874"/>
      <c r="P172" s="463"/>
    </row>
    <row r="173" spans="1:16" s="114" customFormat="1" ht="14.25" hidden="1" customHeight="1" outlineLevel="1">
      <c r="A173" s="454"/>
      <c r="B173" s="890">
        <v>54</v>
      </c>
      <c r="C173" s="893"/>
      <c r="D173" s="894"/>
      <c r="E173" s="893"/>
      <c r="F173" s="107"/>
      <c r="G173" s="108"/>
      <c r="H173" s="893"/>
      <c r="I173" s="869">
        <f t="shared" ref="I173" si="54">SUM(J173:N175)</f>
        <v>0</v>
      </c>
      <c r="J173" s="872"/>
      <c r="K173" s="872"/>
      <c r="L173" s="872"/>
      <c r="M173" s="872"/>
      <c r="N173" s="872"/>
      <c r="O173" s="872"/>
      <c r="P173" s="463"/>
    </row>
    <row r="174" spans="1:16" s="114" customFormat="1" ht="14.25" hidden="1" customHeight="1" outlineLevel="1">
      <c r="A174" s="454"/>
      <c r="B174" s="891"/>
      <c r="C174" s="873"/>
      <c r="D174" s="873"/>
      <c r="E174" s="873"/>
      <c r="F174" s="109"/>
      <c r="G174" s="110"/>
      <c r="H174" s="873"/>
      <c r="I174" s="870"/>
      <c r="J174" s="873"/>
      <c r="K174" s="873"/>
      <c r="L174" s="873"/>
      <c r="M174" s="873"/>
      <c r="N174" s="873"/>
      <c r="O174" s="873"/>
      <c r="P174" s="463"/>
    </row>
    <row r="175" spans="1:16" s="114" customFormat="1" ht="15" hidden="1" customHeight="1" outlineLevel="1" thickBot="1">
      <c r="A175" s="454"/>
      <c r="B175" s="895"/>
      <c r="C175" s="874"/>
      <c r="D175" s="874"/>
      <c r="E175" s="874"/>
      <c r="F175" s="111"/>
      <c r="G175" s="112"/>
      <c r="H175" s="874"/>
      <c r="I175" s="871"/>
      <c r="J175" s="874"/>
      <c r="K175" s="874"/>
      <c r="L175" s="874"/>
      <c r="M175" s="874"/>
      <c r="N175" s="874"/>
      <c r="O175" s="874"/>
      <c r="P175" s="463"/>
    </row>
    <row r="176" spans="1:16" s="114" customFormat="1" ht="14.25" hidden="1" customHeight="1" outlineLevel="1">
      <c r="A176" s="454"/>
      <c r="B176" s="890">
        <v>55</v>
      </c>
      <c r="C176" s="893"/>
      <c r="D176" s="894"/>
      <c r="E176" s="893"/>
      <c r="F176" s="107"/>
      <c r="G176" s="108"/>
      <c r="H176" s="893"/>
      <c r="I176" s="869">
        <f t="shared" ref="I176" si="55">SUM(J176:N178)</f>
        <v>0</v>
      </c>
      <c r="J176" s="872"/>
      <c r="K176" s="872"/>
      <c r="L176" s="872"/>
      <c r="M176" s="872"/>
      <c r="N176" s="872"/>
      <c r="O176" s="872"/>
      <c r="P176" s="463"/>
    </row>
    <row r="177" spans="1:16" s="114" customFormat="1" ht="14.25" hidden="1" customHeight="1" outlineLevel="1">
      <c r="A177" s="454"/>
      <c r="B177" s="891"/>
      <c r="C177" s="873"/>
      <c r="D177" s="873"/>
      <c r="E177" s="873"/>
      <c r="F177" s="109"/>
      <c r="G177" s="110"/>
      <c r="H177" s="873"/>
      <c r="I177" s="870"/>
      <c r="J177" s="873"/>
      <c r="K177" s="873"/>
      <c r="L177" s="873"/>
      <c r="M177" s="873"/>
      <c r="N177" s="873"/>
      <c r="O177" s="873"/>
      <c r="P177" s="463"/>
    </row>
    <row r="178" spans="1:16" s="114" customFormat="1" ht="15" hidden="1" customHeight="1" outlineLevel="1" thickBot="1">
      <c r="A178" s="454"/>
      <c r="B178" s="895"/>
      <c r="C178" s="874"/>
      <c r="D178" s="874"/>
      <c r="E178" s="874"/>
      <c r="F178" s="111"/>
      <c r="G178" s="112"/>
      <c r="H178" s="874"/>
      <c r="I178" s="871"/>
      <c r="J178" s="874"/>
      <c r="K178" s="874"/>
      <c r="L178" s="874"/>
      <c r="M178" s="874"/>
      <c r="N178" s="874"/>
      <c r="O178" s="874"/>
      <c r="P178" s="463"/>
    </row>
    <row r="179" spans="1:16" s="114" customFormat="1" ht="14.25" hidden="1" customHeight="1" outlineLevel="1">
      <c r="A179" s="454"/>
      <c r="B179" s="890">
        <v>56</v>
      </c>
      <c r="C179" s="893"/>
      <c r="D179" s="894"/>
      <c r="E179" s="893"/>
      <c r="F179" s="107"/>
      <c r="G179" s="108"/>
      <c r="H179" s="893"/>
      <c r="I179" s="869">
        <f t="shared" ref="I179" si="56">SUM(J179:N181)</f>
        <v>0</v>
      </c>
      <c r="J179" s="872"/>
      <c r="K179" s="872"/>
      <c r="L179" s="872"/>
      <c r="M179" s="872"/>
      <c r="N179" s="872"/>
      <c r="O179" s="872"/>
      <c r="P179" s="463"/>
    </row>
    <row r="180" spans="1:16" s="114" customFormat="1" ht="14.25" hidden="1" customHeight="1" outlineLevel="1">
      <c r="A180" s="454"/>
      <c r="B180" s="891"/>
      <c r="C180" s="873"/>
      <c r="D180" s="873"/>
      <c r="E180" s="873"/>
      <c r="F180" s="109"/>
      <c r="G180" s="110"/>
      <c r="H180" s="873"/>
      <c r="I180" s="870"/>
      <c r="J180" s="873"/>
      <c r="K180" s="873"/>
      <c r="L180" s="873"/>
      <c r="M180" s="873"/>
      <c r="N180" s="873"/>
      <c r="O180" s="873"/>
      <c r="P180" s="463"/>
    </row>
    <row r="181" spans="1:16" s="114" customFormat="1" ht="15" hidden="1" customHeight="1" outlineLevel="1" thickBot="1">
      <c r="A181" s="454"/>
      <c r="B181" s="895"/>
      <c r="C181" s="874"/>
      <c r="D181" s="874"/>
      <c r="E181" s="874"/>
      <c r="F181" s="111"/>
      <c r="G181" s="112"/>
      <c r="H181" s="874"/>
      <c r="I181" s="871"/>
      <c r="J181" s="874"/>
      <c r="K181" s="874"/>
      <c r="L181" s="874"/>
      <c r="M181" s="874"/>
      <c r="N181" s="874"/>
      <c r="O181" s="874"/>
      <c r="P181" s="463"/>
    </row>
    <row r="182" spans="1:16" s="114" customFormat="1" ht="14.25" hidden="1" customHeight="1" outlineLevel="1">
      <c r="A182" s="454"/>
      <c r="B182" s="890">
        <v>57</v>
      </c>
      <c r="C182" s="893"/>
      <c r="D182" s="894"/>
      <c r="E182" s="893"/>
      <c r="F182" s="107"/>
      <c r="G182" s="108"/>
      <c r="H182" s="893"/>
      <c r="I182" s="869">
        <f t="shared" ref="I182" si="57">SUM(J182:N184)</f>
        <v>0</v>
      </c>
      <c r="J182" s="872"/>
      <c r="K182" s="872"/>
      <c r="L182" s="872"/>
      <c r="M182" s="872"/>
      <c r="N182" s="872"/>
      <c r="O182" s="872"/>
      <c r="P182" s="463"/>
    </row>
    <row r="183" spans="1:16" s="114" customFormat="1" ht="14.25" hidden="1" customHeight="1" outlineLevel="1">
      <c r="A183" s="454"/>
      <c r="B183" s="891"/>
      <c r="C183" s="873"/>
      <c r="D183" s="873"/>
      <c r="E183" s="873"/>
      <c r="F183" s="109"/>
      <c r="G183" s="110"/>
      <c r="H183" s="873"/>
      <c r="I183" s="870"/>
      <c r="J183" s="873"/>
      <c r="K183" s="873"/>
      <c r="L183" s="873"/>
      <c r="M183" s="873"/>
      <c r="N183" s="873"/>
      <c r="O183" s="873"/>
      <c r="P183" s="463"/>
    </row>
    <row r="184" spans="1:16" s="114" customFormat="1" ht="15" hidden="1" customHeight="1" outlineLevel="1" thickBot="1">
      <c r="A184" s="454"/>
      <c r="B184" s="895"/>
      <c r="C184" s="874"/>
      <c r="D184" s="874"/>
      <c r="E184" s="874"/>
      <c r="F184" s="111"/>
      <c r="G184" s="112"/>
      <c r="H184" s="874"/>
      <c r="I184" s="871"/>
      <c r="J184" s="874"/>
      <c r="K184" s="874"/>
      <c r="L184" s="874"/>
      <c r="M184" s="874"/>
      <c r="N184" s="874"/>
      <c r="O184" s="874"/>
      <c r="P184" s="463"/>
    </row>
    <row r="185" spans="1:16" s="114" customFormat="1" ht="14.25" hidden="1" customHeight="1" outlineLevel="1">
      <c r="A185" s="454"/>
      <c r="B185" s="890">
        <v>58</v>
      </c>
      <c r="C185" s="893"/>
      <c r="D185" s="894"/>
      <c r="E185" s="893"/>
      <c r="F185" s="107"/>
      <c r="G185" s="108"/>
      <c r="H185" s="893"/>
      <c r="I185" s="869">
        <f t="shared" ref="I185" si="58">SUM(J185:N187)</f>
        <v>0</v>
      </c>
      <c r="J185" s="872"/>
      <c r="K185" s="872"/>
      <c r="L185" s="872"/>
      <c r="M185" s="872"/>
      <c r="N185" s="872"/>
      <c r="O185" s="872"/>
      <c r="P185" s="463"/>
    </row>
    <row r="186" spans="1:16" s="114" customFormat="1" ht="14.25" hidden="1" customHeight="1" outlineLevel="1">
      <c r="A186" s="454"/>
      <c r="B186" s="891"/>
      <c r="C186" s="873"/>
      <c r="D186" s="873"/>
      <c r="E186" s="873"/>
      <c r="F186" s="109"/>
      <c r="G186" s="110"/>
      <c r="H186" s="873"/>
      <c r="I186" s="870"/>
      <c r="J186" s="873"/>
      <c r="K186" s="873"/>
      <c r="L186" s="873"/>
      <c r="M186" s="873"/>
      <c r="N186" s="873"/>
      <c r="O186" s="873"/>
      <c r="P186" s="463"/>
    </row>
    <row r="187" spans="1:16" s="114" customFormat="1" ht="15" hidden="1" customHeight="1" outlineLevel="1" thickBot="1">
      <c r="A187" s="454"/>
      <c r="B187" s="895"/>
      <c r="C187" s="874"/>
      <c r="D187" s="874"/>
      <c r="E187" s="874"/>
      <c r="F187" s="111"/>
      <c r="G187" s="112"/>
      <c r="H187" s="874"/>
      <c r="I187" s="871"/>
      <c r="J187" s="874"/>
      <c r="K187" s="874"/>
      <c r="L187" s="874"/>
      <c r="M187" s="874"/>
      <c r="N187" s="874"/>
      <c r="O187" s="874"/>
      <c r="P187" s="463"/>
    </row>
    <row r="188" spans="1:16" s="114" customFormat="1" ht="14.25" hidden="1" customHeight="1" outlineLevel="1">
      <c r="A188" s="454"/>
      <c r="B188" s="890">
        <v>59</v>
      </c>
      <c r="C188" s="893"/>
      <c r="D188" s="894"/>
      <c r="E188" s="893"/>
      <c r="F188" s="107"/>
      <c r="G188" s="108"/>
      <c r="H188" s="893"/>
      <c r="I188" s="869">
        <f t="shared" ref="I188" si="59">SUM(J188:N190)</f>
        <v>0</v>
      </c>
      <c r="J188" s="872"/>
      <c r="K188" s="872"/>
      <c r="L188" s="872"/>
      <c r="M188" s="872"/>
      <c r="N188" s="872"/>
      <c r="O188" s="872"/>
      <c r="P188" s="463"/>
    </row>
    <row r="189" spans="1:16" s="114" customFormat="1" ht="14.25" hidden="1" customHeight="1" outlineLevel="1">
      <c r="A189" s="454"/>
      <c r="B189" s="891"/>
      <c r="C189" s="873"/>
      <c r="D189" s="873"/>
      <c r="E189" s="873"/>
      <c r="F189" s="109"/>
      <c r="G189" s="110"/>
      <c r="H189" s="873"/>
      <c r="I189" s="870"/>
      <c r="J189" s="873"/>
      <c r="K189" s="873"/>
      <c r="L189" s="873"/>
      <c r="M189" s="873"/>
      <c r="N189" s="873"/>
      <c r="O189" s="873"/>
      <c r="P189" s="463"/>
    </row>
    <row r="190" spans="1:16" s="114" customFormat="1" ht="15" hidden="1" customHeight="1" outlineLevel="1" thickBot="1">
      <c r="A190" s="454"/>
      <c r="B190" s="895"/>
      <c r="C190" s="874"/>
      <c r="D190" s="874"/>
      <c r="E190" s="874"/>
      <c r="F190" s="111"/>
      <c r="G190" s="112"/>
      <c r="H190" s="874"/>
      <c r="I190" s="871"/>
      <c r="J190" s="874"/>
      <c r="K190" s="874"/>
      <c r="L190" s="874"/>
      <c r="M190" s="874"/>
      <c r="N190" s="874"/>
      <c r="O190" s="874"/>
      <c r="P190" s="463"/>
    </row>
    <row r="191" spans="1:16" s="114" customFormat="1" ht="14.25" hidden="1" customHeight="1" outlineLevel="1">
      <c r="A191" s="454"/>
      <c r="B191" s="890">
        <v>60</v>
      </c>
      <c r="C191" s="893"/>
      <c r="D191" s="894"/>
      <c r="E191" s="893"/>
      <c r="F191" s="107"/>
      <c r="G191" s="108"/>
      <c r="H191" s="893"/>
      <c r="I191" s="869">
        <f t="shared" ref="I191" si="60">SUM(J191:N193)</f>
        <v>0</v>
      </c>
      <c r="J191" s="872"/>
      <c r="K191" s="872"/>
      <c r="L191" s="872"/>
      <c r="M191" s="872"/>
      <c r="N191" s="872"/>
      <c r="O191" s="872"/>
      <c r="P191" s="463"/>
    </row>
    <row r="192" spans="1:16" s="114" customFormat="1" ht="14.25" hidden="1" customHeight="1" outlineLevel="1">
      <c r="A192" s="454"/>
      <c r="B192" s="891"/>
      <c r="C192" s="873"/>
      <c r="D192" s="873"/>
      <c r="E192" s="873"/>
      <c r="F192" s="109"/>
      <c r="G192" s="110"/>
      <c r="H192" s="873"/>
      <c r="I192" s="870"/>
      <c r="J192" s="873"/>
      <c r="K192" s="873"/>
      <c r="L192" s="873"/>
      <c r="M192" s="873"/>
      <c r="N192" s="873"/>
      <c r="O192" s="873"/>
      <c r="P192" s="463"/>
    </row>
    <row r="193" spans="1:16" s="114" customFormat="1" ht="15" hidden="1" customHeight="1" outlineLevel="1" thickBot="1">
      <c r="A193" s="454"/>
      <c r="B193" s="895"/>
      <c r="C193" s="874"/>
      <c r="D193" s="874"/>
      <c r="E193" s="874"/>
      <c r="F193" s="111"/>
      <c r="G193" s="112"/>
      <c r="H193" s="874"/>
      <c r="I193" s="871"/>
      <c r="J193" s="874"/>
      <c r="K193" s="874"/>
      <c r="L193" s="874"/>
      <c r="M193" s="874"/>
      <c r="N193" s="874"/>
      <c r="O193" s="874"/>
      <c r="P193" s="463"/>
    </row>
    <row r="194" spans="1:16" s="114" customFormat="1" ht="14.25" hidden="1" customHeight="1" outlineLevel="1">
      <c r="A194" s="454"/>
      <c r="B194" s="890">
        <v>61</v>
      </c>
      <c r="C194" s="893"/>
      <c r="D194" s="894"/>
      <c r="E194" s="893"/>
      <c r="F194" s="107"/>
      <c r="G194" s="108"/>
      <c r="H194" s="893"/>
      <c r="I194" s="869">
        <f t="shared" ref="I194" si="61">SUM(J194:N196)</f>
        <v>0</v>
      </c>
      <c r="J194" s="872"/>
      <c r="K194" s="872"/>
      <c r="L194" s="872"/>
      <c r="M194" s="872"/>
      <c r="N194" s="872"/>
      <c r="O194" s="872"/>
      <c r="P194" s="463"/>
    </row>
    <row r="195" spans="1:16" s="114" customFormat="1" ht="14.25" hidden="1" customHeight="1" outlineLevel="1">
      <c r="A195" s="454"/>
      <c r="B195" s="891"/>
      <c r="C195" s="873"/>
      <c r="D195" s="873"/>
      <c r="E195" s="873"/>
      <c r="F195" s="109"/>
      <c r="G195" s="110"/>
      <c r="H195" s="873"/>
      <c r="I195" s="870"/>
      <c r="J195" s="873"/>
      <c r="K195" s="873"/>
      <c r="L195" s="873"/>
      <c r="M195" s="873"/>
      <c r="N195" s="873"/>
      <c r="O195" s="873"/>
      <c r="P195" s="463"/>
    </row>
    <row r="196" spans="1:16" s="114" customFormat="1" ht="15" hidden="1" customHeight="1" outlineLevel="1" thickBot="1">
      <c r="A196" s="454"/>
      <c r="B196" s="895"/>
      <c r="C196" s="874"/>
      <c r="D196" s="874"/>
      <c r="E196" s="874"/>
      <c r="F196" s="111"/>
      <c r="G196" s="112"/>
      <c r="H196" s="874"/>
      <c r="I196" s="871"/>
      <c r="J196" s="874"/>
      <c r="K196" s="874"/>
      <c r="L196" s="874"/>
      <c r="M196" s="874"/>
      <c r="N196" s="874"/>
      <c r="O196" s="874"/>
      <c r="P196" s="463"/>
    </row>
    <row r="197" spans="1:16" s="114" customFormat="1" ht="14.25" hidden="1" customHeight="1" outlineLevel="1">
      <c r="A197" s="454"/>
      <c r="B197" s="890">
        <v>62</v>
      </c>
      <c r="C197" s="893"/>
      <c r="D197" s="894"/>
      <c r="E197" s="893"/>
      <c r="F197" s="107"/>
      <c r="G197" s="108"/>
      <c r="H197" s="893"/>
      <c r="I197" s="869">
        <f t="shared" ref="I197" si="62">SUM(J197:N199)</f>
        <v>0</v>
      </c>
      <c r="J197" s="872"/>
      <c r="K197" s="872"/>
      <c r="L197" s="872"/>
      <c r="M197" s="872"/>
      <c r="N197" s="872"/>
      <c r="O197" s="872"/>
      <c r="P197" s="463"/>
    </row>
    <row r="198" spans="1:16" s="114" customFormat="1" ht="14.25" hidden="1" customHeight="1" outlineLevel="1">
      <c r="A198" s="454"/>
      <c r="B198" s="891"/>
      <c r="C198" s="873"/>
      <c r="D198" s="873"/>
      <c r="E198" s="873"/>
      <c r="F198" s="109"/>
      <c r="G198" s="110"/>
      <c r="H198" s="873"/>
      <c r="I198" s="870"/>
      <c r="J198" s="873"/>
      <c r="K198" s="873"/>
      <c r="L198" s="873"/>
      <c r="M198" s="873"/>
      <c r="N198" s="873"/>
      <c r="O198" s="873"/>
      <c r="P198" s="463"/>
    </row>
    <row r="199" spans="1:16" s="114" customFormat="1" ht="15" hidden="1" customHeight="1" outlineLevel="1" thickBot="1">
      <c r="A199" s="454"/>
      <c r="B199" s="895"/>
      <c r="C199" s="874"/>
      <c r="D199" s="874"/>
      <c r="E199" s="874"/>
      <c r="F199" s="111"/>
      <c r="G199" s="112"/>
      <c r="H199" s="874"/>
      <c r="I199" s="871"/>
      <c r="J199" s="874"/>
      <c r="K199" s="874"/>
      <c r="L199" s="874"/>
      <c r="M199" s="874"/>
      <c r="N199" s="874"/>
      <c r="O199" s="874"/>
      <c r="P199" s="463"/>
    </row>
    <row r="200" spans="1:16" s="114" customFormat="1" ht="14.25" hidden="1" customHeight="1" outlineLevel="1">
      <c r="A200" s="454"/>
      <c r="B200" s="890">
        <v>63</v>
      </c>
      <c r="C200" s="893"/>
      <c r="D200" s="894"/>
      <c r="E200" s="893"/>
      <c r="F200" s="107"/>
      <c r="G200" s="108"/>
      <c r="H200" s="893"/>
      <c r="I200" s="869">
        <f t="shared" ref="I200" si="63">SUM(J200:N202)</f>
        <v>0</v>
      </c>
      <c r="J200" s="872"/>
      <c r="K200" s="872"/>
      <c r="L200" s="872"/>
      <c r="M200" s="872"/>
      <c r="N200" s="872"/>
      <c r="O200" s="872"/>
      <c r="P200" s="463"/>
    </row>
    <row r="201" spans="1:16" s="114" customFormat="1" ht="14.25" hidden="1" customHeight="1" outlineLevel="1">
      <c r="A201" s="454"/>
      <c r="B201" s="891"/>
      <c r="C201" s="873"/>
      <c r="D201" s="873"/>
      <c r="E201" s="873"/>
      <c r="F201" s="109"/>
      <c r="G201" s="110"/>
      <c r="H201" s="873"/>
      <c r="I201" s="870"/>
      <c r="J201" s="873"/>
      <c r="K201" s="873"/>
      <c r="L201" s="873"/>
      <c r="M201" s="873"/>
      <c r="N201" s="873"/>
      <c r="O201" s="873"/>
      <c r="P201" s="463"/>
    </row>
    <row r="202" spans="1:16" s="114" customFormat="1" ht="15" hidden="1" customHeight="1" outlineLevel="1" thickBot="1">
      <c r="A202" s="454"/>
      <c r="B202" s="895"/>
      <c r="C202" s="874"/>
      <c r="D202" s="874"/>
      <c r="E202" s="874"/>
      <c r="F202" s="111"/>
      <c r="G202" s="112"/>
      <c r="H202" s="874"/>
      <c r="I202" s="871"/>
      <c r="J202" s="874"/>
      <c r="K202" s="874"/>
      <c r="L202" s="874"/>
      <c r="M202" s="874"/>
      <c r="N202" s="874"/>
      <c r="O202" s="874"/>
      <c r="P202" s="463"/>
    </row>
    <row r="203" spans="1:16" s="114" customFormat="1" ht="14.25" hidden="1" customHeight="1" outlineLevel="1">
      <c r="A203" s="454"/>
      <c r="B203" s="890">
        <v>64</v>
      </c>
      <c r="C203" s="893"/>
      <c r="D203" s="894"/>
      <c r="E203" s="893"/>
      <c r="F203" s="107"/>
      <c r="G203" s="108"/>
      <c r="H203" s="893"/>
      <c r="I203" s="869">
        <f t="shared" ref="I203" si="64">SUM(J203:N205)</f>
        <v>0</v>
      </c>
      <c r="J203" s="872"/>
      <c r="K203" s="872"/>
      <c r="L203" s="872"/>
      <c r="M203" s="872"/>
      <c r="N203" s="872"/>
      <c r="O203" s="872"/>
      <c r="P203" s="463"/>
    </row>
    <row r="204" spans="1:16" s="114" customFormat="1" ht="14.25" hidden="1" customHeight="1" outlineLevel="1">
      <c r="A204" s="454"/>
      <c r="B204" s="891"/>
      <c r="C204" s="873"/>
      <c r="D204" s="873"/>
      <c r="E204" s="873"/>
      <c r="F204" s="109"/>
      <c r="G204" s="110"/>
      <c r="H204" s="873"/>
      <c r="I204" s="870"/>
      <c r="J204" s="873"/>
      <c r="K204" s="873"/>
      <c r="L204" s="873"/>
      <c r="M204" s="873"/>
      <c r="N204" s="873"/>
      <c r="O204" s="873"/>
      <c r="P204" s="463"/>
    </row>
    <row r="205" spans="1:16" s="114" customFormat="1" ht="15" hidden="1" customHeight="1" outlineLevel="1" thickBot="1">
      <c r="A205" s="454"/>
      <c r="B205" s="895"/>
      <c r="C205" s="874"/>
      <c r="D205" s="874"/>
      <c r="E205" s="874"/>
      <c r="F205" s="111"/>
      <c r="G205" s="112"/>
      <c r="H205" s="874"/>
      <c r="I205" s="871"/>
      <c r="J205" s="874"/>
      <c r="K205" s="874"/>
      <c r="L205" s="874"/>
      <c r="M205" s="874"/>
      <c r="N205" s="874"/>
      <c r="O205" s="874"/>
      <c r="P205" s="463"/>
    </row>
    <row r="206" spans="1:16" s="114" customFormat="1" ht="14.25" hidden="1" customHeight="1" outlineLevel="1">
      <c r="A206" s="454"/>
      <c r="B206" s="890">
        <v>65</v>
      </c>
      <c r="C206" s="893"/>
      <c r="D206" s="894"/>
      <c r="E206" s="893"/>
      <c r="F206" s="107"/>
      <c r="G206" s="108"/>
      <c r="H206" s="893"/>
      <c r="I206" s="869">
        <f t="shared" ref="I206" si="65">SUM(J206:N208)</f>
        <v>0</v>
      </c>
      <c r="J206" s="872"/>
      <c r="K206" s="872"/>
      <c r="L206" s="872"/>
      <c r="M206" s="872"/>
      <c r="N206" s="872"/>
      <c r="O206" s="872"/>
      <c r="P206" s="463"/>
    </row>
    <row r="207" spans="1:16" s="114" customFormat="1" ht="14.25" hidden="1" customHeight="1" outlineLevel="1">
      <c r="A207" s="454"/>
      <c r="B207" s="891"/>
      <c r="C207" s="873"/>
      <c r="D207" s="873"/>
      <c r="E207" s="873"/>
      <c r="F207" s="109"/>
      <c r="G207" s="110"/>
      <c r="H207" s="873"/>
      <c r="I207" s="870"/>
      <c r="J207" s="873"/>
      <c r="K207" s="873"/>
      <c r="L207" s="873"/>
      <c r="M207" s="873"/>
      <c r="N207" s="873"/>
      <c r="O207" s="873"/>
      <c r="P207" s="463"/>
    </row>
    <row r="208" spans="1:16" s="114" customFormat="1" ht="15" hidden="1" customHeight="1" outlineLevel="1" thickBot="1">
      <c r="A208" s="454"/>
      <c r="B208" s="895"/>
      <c r="C208" s="874"/>
      <c r="D208" s="874"/>
      <c r="E208" s="874"/>
      <c r="F208" s="111"/>
      <c r="G208" s="112"/>
      <c r="H208" s="874"/>
      <c r="I208" s="871"/>
      <c r="J208" s="874"/>
      <c r="K208" s="874"/>
      <c r="L208" s="874"/>
      <c r="M208" s="874"/>
      <c r="N208" s="874"/>
      <c r="O208" s="874"/>
      <c r="P208" s="463"/>
    </row>
    <row r="209" spans="1:16" s="114" customFormat="1" ht="14.25" hidden="1" customHeight="1" outlineLevel="1">
      <c r="A209" s="454"/>
      <c r="B209" s="890">
        <v>66</v>
      </c>
      <c r="C209" s="893"/>
      <c r="D209" s="894"/>
      <c r="E209" s="893"/>
      <c r="F209" s="107"/>
      <c r="G209" s="108"/>
      <c r="H209" s="893"/>
      <c r="I209" s="869">
        <f t="shared" ref="I209" si="66">SUM(J209:N211)</f>
        <v>0</v>
      </c>
      <c r="J209" s="872"/>
      <c r="K209" s="872"/>
      <c r="L209" s="872"/>
      <c r="M209" s="872"/>
      <c r="N209" s="872"/>
      <c r="O209" s="872"/>
      <c r="P209" s="463"/>
    </row>
    <row r="210" spans="1:16" s="114" customFormat="1" ht="14.25" hidden="1" customHeight="1" outlineLevel="1">
      <c r="A210" s="454"/>
      <c r="B210" s="891"/>
      <c r="C210" s="873"/>
      <c r="D210" s="873"/>
      <c r="E210" s="873"/>
      <c r="F210" s="109"/>
      <c r="G210" s="110"/>
      <c r="H210" s="873"/>
      <c r="I210" s="870"/>
      <c r="J210" s="873"/>
      <c r="K210" s="873"/>
      <c r="L210" s="873"/>
      <c r="M210" s="873"/>
      <c r="N210" s="873"/>
      <c r="O210" s="873"/>
      <c r="P210" s="463"/>
    </row>
    <row r="211" spans="1:16" s="114" customFormat="1" ht="15" hidden="1" customHeight="1" outlineLevel="1" thickBot="1">
      <c r="A211" s="454"/>
      <c r="B211" s="895"/>
      <c r="C211" s="874"/>
      <c r="D211" s="874"/>
      <c r="E211" s="874"/>
      <c r="F211" s="111"/>
      <c r="G211" s="112"/>
      <c r="H211" s="874"/>
      <c r="I211" s="871"/>
      <c r="J211" s="874"/>
      <c r="K211" s="874"/>
      <c r="L211" s="874"/>
      <c r="M211" s="874"/>
      <c r="N211" s="874"/>
      <c r="O211" s="874"/>
      <c r="P211" s="463"/>
    </row>
    <row r="212" spans="1:16" s="114" customFormat="1" ht="14.25" hidden="1" customHeight="1" outlineLevel="1">
      <c r="A212" s="454"/>
      <c r="B212" s="890">
        <v>67</v>
      </c>
      <c r="C212" s="893"/>
      <c r="D212" s="894"/>
      <c r="E212" s="893"/>
      <c r="F212" s="107"/>
      <c r="G212" s="108"/>
      <c r="H212" s="893"/>
      <c r="I212" s="869">
        <f t="shared" ref="I212" si="67">SUM(J212:N214)</f>
        <v>0</v>
      </c>
      <c r="J212" s="872"/>
      <c r="K212" s="872"/>
      <c r="L212" s="872"/>
      <c r="M212" s="872"/>
      <c r="N212" s="872"/>
      <c r="O212" s="872"/>
      <c r="P212" s="463"/>
    </row>
    <row r="213" spans="1:16" s="114" customFormat="1" ht="14.25" hidden="1" customHeight="1" outlineLevel="1">
      <c r="A213" s="454"/>
      <c r="B213" s="891"/>
      <c r="C213" s="873"/>
      <c r="D213" s="873"/>
      <c r="E213" s="873"/>
      <c r="F213" s="109"/>
      <c r="G213" s="110"/>
      <c r="H213" s="873"/>
      <c r="I213" s="870"/>
      <c r="J213" s="873"/>
      <c r="K213" s="873"/>
      <c r="L213" s="873"/>
      <c r="M213" s="873"/>
      <c r="N213" s="873"/>
      <c r="O213" s="873"/>
      <c r="P213" s="463"/>
    </row>
    <row r="214" spans="1:16" s="114" customFormat="1" ht="15" hidden="1" customHeight="1" outlineLevel="1" thickBot="1">
      <c r="A214" s="454"/>
      <c r="B214" s="895"/>
      <c r="C214" s="874"/>
      <c r="D214" s="874"/>
      <c r="E214" s="874"/>
      <c r="F214" s="111"/>
      <c r="G214" s="112"/>
      <c r="H214" s="874"/>
      <c r="I214" s="871"/>
      <c r="J214" s="874"/>
      <c r="K214" s="874"/>
      <c r="L214" s="874"/>
      <c r="M214" s="874"/>
      <c r="N214" s="874"/>
      <c r="O214" s="874"/>
      <c r="P214" s="463"/>
    </row>
    <row r="215" spans="1:16" s="114" customFormat="1" ht="14.25" hidden="1" customHeight="1" outlineLevel="1">
      <c r="A215" s="454"/>
      <c r="B215" s="890">
        <v>68</v>
      </c>
      <c r="C215" s="893"/>
      <c r="D215" s="894"/>
      <c r="E215" s="893"/>
      <c r="F215" s="107"/>
      <c r="G215" s="108"/>
      <c r="H215" s="893"/>
      <c r="I215" s="869">
        <f t="shared" ref="I215" si="68">SUM(J215:N217)</f>
        <v>0</v>
      </c>
      <c r="J215" s="872"/>
      <c r="K215" s="872"/>
      <c r="L215" s="872"/>
      <c r="M215" s="872"/>
      <c r="N215" s="872"/>
      <c r="O215" s="872"/>
      <c r="P215" s="463"/>
    </row>
    <row r="216" spans="1:16" s="114" customFormat="1" ht="14.25" hidden="1" customHeight="1" outlineLevel="1">
      <c r="A216" s="454"/>
      <c r="B216" s="891"/>
      <c r="C216" s="873"/>
      <c r="D216" s="873"/>
      <c r="E216" s="873"/>
      <c r="F216" s="109"/>
      <c r="G216" s="110"/>
      <c r="H216" s="873"/>
      <c r="I216" s="870"/>
      <c r="J216" s="873"/>
      <c r="K216" s="873"/>
      <c r="L216" s="873"/>
      <c r="M216" s="873"/>
      <c r="N216" s="873"/>
      <c r="O216" s="873"/>
      <c r="P216" s="463"/>
    </row>
    <row r="217" spans="1:16" s="114" customFormat="1" ht="15" hidden="1" customHeight="1" outlineLevel="1" thickBot="1">
      <c r="A217" s="454"/>
      <c r="B217" s="895"/>
      <c r="C217" s="874"/>
      <c r="D217" s="874"/>
      <c r="E217" s="874"/>
      <c r="F217" s="111"/>
      <c r="G217" s="112"/>
      <c r="H217" s="874"/>
      <c r="I217" s="871"/>
      <c r="J217" s="874"/>
      <c r="K217" s="874"/>
      <c r="L217" s="874"/>
      <c r="M217" s="874"/>
      <c r="N217" s="874"/>
      <c r="O217" s="874"/>
      <c r="P217" s="463"/>
    </row>
    <row r="218" spans="1:16" s="114" customFormat="1" ht="14.25" hidden="1" customHeight="1" outlineLevel="1">
      <c r="A218" s="454"/>
      <c r="B218" s="890">
        <v>69</v>
      </c>
      <c r="C218" s="893"/>
      <c r="D218" s="894"/>
      <c r="E218" s="893"/>
      <c r="F218" s="107"/>
      <c r="G218" s="108"/>
      <c r="H218" s="893"/>
      <c r="I218" s="869">
        <f t="shared" ref="I218" si="69">SUM(J218:N220)</f>
        <v>0</v>
      </c>
      <c r="J218" s="872"/>
      <c r="K218" s="872"/>
      <c r="L218" s="872"/>
      <c r="M218" s="872"/>
      <c r="N218" s="872"/>
      <c r="O218" s="872"/>
      <c r="P218" s="463"/>
    </row>
    <row r="219" spans="1:16" s="114" customFormat="1" ht="14.25" hidden="1" customHeight="1" outlineLevel="1">
      <c r="A219" s="454"/>
      <c r="B219" s="891"/>
      <c r="C219" s="873"/>
      <c r="D219" s="873"/>
      <c r="E219" s="873"/>
      <c r="F219" s="109"/>
      <c r="G219" s="110"/>
      <c r="H219" s="873"/>
      <c r="I219" s="870"/>
      <c r="J219" s="873"/>
      <c r="K219" s="873"/>
      <c r="L219" s="873"/>
      <c r="M219" s="873"/>
      <c r="N219" s="873"/>
      <c r="O219" s="873"/>
      <c r="P219" s="463"/>
    </row>
    <row r="220" spans="1:16" s="114" customFormat="1" ht="15" hidden="1" customHeight="1" outlineLevel="1" thickBot="1">
      <c r="A220" s="454"/>
      <c r="B220" s="895"/>
      <c r="C220" s="874"/>
      <c r="D220" s="874"/>
      <c r="E220" s="874"/>
      <c r="F220" s="111"/>
      <c r="G220" s="112"/>
      <c r="H220" s="874"/>
      <c r="I220" s="871"/>
      <c r="J220" s="874"/>
      <c r="K220" s="874"/>
      <c r="L220" s="874"/>
      <c r="M220" s="874"/>
      <c r="N220" s="874"/>
      <c r="O220" s="874"/>
      <c r="P220" s="463"/>
    </row>
    <row r="221" spans="1:16" s="114" customFormat="1" ht="14.25" hidden="1" customHeight="1" outlineLevel="1">
      <c r="A221" s="454"/>
      <c r="B221" s="890">
        <v>70</v>
      </c>
      <c r="C221" s="893"/>
      <c r="D221" s="894"/>
      <c r="E221" s="893"/>
      <c r="F221" s="107"/>
      <c r="G221" s="108"/>
      <c r="H221" s="893"/>
      <c r="I221" s="869">
        <f t="shared" ref="I221" si="70">SUM(J221:N223)</f>
        <v>0</v>
      </c>
      <c r="J221" s="872"/>
      <c r="K221" s="872"/>
      <c r="L221" s="872"/>
      <c r="M221" s="872"/>
      <c r="N221" s="872"/>
      <c r="O221" s="872"/>
      <c r="P221" s="463"/>
    </row>
    <row r="222" spans="1:16" s="114" customFormat="1" ht="14.25" hidden="1" customHeight="1" outlineLevel="1">
      <c r="A222" s="454"/>
      <c r="B222" s="891"/>
      <c r="C222" s="873"/>
      <c r="D222" s="873"/>
      <c r="E222" s="873"/>
      <c r="F222" s="109"/>
      <c r="G222" s="110"/>
      <c r="H222" s="873"/>
      <c r="I222" s="870"/>
      <c r="J222" s="873"/>
      <c r="K222" s="873"/>
      <c r="L222" s="873"/>
      <c r="M222" s="873"/>
      <c r="N222" s="873"/>
      <c r="O222" s="873"/>
      <c r="P222" s="463"/>
    </row>
    <row r="223" spans="1:16" s="114" customFormat="1" ht="15" hidden="1" customHeight="1" outlineLevel="1" thickBot="1">
      <c r="A223" s="454"/>
      <c r="B223" s="895"/>
      <c r="C223" s="874"/>
      <c r="D223" s="874"/>
      <c r="E223" s="874"/>
      <c r="F223" s="111"/>
      <c r="G223" s="112"/>
      <c r="H223" s="874"/>
      <c r="I223" s="871"/>
      <c r="J223" s="874"/>
      <c r="K223" s="874"/>
      <c r="L223" s="874"/>
      <c r="M223" s="874"/>
      <c r="N223" s="874"/>
      <c r="O223" s="874"/>
      <c r="P223" s="463"/>
    </row>
    <row r="224" spans="1:16" s="114" customFormat="1" ht="14.25" hidden="1" customHeight="1" outlineLevel="1">
      <c r="A224" s="454"/>
      <c r="B224" s="890">
        <v>71</v>
      </c>
      <c r="C224" s="893"/>
      <c r="D224" s="894"/>
      <c r="E224" s="893"/>
      <c r="F224" s="107"/>
      <c r="G224" s="108"/>
      <c r="H224" s="893"/>
      <c r="I224" s="869">
        <f t="shared" ref="I224" si="71">SUM(J224:N226)</f>
        <v>0</v>
      </c>
      <c r="J224" s="872"/>
      <c r="K224" s="872"/>
      <c r="L224" s="872"/>
      <c r="M224" s="872"/>
      <c r="N224" s="872"/>
      <c r="O224" s="872"/>
      <c r="P224" s="463"/>
    </row>
    <row r="225" spans="1:16" s="114" customFormat="1" ht="14.25" hidden="1" customHeight="1" outlineLevel="1">
      <c r="A225" s="454"/>
      <c r="B225" s="891"/>
      <c r="C225" s="873"/>
      <c r="D225" s="873"/>
      <c r="E225" s="873"/>
      <c r="F225" s="109"/>
      <c r="G225" s="110"/>
      <c r="H225" s="873"/>
      <c r="I225" s="870"/>
      <c r="J225" s="873"/>
      <c r="K225" s="873"/>
      <c r="L225" s="873"/>
      <c r="M225" s="873"/>
      <c r="N225" s="873"/>
      <c r="O225" s="873"/>
      <c r="P225" s="463"/>
    </row>
    <row r="226" spans="1:16" s="114" customFormat="1" ht="15" hidden="1" customHeight="1" outlineLevel="1" thickBot="1">
      <c r="A226" s="454"/>
      <c r="B226" s="895"/>
      <c r="C226" s="874"/>
      <c r="D226" s="874"/>
      <c r="E226" s="874"/>
      <c r="F226" s="111"/>
      <c r="G226" s="112"/>
      <c r="H226" s="874"/>
      <c r="I226" s="871"/>
      <c r="J226" s="874"/>
      <c r="K226" s="874"/>
      <c r="L226" s="874"/>
      <c r="M226" s="874"/>
      <c r="N226" s="874"/>
      <c r="O226" s="874"/>
      <c r="P226" s="463"/>
    </row>
    <row r="227" spans="1:16" s="114" customFormat="1" ht="14.25" hidden="1" customHeight="1" outlineLevel="1">
      <c r="A227" s="454"/>
      <c r="B227" s="890">
        <v>72</v>
      </c>
      <c r="C227" s="893"/>
      <c r="D227" s="894"/>
      <c r="E227" s="893"/>
      <c r="F227" s="107"/>
      <c r="G227" s="108"/>
      <c r="H227" s="893"/>
      <c r="I227" s="869">
        <f t="shared" ref="I227" si="72">SUM(J227:N229)</f>
        <v>0</v>
      </c>
      <c r="J227" s="872"/>
      <c r="K227" s="872"/>
      <c r="L227" s="872"/>
      <c r="M227" s="872"/>
      <c r="N227" s="872"/>
      <c r="O227" s="872"/>
      <c r="P227" s="463"/>
    </row>
    <row r="228" spans="1:16" s="114" customFormat="1" ht="14.25" hidden="1" customHeight="1" outlineLevel="1">
      <c r="A228" s="454"/>
      <c r="B228" s="891"/>
      <c r="C228" s="873"/>
      <c r="D228" s="873"/>
      <c r="E228" s="873"/>
      <c r="F228" s="109"/>
      <c r="G228" s="110"/>
      <c r="H228" s="873"/>
      <c r="I228" s="870"/>
      <c r="J228" s="873"/>
      <c r="K228" s="873"/>
      <c r="L228" s="873"/>
      <c r="M228" s="873"/>
      <c r="N228" s="873"/>
      <c r="O228" s="873"/>
      <c r="P228" s="463"/>
    </row>
    <row r="229" spans="1:16" s="114" customFormat="1" ht="15" hidden="1" customHeight="1" outlineLevel="1" thickBot="1">
      <c r="A229" s="454"/>
      <c r="B229" s="895"/>
      <c r="C229" s="874"/>
      <c r="D229" s="874"/>
      <c r="E229" s="874"/>
      <c r="F229" s="111"/>
      <c r="G229" s="112"/>
      <c r="H229" s="874"/>
      <c r="I229" s="871"/>
      <c r="J229" s="874"/>
      <c r="K229" s="874"/>
      <c r="L229" s="874"/>
      <c r="M229" s="874"/>
      <c r="N229" s="874"/>
      <c r="O229" s="874"/>
      <c r="P229" s="463"/>
    </row>
    <row r="230" spans="1:16" s="114" customFormat="1" ht="14.25" hidden="1" customHeight="1" outlineLevel="1">
      <c r="A230" s="454"/>
      <c r="B230" s="890">
        <v>73</v>
      </c>
      <c r="C230" s="893"/>
      <c r="D230" s="894"/>
      <c r="E230" s="893"/>
      <c r="F230" s="107"/>
      <c r="G230" s="108"/>
      <c r="H230" s="893"/>
      <c r="I230" s="869">
        <f t="shared" ref="I230" si="73">SUM(J230:N232)</f>
        <v>0</v>
      </c>
      <c r="J230" s="872"/>
      <c r="K230" s="872"/>
      <c r="L230" s="872"/>
      <c r="M230" s="872"/>
      <c r="N230" s="872"/>
      <c r="O230" s="872"/>
      <c r="P230" s="463"/>
    </row>
    <row r="231" spans="1:16" s="114" customFormat="1" ht="14.25" hidden="1" customHeight="1" outlineLevel="1">
      <c r="A231" s="454"/>
      <c r="B231" s="891"/>
      <c r="C231" s="873"/>
      <c r="D231" s="873"/>
      <c r="E231" s="873"/>
      <c r="F231" s="109"/>
      <c r="G231" s="110"/>
      <c r="H231" s="873"/>
      <c r="I231" s="870"/>
      <c r="J231" s="873"/>
      <c r="K231" s="873"/>
      <c r="L231" s="873"/>
      <c r="M231" s="873"/>
      <c r="N231" s="873"/>
      <c r="O231" s="873"/>
      <c r="P231" s="463"/>
    </row>
    <row r="232" spans="1:16" s="114" customFormat="1" ht="15" hidden="1" customHeight="1" outlineLevel="1" thickBot="1">
      <c r="A232" s="454"/>
      <c r="B232" s="895"/>
      <c r="C232" s="874"/>
      <c r="D232" s="874"/>
      <c r="E232" s="874"/>
      <c r="F232" s="111"/>
      <c r="G232" s="112"/>
      <c r="H232" s="874"/>
      <c r="I232" s="871"/>
      <c r="J232" s="874"/>
      <c r="K232" s="874"/>
      <c r="L232" s="874"/>
      <c r="M232" s="874"/>
      <c r="N232" s="874"/>
      <c r="O232" s="874"/>
      <c r="P232" s="463"/>
    </row>
    <row r="233" spans="1:16" s="114" customFormat="1" ht="14.25" hidden="1" customHeight="1" outlineLevel="1">
      <c r="A233" s="454"/>
      <c r="B233" s="890">
        <v>74</v>
      </c>
      <c r="C233" s="893"/>
      <c r="D233" s="894"/>
      <c r="E233" s="893"/>
      <c r="F233" s="107"/>
      <c r="G233" s="108"/>
      <c r="H233" s="893"/>
      <c r="I233" s="869">
        <f t="shared" ref="I233" si="74">SUM(J233:N235)</f>
        <v>0</v>
      </c>
      <c r="J233" s="872"/>
      <c r="K233" s="872"/>
      <c r="L233" s="872"/>
      <c r="M233" s="872"/>
      <c r="N233" s="872"/>
      <c r="O233" s="872"/>
      <c r="P233" s="463"/>
    </row>
    <row r="234" spans="1:16" s="114" customFormat="1" ht="14.25" hidden="1" customHeight="1" outlineLevel="1">
      <c r="A234" s="454"/>
      <c r="B234" s="891"/>
      <c r="C234" s="873"/>
      <c r="D234" s="873"/>
      <c r="E234" s="873"/>
      <c r="F234" s="109"/>
      <c r="G234" s="110"/>
      <c r="H234" s="873"/>
      <c r="I234" s="870"/>
      <c r="J234" s="873"/>
      <c r="K234" s="873"/>
      <c r="L234" s="873"/>
      <c r="M234" s="873"/>
      <c r="N234" s="873"/>
      <c r="O234" s="873"/>
      <c r="P234" s="463"/>
    </row>
    <row r="235" spans="1:16" s="114" customFormat="1" ht="15" hidden="1" customHeight="1" outlineLevel="1" thickBot="1">
      <c r="A235" s="454"/>
      <c r="B235" s="895"/>
      <c r="C235" s="874"/>
      <c r="D235" s="874"/>
      <c r="E235" s="874"/>
      <c r="F235" s="111"/>
      <c r="G235" s="112"/>
      <c r="H235" s="874"/>
      <c r="I235" s="871"/>
      <c r="J235" s="874"/>
      <c r="K235" s="874"/>
      <c r="L235" s="874"/>
      <c r="M235" s="874"/>
      <c r="N235" s="874"/>
      <c r="O235" s="874"/>
      <c r="P235" s="463"/>
    </row>
    <row r="236" spans="1:16" s="114" customFormat="1" ht="14.25" hidden="1" customHeight="1" outlineLevel="1">
      <c r="A236" s="454"/>
      <c r="B236" s="890">
        <v>75</v>
      </c>
      <c r="C236" s="893"/>
      <c r="D236" s="894"/>
      <c r="E236" s="893"/>
      <c r="F236" s="107"/>
      <c r="G236" s="108"/>
      <c r="H236" s="893"/>
      <c r="I236" s="869">
        <f t="shared" ref="I236" si="75">SUM(J236:N238)</f>
        <v>0</v>
      </c>
      <c r="J236" s="872"/>
      <c r="K236" s="872"/>
      <c r="L236" s="872"/>
      <c r="M236" s="872"/>
      <c r="N236" s="872"/>
      <c r="O236" s="872"/>
      <c r="P236" s="463"/>
    </row>
    <row r="237" spans="1:16" s="114" customFormat="1" ht="14.25" hidden="1" customHeight="1" outlineLevel="1">
      <c r="A237" s="454"/>
      <c r="B237" s="891"/>
      <c r="C237" s="873"/>
      <c r="D237" s="873"/>
      <c r="E237" s="873"/>
      <c r="F237" s="109"/>
      <c r="G237" s="110"/>
      <c r="H237" s="873"/>
      <c r="I237" s="870"/>
      <c r="J237" s="873"/>
      <c r="K237" s="873"/>
      <c r="L237" s="873"/>
      <c r="M237" s="873"/>
      <c r="N237" s="873"/>
      <c r="O237" s="873"/>
      <c r="P237" s="463"/>
    </row>
    <row r="238" spans="1:16" s="114" customFormat="1" ht="15" hidden="1" customHeight="1" outlineLevel="1" thickBot="1">
      <c r="A238" s="454"/>
      <c r="B238" s="895"/>
      <c r="C238" s="874"/>
      <c r="D238" s="874"/>
      <c r="E238" s="874"/>
      <c r="F238" s="111"/>
      <c r="G238" s="112"/>
      <c r="H238" s="874"/>
      <c r="I238" s="871"/>
      <c r="J238" s="874"/>
      <c r="K238" s="874"/>
      <c r="L238" s="874"/>
      <c r="M238" s="874"/>
      <c r="N238" s="874"/>
      <c r="O238" s="874"/>
      <c r="P238" s="463"/>
    </row>
    <row r="239" spans="1:16" s="114" customFormat="1" ht="14.25" hidden="1" customHeight="1" outlineLevel="1">
      <c r="A239" s="454"/>
      <c r="B239" s="890">
        <v>76</v>
      </c>
      <c r="C239" s="893"/>
      <c r="D239" s="894"/>
      <c r="E239" s="893"/>
      <c r="F239" s="107"/>
      <c r="G239" s="108"/>
      <c r="H239" s="893"/>
      <c r="I239" s="869">
        <f t="shared" ref="I239" si="76">SUM(J239:N241)</f>
        <v>0</v>
      </c>
      <c r="J239" s="872"/>
      <c r="K239" s="872"/>
      <c r="L239" s="872"/>
      <c r="M239" s="872"/>
      <c r="N239" s="872"/>
      <c r="O239" s="872"/>
      <c r="P239" s="463"/>
    </row>
    <row r="240" spans="1:16" s="114" customFormat="1" ht="14.25" hidden="1" customHeight="1" outlineLevel="1">
      <c r="A240" s="454"/>
      <c r="B240" s="891"/>
      <c r="C240" s="873"/>
      <c r="D240" s="873"/>
      <c r="E240" s="873"/>
      <c r="F240" s="109"/>
      <c r="G240" s="110"/>
      <c r="H240" s="873"/>
      <c r="I240" s="870"/>
      <c r="J240" s="873"/>
      <c r="K240" s="873"/>
      <c r="L240" s="873"/>
      <c r="M240" s="873"/>
      <c r="N240" s="873"/>
      <c r="O240" s="873"/>
      <c r="P240" s="463"/>
    </row>
    <row r="241" spans="1:16" s="114" customFormat="1" ht="15" hidden="1" customHeight="1" outlineLevel="1" thickBot="1">
      <c r="A241" s="454"/>
      <c r="B241" s="895"/>
      <c r="C241" s="874"/>
      <c r="D241" s="874"/>
      <c r="E241" s="874"/>
      <c r="F241" s="111"/>
      <c r="G241" s="112"/>
      <c r="H241" s="874"/>
      <c r="I241" s="871"/>
      <c r="J241" s="874"/>
      <c r="K241" s="874"/>
      <c r="L241" s="874"/>
      <c r="M241" s="874"/>
      <c r="N241" s="874"/>
      <c r="O241" s="874"/>
      <c r="P241" s="463"/>
    </row>
    <row r="242" spans="1:16" s="114" customFormat="1" ht="14.25" hidden="1" customHeight="1" outlineLevel="1">
      <c r="A242" s="454"/>
      <c r="B242" s="890">
        <v>77</v>
      </c>
      <c r="C242" s="893"/>
      <c r="D242" s="894"/>
      <c r="E242" s="893"/>
      <c r="F242" s="107"/>
      <c r="G242" s="108"/>
      <c r="H242" s="893"/>
      <c r="I242" s="869">
        <f t="shared" ref="I242" si="77">SUM(J242:N244)</f>
        <v>0</v>
      </c>
      <c r="J242" s="872"/>
      <c r="K242" s="872"/>
      <c r="L242" s="872"/>
      <c r="M242" s="872"/>
      <c r="N242" s="872"/>
      <c r="O242" s="872"/>
      <c r="P242" s="463"/>
    </row>
    <row r="243" spans="1:16" s="114" customFormat="1" ht="14.25" hidden="1" customHeight="1" outlineLevel="1">
      <c r="A243" s="454"/>
      <c r="B243" s="891"/>
      <c r="C243" s="873"/>
      <c r="D243" s="873"/>
      <c r="E243" s="873"/>
      <c r="F243" s="109"/>
      <c r="G243" s="110"/>
      <c r="H243" s="873"/>
      <c r="I243" s="870"/>
      <c r="J243" s="873"/>
      <c r="K243" s="873"/>
      <c r="L243" s="873"/>
      <c r="M243" s="873"/>
      <c r="N243" s="873"/>
      <c r="O243" s="873"/>
      <c r="P243" s="463"/>
    </row>
    <row r="244" spans="1:16" s="114" customFormat="1" ht="15" hidden="1" customHeight="1" outlineLevel="1" thickBot="1">
      <c r="A244" s="454"/>
      <c r="B244" s="895"/>
      <c r="C244" s="874"/>
      <c r="D244" s="874"/>
      <c r="E244" s="874"/>
      <c r="F244" s="111"/>
      <c r="G244" s="112"/>
      <c r="H244" s="874"/>
      <c r="I244" s="871"/>
      <c r="J244" s="874"/>
      <c r="K244" s="874"/>
      <c r="L244" s="874"/>
      <c r="M244" s="874"/>
      <c r="N244" s="874"/>
      <c r="O244" s="874"/>
      <c r="P244" s="463"/>
    </row>
    <row r="245" spans="1:16" s="114" customFormat="1" ht="14.25" hidden="1" customHeight="1" outlineLevel="1">
      <c r="A245" s="454"/>
      <c r="B245" s="890">
        <v>78</v>
      </c>
      <c r="C245" s="893"/>
      <c r="D245" s="894"/>
      <c r="E245" s="893"/>
      <c r="F245" s="107"/>
      <c r="G245" s="108"/>
      <c r="H245" s="893"/>
      <c r="I245" s="869">
        <f t="shared" ref="I245" si="78">SUM(J245:N247)</f>
        <v>0</v>
      </c>
      <c r="J245" s="872"/>
      <c r="K245" s="872"/>
      <c r="L245" s="872"/>
      <c r="M245" s="872"/>
      <c r="N245" s="872"/>
      <c r="O245" s="872"/>
      <c r="P245" s="463"/>
    </row>
    <row r="246" spans="1:16" s="114" customFormat="1" ht="14.25" hidden="1" customHeight="1" outlineLevel="1">
      <c r="A246" s="454"/>
      <c r="B246" s="891"/>
      <c r="C246" s="873"/>
      <c r="D246" s="873"/>
      <c r="E246" s="873"/>
      <c r="F246" s="109"/>
      <c r="G246" s="110"/>
      <c r="H246" s="873"/>
      <c r="I246" s="870"/>
      <c r="J246" s="873"/>
      <c r="K246" s="873"/>
      <c r="L246" s="873"/>
      <c r="M246" s="873"/>
      <c r="N246" s="873"/>
      <c r="O246" s="873"/>
      <c r="P246" s="463"/>
    </row>
    <row r="247" spans="1:16" s="114" customFormat="1" ht="15" hidden="1" customHeight="1" outlineLevel="1" thickBot="1">
      <c r="A247" s="454"/>
      <c r="B247" s="895"/>
      <c r="C247" s="874"/>
      <c r="D247" s="874"/>
      <c r="E247" s="874"/>
      <c r="F247" s="111"/>
      <c r="G247" s="112"/>
      <c r="H247" s="874"/>
      <c r="I247" s="871"/>
      <c r="J247" s="874"/>
      <c r="K247" s="874"/>
      <c r="L247" s="874"/>
      <c r="M247" s="874"/>
      <c r="N247" s="874"/>
      <c r="O247" s="874"/>
      <c r="P247" s="463"/>
    </row>
    <row r="248" spans="1:16" s="114" customFormat="1" ht="14.25" hidden="1" customHeight="1" outlineLevel="1">
      <c r="A248" s="454"/>
      <c r="B248" s="890">
        <v>79</v>
      </c>
      <c r="C248" s="893"/>
      <c r="D248" s="894"/>
      <c r="E248" s="893"/>
      <c r="F248" s="107"/>
      <c r="G248" s="108"/>
      <c r="H248" s="893"/>
      <c r="I248" s="869">
        <f t="shared" ref="I248" si="79">SUM(J248:N250)</f>
        <v>0</v>
      </c>
      <c r="J248" s="872"/>
      <c r="K248" s="872"/>
      <c r="L248" s="872"/>
      <c r="M248" s="872"/>
      <c r="N248" s="872"/>
      <c r="O248" s="872"/>
      <c r="P248" s="463"/>
    </row>
    <row r="249" spans="1:16" s="114" customFormat="1" ht="14.25" hidden="1" customHeight="1" outlineLevel="1">
      <c r="A249" s="454"/>
      <c r="B249" s="891"/>
      <c r="C249" s="873"/>
      <c r="D249" s="873"/>
      <c r="E249" s="873"/>
      <c r="F249" s="109"/>
      <c r="G249" s="110"/>
      <c r="H249" s="873"/>
      <c r="I249" s="870"/>
      <c r="J249" s="873"/>
      <c r="K249" s="873"/>
      <c r="L249" s="873"/>
      <c r="M249" s="873"/>
      <c r="N249" s="873"/>
      <c r="O249" s="873"/>
      <c r="P249" s="463"/>
    </row>
    <row r="250" spans="1:16" s="114" customFormat="1" ht="15" hidden="1" customHeight="1" outlineLevel="1" thickBot="1">
      <c r="A250" s="454"/>
      <c r="B250" s="895"/>
      <c r="C250" s="874"/>
      <c r="D250" s="874"/>
      <c r="E250" s="874"/>
      <c r="F250" s="111"/>
      <c r="G250" s="112"/>
      <c r="H250" s="874"/>
      <c r="I250" s="871"/>
      <c r="J250" s="874"/>
      <c r="K250" s="874"/>
      <c r="L250" s="874"/>
      <c r="M250" s="874"/>
      <c r="N250" s="874"/>
      <c r="O250" s="874"/>
      <c r="P250" s="463"/>
    </row>
    <row r="251" spans="1:16" s="114" customFormat="1" ht="14.25" hidden="1" customHeight="1" outlineLevel="1">
      <c r="A251" s="454"/>
      <c r="B251" s="890">
        <v>80</v>
      </c>
      <c r="C251" s="893"/>
      <c r="D251" s="894"/>
      <c r="E251" s="893"/>
      <c r="F251" s="107"/>
      <c r="G251" s="108"/>
      <c r="H251" s="893"/>
      <c r="I251" s="869">
        <f t="shared" ref="I251" si="80">SUM(J251:N253)</f>
        <v>0</v>
      </c>
      <c r="J251" s="872"/>
      <c r="K251" s="872"/>
      <c r="L251" s="872"/>
      <c r="M251" s="872"/>
      <c r="N251" s="872"/>
      <c r="O251" s="872"/>
      <c r="P251" s="463"/>
    </row>
    <row r="252" spans="1:16" s="114" customFormat="1" ht="14.25" hidden="1" customHeight="1" outlineLevel="1">
      <c r="A252" s="454"/>
      <c r="B252" s="891"/>
      <c r="C252" s="873"/>
      <c r="D252" s="873"/>
      <c r="E252" s="873"/>
      <c r="F252" s="109"/>
      <c r="G252" s="110"/>
      <c r="H252" s="873"/>
      <c r="I252" s="870"/>
      <c r="J252" s="873"/>
      <c r="K252" s="873"/>
      <c r="L252" s="873"/>
      <c r="M252" s="873"/>
      <c r="N252" s="873"/>
      <c r="O252" s="873"/>
      <c r="P252" s="463"/>
    </row>
    <row r="253" spans="1:16" s="114" customFormat="1" ht="15" hidden="1" customHeight="1" outlineLevel="1" thickBot="1">
      <c r="A253" s="454"/>
      <c r="B253" s="895"/>
      <c r="C253" s="874"/>
      <c r="D253" s="874"/>
      <c r="E253" s="874"/>
      <c r="F253" s="111"/>
      <c r="G253" s="112"/>
      <c r="H253" s="874"/>
      <c r="I253" s="871"/>
      <c r="J253" s="874"/>
      <c r="K253" s="874"/>
      <c r="L253" s="874"/>
      <c r="M253" s="874"/>
      <c r="N253" s="874"/>
      <c r="O253" s="874"/>
      <c r="P253" s="463"/>
    </row>
    <row r="254" spans="1:16" s="114" customFormat="1" ht="14.25" hidden="1" customHeight="1" outlineLevel="1">
      <c r="A254" s="454"/>
      <c r="B254" s="890">
        <v>81</v>
      </c>
      <c r="C254" s="893"/>
      <c r="D254" s="894"/>
      <c r="E254" s="893"/>
      <c r="F254" s="107"/>
      <c r="G254" s="108"/>
      <c r="H254" s="893"/>
      <c r="I254" s="869">
        <f t="shared" ref="I254" si="81">SUM(J254:N256)</f>
        <v>0</v>
      </c>
      <c r="J254" s="872"/>
      <c r="K254" s="872"/>
      <c r="L254" s="872"/>
      <c r="M254" s="872"/>
      <c r="N254" s="872"/>
      <c r="O254" s="872"/>
      <c r="P254" s="463"/>
    </row>
    <row r="255" spans="1:16" s="114" customFormat="1" ht="14.25" hidden="1" customHeight="1" outlineLevel="1">
      <c r="A255" s="454"/>
      <c r="B255" s="891"/>
      <c r="C255" s="873"/>
      <c r="D255" s="873"/>
      <c r="E255" s="873"/>
      <c r="F255" s="109"/>
      <c r="G255" s="110"/>
      <c r="H255" s="873"/>
      <c r="I255" s="870"/>
      <c r="J255" s="873"/>
      <c r="K255" s="873"/>
      <c r="L255" s="873"/>
      <c r="M255" s="873"/>
      <c r="N255" s="873"/>
      <c r="O255" s="873"/>
      <c r="P255" s="463"/>
    </row>
    <row r="256" spans="1:16" s="114" customFormat="1" ht="15" hidden="1" customHeight="1" outlineLevel="1" thickBot="1">
      <c r="A256" s="454"/>
      <c r="B256" s="895"/>
      <c r="C256" s="874"/>
      <c r="D256" s="874"/>
      <c r="E256" s="874"/>
      <c r="F256" s="111"/>
      <c r="G256" s="112"/>
      <c r="H256" s="874"/>
      <c r="I256" s="871"/>
      <c r="J256" s="874"/>
      <c r="K256" s="874"/>
      <c r="L256" s="874"/>
      <c r="M256" s="874"/>
      <c r="N256" s="874"/>
      <c r="O256" s="874"/>
      <c r="P256" s="463"/>
    </row>
    <row r="257" spans="1:16" s="114" customFormat="1" ht="14.25" hidden="1" customHeight="1" outlineLevel="1">
      <c r="A257" s="454"/>
      <c r="B257" s="890">
        <v>82</v>
      </c>
      <c r="C257" s="893"/>
      <c r="D257" s="894"/>
      <c r="E257" s="893"/>
      <c r="F257" s="107"/>
      <c r="G257" s="108"/>
      <c r="H257" s="893"/>
      <c r="I257" s="869">
        <f t="shared" ref="I257" si="82">SUM(J257:N259)</f>
        <v>0</v>
      </c>
      <c r="J257" s="872"/>
      <c r="K257" s="872"/>
      <c r="L257" s="872"/>
      <c r="M257" s="872"/>
      <c r="N257" s="872"/>
      <c r="O257" s="872"/>
      <c r="P257" s="463"/>
    </row>
    <row r="258" spans="1:16" s="114" customFormat="1" ht="14.25" hidden="1" customHeight="1" outlineLevel="1">
      <c r="A258" s="454"/>
      <c r="B258" s="891"/>
      <c r="C258" s="873"/>
      <c r="D258" s="873"/>
      <c r="E258" s="873"/>
      <c r="F258" s="109"/>
      <c r="G258" s="110"/>
      <c r="H258" s="873"/>
      <c r="I258" s="870"/>
      <c r="J258" s="873"/>
      <c r="K258" s="873"/>
      <c r="L258" s="873"/>
      <c r="M258" s="873"/>
      <c r="N258" s="873"/>
      <c r="O258" s="873"/>
      <c r="P258" s="463"/>
    </row>
    <row r="259" spans="1:16" s="114" customFormat="1" ht="15" hidden="1" customHeight="1" outlineLevel="1" thickBot="1">
      <c r="A259" s="454"/>
      <c r="B259" s="895"/>
      <c r="C259" s="874"/>
      <c r="D259" s="874"/>
      <c r="E259" s="874"/>
      <c r="F259" s="111"/>
      <c r="G259" s="112"/>
      <c r="H259" s="874"/>
      <c r="I259" s="871"/>
      <c r="J259" s="874"/>
      <c r="K259" s="874"/>
      <c r="L259" s="874"/>
      <c r="M259" s="874"/>
      <c r="N259" s="874"/>
      <c r="O259" s="874"/>
      <c r="P259" s="463"/>
    </row>
    <row r="260" spans="1:16" s="114" customFormat="1" ht="14.25" hidden="1" customHeight="1" outlineLevel="1">
      <c r="A260" s="454"/>
      <c r="B260" s="890">
        <v>83</v>
      </c>
      <c r="C260" s="893"/>
      <c r="D260" s="894"/>
      <c r="E260" s="893"/>
      <c r="F260" s="107"/>
      <c r="G260" s="108"/>
      <c r="H260" s="893"/>
      <c r="I260" s="869">
        <f t="shared" ref="I260" si="83">SUM(J260:N262)</f>
        <v>0</v>
      </c>
      <c r="J260" s="872"/>
      <c r="K260" s="872"/>
      <c r="L260" s="872"/>
      <c r="M260" s="872"/>
      <c r="N260" s="872"/>
      <c r="O260" s="872"/>
      <c r="P260" s="463"/>
    </row>
    <row r="261" spans="1:16" s="114" customFormat="1" ht="14.25" hidden="1" customHeight="1" outlineLevel="1">
      <c r="A261" s="454"/>
      <c r="B261" s="891"/>
      <c r="C261" s="873"/>
      <c r="D261" s="873"/>
      <c r="E261" s="873"/>
      <c r="F261" s="109"/>
      <c r="G261" s="110"/>
      <c r="H261" s="873"/>
      <c r="I261" s="870"/>
      <c r="J261" s="873"/>
      <c r="K261" s="873"/>
      <c r="L261" s="873"/>
      <c r="M261" s="873"/>
      <c r="N261" s="873"/>
      <c r="O261" s="873"/>
      <c r="P261" s="463"/>
    </row>
    <row r="262" spans="1:16" s="114" customFormat="1" ht="15" hidden="1" customHeight="1" outlineLevel="1" thickBot="1">
      <c r="A262" s="454"/>
      <c r="B262" s="895"/>
      <c r="C262" s="874"/>
      <c r="D262" s="874"/>
      <c r="E262" s="874"/>
      <c r="F262" s="111"/>
      <c r="G262" s="112"/>
      <c r="H262" s="874"/>
      <c r="I262" s="871"/>
      <c r="J262" s="874"/>
      <c r="K262" s="874"/>
      <c r="L262" s="874"/>
      <c r="M262" s="874"/>
      <c r="N262" s="874"/>
      <c r="O262" s="874"/>
      <c r="P262" s="463"/>
    </row>
    <row r="263" spans="1:16" s="114" customFormat="1" ht="14.25" hidden="1" customHeight="1" outlineLevel="1">
      <c r="A263" s="454"/>
      <c r="B263" s="890">
        <v>84</v>
      </c>
      <c r="C263" s="893"/>
      <c r="D263" s="894"/>
      <c r="E263" s="893"/>
      <c r="F263" s="107"/>
      <c r="G263" s="108"/>
      <c r="H263" s="893"/>
      <c r="I263" s="869">
        <f t="shared" ref="I263" si="84">SUM(J263:N265)</f>
        <v>0</v>
      </c>
      <c r="J263" s="872"/>
      <c r="K263" s="872"/>
      <c r="L263" s="872"/>
      <c r="M263" s="872"/>
      <c r="N263" s="872"/>
      <c r="O263" s="872"/>
      <c r="P263" s="463"/>
    </row>
    <row r="264" spans="1:16" s="114" customFormat="1" ht="14.25" hidden="1" customHeight="1" outlineLevel="1">
      <c r="A264" s="454"/>
      <c r="B264" s="891"/>
      <c r="C264" s="873"/>
      <c r="D264" s="873"/>
      <c r="E264" s="873"/>
      <c r="F264" s="109"/>
      <c r="G264" s="110"/>
      <c r="H264" s="873"/>
      <c r="I264" s="870"/>
      <c r="J264" s="873"/>
      <c r="K264" s="873"/>
      <c r="L264" s="873"/>
      <c r="M264" s="873"/>
      <c r="N264" s="873"/>
      <c r="O264" s="873"/>
      <c r="P264" s="463"/>
    </row>
    <row r="265" spans="1:16" s="114" customFormat="1" ht="15" hidden="1" customHeight="1" outlineLevel="1" thickBot="1">
      <c r="A265" s="454"/>
      <c r="B265" s="895"/>
      <c r="C265" s="874"/>
      <c r="D265" s="874"/>
      <c r="E265" s="874"/>
      <c r="F265" s="111"/>
      <c r="G265" s="112"/>
      <c r="H265" s="874"/>
      <c r="I265" s="871"/>
      <c r="J265" s="874"/>
      <c r="K265" s="874"/>
      <c r="L265" s="874"/>
      <c r="M265" s="874"/>
      <c r="N265" s="874"/>
      <c r="O265" s="874"/>
      <c r="P265" s="463"/>
    </row>
    <row r="266" spans="1:16" s="114" customFormat="1" ht="14.25" hidden="1" customHeight="1" outlineLevel="1">
      <c r="A266" s="454"/>
      <c r="B266" s="890">
        <v>85</v>
      </c>
      <c r="C266" s="893"/>
      <c r="D266" s="894"/>
      <c r="E266" s="893"/>
      <c r="F266" s="107"/>
      <c r="G266" s="108"/>
      <c r="H266" s="893"/>
      <c r="I266" s="869">
        <f t="shared" ref="I266" si="85">SUM(J266:N268)</f>
        <v>0</v>
      </c>
      <c r="J266" s="872"/>
      <c r="K266" s="872"/>
      <c r="L266" s="872"/>
      <c r="M266" s="872"/>
      <c r="N266" s="872"/>
      <c r="O266" s="872"/>
      <c r="P266" s="463"/>
    </row>
    <row r="267" spans="1:16" s="114" customFormat="1" ht="14.25" hidden="1" customHeight="1" outlineLevel="1">
      <c r="A267" s="454"/>
      <c r="B267" s="891"/>
      <c r="C267" s="873"/>
      <c r="D267" s="873"/>
      <c r="E267" s="873"/>
      <c r="F267" s="109"/>
      <c r="G267" s="110"/>
      <c r="H267" s="873"/>
      <c r="I267" s="870"/>
      <c r="J267" s="873"/>
      <c r="K267" s="873"/>
      <c r="L267" s="873"/>
      <c r="M267" s="873"/>
      <c r="N267" s="873"/>
      <c r="O267" s="873"/>
      <c r="P267" s="463"/>
    </row>
    <row r="268" spans="1:16" s="114" customFormat="1" ht="15" hidden="1" customHeight="1" outlineLevel="1" thickBot="1">
      <c r="A268" s="454"/>
      <c r="B268" s="895"/>
      <c r="C268" s="874"/>
      <c r="D268" s="874"/>
      <c r="E268" s="874"/>
      <c r="F268" s="111"/>
      <c r="G268" s="112"/>
      <c r="H268" s="874"/>
      <c r="I268" s="871"/>
      <c r="J268" s="874"/>
      <c r="K268" s="874"/>
      <c r="L268" s="874"/>
      <c r="M268" s="874"/>
      <c r="N268" s="874"/>
      <c r="O268" s="874"/>
      <c r="P268" s="463"/>
    </row>
    <row r="269" spans="1:16" s="114" customFormat="1" ht="14.25" hidden="1" customHeight="1" outlineLevel="1">
      <c r="A269" s="454"/>
      <c r="B269" s="890">
        <v>86</v>
      </c>
      <c r="C269" s="893"/>
      <c r="D269" s="894"/>
      <c r="E269" s="893"/>
      <c r="F269" s="107"/>
      <c r="G269" s="108"/>
      <c r="H269" s="893"/>
      <c r="I269" s="869">
        <f t="shared" ref="I269" si="86">SUM(J269:N271)</f>
        <v>0</v>
      </c>
      <c r="J269" s="872"/>
      <c r="K269" s="872"/>
      <c r="L269" s="872"/>
      <c r="M269" s="872"/>
      <c r="N269" s="872"/>
      <c r="O269" s="872"/>
      <c r="P269" s="463"/>
    </row>
    <row r="270" spans="1:16" s="114" customFormat="1" ht="14.25" hidden="1" customHeight="1" outlineLevel="1">
      <c r="A270" s="454"/>
      <c r="B270" s="891"/>
      <c r="C270" s="873"/>
      <c r="D270" s="873"/>
      <c r="E270" s="873"/>
      <c r="F270" s="109"/>
      <c r="G270" s="110"/>
      <c r="H270" s="873"/>
      <c r="I270" s="870"/>
      <c r="J270" s="873"/>
      <c r="K270" s="873"/>
      <c r="L270" s="873"/>
      <c r="M270" s="873"/>
      <c r="N270" s="873"/>
      <c r="O270" s="873"/>
      <c r="P270" s="463"/>
    </row>
    <row r="271" spans="1:16" s="114" customFormat="1" ht="15" hidden="1" customHeight="1" outlineLevel="1" thickBot="1">
      <c r="A271" s="454"/>
      <c r="B271" s="895"/>
      <c r="C271" s="874"/>
      <c r="D271" s="874"/>
      <c r="E271" s="874"/>
      <c r="F271" s="111"/>
      <c r="G271" s="112"/>
      <c r="H271" s="874"/>
      <c r="I271" s="871"/>
      <c r="J271" s="874"/>
      <c r="K271" s="874"/>
      <c r="L271" s="874"/>
      <c r="M271" s="874"/>
      <c r="N271" s="874"/>
      <c r="O271" s="874"/>
      <c r="P271" s="463"/>
    </row>
    <row r="272" spans="1:16" s="114" customFormat="1" ht="14.25" hidden="1" customHeight="1" outlineLevel="1">
      <c r="A272" s="454"/>
      <c r="B272" s="890">
        <v>87</v>
      </c>
      <c r="C272" s="893"/>
      <c r="D272" s="894"/>
      <c r="E272" s="893"/>
      <c r="F272" s="107"/>
      <c r="G272" s="108"/>
      <c r="H272" s="893"/>
      <c r="I272" s="869">
        <f t="shared" ref="I272" si="87">SUM(J272:N274)</f>
        <v>0</v>
      </c>
      <c r="J272" s="872"/>
      <c r="K272" s="872"/>
      <c r="L272" s="872"/>
      <c r="M272" s="872"/>
      <c r="N272" s="872"/>
      <c r="O272" s="872"/>
      <c r="P272" s="463"/>
    </row>
    <row r="273" spans="1:16" s="114" customFormat="1" ht="14.25" hidden="1" customHeight="1" outlineLevel="1">
      <c r="A273" s="454"/>
      <c r="B273" s="891"/>
      <c r="C273" s="873"/>
      <c r="D273" s="873"/>
      <c r="E273" s="873"/>
      <c r="F273" s="109"/>
      <c r="G273" s="110"/>
      <c r="H273" s="873"/>
      <c r="I273" s="870"/>
      <c r="J273" s="873"/>
      <c r="K273" s="873"/>
      <c r="L273" s="873"/>
      <c r="M273" s="873"/>
      <c r="N273" s="873"/>
      <c r="O273" s="873"/>
      <c r="P273" s="463"/>
    </row>
    <row r="274" spans="1:16" s="114" customFormat="1" ht="15" hidden="1" customHeight="1" outlineLevel="1" thickBot="1">
      <c r="A274" s="454"/>
      <c r="B274" s="895"/>
      <c r="C274" s="874"/>
      <c r="D274" s="874"/>
      <c r="E274" s="874"/>
      <c r="F274" s="111"/>
      <c r="G274" s="112"/>
      <c r="H274" s="874"/>
      <c r="I274" s="871"/>
      <c r="J274" s="874"/>
      <c r="K274" s="874"/>
      <c r="L274" s="874"/>
      <c r="M274" s="874"/>
      <c r="N274" s="874"/>
      <c r="O274" s="874"/>
      <c r="P274" s="463"/>
    </row>
    <row r="275" spans="1:16" s="114" customFormat="1" ht="14.25" hidden="1" customHeight="1" outlineLevel="1">
      <c r="A275" s="454"/>
      <c r="B275" s="890">
        <v>88</v>
      </c>
      <c r="C275" s="893"/>
      <c r="D275" s="894"/>
      <c r="E275" s="893"/>
      <c r="F275" s="107"/>
      <c r="G275" s="108"/>
      <c r="H275" s="893"/>
      <c r="I275" s="869">
        <f t="shared" ref="I275" si="88">SUM(J275:N277)</f>
        <v>0</v>
      </c>
      <c r="J275" s="872"/>
      <c r="K275" s="872"/>
      <c r="L275" s="872"/>
      <c r="M275" s="872"/>
      <c r="N275" s="872"/>
      <c r="O275" s="872"/>
      <c r="P275" s="463"/>
    </row>
    <row r="276" spans="1:16" s="114" customFormat="1" ht="14.25" hidden="1" customHeight="1" outlineLevel="1">
      <c r="A276" s="454"/>
      <c r="B276" s="891"/>
      <c r="C276" s="873"/>
      <c r="D276" s="873"/>
      <c r="E276" s="873"/>
      <c r="F276" s="109"/>
      <c r="G276" s="110"/>
      <c r="H276" s="873"/>
      <c r="I276" s="870"/>
      <c r="J276" s="873"/>
      <c r="K276" s="873"/>
      <c r="L276" s="873"/>
      <c r="M276" s="873"/>
      <c r="N276" s="873"/>
      <c r="O276" s="873"/>
      <c r="P276" s="463"/>
    </row>
    <row r="277" spans="1:16" s="114" customFormat="1" ht="15" hidden="1" customHeight="1" outlineLevel="1" thickBot="1">
      <c r="A277" s="454"/>
      <c r="B277" s="895"/>
      <c r="C277" s="874"/>
      <c r="D277" s="874"/>
      <c r="E277" s="874"/>
      <c r="F277" s="111"/>
      <c r="G277" s="112"/>
      <c r="H277" s="874"/>
      <c r="I277" s="871"/>
      <c r="J277" s="874"/>
      <c r="K277" s="874"/>
      <c r="L277" s="874"/>
      <c r="M277" s="874"/>
      <c r="N277" s="874"/>
      <c r="O277" s="874"/>
      <c r="P277" s="463"/>
    </row>
    <row r="278" spans="1:16" s="114" customFormat="1" ht="14.25" hidden="1" customHeight="1" outlineLevel="1">
      <c r="A278" s="454"/>
      <c r="B278" s="890">
        <v>89</v>
      </c>
      <c r="C278" s="893"/>
      <c r="D278" s="894"/>
      <c r="E278" s="893"/>
      <c r="F278" s="107"/>
      <c r="G278" s="108"/>
      <c r="H278" s="893"/>
      <c r="I278" s="869">
        <f t="shared" ref="I278" si="89">SUM(J278:N280)</f>
        <v>0</v>
      </c>
      <c r="J278" s="872"/>
      <c r="K278" s="872"/>
      <c r="L278" s="872"/>
      <c r="M278" s="872"/>
      <c r="N278" s="872"/>
      <c r="O278" s="872"/>
      <c r="P278" s="463"/>
    </row>
    <row r="279" spans="1:16" s="114" customFormat="1" ht="14.25" hidden="1" customHeight="1" outlineLevel="1">
      <c r="A279" s="454"/>
      <c r="B279" s="891"/>
      <c r="C279" s="873"/>
      <c r="D279" s="873"/>
      <c r="E279" s="873"/>
      <c r="F279" s="109"/>
      <c r="G279" s="110"/>
      <c r="H279" s="873"/>
      <c r="I279" s="870"/>
      <c r="J279" s="873"/>
      <c r="K279" s="873"/>
      <c r="L279" s="873"/>
      <c r="M279" s="873"/>
      <c r="N279" s="873"/>
      <c r="O279" s="873"/>
      <c r="P279" s="463"/>
    </row>
    <row r="280" spans="1:16" s="114" customFormat="1" ht="15" hidden="1" customHeight="1" outlineLevel="1" thickBot="1">
      <c r="A280" s="454"/>
      <c r="B280" s="895"/>
      <c r="C280" s="874"/>
      <c r="D280" s="874"/>
      <c r="E280" s="874"/>
      <c r="F280" s="111"/>
      <c r="G280" s="112"/>
      <c r="H280" s="874"/>
      <c r="I280" s="871"/>
      <c r="J280" s="874"/>
      <c r="K280" s="874"/>
      <c r="L280" s="874"/>
      <c r="M280" s="874"/>
      <c r="N280" s="874"/>
      <c r="O280" s="874"/>
      <c r="P280" s="463"/>
    </row>
    <row r="281" spans="1:16" s="114" customFormat="1" ht="14.25" hidden="1" customHeight="1" outlineLevel="1">
      <c r="A281" s="454"/>
      <c r="B281" s="890">
        <v>90</v>
      </c>
      <c r="C281" s="893"/>
      <c r="D281" s="894"/>
      <c r="E281" s="893"/>
      <c r="F281" s="107"/>
      <c r="G281" s="108"/>
      <c r="H281" s="893"/>
      <c r="I281" s="869">
        <f t="shared" ref="I281" si="90">SUM(J281:N283)</f>
        <v>0</v>
      </c>
      <c r="J281" s="872"/>
      <c r="K281" s="872"/>
      <c r="L281" s="872"/>
      <c r="M281" s="872"/>
      <c r="N281" s="872"/>
      <c r="O281" s="872"/>
      <c r="P281" s="463"/>
    </row>
    <row r="282" spans="1:16" s="114" customFormat="1" ht="14.25" hidden="1" customHeight="1" outlineLevel="1">
      <c r="A282" s="454"/>
      <c r="B282" s="891"/>
      <c r="C282" s="873"/>
      <c r="D282" s="873"/>
      <c r="E282" s="873"/>
      <c r="F282" s="109"/>
      <c r="G282" s="110"/>
      <c r="H282" s="873"/>
      <c r="I282" s="870"/>
      <c r="J282" s="873"/>
      <c r="K282" s="873"/>
      <c r="L282" s="873"/>
      <c r="M282" s="873"/>
      <c r="N282" s="873"/>
      <c r="O282" s="873"/>
      <c r="P282" s="463"/>
    </row>
    <row r="283" spans="1:16" s="114" customFormat="1" ht="15" hidden="1" customHeight="1" outlineLevel="1" thickBot="1">
      <c r="A283" s="454"/>
      <c r="B283" s="895"/>
      <c r="C283" s="874"/>
      <c r="D283" s="874"/>
      <c r="E283" s="874"/>
      <c r="F283" s="111"/>
      <c r="G283" s="112"/>
      <c r="H283" s="874"/>
      <c r="I283" s="871"/>
      <c r="J283" s="874"/>
      <c r="K283" s="874"/>
      <c r="L283" s="874"/>
      <c r="M283" s="874"/>
      <c r="N283" s="874"/>
      <c r="O283" s="874"/>
      <c r="P283" s="463"/>
    </row>
    <row r="284" spans="1:16" s="114" customFormat="1" ht="14.25" hidden="1" customHeight="1" outlineLevel="1">
      <c r="A284" s="454"/>
      <c r="B284" s="890">
        <v>91</v>
      </c>
      <c r="C284" s="893"/>
      <c r="D284" s="894"/>
      <c r="E284" s="893"/>
      <c r="F284" s="107"/>
      <c r="G284" s="108"/>
      <c r="H284" s="893"/>
      <c r="I284" s="869">
        <f t="shared" ref="I284" si="91">SUM(J284:N286)</f>
        <v>0</v>
      </c>
      <c r="J284" s="872"/>
      <c r="K284" s="872"/>
      <c r="L284" s="872"/>
      <c r="M284" s="872"/>
      <c r="N284" s="872"/>
      <c r="O284" s="872"/>
      <c r="P284" s="463"/>
    </row>
    <row r="285" spans="1:16" s="114" customFormat="1" ht="14.25" hidden="1" customHeight="1" outlineLevel="1">
      <c r="A285" s="454"/>
      <c r="B285" s="891"/>
      <c r="C285" s="873"/>
      <c r="D285" s="873"/>
      <c r="E285" s="873"/>
      <c r="F285" s="109"/>
      <c r="G285" s="110"/>
      <c r="H285" s="873"/>
      <c r="I285" s="870"/>
      <c r="J285" s="873"/>
      <c r="K285" s="873"/>
      <c r="L285" s="873"/>
      <c r="M285" s="873"/>
      <c r="N285" s="873"/>
      <c r="O285" s="873"/>
      <c r="P285" s="463"/>
    </row>
    <row r="286" spans="1:16" s="114" customFormat="1" ht="15" hidden="1" customHeight="1" outlineLevel="1" thickBot="1">
      <c r="A286" s="454"/>
      <c r="B286" s="895"/>
      <c r="C286" s="874"/>
      <c r="D286" s="874"/>
      <c r="E286" s="874"/>
      <c r="F286" s="111"/>
      <c r="G286" s="112"/>
      <c r="H286" s="874"/>
      <c r="I286" s="871"/>
      <c r="J286" s="874"/>
      <c r="K286" s="874"/>
      <c r="L286" s="874"/>
      <c r="M286" s="874"/>
      <c r="N286" s="874"/>
      <c r="O286" s="874"/>
      <c r="P286" s="463"/>
    </row>
    <row r="287" spans="1:16" s="114" customFormat="1" ht="14.25" hidden="1" customHeight="1" outlineLevel="1">
      <c r="A287" s="454"/>
      <c r="B287" s="890">
        <v>92</v>
      </c>
      <c r="C287" s="893"/>
      <c r="D287" s="894"/>
      <c r="E287" s="893"/>
      <c r="F287" s="107"/>
      <c r="G287" s="108"/>
      <c r="H287" s="893"/>
      <c r="I287" s="869">
        <f t="shared" ref="I287" si="92">SUM(J287:N289)</f>
        <v>0</v>
      </c>
      <c r="J287" s="872"/>
      <c r="K287" s="872"/>
      <c r="L287" s="872"/>
      <c r="M287" s="872"/>
      <c r="N287" s="872"/>
      <c r="O287" s="872"/>
      <c r="P287" s="463"/>
    </row>
    <row r="288" spans="1:16" s="114" customFormat="1" ht="14.25" hidden="1" customHeight="1" outlineLevel="1">
      <c r="A288" s="454"/>
      <c r="B288" s="891"/>
      <c r="C288" s="873"/>
      <c r="D288" s="873"/>
      <c r="E288" s="873"/>
      <c r="F288" s="109"/>
      <c r="G288" s="110"/>
      <c r="H288" s="873"/>
      <c r="I288" s="870"/>
      <c r="J288" s="873"/>
      <c r="K288" s="873"/>
      <c r="L288" s="873"/>
      <c r="M288" s="873"/>
      <c r="N288" s="873"/>
      <c r="O288" s="873"/>
      <c r="P288" s="463"/>
    </row>
    <row r="289" spans="1:16" s="114" customFormat="1" ht="15" hidden="1" customHeight="1" outlineLevel="1" thickBot="1">
      <c r="A289" s="454"/>
      <c r="B289" s="895"/>
      <c r="C289" s="874"/>
      <c r="D289" s="874"/>
      <c r="E289" s="874"/>
      <c r="F289" s="111"/>
      <c r="G289" s="112"/>
      <c r="H289" s="874"/>
      <c r="I289" s="871"/>
      <c r="J289" s="874"/>
      <c r="K289" s="874"/>
      <c r="L289" s="874"/>
      <c r="M289" s="874"/>
      <c r="N289" s="874"/>
      <c r="O289" s="874"/>
      <c r="P289" s="463"/>
    </row>
    <row r="290" spans="1:16" s="114" customFormat="1" ht="14.25" hidden="1" customHeight="1" outlineLevel="1">
      <c r="A290" s="454"/>
      <c r="B290" s="890">
        <v>93</v>
      </c>
      <c r="C290" s="893"/>
      <c r="D290" s="894"/>
      <c r="E290" s="893"/>
      <c r="F290" s="107"/>
      <c r="G290" s="108"/>
      <c r="H290" s="893"/>
      <c r="I290" s="869">
        <f t="shared" ref="I290" si="93">SUM(J290:N292)</f>
        <v>0</v>
      </c>
      <c r="J290" s="872"/>
      <c r="K290" s="872"/>
      <c r="L290" s="872"/>
      <c r="M290" s="872"/>
      <c r="N290" s="872"/>
      <c r="O290" s="872"/>
      <c r="P290" s="463"/>
    </row>
    <row r="291" spans="1:16" s="114" customFormat="1" ht="14.25" hidden="1" customHeight="1" outlineLevel="1">
      <c r="A291" s="454"/>
      <c r="B291" s="891"/>
      <c r="C291" s="873"/>
      <c r="D291" s="873"/>
      <c r="E291" s="873"/>
      <c r="F291" s="109"/>
      <c r="G291" s="110"/>
      <c r="H291" s="873"/>
      <c r="I291" s="870"/>
      <c r="J291" s="873"/>
      <c r="K291" s="873"/>
      <c r="L291" s="873"/>
      <c r="M291" s="873"/>
      <c r="N291" s="873"/>
      <c r="O291" s="873"/>
      <c r="P291" s="463"/>
    </row>
    <row r="292" spans="1:16" s="114" customFormat="1" ht="15" hidden="1" customHeight="1" outlineLevel="1" thickBot="1">
      <c r="A292" s="454"/>
      <c r="B292" s="895"/>
      <c r="C292" s="874"/>
      <c r="D292" s="874"/>
      <c r="E292" s="874"/>
      <c r="F292" s="111"/>
      <c r="G292" s="112"/>
      <c r="H292" s="874"/>
      <c r="I292" s="871"/>
      <c r="J292" s="874"/>
      <c r="K292" s="874"/>
      <c r="L292" s="874"/>
      <c r="M292" s="874"/>
      <c r="N292" s="874"/>
      <c r="O292" s="874"/>
      <c r="P292" s="463"/>
    </row>
    <row r="293" spans="1:16" s="114" customFormat="1" ht="14.25" hidden="1" customHeight="1" outlineLevel="1">
      <c r="A293" s="454"/>
      <c r="B293" s="890">
        <v>94</v>
      </c>
      <c r="C293" s="893"/>
      <c r="D293" s="894"/>
      <c r="E293" s="893"/>
      <c r="F293" s="107"/>
      <c r="G293" s="108"/>
      <c r="H293" s="893"/>
      <c r="I293" s="869">
        <f t="shared" ref="I293" si="94">SUM(J293:N295)</f>
        <v>0</v>
      </c>
      <c r="J293" s="872"/>
      <c r="K293" s="872"/>
      <c r="L293" s="872"/>
      <c r="M293" s="872"/>
      <c r="N293" s="872"/>
      <c r="O293" s="872"/>
      <c r="P293" s="463"/>
    </row>
    <row r="294" spans="1:16" s="114" customFormat="1" ht="14.25" hidden="1" customHeight="1" outlineLevel="1">
      <c r="A294" s="454"/>
      <c r="B294" s="891"/>
      <c r="C294" s="873"/>
      <c r="D294" s="873"/>
      <c r="E294" s="873"/>
      <c r="F294" s="109"/>
      <c r="G294" s="110"/>
      <c r="H294" s="873"/>
      <c r="I294" s="870"/>
      <c r="J294" s="873"/>
      <c r="K294" s="873"/>
      <c r="L294" s="873"/>
      <c r="M294" s="873"/>
      <c r="N294" s="873"/>
      <c r="O294" s="873"/>
      <c r="P294" s="463"/>
    </row>
    <row r="295" spans="1:16" s="114" customFormat="1" ht="15" hidden="1" customHeight="1" outlineLevel="1" thickBot="1">
      <c r="A295" s="454"/>
      <c r="B295" s="895"/>
      <c r="C295" s="874"/>
      <c r="D295" s="874"/>
      <c r="E295" s="874"/>
      <c r="F295" s="111"/>
      <c r="G295" s="112"/>
      <c r="H295" s="874"/>
      <c r="I295" s="871"/>
      <c r="J295" s="874"/>
      <c r="K295" s="874"/>
      <c r="L295" s="874"/>
      <c r="M295" s="874"/>
      <c r="N295" s="874"/>
      <c r="O295" s="874"/>
      <c r="P295" s="463"/>
    </row>
    <row r="296" spans="1:16" s="114" customFormat="1" ht="14.25" hidden="1" customHeight="1" outlineLevel="1">
      <c r="A296" s="454"/>
      <c r="B296" s="890">
        <v>95</v>
      </c>
      <c r="C296" s="893"/>
      <c r="D296" s="894"/>
      <c r="E296" s="893"/>
      <c r="F296" s="107"/>
      <c r="G296" s="108"/>
      <c r="H296" s="893"/>
      <c r="I296" s="869">
        <f t="shared" ref="I296" si="95">SUM(J296:N298)</f>
        <v>0</v>
      </c>
      <c r="J296" s="872"/>
      <c r="K296" s="872"/>
      <c r="L296" s="872"/>
      <c r="M296" s="872"/>
      <c r="N296" s="872"/>
      <c r="O296" s="872"/>
      <c r="P296" s="463"/>
    </row>
    <row r="297" spans="1:16" s="114" customFormat="1" ht="14.25" hidden="1" customHeight="1" outlineLevel="1">
      <c r="A297" s="454"/>
      <c r="B297" s="891"/>
      <c r="C297" s="873"/>
      <c r="D297" s="873"/>
      <c r="E297" s="873"/>
      <c r="F297" s="109"/>
      <c r="G297" s="110"/>
      <c r="H297" s="873"/>
      <c r="I297" s="870"/>
      <c r="J297" s="873"/>
      <c r="K297" s="873"/>
      <c r="L297" s="873"/>
      <c r="M297" s="873"/>
      <c r="N297" s="873"/>
      <c r="O297" s="873"/>
      <c r="P297" s="463"/>
    </row>
    <row r="298" spans="1:16" s="114" customFormat="1" ht="15" hidden="1" customHeight="1" outlineLevel="1" thickBot="1">
      <c r="A298" s="454"/>
      <c r="B298" s="895"/>
      <c r="C298" s="874"/>
      <c r="D298" s="874"/>
      <c r="E298" s="874"/>
      <c r="F298" s="111"/>
      <c r="G298" s="112"/>
      <c r="H298" s="874"/>
      <c r="I298" s="871"/>
      <c r="J298" s="874"/>
      <c r="K298" s="874"/>
      <c r="L298" s="874"/>
      <c r="M298" s="874"/>
      <c r="N298" s="874"/>
      <c r="O298" s="874"/>
      <c r="P298" s="463"/>
    </row>
    <row r="299" spans="1:16" s="114" customFormat="1" ht="14.25" hidden="1" customHeight="1" outlineLevel="1">
      <c r="A299" s="454"/>
      <c r="B299" s="890">
        <v>96</v>
      </c>
      <c r="C299" s="893"/>
      <c r="D299" s="894"/>
      <c r="E299" s="893"/>
      <c r="F299" s="107"/>
      <c r="G299" s="108"/>
      <c r="H299" s="893"/>
      <c r="I299" s="869">
        <f t="shared" ref="I299" si="96">SUM(J299:N301)</f>
        <v>0</v>
      </c>
      <c r="J299" s="872"/>
      <c r="K299" s="872"/>
      <c r="L299" s="872"/>
      <c r="M299" s="872"/>
      <c r="N299" s="872"/>
      <c r="O299" s="872"/>
      <c r="P299" s="463"/>
    </row>
    <row r="300" spans="1:16" s="114" customFormat="1" ht="14.25" hidden="1" customHeight="1" outlineLevel="1">
      <c r="A300" s="454"/>
      <c r="B300" s="891"/>
      <c r="C300" s="873"/>
      <c r="D300" s="873"/>
      <c r="E300" s="873"/>
      <c r="F300" s="109"/>
      <c r="G300" s="110"/>
      <c r="H300" s="873"/>
      <c r="I300" s="870"/>
      <c r="J300" s="873"/>
      <c r="K300" s="873"/>
      <c r="L300" s="873"/>
      <c r="M300" s="873"/>
      <c r="N300" s="873"/>
      <c r="O300" s="873"/>
      <c r="P300" s="463"/>
    </row>
    <row r="301" spans="1:16" s="114" customFormat="1" ht="15" hidden="1" customHeight="1" outlineLevel="1" thickBot="1">
      <c r="A301" s="454"/>
      <c r="B301" s="895"/>
      <c r="C301" s="874"/>
      <c r="D301" s="874"/>
      <c r="E301" s="874"/>
      <c r="F301" s="111"/>
      <c r="G301" s="112"/>
      <c r="H301" s="874"/>
      <c r="I301" s="871"/>
      <c r="J301" s="874"/>
      <c r="K301" s="874"/>
      <c r="L301" s="874"/>
      <c r="M301" s="874"/>
      <c r="N301" s="874"/>
      <c r="O301" s="874"/>
      <c r="P301" s="463"/>
    </row>
    <row r="302" spans="1:16" s="114" customFormat="1" ht="14.25" hidden="1" customHeight="1" outlineLevel="1">
      <c r="A302" s="454"/>
      <c r="B302" s="890">
        <v>97</v>
      </c>
      <c r="C302" s="893"/>
      <c r="D302" s="894"/>
      <c r="E302" s="893"/>
      <c r="F302" s="107"/>
      <c r="G302" s="108"/>
      <c r="H302" s="893"/>
      <c r="I302" s="869">
        <f t="shared" ref="I302" si="97">SUM(J302:N304)</f>
        <v>0</v>
      </c>
      <c r="J302" s="872"/>
      <c r="K302" s="872"/>
      <c r="L302" s="872"/>
      <c r="M302" s="872"/>
      <c r="N302" s="872"/>
      <c r="O302" s="872"/>
      <c r="P302" s="463"/>
    </row>
    <row r="303" spans="1:16" s="114" customFormat="1" ht="14.25" hidden="1" customHeight="1" outlineLevel="1">
      <c r="A303" s="454"/>
      <c r="B303" s="891"/>
      <c r="C303" s="873"/>
      <c r="D303" s="873"/>
      <c r="E303" s="873"/>
      <c r="F303" s="109"/>
      <c r="G303" s="110"/>
      <c r="H303" s="873"/>
      <c r="I303" s="870"/>
      <c r="J303" s="873"/>
      <c r="K303" s="873"/>
      <c r="L303" s="873"/>
      <c r="M303" s="873"/>
      <c r="N303" s="873"/>
      <c r="O303" s="873"/>
      <c r="P303" s="463"/>
    </row>
    <row r="304" spans="1:16" s="114" customFormat="1" ht="15" hidden="1" customHeight="1" outlineLevel="1" thickBot="1">
      <c r="A304" s="454"/>
      <c r="B304" s="895"/>
      <c r="C304" s="874"/>
      <c r="D304" s="874"/>
      <c r="E304" s="874"/>
      <c r="F304" s="111"/>
      <c r="G304" s="112"/>
      <c r="H304" s="874"/>
      <c r="I304" s="871"/>
      <c r="J304" s="874"/>
      <c r="K304" s="874"/>
      <c r="L304" s="874"/>
      <c r="M304" s="874"/>
      <c r="N304" s="874"/>
      <c r="O304" s="874"/>
      <c r="P304" s="463"/>
    </row>
    <row r="305" spans="1:16" s="114" customFormat="1" ht="14.25" hidden="1" customHeight="1" outlineLevel="1">
      <c r="A305" s="454"/>
      <c r="B305" s="890">
        <v>98</v>
      </c>
      <c r="C305" s="893"/>
      <c r="D305" s="894"/>
      <c r="E305" s="893"/>
      <c r="F305" s="107"/>
      <c r="G305" s="108"/>
      <c r="H305" s="893"/>
      <c r="I305" s="869">
        <f t="shared" ref="I305" si="98">SUM(J305:N307)</f>
        <v>0</v>
      </c>
      <c r="J305" s="872"/>
      <c r="K305" s="872"/>
      <c r="L305" s="872"/>
      <c r="M305" s="872"/>
      <c r="N305" s="872"/>
      <c r="O305" s="872"/>
      <c r="P305" s="463"/>
    </row>
    <row r="306" spans="1:16" s="114" customFormat="1" ht="14.25" hidden="1" customHeight="1" outlineLevel="1">
      <c r="A306" s="454"/>
      <c r="B306" s="891"/>
      <c r="C306" s="873"/>
      <c r="D306" s="873"/>
      <c r="E306" s="873"/>
      <c r="F306" s="109"/>
      <c r="G306" s="110"/>
      <c r="H306" s="873"/>
      <c r="I306" s="870"/>
      <c r="J306" s="873"/>
      <c r="K306" s="873"/>
      <c r="L306" s="873"/>
      <c r="M306" s="873"/>
      <c r="N306" s="873"/>
      <c r="O306" s="873"/>
      <c r="P306" s="463"/>
    </row>
    <row r="307" spans="1:16" s="114" customFormat="1" ht="15" hidden="1" customHeight="1" outlineLevel="1" thickBot="1">
      <c r="A307" s="454"/>
      <c r="B307" s="895"/>
      <c r="C307" s="874"/>
      <c r="D307" s="874"/>
      <c r="E307" s="874"/>
      <c r="F307" s="111"/>
      <c r="G307" s="112"/>
      <c r="H307" s="874"/>
      <c r="I307" s="871"/>
      <c r="J307" s="874"/>
      <c r="K307" s="874"/>
      <c r="L307" s="874"/>
      <c r="M307" s="874"/>
      <c r="N307" s="874"/>
      <c r="O307" s="874"/>
      <c r="P307" s="463"/>
    </row>
    <row r="308" spans="1:16" s="114" customFormat="1" ht="14.25" hidden="1" customHeight="1" outlineLevel="1">
      <c r="A308" s="454"/>
      <c r="B308" s="890">
        <v>99</v>
      </c>
      <c r="C308" s="893"/>
      <c r="D308" s="894"/>
      <c r="E308" s="893"/>
      <c r="F308" s="107"/>
      <c r="G308" s="108"/>
      <c r="H308" s="893"/>
      <c r="I308" s="869">
        <f t="shared" ref="I308" si="99">SUM(J308:N310)</f>
        <v>0</v>
      </c>
      <c r="J308" s="872"/>
      <c r="K308" s="872"/>
      <c r="L308" s="872"/>
      <c r="M308" s="872"/>
      <c r="N308" s="872"/>
      <c r="O308" s="872"/>
      <c r="P308" s="463"/>
    </row>
    <row r="309" spans="1:16" s="114" customFormat="1" ht="14.25" hidden="1" customHeight="1" outlineLevel="1">
      <c r="A309" s="454"/>
      <c r="B309" s="891"/>
      <c r="C309" s="873"/>
      <c r="D309" s="873"/>
      <c r="E309" s="873"/>
      <c r="F309" s="109"/>
      <c r="G309" s="110"/>
      <c r="H309" s="873"/>
      <c r="I309" s="870"/>
      <c r="J309" s="873"/>
      <c r="K309" s="873"/>
      <c r="L309" s="873"/>
      <c r="M309" s="873"/>
      <c r="N309" s="873"/>
      <c r="O309" s="873"/>
      <c r="P309" s="463"/>
    </row>
    <row r="310" spans="1:16" s="114" customFormat="1" ht="15" hidden="1" customHeight="1" outlineLevel="1" thickBot="1">
      <c r="A310" s="454"/>
      <c r="B310" s="895"/>
      <c r="C310" s="874"/>
      <c r="D310" s="874"/>
      <c r="E310" s="874"/>
      <c r="F310" s="111"/>
      <c r="G310" s="112"/>
      <c r="H310" s="874"/>
      <c r="I310" s="871"/>
      <c r="J310" s="874"/>
      <c r="K310" s="874"/>
      <c r="L310" s="874"/>
      <c r="M310" s="874"/>
      <c r="N310" s="874"/>
      <c r="O310" s="874"/>
      <c r="P310" s="463"/>
    </row>
    <row r="311" spans="1:16" s="114" customFormat="1" ht="14.25" hidden="1" customHeight="1" outlineLevel="1">
      <c r="A311" s="454"/>
      <c r="B311" s="890">
        <v>100</v>
      </c>
      <c r="C311" s="893"/>
      <c r="D311" s="894"/>
      <c r="E311" s="893"/>
      <c r="F311" s="107"/>
      <c r="G311" s="108"/>
      <c r="H311" s="893"/>
      <c r="I311" s="869">
        <f t="shared" ref="I311" si="100">SUM(J311:N313)</f>
        <v>0</v>
      </c>
      <c r="J311" s="872"/>
      <c r="K311" s="872"/>
      <c r="L311" s="872"/>
      <c r="M311" s="872"/>
      <c r="N311" s="872"/>
      <c r="O311" s="872"/>
      <c r="P311" s="463"/>
    </row>
    <row r="312" spans="1:16" s="114" customFormat="1" ht="14.25" hidden="1" customHeight="1" outlineLevel="1">
      <c r="A312" s="454"/>
      <c r="B312" s="891"/>
      <c r="C312" s="873"/>
      <c r="D312" s="873"/>
      <c r="E312" s="873"/>
      <c r="F312" s="109"/>
      <c r="G312" s="110"/>
      <c r="H312" s="873"/>
      <c r="I312" s="870"/>
      <c r="J312" s="873"/>
      <c r="K312" s="873"/>
      <c r="L312" s="873"/>
      <c r="M312" s="873"/>
      <c r="N312" s="873"/>
      <c r="O312" s="873"/>
      <c r="P312" s="463"/>
    </row>
    <row r="313" spans="1:16" s="114" customFormat="1" ht="15" hidden="1" customHeight="1" outlineLevel="1" thickBot="1">
      <c r="A313" s="454"/>
      <c r="B313" s="895"/>
      <c r="C313" s="874"/>
      <c r="D313" s="874"/>
      <c r="E313" s="874"/>
      <c r="F313" s="111"/>
      <c r="G313" s="112"/>
      <c r="H313" s="874"/>
      <c r="I313" s="871"/>
      <c r="J313" s="874"/>
      <c r="K313" s="874"/>
      <c r="L313" s="874"/>
      <c r="M313" s="874"/>
      <c r="N313" s="874"/>
      <c r="O313" s="874"/>
      <c r="P313" s="463"/>
    </row>
    <row r="314" spans="1:16" s="114" customFormat="1" ht="14.25" hidden="1" customHeight="1" outlineLevel="1">
      <c r="A314" s="454"/>
      <c r="B314" s="890">
        <v>101</v>
      </c>
      <c r="C314" s="893"/>
      <c r="D314" s="894"/>
      <c r="E314" s="893"/>
      <c r="F314" s="107"/>
      <c r="G314" s="108"/>
      <c r="H314" s="893"/>
      <c r="I314" s="869">
        <f t="shared" ref="I314" si="101">SUM(J314:N316)</f>
        <v>0</v>
      </c>
      <c r="J314" s="872"/>
      <c r="K314" s="872"/>
      <c r="L314" s="872"/>
      <c r="M314" s="872"/>
      <c r="N314" s="872"/>
      <c r="O314" s="872"/>
      <c r="P314" s="463"/>
    </row>
    <row r="315" spans="1:16" s="114" customFormat="1" ht="14.25" hidden="1" customHeight="1" outlineLevel="1">
      <c r="A315" s="454"/>
      <c r="B315" s="891"/>
      <c r="C315" s="873"/>
      <c r="D315" s="873"/>
      <c r="E315" s="873"/>
      <c r="F315" s="109"/>
      <c r="G315" s="110"/>
      <c r="H315" s="873"/>
      <c r="I315" s="870"/>
      <c r="J315" s="873"/>
      <c r="K315" s="873"/>
      <c r="L315" s="873"/>
      <c r="M315" s="873"/>
      <c r="N315" s="873"/>
      <c r="O315" s="873"/>
      <c r="P315" s="463"/>
    </row>
    <row r="316" spans="1:16" s="114" customFormat="1" ht="15" hidden="1" customHeight="1" outlineLevel="1" thickBot="1">
      <c r="A316" s="454"/>
      <c r="B316" s="895"/>
      <c r="C316" s="874"/>
      <c r="D316" s="874"/>
      <c r="E316" s="874"/>
      <c r="F316" s="111"/>
      <c r="G316" s="112"/>
      <c r="H316" s="874"/>
      <c r="I316" s="871"/>
      <c r="J316" s="874"/>
      <c r="K316" s="874"/>
      <c r="L316" s="874"/>
      <c r="M316" s="874"/>
      <c r="N316" s="874"/>
      <c r="O316" s="874"/>
      <c r="P316" s="463"/>
    </row>
    <row r="317" spans="1:16" s="114" customFormat="1" ht="14.25" hidden="1" customHeight="1" outlineLevel="1">
      <c r="A317" s="454"/>
      <c r="B317" s="890">
        <v>102</v>
      </c>
      <c r="C317" s="893"/>
      <c r="D317" s="894"/>
      <c r="E317" s="893"/>
      <c r="F317" s="107"/>
      <c r="G317" s="108"/>
      <c r="H317" s="893"/>
      <c r="I317" s="869">
        <f t="shared" ref="I317" si="102">SUM(J317:N319)</f>
        <v>0</v>
      </c>
      <c r="J317" s="872"/>
      <c r="K317" s="872"/>
      <c r="L317" s="872"/>
      <c r="M317" s="872"/>
      <c r="N317" s="872"/>
      <c r="O317" s="872"/>
      <c r="P317" s="463"/>
    </row>
    <row r="318" spans="1:16" s="114" customFormat="1" ht="14.25" hidden="1" customHeight="1" outlineLevel="1">
      <c r="A318" s="454"/>
      <c r="B318" s="891"/>
      <c r="C318" s="873"/>
      <c r="D318" s="873"/>
      <c r="E318" s="873"/>
      <c r="F318" s="109"/>
      <c r="G318" s="110"/>
      <c r="H318" s="873"/>
      <c r="I318" s="870"/>
      <c r="J318" s="873"/>
      <c r="K318" s="873"/>
      <c r="L318" s="873"/>
      <c r="M318" s="873"/>
      <c r="N318" s="873"/>
      <c r="O318" s="873"/>
      <c r="P318" s="463"/>
    </row>
    <row r="319" spans="1:16" s="114" customFormat="1" ht="15" hidden="1" customHeight="1" outlineLevel="1" thickBot="1">
      <c r="A319" s="454"/>
      <c r="B319" s="895"/>
      <c r="C319" s="874"/>
      <c r="D319" s="874"/>
      <c r="E319" s="874"/>
      <c r="F319" s="111"/>
      <c r="G319" s="112"/>
      <c r="H319" s="874"/>
      <c r="I319" s="871"/>
      <c r="J319" s="874"/>
      <c r="K319" s="874"/>
      <c r="L319" s="874"/>
      <c r="M319" s="874"/>
      <c r="N319" s="874"/>
      <c r="O319" s="874"/>
      <c r="P319" s="463"/>
    </row>
    <row r="320" spans="1:16" s="114" customFormat="1" ht="14.25" hidden="1" customHeight="1" outlineLevel="1">
      <c r="A320" s="454"/>
      <c r="B320" s="890">
        <v>103</v>
      </c>
      <c r="C320" s="893"/>
      <c r="D320" s="894"/>
      <c r="E320" s="893"/>
      <c r="F320" s="107"/>
      <c r="G320" s="108"/>
      <c r="H320" s="893"/>
      <c r="I320" s="869">
        <f t="shared" ref="I320" si="103">SUM(J320:N322)</f>
        <v>0</v>
      </c>
      <c r="J320" s="872"/>
      <c r="K320" s="872"/>
      <c r="L320" s="872"/>
      <c r="M320" s="872"/>
      <c r="N320" s="872"/>
      <c r="O320" s="872"/>
      <c r="P320" s="463"/>
    </row>
    <row r="321" spans="1:16" s="114" customFormat="1" ht="14.25" hidden="1" customHeight="1" outlineLevel="1">
      <c r="A321" s="454"/>
      <c r="B321" s="891"/>
      <c r="C321" s="873"/>
      <c r="D321" s="873"/>
      <c r="E321" s="873"/>
      <c r="F321" s="109"/>
      <c r="G321" s="110"/>
      <c r="H321" s="873"/>
      <c r="I321" s="870"/>
      <c r="J321" s="873"/>
      <c r="K321" s="873"/>
      <c r="L321" s="873"/>
      <c r="M321" s="873"/>
      <c r="N321" s="873"/>
      <c r="O321" s="873"/>
      <c r="P321" s="463"/>
    </row>
    <row r="322" spans="1:16" s="114" customFormat="1" ht="15" hidden="1" customHeight="1" outlineLevel="1" thickBot="1">
      <c r="A322" s="454"/>
      <c r="B322" s="895"/>
      <c r="C322" s="874"/>
      <c r="D322" s="874"/>
      <c r="E322" s="874"/>
      <c r="F322" s="111"/>
      <c r="G322" s="112"/>
      <c r="H322" s="874"/>
      <c r="I322" s="871"/>
      <c r="J322" s="874"/>
      <c r="K322" s="874"/>
      <c r="L322" s="874"/>
      <c r="M322" s="874"/>
      <c r="N322" s="874"/>
      <c r="O322" s="874"/>
      <c r="P322" s="463"/>
    </row>
    <row r="323" spans="1:16" s="114" customFormat="1" ht="14.25" hidden="1" customHeight="1" outlineLevel="1">
      <c r="A323" s="454"/>
      <c r="B323" s="890">
        <v>104</v>
      </c>
      <c r="C323" s="893"/>
      <c r="D323" s="894"/>
      <c r="E323" s="893"/>
      <c r="F323" s="107"/>
      <c r="G323" s="108"/>
      <c r="H323" s="893"/>
      <c r="I323" s="869">
        <f t="shared" ref="I323" si="104">SUM(J323:N325)</f>
        <v>0</v>
      </c>
      <c r="J323" s="872"/>
      <c r="K323" s="872"/>
      <c r="L323" s="872"/>
      <c r="M323" s="872"/>
      <c r="N323" s="872"/>
      <c r="O323" s="872"/>
      <c r="P323" s="463"/>
    </row>
    <row r="324" spans="1:16" s="114" customFormat="1" ht="14.25" hidden="1" customHeight="1" outlineLevel="1">
      <c r="A324" s="454"/>
      <c r="B324" s="891"/>
      <c r="C324" s="873"/>
      <c r="D324" s="873"/>
      <c r="E324" s="873"/>
      <c r="F324" s="109"/>
      <c r="G324" s="110"/>
      <c r="H324" s="873"/>
      <c r="I324" s="870"/>
      <c r="J324" s="873"/>
      <c r="K324" s="873"/>
      <c r="L324" s="873"/>
      <c r="M324" s="873"/>
      <c r="N324" s="873"/>
      <c r="O324" s="873"/>
      <c r="P324" s="463"/>
    </row>
    <row r="325" spans="1:16" s="114" customFormat="1" ht="15" hidden="1" customHeight="1" outlineLevel="1" thickBot="1">
      <c r="A325" s="454"/>
      <c r="B325" s="895"/>
      <c r="C325" s="874"/>
      <c r="D325" s="874"/>
      <c r="E325" s="874"/>
      <c r="F325" s="111"/>
      <c r="G325" s="112"/>
      <c r="H325" s="874"/>
      <c r="I325" s="871"/>
      <c r="J325" s="874"/>
      <c r="K325" s="874"/>
      <c r="L325" s="874"/>
      <c r="M325" s="874"/>
      <c r="N325" s="874"/>
      <c r="O325" s="874"/>
      <c r="P325" s="463"/>
    </row>
    <row r="326" spans="1:16" s="114" customFormat="1" ht="14.25" hidden="1" customHeight="1" outlineLevel="1">
      <c r="A326" s="454"/>
      <c r="B326" s="890">
        <v>105</v>
      </c>
      <c r="C326" s="893"/>
      <c r="D326" s="894"/>
      <c r="E326" s="893"/>
      <c r="F326" s="107"/>
      <c r="G326" s="108"/>
      <c r="H326" s="893"/>
      <c r="I326" s="869">
        <f t="shared" ref="I326" si="105">SUM(J326:N328)</f>
        <v>0</v>
      </c>
      <c r="J326" s="872"/>
      <c r="K326" s="872"/>
      <c r="L326" s="872"/>
      <c r="M326" s="872"/>
      <c r="N326" s="872"/>
      <c r="O326" s="872"/>
      <c r="P326" s="463"/>
    </row>
    <row r="327" spans="1:16" s="114" customFormat="1" ht="14.25" hidden="1" customHeight="1" outlineLevel="1">
      <c r="A327" s="454"/>
      <c r="B327" s="891"/>
      <c r="C327" s="873"/>
      <c r="D327" s="873"/>
      <c r="E327" s="873"/>
      <c r="F327" s="109"/>
      <c r="G327" s="110"/>
      <c r="H327" s="873"/>
      <c r="I327" s="870"/>
      <c r="J327" s="873"/>
      <c r="K327" s="873"/>
      <c r="L327" s="873"/>
      <c r="M327" s="873"/>
      <c r="N327" s="873"/>
      <c r="O327" s="873"/>
      <c r="P327" s="463"/>
    </row>
    <row r="328" spans="1:16" s="114" customFormat="1" ht="15" hidden="1" customHeight="1" outlineLevel="1" thickBot="1">
      <c r="A328" s="454"/>
      <c r="B328" s="895"/>
      <c r="C328" s="874"/>
      <c r="D328" s="874"/>
      <c r="E328" s="874"/>
      <c r="F328" s="111"/>
      <c r="G328" s="112"/>
      <c r="H328" s="874"/>
      <c r="I328" s="871"/>
      <c r="J328" s="874"/>
      <c r="K328" s="874"/>
      <c r="L328" s="874"/>
      <c r="M328" s="874"/>
      <c r="N328" s="874"/>
      <c r="O328" s="874"/>
      <c r="P328" s="463"/>
    </row>
    <row r="329" spans="1:16" s="114" customFormat="1" ht="14.25" hidden="1" customHeight="1" outlineLevel="1">
      <c r="A329" s="454"/>
      <c r="B329" s="890">
        <v>106</v>
      </c>
      <c r="C329" s="893"/>
      <c r="D329" s="894"/>
      <c r="E329" s="893"/>
      <c r="F329" s="107"/>
      <c r="G329" s="108"/>
      <c r="H329" s="893"/>
      <c r="I329" s="869">
        <f t="shared" ref="I329" si="106">SUM(J329:N331)</f>
        <v>0</v>
      </c>
      <c r="J329" s="872"/>
      <c r="K329" s="872"/>
      <c r="L329" s="872"/>
      <c r="M329" s="872"/>
      <c r="N329" s="872"/>
      <c r="O329" s="872"/>
      <c r="P329" s="463"/>
    </row>
    <row r="330" spans="1:16" s="114" customFormat="1" ht="14.25" hidden="1" customHeight="1" outlineLevel="1">
      <c r="A330" s="454"/>
      <c r="B330" s="891"/>
      <c r="C330" s="873"/>
      <c r="D330" s="873"/>
      <c r="E330" s="873"/>
      <c r="F330" s="109"/>
      <c r="G330" s="110"/>
      <c r="H330" s="873"/>
      <c r="I330" s="870"/>
      <c r="J330" s="873"/>
      <c r="K330" s="873"/>
      <c r="L330" s="873"/>
      <c r="M330" s="873"/>
      <c r="N330" s="873"/>
      <c r="O330" s="873"/>
      <c r="P330" s="463"/>
    </row>
    <row r="331" spans="1:16" s="114" customFormat="1" ht="15" hidden="1" customHeight="1" outlineLevel="1" thickBot="1">
      <c r="A331" s="454"/>
      <c r="B331" s="895"/>
      <c r="C331" s="874"/>
      <c r="D331" s="874"/>
      <c r="E331" s="874"/>
      <c r="F331" s="111"/>
      <c r="G331" s="112"/>
      <c r="H331" s="874"/>
      <c r="I331" s="871"/>
      <c r="J331" s="874"/>
      <c r="K331" s="874"/>
      <c r="L331" s="874"/>
      <c r="M331" s="874"/>
      <c r="N331" s="874"/>
      <c r="O331" s="874"/>
      <c r="P331" s="463"/>
    </row>
    <row r="332" spans="1:16" s="114" customFormat="1" ht="14.25" hidden="1" customHeight="1" outlineLevel="1">
      <c r="A332" s="454"/>
      <c r="B332" s="890">
        <v>107</v>
      </c>
      <c r="C332" s="893"/>
      <c r="D332" s="894"/>
      <c r="E332" s="893"/>
      <c r="F332" s="107"/>
      <c r="G332" s="108"/>
      <c r="H332" s="893"/>
      <c r="I332" s="869">
        <f t="shared" ref="I332" si="107">SUM(J332:N334)</f>
        <v>0</v>
      </c>
      <c r="J332" s="872"/>
      <c r="K332" s="872"/>
      <c r="L332" s="872"/>
      <c r="M332" s="872"/>
      <c r="N332" s="872"/>
      <c r="O332" s="872"/>
      <c r="P332" s="463"/>
    </row>
    <row r="333" spans="1:16" s="114" customFormat="1" ht="14.25" hidden="1" customHeight="1" outlineLevel="1">
      <c r="A333" s="454"/>
      <c r="B333" s="891"/>
      <c r="C333" s="873"/>
      <c r="D333" s="873"/>
      <c r="E333" s="873"/>
      <c r="F333" s="109"/>
      <c r="G333" s="110"/>
      <c r="H333" s="873"/>
      <c r="I333" s="870"/>
      <c r="J333" s="873"/>
      <c r="K333" s="873"/>
      <c r="L333" s="873"/>
      <c r="M333" s="873"/>
      <c r="N333" s="873"/>
      <c r="O333" s="873"/>
      <c r="P333" s="463"/>
    </row>
    <row r="334" spans="1:16" s="114" customFormat="1" ht="15" hidden="1" customHeight="1" outlineLevel="1" thickBot="1">
      <c r="A334" s="454"/>
      <c r="B334" s="895"/>
      <c r="C334" s="874"/>
      <c r="D334" s="874"/>
      <c r="E334" s="874"/>
      <c r="F334" s="111"/>
      <c r="G334" s="112"/>
      <c r="H334" s="874"/>
      <c r="I334" s="871"/>
      <c r="J334" s="874"/>
      <c r="K334" s="874"/>
      <c r="L334" s="874"/>
      <c r="M334" s="874"/>
      <c r="N334" s="874"/>
      <c r="O334" s="874"/>
      <c r="P334" s="463"/>
    </row>
    <row r="335" spans="1:16" s="114" customFormat="1" ht="14.25" hidden="1" customHeight="1" outlineLevel="1">
      <c r="A335" s="454"/>
      <c r="B335" s="890">
        <v>108</v>
      </c>
      <c r="C335" s="893"/>
      <c r="D335" s="894"/>
      <c r="E335" s="893"/>
      <c r="F335" s="107"/>
      <c r="G335" s="108"/>
      <c r="H335" s="893"/>
      <c r="I335" s="869">
        <f t="shared" ref="I335" si="108">SUM(J335:N337)</f>
        <v>0</v>
      </c>
      <c r="J335" s="872"/>
      <c r="K335" s="872"/>
      <c r="L335" s="872"/>
      <c r="M335" s="872"/>
      <c r="N335" s="872"/>
      <c r="O335" s="872"/>
      <c r="P335" s="463"/>
    </row>
    <row r="336" spans="1:16" s="114" customFormat="1" ht="14.25" hidden="1" customHeight="1" outlineLevel="1">
      <c r="A336" s="454"/>
      <c r="B336" s="891"/>
      <c r="C336" s="873"/>
      <c r="D336" s="873"/>
      <c r="E336" s="873"/>
      <c r="F336" s="109"/>
      <c r="G336" s="110"/>
      <c r="H336" s="873"/>
      <c r="I336" s="870"/>
      <c r="J336" s="873"/>
      <c r="K336" s="873"/>
      <c r="L336" s="873"/>
      <c r="M336" s="873"/>
      <c r="N336" s="873"/>
      <c r="O336" s="873"/>
      <c r="P336" s="463"/>
    </row>
    <row r="337" spans="1:16" s="114" customFormat="1" ht="15" hidden="1" customHeight="1" outlineLevel="1" thickBot="1">
      <c r="A337" s="454"/>
      <c r="B337" s="895"/>
      <c r="C337" s="874"/>
      <c r="D337" s="874"/>
      <c r="E337" s="874"/>
      <c r="F337" s="111"/>
      <c r="G337" s="112"/>
      <c r="H337" s="874"/>
      <c r="I337" s="871"/>
      <c r="J337" s="874"/>
      <c r="K337" s="874"/>
      <c r="L337" s="874"/>
      <c r="M337" s="874"/>
      <c r="N337" s="874"/>
      <c r="O337" s="874"/>
      <c r="P337" s="463"/>
    </row>
    <row r="338" spans="1:16" s="114" customFormat="1" ht="14.25" hidden="1" customHeight="1" outlineLevel="1">
      <c r="A338" s="454"/>
      <c r="B338" s="890">
        <v>109</v>
      </c>
      <c r="C338" s="893"/>
      <c r="D338" s="894"/>
      <c r="E338" s="893"/>
      <c r="F338" s="107"/>
      <c r="G338" s="108"/>
      <c r="H338" s="893"/>
      <c r="I338" s="869">
        <f t="shared" ref="I338" si="109">SUM(J338:N340)</f>
        <v>0</v>
      </c>
      <c r="J338" s="872"/>
      <c r="K338" s="872"/>
      <c r="L338" s="872"/>
      <c r="M338" s="872"/>
      <c r="N338" s="872"/>
      <c r="O338" s="872"/>
      <c r="P338" s="463"/>
    </row>
    <row r="339" spans="1:16" s="114" customFormat="1" ht="14.25" hidden="1" customHeight="1" outlineLevel="1">
      <c r="A339" s="454"/>
      <c r="B339" s="891"/>
      <c r="C339" s="873"/>
      <c r="D339" s="873"/>
      <c r="E339" s="873"/>
      <c r="F339" s="109"/>
      <c r="G339" s="110"/>
      <c r="H339" s="873"/>
      <c r="I339" s="870"/>
      <c r="J339" s="873"/>
      <c r="K339" s="873"/>
      <c r="L339" s="873"/>
      <c r="M339" s="873"/>
      <c r="N339" s="873"/>
      <c r="O339" s="873"/>
      <c r="P339" s="463"/>
    </row>
    <row r="340" spans="1:16" s="114" customFormat="1" ht="15" hidden="1" customHeight="1" outlineLevel="1" thickBot="1">
      <c r="A340" s="454"/>
      <c r="B340" s="895"/>
      <c r="C340" s="874"/>
      <c r="D340" s="874"/>
      <c r="E340" s="874"/>
      <c r="F340" s="111"/>
      <c r="G340" s="112"/>
      <c r="H340" s="874"/>
      <c r="I340" s="871"/>
      <c r="J340" s="874"/>
      <c r="K340" s="874"/>
      <c r="L340" s="874"/>
      <c r="M340" s="874"/>
      <c r="N340" s="874"/>
      <c r="O340" s="874"/>
      <c r="P340" s="463"/>
    </row>
    <row r="341" spans="1:16" s="114" customFormat="1" ht="14.25" hidden="1" customHeight="1" outlineLevel="1">
      <c r="A341" s="454"/>
      <c r="B341" s="890">
        <v>110</v>
      </c>
      <c r="C341" s="893"/>
      <c r="D341" s="894"/>
      <c r="E341" s="893"/>
      <c r="F341" s="107"/>
      <c r="G341" s="108"/>
      <c r="H341" s="893"/>
      <c r="I341" s="869">
        <f t="shared" ref="I341" si="110">SUM(J341:N343)</f>
        <v>0</v>
      </c>
      <c r="J341" s="872"/>
      <c r="K341" s="872"/>
      <c r="L341" s="872"/>
      <c r="M341" s="872"/>
      <c r="N341" s="872"/>
      <c r="O341" s="872"/>
      <c r="P341" s="463"/>
    </row>
    <row r="342" spans="1:16" s="114" customFormat="1" ht="14.25" hidden="1" customHeight="1" outlineLevel="1">
      <c r="A342" s="454"/>
      <c r="B342" s="891"/>
      <c r="C342" s="873"/>
      <c r="D342" s="873"/>
      <c r="E342" s="873"/>
      <c r="F342" s="109"/>
      <c r="G342" s="110"/>
      <c r="H342" s="873"/>
      <c r="I342" s="870"/>
      <c r="J342" s="873"/>
      <c r="K342" s="873"/>
      <c r="L342" s="873"/>
      <c r="M342" s="873"/>
      <c r="N342" s="873"/>
      <c r="O342" s="873"/>
      <c r="P342" s="463"/>
    </row>
    <row r="343" spans="1:16" s="114" customFormat="1" ht="15" hidden="1" customHeight="1" outlineLevel="1" thickBot="1">
      <c r="A343" s="454"/>
      <c r="B343" s="895"/>
      <c r="C343" s="874"/>
      <c r="D343" s="874"/>
      <c r="E343" s="874"/>
      <c r="F343" s="111"/>
      <c r="G343" s="112"/>
      <c r="H343" s="874"/>
      <c r="I343" s="871"/>
      <c r="J343" s="874"/>
      <c r="K343" s="874"/>
      <c r="L343" s="874"/>
      <c r="M343" s="874"/>
      <c r="N343" s="874"/>
      <c r="O343" s="874"/>
      <c r="P343" s="463"/>
    </row>
    <row r="344" spans="1:16" s="114" customFormat="1" ht="14.25" hidden="1" customHeight="1" outlineLevel="1">
      <c r="A344" s="454"/>
      <c r="B344" s="890">
        <v>111</v>
      </c>
      <c r="C344" s="893"/>
      <c r="D344" s="894"/>
      <c r="E344" s="893"/>
      <c r="F344" s="107"/>
      <c r="G344" s="108"/>
      <c r="H344" s="893"/>
      <c r="I344" s="869">
        <f t="shared" ref="I344" si="111">SUM(J344:N346)</f>
        <v>0</v>
      </c>
      <c r="J344" s="872"/>
      <c r="K344" s="872"/>
      <c r="L344" s="872"/>
      <c r="M344" s="872"/>
      <c r="N344" s="872"/>
      <c r="O344" s="872"/>
      <c r="P344" s="463"/>
    </row>
    <row r="345" spans="1:16" s="114" customFormat="1" ht="14.25" hidden="1" customHeight="1" outlineLevel="1">
      <c r="A345" s="454"/>
      <c r="B345" s="891"/>
      <c r="C345" s="873"/>
      <c r="D345" s="873"/>
      <c r="E345" s="873"/>
      <c r="F345" s="109"/>
      <c r="G345" s="110"/>
      <c r="H345" s="873"/>
      <c r="I345" s="870"/>
      <c r="J345" s="873"/>
      <c r="K345" s="873"/>
      <c r="L345" s="873"/>
      <c r="M345" s="873"/>
      <c r="N345" s="873"/>
      <c r="O345" s="873"/>
      <c r="P345" s="463"/>
    </row>
    <row r="346" spans="1:16" s="114" customFormat="1" ht="15" hidden="1" customHeight="1" outlineLevel="1" thickBot="1">
      <c r="A346" s="454"/>
      <c r="B346" s="895"/>
      <c r="C346" s="874"/>
      <c r="D346" s="874"/>
      <c r="E346" s="874"/>
      <c r="F346" s="111"/>
      <c r="G346" s="112"/>
      <c r="H346" s="874"/>
      <c r="I346" s="871"/>
      <c r="J346" s="874"/>
      <c r="K346" s="874"/>
      <c r="L346" s="874"/>
      <c r="M346" s="874"/>
      <c r="N346" s="874"/>
      <c r="O346" s="874"/>
      <c r="P346" s="463"/>
    </row>
    <row r="347" spans="1:16" s="114" customFormat="1" ht="14.25" hidden="1" customHeight="1" outlineLevel="1">
      <c r="A347" s="454"/>
      <c r="B347" s="890">
        <v>112</v>
      </c>
      <c r="C347" s="893"/>
      <c r="D347" s="894"/>
      <c r="E347" s="893"/>
      <c r="F347" s="107"/>
      <c r="G347" s="108"/>
      <c r="H347" s="893"/>
      <c r="I347" s="869">
        <f t="shared" ref="I347" si="112">SUM(J347:N349)</f>
        <v>0</v>
      </c>
      <c r="J347" s="872"/>
      <c r="K347" s="872"/>
      <c r="L347" s="872"/>
      <c r="M347" s="872"/>
      <c r="N347" s="872"/>
      <c r="O347" s="872"/>
      <c r="P347" s="463"/>
    </row>
    <row r="348" spans="1:16" s="114" customFormat="1" ht="14.25" hidden="1" customHeight="1" outlineLevel="1">
      <c r="A348" s="454"/>
      <c r="B348" s="891"/>
      <c r="C348" s="873"/>
      <c r="D348" s="873"/>
      <c r="E348" s="873"/>
      <c r="F348" s="109"/>
      <c r="G348" s="110"/>
      <c r="H348" s="873"/>
      <c r="I348" s="870"/>
      <c r="J348" s="873"/>
      <c r="K348" s="873"/>
      <c r="L348" s="873"/>
      <c r="M348" s="873"/>
      <c r="N348" s="873"/>
      <c r="O348" s="873"/>
      <c r="P348" s="463"/>
    </row>
    <row r="349" spans="1:16" s="114" customFormat="1" ht="15" hidden="1" customHeight="1" outlineLevel="1" thickBot="1">
      <c r="A349" s="454"/>
      <c r="B349" s="895"/>
      <c r="C349" s="874"/>
      <c r="D349" s="874"/>
      <c r="E349" s="874"/>
      <c r="F349" s="111"/>
      <c r="G349" s="112"/>
      <c r="H349" s="874"/>
      <c r="I349" s="871"/>
      <c r="J349" s="874"/>
      <c r="K349" s="874"/>
      <c r="L349" s="874"/>
      <c r="M349" s="874"/>
      <c r="N349" s="874"/>
      <c r="O349" s="874"/>
      <c r="P349" s="463"/>
    </row>
    <row r="350" spans="1:16" s="114" customFormat="1" ht="14.25" hidden="1" customHeight="1" outlineLevel="1">
      <c r="A350" s="454"/>
      <c r="B350" s="890">
        <v>113</v>
      </c>
      <c r="C350" s="893"/>
      <c r="D350" s="894"/>
      <c r="E350" s="893"/>
      <c r="F350" s="107"/>
      <c r="G350" s="108"/>
      <c r="H350" s="893"/>
      <c r="I350" s="869">
        <f t="shared" ref="I350" si="113">SUM(J350:N352)</f>
        <v>0</v>
      </c>
      <c r="J350" s="872"/>
      <c r="K350" s="872"/>
      <c r="L350" s="872"/>
      <c r="M350" s="872"/>
      <c r="N350" s="872"/>
      <c r="O350" s="872"/>
      <c r="P350" s="463"/>
    </row>
    <row r="351" spans="1:16" s="114" customFormat="1" ht="14.25" hidden="1" customHeight="1" outlineLevel="1">
      <c r="A351" s="454"/>
      <c r="B351" s="891"/>
      <c r="C351" s="873"/>
      <c r="D351" s="873"/>
      <c r="E351" s="873"/>
      <c r="F351" s="109"/>
      <c r="G351" s="110"/>
      <c r="H351" s="873"/>
      <c r="I351" s="870"/>
      <c r="J351" s="873"/>
      <c r="K351" s="873"/>
      <c r="L351" s="873"/>
      <c r="M351" s="873"/>
      <c r="N351" s="873"/>
      <c r="O351" s="873"/>
      <c r="P351" s="463"/>
    </row>
    <row r="352" spans="1:16" s="114" customFormat="1" ht="15" hidden="1" customHeight="1" outlineLevel="1" thickBot="1">
      <c r="A352" s="454"/>
      <c r="B352" s="895"/>
      <c r="C352" s="874"/>
      <c r="D352" s="874"/>
      <c r="E352" s="874"/>
      <c r="F352" s="111"/>
      <c r="G352" s="112"/>
      <c r="H352" s="874"/>
      <c r="I352" s="871"/>
      <c r="J352" s="874"/>
      <c r="K352" s="874"/>
      <c r="L352" s="874"/>
      <c r="M352" s="874"/>
      <c r="N352" s="874"/>
      <c r="O352" s="874"/>
      <c r="P352" s="463"/>
    </row>
    <row r="353" spans="1:16" s="114" customFormat="1" ht="14.25" hidden="1" customHeight="1" outlineLevel="1">
      <c r="A353" s="454"/>
      <c r="B353" s="890">
        <v>114</v>
      </c>
      <c r="C353" s="893"/>
      <c r="D353" s="894"/>
      <c r="E353" s="893"/>
      <c r="F353" s="107"/>
      <c r="G353" s="108"/>
      <c r="H353" s="893"/>
      <c r="I353" s="869">
        <f t="shared" ref="I353" si="114">SUM(J353:N355)</f>
        <v>0</v>
      </c>
      <c r="J353" s="872"/>
      <c r="K353" s="872"/>
      <c r="L353" s="872"/>
      <c r="M353" s="872"/>
      <c r="N353" s="872"/>
      <c r="O353" s="872"/>
      <c r="P353" s="463"/>
    </row>
    <row r="354" spans="1:16" s="114" customFormat="1" ht="14.25" hidden="1" customHeight="1" outlineLevel="1">
      <c r="A354" s="454"/>
      <c r="B354" s="891"/>
      <c r="C354" s="873"/>
      <c r="D354" s="873"/>
      <c r="E354" s="873"/>
      <c r="F354" s="109"/>
      <c r="G354" s="110"/>
      <c r="H354" s="873"/>
      <c r="I354" s="870"/>
      <c r="J354" s="873"/>
      <c r="K354" s="873"/>
      <c r="L354" s="873"/>
      <c r="M354" s="873"/>
      <c r="N354" s="873"/>
      <c r="O354" s="873"/>
      <c r="P354" s="463"/>
    </row>
    <row r="355" spans="1:16" s="114" customFormat="1" ht="15" hidden="1" customHeight="1" outlineLevel="1" thickBot="1">
      <c r="A355" s="454"/>
      <c r="B355" s="895"/>
      <c r="C355" s="874"/>
      <c r="D355" s="874"/>
      <c r="E355" s="874"/>
      <c r="F355" s="111"/>
      <c r="G355" s="112"/>
      <c r="H355" s="874"/>
      <c r="I355" s="871"/>
      <c r="J355" s="874"/>
      <c r="K355" s="874"/>
      <c r="L355" s="874"/>
      <c r="M355" s="874"/>
      <c r="N355" s="874"/>
      <c r="O355" s="874"/>
      <c r="P355" s="463"/>
    </row>
    <row r="356" spans="1:16" s="114" customFormat="1" ht="14.25" hidden="1" customHeight="1" outlineLevel="1">
      <c r="A356" s="454"/>
      <c r="B356" s="890">
        <v>115</v>
      </c>
      <c r="C356" s="893"/>
      <c r="D356" s="894"/>
      <c r="E356" s="893"/>
      <c r="F356" s="107"/>
      <c r="G356" s="108"/>
      <c r="H356" s="893"/>
      <c r="I356" s="869">
        <f t="shared" ref="I356" si="115">SUM(J356:N358)</f>
        <v>0</v>
      </c>
      <c r="J356" s="872"/>
      <c r="K356" s="872"/>
      <c r="L356" s="872"/>
      <c r="M356" s="872"/>
      <c r="N356" s="872"/>
      <c r="O356" s="872"/>
      <c r="P356" s="463"/>
    </row>
    <row r="357" spans="1:16" s="114" customFormat="1" ht="14.25" hidden="1" customHeight="1" outlineLevel="1">
      <c r="A357" s="454"/>
      <c r="B357" s="891"/>
      <c r="C357" s="873"/>
      <c r="D357" s="873"/>
      <c r="E357" s="873"/>
      <c r="F357" s="109"/>
      <c r="G357" s="110"/>
      <c r="H357" s="873"/>
      <c r="I357" s="870"/>
      <c r="J357" s="873"/>
      <c r="K357" s="873"/>
      <c r="L357" s="873"/>
      <c r="M357" s="873"/>
      <c r="N357" s="873"/>
      <c r="O357" s="873"/>
      <c r="P357" s="463"/>
    </row>
    <row r="358" spans="1:16" s="114" customFormat="1" ht="15" hidden="1" customHeight="1" outlineLevel="1" thickBot="1">
      <c r="A358" s="454"/>
      <c r="B358" s="895"/>
      <c r="C358" s="874"/>
      <c r="D358" s="874"/>
      <c r="E358" s="874"/>
      <c r="F358" s="111"/>
      <c r="G358" s="112"/>
      <c r="H358" s="874"/>
      <c r="I358" s="871"/>
      <c r="J358" s="874"/>
      <c r="K358" s="874"/>
      <c r="L358" s="874"/>
      <c r="M358" s="874"/>
      <c r="N358" s="874"/>
      <c r="O358" s="874"/>
      <c r="P358" s="463"/>
    </row>
    <row r="359" spans="1:16" s="114" customFormat="1" ht="14.25" hidden="1" customHeight="1" outlineLevel="1">
      <c r="A359" s="454"/>
      <c r="B359" s="890">
        <v>116</v>
      </c>
      <c r="C359" s="893"/>
      <c r="D359" s="894"/>
      <c r="E359" s="893"/>
      <c r="F359" s="107"/>
      <c r="G359" s="108"/>
      <c r="H359" s="893"/>
      <c r="I359" s="869">
        <f t="shared" ref="I359" si="116">SUM(J359:N361)</f>
        <v>0</v>
      </c>
      <c r="J359" s="872"/>
      <c r="K359" s="872"/>
      <c r="L359" s="872"/>
      <c r="M359" s="872"/>
      <c r="N359" s="872"/>
      <c r="O359" s="872"/>
      <c r="P359" s="463"/>
    </row>
    <row r="360" spans="1:16" s="114" customFormat="1" ht="14.25" hidden="1" customHeight="1" outlineLevel="1">
      <c r="A360" s="454"/>
      <c r="B360" s="891"/>
      <c r="C360" s="873"/>
      <c r="D360" s="873"/>
      <c r="E360" s="873"/>
      <c r="F360" s="109"/>
      <c r="G360" s="110"/>
      <c r="H360" s="873"/>
      <c r="I360" s="870"/>
      <c r="J360" s="873"/>
      <c r="K360" s="873"/>
      <c r="L360" s="873"/>
      <c r="M360" s="873"/>
      <c r="N360" s="873"/>
      <c r="O360" s="873"/>
      <c r="P360" s="463"/>
    </row>
    <row r="361" spans="1:16" s="114" customFormat="1" ht="15" hidden="1" customHeight="1" outlineLevel="1" thickBot="1">
      <c r="A361" s="454"/>
      <c r="B361" s="895"/>
      <c r="C361" s="874"/>
      <c r="D361" s="874"/>
      <c r="E361" s="874"/>
      <c r="F361" s="111"/>
      <c r="G361" s="112"/>
      <c r="H361" s="874"/>
      <c r="I361" s="871"/>
      <c r="J361" s="874"/>
      <c r="K361" s="874"/>
      <c r="L361" s="874"/>
      <c r="M361" s="874"/>
      <c r="N361" s="874"/>
      <c r="O361" s="874"/>
      <c r="P361" s="463"/>
    </row>
    <row r="362" spans="1:16" s="114" customFormat="1" ht="14.25" hidden="1" customHeight="1" outlineLevel="1">
      <c r="A362" s="454"/>
      <c r="B362" s="890">
        <v>117</v>
      </c>
      <c r="C362" s="893"/>
      <c r="D362" s="894"/>
      <c r="E362" s="893"/>
      <c r="F362" s="107"/>
      <c r="G362" s="108"/>
      <c r="H362" s="893"/>
      <c r="I362" s="869">
        <f t="shared" ref="I362" si="117">SUM(J362:N364)</f>
        <v>0</v>
      </c>
      <c r="J362" s="872"/>
      <c r="K362" s="872"/>
      <c r="L362" s="872"/>
      <c r="M362" s="872"/>
      <c r="N362" s="872"/>
      <c r="O362" s="872"/>
      <c r="P362" s="463"/>
    </row>
    <row r="363" spans="1:16" s="114" customFormat="1" ht="14.25" hidden="1" customHeight="1" outlineLevel="1">
      <c r="A363" s="454"/>
      <c r="B363" s="891"/>
      <c r="C363" s="873"/>
      <c r="D363" s="873"/>
      <c r="E363" s="873"/>
      <c r="F363" s="109"/>
      <c r="G363" s="110"/>
      <c r="H363" s="873"/>
      <c r="I363" s="870"/>
      <c r="J363" s="873"/>
      <c r="K363" s="873"/>
      <c r="L363" s="873"/>
      <c r="M363" s="873"/>
      <c r="N363" s="873"/>
      <c r="O363" s="873"/>
      <c r="P363" s="463"/>
    </row>
    <row r="364" spans="1:16" s="114" customFormat="1" ht="15" hidden="1" customHeight="1" outlineLevel="1" thickBot="1">
      <c r="A364" s="454"/>
      <c r="B364" s="895"/>
      <c r="C364" s="874"/>
      <c r="D364" s="874"/>
      <c r="E364" s="874"/>
      <c r="F364" s="111"/>
      <c r="G364" s="112"/>
      <c r="H364" s="874"/>
      <c r="I364" s="871"/>
      <c r="J364" s="874"/>
      <c r="K364" s="874"/>
      <c r="L364" s="874"/>
      <c r="M364" s="874"/>
      <c r="N364" s="874"/>
      <c r="O364" s="874"/>
      <c r="P364" s="463"/>
    </row>
    <row r="365" spans="1:16" s="114" customFormat="1" ht="14.25" hidden="1" customHeight="1" outlineLevel="1">
      <c r="A365" s="454"/>
      <c r="B365" s="890">
        <v>118</v>
      </c>
      <c r="C365" s="893"/>
      <c r="D365" s="894"/>
      <c r="E365" s="893"/>
      <c r="F365" s="107"/>
      <c r="G365" s="108"/>
      <c r="H365" s="893"/>
      <c r="I365" s="869">
        <f t="shared" ref="I365" si="118">SUM(J365:N367)</f>
        <v>0</v>
      </c>
      <c r="J365" s="872"/>
      <c r="K365" s="872"/>
      <c r="L365" s="872"/>
      <c r="M365" s="872"/>
      <c r="N365" s="872"/>
      <c r="O365" s="872"/>
      <c r="P365" s="463"/>
    </row>
    <row r="366" spans="1:16" s="114" customFormat="1" ht="14.25" hidden="1" customHeight="1" outlineLevel="1">
      <c r="A366" s="454"/>
      <c r="B366" s="891"/>
      <c r="C366" s="873"/>
      <c r="D366" s="873"/>
      <c r="E366" s="873"/>
      <c r="F366" s="109"/>
      <c r="G366" s="110"/>
      <c r="H366" s="873"/>
      <c r="I366" s="870"/>
      <c r="J366" s="873"/>
      <c r="K366" s="873"/>
      <c r="L366" s="873"/>
      <c r="M366" s="873"/>
      <c r="N366" s="873"/>
      <c r="O366" s="873"/>
      <c r="P366" s="463"/>
    </row>
    <row r="367" spans="1:16" s="114" customFormat="1" ht="15" hidden="1" customHeight="1" outlineLevel="1" thickBot="1">
      <c r="A367" s="454"/>
      <c r="B367" s="895"/>
      <c r="C367" s="874"/>
      <c r="D367" s="874"/>
      <c r="E367" s="874"/>
      <c r="F367" s="111"/>
      <c r="G367" s="112"/>
      <c r="H367" s="874"/>
      <c r="I367" s="871"/>
      <c r="J367" s="874"/>
      <c r="K367" s="874"/>
      <c r="L367" s="874"/>
      <c r="M367" s="874"/>
      <c r="N367" s="874"/>
      <c r="O367" s="874"/>
      <c r="P367" s="463"/>
    </row>
    <row r="368" spans="1:16" s="114" customFormat="1" ht="14.25" hidden="1" customHeight="1" outlineLevel="1">
      <c r="A368" s="454"/>
      <c r="B368" s="890">
        <v>119</v>
      </c>
      <c r="C368" s="893"/>
      <c r="D368" s="894"/>
      <c r="E368" s="893"/>
      <c r="F368" s="107"/>
      <c r="G368" s="108"/>
      <c r="H368" s="893"/>
      <c r="I368" s="869">
        <f t="shared" ref="I368" si="119">SUM(J368:N370)</f>
        <v>0</v>
      </c>
      <c r="J368" s="872"/>
      <c r="K368" s="872"/>
      <c r="L368" s="872"/>
      <c r="M368" s="872"/>
      <c r="N368" s="872"/>
      <c r="O368" s="872"/>
      <c r="P368" s="463"/>
    </row>
    <row r="369" spans="1:16" s="114" customFormat="1" ht="14.25" hidden="1" customHeight="1" outlineLevel="1">
      <c r="A369" s="454"/>
      <c r="B369" s="891"/>
      <c r="C369" s="873"/>
      <c r="D369" s="873"/>
      <c r="E369" s="873"/>
      <c r="F369" s="109"/>
      <c r="G369" s="110"/>
      <c r="H369" s="873"/>
      <c r="I369" s="870"/>
      <c r="J369" s="873"/>
      <c r="K369" s="873"/>
      <c r="L369" s="873"/>
      <c r="M369" s="873"/>
      <c r="N369" s="873"/>
      <c r="O369" s="873"/>
      <c r="P369" s="463"/>
    </row>
    <row r="370" spans="1:16" s="114" customFormat="1" ht="15" hidden="1" customHeight="1" outlineLevel="1" thickBot="1">
      <c r="A370" s="454"/>
      <c r="B370" s="895"/>
      <c r="C370" s="874"/>
      <c r="D370" s="874"/>
      <c r="E370" s="874"/>
      <c r="F370" s="111"/>
      <c r="G370" s="112"/>
      <c r="H370" s="874"/>
      <c r="I370" s="871"/>
      <c r="J370" s="874"/>
      <c r="K370" s="874"/>
      <c r="L370" s="874"/>
      <c r="M370" s="874"/>
      <c r="N370" s="874"/>
      <c r="O370" s="874"/>
      <c r="P370" s="463"/>
    </row>
    <row r="371" spans="1:16" s="114" customFormat="1" ht="14.25" hidden="1" customHeight="1" outlineLevel="1">
      <c r="A371" s="454"/>
      <c r="B371" s="890">
        <v>120</v>
      </c>
      <c r="C371" s="893"/>
      <c r="D371" s="894"/>
      <c r="E371" s="893"/>
      <c r="F371" s="107"/>
      <c r="G371" s="108"/>
      <c r="H371" s="893"/>
      <c r="I371" s="869">
        <f t="shared" ref="I371" si="120">SUM(J371:N373)</f>
        <v>0</v>
      </c>
      <c r="J371" s="872"/>
      <c r="K371" s="872"/>
      <c r="L371" s="872"/>
      <c r="M371" s="872"/>
      <c r="N371" s="872"/>
      <c r="O371" s="872"/>
      <c r="P371" s="463"/>
    </row>
    <row r="372" spans="1:16" s="114" customFormat="1" ht="14.25" hidden="1" customHeight="1" outlineLevel="1">
      <c r="A372" s="454"/>
      <c r="B372" s="891"/>
      <c r="C372" s="873"/>
      <c r="D372" s="873"/>
      <c r="E372" s="873"/>
      <c r="F372" s="109"/>
      <c r="G372" s="110"/>
      <c r="H372" s="873"/>
      <c r="I372" s="870"/>
      <c r="J372" s="873"/>
      <c r="K372" s="873"/>
      <c r="L372" s="873"/>
      <c r="M372" s="873"/>
      <c r="N372" s="873"/>
      <c r="O372" s="873"/>
      <c r="P372" s="463"/>
    </row>
    <row r="373" spans="1:16" s="114" customFormat="1" ht="15" hidden="1" customHeight="1" outlineLevel="1" thickBot="1">
      <c r="A373" s="454"/>
      <c r="B373" s="895"/>
      <c r="C373" s="874"/>
      <c r="D373" s="874"/>
      <c r="E373" s="874"/>
      <c r="F373" s="111"/>
      <c r="G373" s="112"/>
      <c r="H373" s="874"/>
      <c r="I373" s="871"/>
      <c r="J373" s="874"/>
      <c r="K373" s="874"/>
      <c r="L373" s="874"/>
      <c r="M373" s="874"/>
      <c r="N373" s="874"/>
      <c r="O373" s="874"/>
      <c r="P373" s="463"/>
    </row>
    <row r="374" spans="1:16" s="114" customFormat="1" ht="14.25" hidden="1" customHeight="1" outlineLevel="1">
      <c r="A374" s="454"/>
      <c r="B374" s="890">
        <v>121</v>
      </c>
      <c r="C374" s="893"/>
      <c r="D374" s="894"/>
      <c r="E374" s="893"/>
      <c r="F374" s="107"/>
      <c r="G374" s="108"/>
      <c r="H374" s="893"/>
      <c r="I374" s="869">
        <f t="shared" ref="I374" si="121">SUM(J374:N376)</f>
        <v>0</v>
      </c>
      <c r="J374" s="872"/>
      <c r="K374" s="872"/>
      <c r="L374" s="872"/>
      <c r="M374" s="872"/>
      <c r="N374" s="872"/>
      <c r="O374" s="872"/>
      <c r="P374" s="463"/>
    </row>
    <row r="375" spans="1:16" s="114" customFormat="1" ht="14.25" hidden="1" customHeight="1" outlineLevel="1">
      <c r="A375" s="454"/>
      <c r="B375" s="891"/>
      <c r="C375" s="873"/>
      <c r="D375" s="873"/>
      <c r="E375" s="873"/>
      <c r="F375" s="109"/>
      <c r="G375" s="110"/>
      <c r="H375" s="873"/>
      <c r="I375" s="870"/>
      <c r="J375" s="873"/>
      <c r="K375" s="873"/>
      <c r="L375" s="873"/>
      <c r="M375" s="873"/>
      <c r="N375" s="873"/>
      <c r="O375" s="873"/>
      <c r="P375" s="463"/>
    </row>
    <row r="376" spans="1:16" s="114" customFormat="1" ht="15" hidden="1" customHeight="1" outlineLevel="1" thickBot="1">
      <c r="A376" s="454"/>
      <c r="B376" s="895"/>
      <c r="C376" s="874"/>
      <c r="D376" s="874"/>
      <c r="E376" s="874"/>
      <c r="F376" s="111"/>
      <c r="G376" s="112"/>
      <c r="H376" s="874"/>
      <c r="I376" s="871"/>
      <c r="J376" s="874"/>
      <c r="K376" s="874"/>
      <c r="L376" s="874"/>
      <c r="M376" s="874"/>
      <c r="N376" s="874"/>
      <c r="O376" s="874"/>
      <c r="P376" s="463"/>
    </row>
    <row r="377" spans="1:16" s="114" customFormat="1" ht="14.25" hidden="1" customHeight="1" outlineLevel="1">
      <c r="A377" s="454"/>
      <c r="B377" s="890">
        <v>122</v>
      </c>
      <c r="C377" s="893"/>
      <c r="D377" s="894"/>
      <c r="E377" s="893"/>
      <c r="F377" s="107"/>
      <c r="G377" s="108"/>
      <c r="H377" s="893"/>
      <c r="I377" s="869">
        <f t="shared" ref="I377" si="122">SUM(J377:N379)</f>
        <v>0</v>
      </c>
      <c r="J377" s="872"/>
      <c r="K377" s="872"/>
      <c r="L377" s="872"/>
      <c r="M377" s="872"/>
      <c r="N377" s="872"/>
      <c r="O377" s="872"/>
      <c r="P377" s="463"/>
    </row>
    <row r="378" spans="1:16" s="114" customFormat="1" ht="14.25" hidden="1" customHeight="1" outlineLevel="1">
      <c r="A378" s="454"/>
      <c r="B378" s="891"/>
      <c r="C378" s="873"/>
      <c r="D378" s="873"/>
      <c r="E378" s="873"/>
      <c r="F378" s="109"/>
      <c r="G378" s="110"/>
      <c r="H378" s="873"/>
      <c r="I378" s="870"/>
      <c r="J378" s="873"/>
      <c r="K378" s="873"/>
      <c r="L378" s="873"/>
      <c r="M378" s="873"/>
      <c r="N378" s="873"/>
      <c r="O378" s="873"/>
      <c r="P378" s="463"/>
    </row>
    <row r="379" spans="1:16" s="114" customFormat="1" ht="15" hidden="1" customHeight="1" outlineLevel="1" thickBot="1">
      <c r="A379" s="454"/>
      <c r="B379" s="895"/>
      <c r="C379" s="874"/>
      <c r="D379" s="874"/>
      <c r="E379" s="874"/>
      <c r="F379" s="111"/>
      <c r="G379" s="112"/>
      <c r="H379" s="874"/>
      <c r="I379" s="871"/>
      <c r="J379" s="874"/>
      <c r="K379" s="874"/>
      <c r="L379" s="874"/>
      <c r="M379" s="874"/>
      <c r="N379" s="874"/>
      <c r="O379" s="874"/>
      <c r="P379" s="463"/>
    </row>
    <row r="380" spans="1:16" s="114" customFormat="1" ht="14.25" hidden="1" customHeight="1" outlineLevel="1">
      <c r="A380" s="454"/>
      <c r="B380" s="890">
        <v>123</v>
      </c>
      <c r="C380" s="893"/>
      <c r="D380" s="894"/>
      <c r="E380" s="893"/>
      <c r="F380" s="107"/>
      <c r="G380" s="108"/>
      <c r="H380" s="893"/>
      <c r="I380" s="869">
        <f t="shared" ref="I380" si="123">SUM(J380:N382)</f>
        <v>0</v>
      </c>
      <c r="J380" s="872"/>
      <c r="K380" s="872"/>
      <c r="L380" s="872"/>
      <c r="M380" s="872"/>
      <c r="N380" s="872"/>
      <c r="O380" s="872"/>
      <c r="P380" s="463"/>
    </row>
    <row r="381" spans="1:16" s="114" customFormat="1" ht="14.25" hidden="1" customHeight="1" outlineLevel="1">
      <c r="A381" s="454"/>
      <c r="B381" s="891"/>
      <c r="C381" s="873"/>
      <c r="D381" s="873"/>
      <c r="E381" s="873"/>
      <c r="F381" s="109"/>
      <c r="G381" s="110"/>
      <c r="H381" s="873"/>
      <c r="I381" s="870"/>
      <c r="J381" s="873"/>
      <c r="K381" s="873"/>
      <c r="L381" s="873"/>
      <c r="M381" s="873"/>
      <c r="N381" s="873"/>
      <c r="O381" s="873"/>
      <c r="P381" s="463"/>
    </row>
    <row r="382" spans="1:16" s="114" customFormat="1" ht="15" hidden="1" customHeight="1" outlineLevel="1" thickBot="1">
      <c r="A382" s="454"/>
      <c r="B382" s="895"/>
      <c r="C382" s="874"/>
      <c r="D382" s="874"/>
      <c r="E382" s="874"/>
      <c r="F382" s="111"/>
      <c r="G382" s="112"/>
      <c r="H382" s="874"/>
      <c r="I382" s="871"/>
      <c r="J382" s="874"/>
      <c r="K382" s="874"/>
      <c r="L382" s="874"/>
      <c r="M382" s="874"/>
      <c r="N382" s="874"/>
      <c r="O382" s="874"/>
      <c r="P382" s="463"/>
    </row>
    <row r="383" spans="1:16" s="114" customFormat="1" ht="14.25" hidden="1" customHeight="1" outlineLevel="1">
      <c r="A383" s="454"/>
      <c r="B383" s="890">
        <v>124</v>
      </c>
      <c r="C383" s="893"/>
      <c r="D383" s="894"/>
      <c r="E383" s="893"/>
      <c r="F383" s="107"/>
      <c r="G383" s="108"/>
      <c r="H383" s="893"/>
      <c r="I383" s="869">
        <f t="shared" ref="I383" si="124">SUM(J383:N385)</f>
        <v>0</v>
      </c>
      <c r="J383" s="872"/>
      <c r="K383" s="872"/>
      <c r="L383" s="872"/>
      <c r="M383" s="872"/>
      <c r="N383" s="872"/>
      <c r="O383" s="872"/>
      <c r="P383" s="463"/>
    </row>
    <row r="384" spans="1:16" s="114" customFormat="1" ht="14.25" hidden="1" customHeight="1" outlineLevel="1">
      <c r="A384" s="454"/>
      <c r="B384" s="891"/>
      <c r="C384" s="873"/>
      <c r="D384" s="873"/>
      <c r="E384" s="873"/>
      <c r="F384" s="109"/>
      <c r="G384" s="110"/>
      <c r="H384" s="873"/>
      <c r="I384" s="870"/>
      <c r="J384" s="873"/>
      <c r="K384" s="873"/>
      <c r="L384" s="873"/>
      <c r="M384" s="873"/>
      <c r="N384" s="873"/>
      <c r="O384" s="873"/>
      <c r="P384" s="463"/>
    </row>
    <row r="385" spans="1:16" s="114" customFormat="1" ht="15" hidden="1" customHeight="1" outlineLevel="1" thickBot="1">
      <c r="A385" s="454"/>
      <c r="B385" s="895"/>
      <c r="C385" s="874"/>
      <c r="D385" s="874"/>
      <c r="E385" s="874"/>
      <c r="F385" s="111"/>
      <c r="G385" s="112"/>
      <c r="H385" s="874"/>
      <c r="I385" s="871"/>
      <c r="J385" s="874"/>
      <c r="K385" s="874"/>
      <c r="L385" s="874"/>
      <c r="M385" s="874"/>
      <c r="N385" s="874"/>
      <c r="O385" s="874"/>
      <c r="P385" s="463"/>
    </row>
    <row r="386" spans="1:16" s="114" customFormat="1" ht="14.25" hidden="1" customHeight="1" outlineLevel="1">
      <c r="A386" s="454"/>
      <c r="B386" s="890">
        <v>125</v>
      </c>
      <c r="C386" s="893"/>
      <c r="D386" s="894"/>
      <c r="E386" s="893"/>
      <c r="F386" s="107"/>
      <c r="G386" s="108"/>
      <c r="H386" s="893"/>
      <c r="I386" s="869">
        <f t="shared" ref="I386" si="125">SUM(J386:N388)</f>
        <v>0</v>
      </c>
      <c r="J386" s="872"/>
      <c r="K386" s="872"/>
      <c r="L386" s="872"/>
      <c r="M386" s="872"/>
      <c r="N386" s="872"/>
      <c r="O386" s="872"/>
      <c r="P386" s="463"/>
    </row>
    <row r="387" spans="1:16" s="114" customFormat="1" ht="14.25" hidden="1" customHeight="1" outlineLevel="1">
      <c r="A387" s="454"/>
      <c r="B387" s="891"/>
      <c r="C387" s="873"/>
      <c r="D387" s="873"/>
      <c r="E387" s="873"/>
      <c r="F387" s="109"/>
      <c r="G387" s="110"/>
      <c r="H387" s="873"/>
      <c r="I387" s="870"/>
      <c r="J387" s="873"/>
      <c r="K387" s="873"/>
      <c r="L387" s="873"/>
      <c r="M387" s="873"/>
      <c r="N387" s="873"/>
      <c r="O387" s="873"/>
      <c r="P387" s="463"/>
    </row>
    <row r="388" spans="1:16" s="114" customFormat="1" ht="15" hidden="1" customHeight="1" outlineLevel="1" thickBot="1">
      <c r="A388" s="454"/>
      <c r="B388" s="895"/>
      <c r="C388" s="874"/>
      <c r="D388" s="874"/>
      <c r="E388" s="874"/>
      <c r="F388" s="111"/>
      <c r="G388" s="112"/>
      <c r="H388" s="874"/>
      <c r="I388" s="871"/>
      <c r="J388" s="874"/>
      <c r="K388" s="874"/>
      <c r="L388" s="874"/>
      <c r="M388" s="874"/>
      <c r="N388" s="874"/>
      <c r="O388" s="874"/>
      <c r="P388" s="463"/>
    </row>
    <row r="389" spans="1:16" s="114" customFormat="1" ht="14.25" hidden="1" customHeight="1" outlineLevel="1">
      <c r="A389" s="454"/>
      <c r="B389" s="890">
        <v>126</v>
      </c>
      <c r="C389" s="893"/>
      <c r="D389" s="894"/>
      <c r="E389" s="893"/>
      <c r="F389" s="107"/>
      <c r="G389" s="108"/>
      <c r="H389" s="893"/>
      <c r="I389" s="869">
        <f t="shared" ref="I389" si="126">SUM(J389:N391)</f>
        <v>0</v>
      </c>
      <c r="J389" s="872"/>
      <c r="K389" s="872"/>
      <c r="L389" s="872"/>
      <c r="M389" s="872"/>
      <c r="N389" s="872"/>
      <c r="O389" s="872"/>
      <c r="P389" s="463"/>
    </row>
    <row r="390" spans="1:16" s="114" customFormat="1" ht="14.25" hidden="1" customHeight="1" outlineLevel="1">
      <c r="A390" s="454"/>
      <c r="B390" s="891"/>
      <c r="C390" s="873"/>
      <c r="D390" s="873"/>
      <c r="E390" s="873"/>
      <c r="F390" s="109"/>
      <c r="G390" s="110"/>
      <c r="H390" s="873"/>
      <c r="I390" s="870"/>
      <c r="J390" s="873"/>
      <c r="K390" s="873"/>
      <c r="L390" s="873"/>
      <c r="M390" s="873"/>
      <c r="N390" s="873"/>
      <c r="O390" s="873"/>
      <c r="P390" s="463"/>
    </row>
    <row r="391" spans="1:16" s="114" customFormat="1" ht="15" hidden="1" customHeight="1" outlineLevel="1" thickBot="1">
      <c r="A391" s="454"/>
      <c r="B391" s="895"/>
      <c r="C391" s="874"/>
      <c r="D391" s="874"/>
      <c r="E391" s="874"/>
      <c r="F391" s="111"/>
      <c r="G391" s="112"/>
      <c r="H391" s="874"/>
      <c r="I391" s="871"/>
      <c r="J391" s="874"/>
      <c r="K391" s="874"/>
      <c r="L391" s="874"/>
      <c r="M391" s="874"/>
      <c r="N391" s="874"/>
      <c r="O391" s="874"/>
      <c r="P391" s="463"/>
    </row>
    <row r="392" spans="1:16" s="114" customFormat="1" ht="14.25" hidden="1" customHeight="1" outlineLevel="1">
      <c r="A392" s="454"/>
      <c r="B392" s="890">
        <v>127</v>
      </c>
      <c r="C392" s="893"/>
      <c r="D392" s="894"/>
      <c r="E392" s="893"/>
      <c r="F392" s="107"/>
      <c r="G392" s="108"/>
      <c r="H392" s="893"/>
      <c r="I392" s="869">
        <f t="shared" ref="I392" si="127">SUM(J392:N394)</f>
        <v>0</v>
      </c>
      <c r="J392" s="872"/>
      <c r="K392" s="872"/>
      <c r="L392" s="872"/>
      <c r="M392" s="872"/>
      <c r="N392" s="872"/>
      <c r="O392" s="872"/>
      <c r="P392" s="463"/>
    </row>
    <row r="393" spans="1:16" s="114" customFormat="1" ht="14.25" hidden="1" customHeight="1" outlineLevel="1">
      <c r="A393" s="454"/>
      <c r="B393" s="891"/>
      <c r="C393" s="873"/>
      <c r="D393" s="873"/>
      <c r="E393" s="873"/>
      <c r="F393" s="109"/>
      <c r="G393" s="110"/>
      <c r="H393" s="873"/>
      <c r="I393" s="870"/>
      <c r="J393" s="873"/>
      <c r="K393" s="873"/>
      <c r="L393" s="873"/>
      <c r="M393" s="873"/>
      <c r="N393" s="873"/>
      <c r="O393" s="873"/>
      <c r="P393" s="463"/>
    </row>
    <row r="394" spans="1:16" s="114" customFormat="1" ht="15" hidden="1" customHeight="1" outlineLevel="1" thickBot="1">
      <c r="A394" s="454"/>
      <c r="B394" s="895"/>
      <c r="C394" s="874"/>
      <c r="D394" s="874"/>
      <c r="E394" s="874"/>
      <c r="F394" s="111"/>
      <c r="G394" s="112"/>
      <c r="H394" s="874"/>
      <c r="I394" s="871"/>
      <c r="J394" s="874"/>
      <c r="K394" s="874"/>
      <c r="L394" s="874"/>
      <c r="M394" s="874"/>
      <c r="N394" s="874"/>
      <c r="O394" s="874"/>
      <c r="P394" s="463"/>
    </row>
    <row r="395" spans="1:16" s="114" customFormat="1" ht="14.25" hidden="1" customHeight="1" outlineLevel="1">
      <c r="A395" s="454"/>
      <c r="B395" s="890">
        <v>128</v>
      </c>
      <c r="C395" s="893"/>
      <c r="D395" s="894"/>
      <c r="E395" s="893"/>
      <c r="F395" s="107"/>
      <c r="G395" s="108"/>
      <c r="H395" s="893"/>
      <c r="I395" s="869">
        <f t="shared" ref="I395" si="128">SUM(J395:N397)</f>
        <v>0</v>
      </c>
      <c r="J395" s="872"/>
      <c r="K395" s="872"/>
      <c r="L395" s="872"/>
      <c r="M395" s="872"/>
      <c r="N395" s="872"/>
      <c r="O395" s="872"/>
      <c r="P395" s="463"/>
    </row>
    <row r="396" spans="1:16" s="114" customFormat="1" ht="14.25" hidden="1" customHeight="1" outlineLevel="1">
      <c r="A396" s="454"/>
      <c r="B396" s="891"/>
      <c r="C396" s="873"/>
      <c r="D396" s="873"/>
      <c r="E396" s="873"/>
      <c r="F396" s="109"/>
      <c r="G396" s="110"/>
      <c r="H396" s="873"/>
      <c r="I396" s="870"/>
      <c r="J396" s="873"/>
      <c r="K396" s="873"/>
      <c r="L396" s="873"/>
      <c r="M396" s="873"/>
      <c r="N396" s="873"/>
      <c r="O396" s="873"/>
      <c r="P396" s="463"/>
    </row>
    <row r="397" spans="1:16" s="114" customFormat="1" ht="15" hidden="1" customHeight="1" outlineLevel="1" thickBot="1">
      <c r="A397" s="454"/>
      <c r="B397" s="895"/>
      <c r="C397" s="874"/>
      <c r="D397" s="874"/>
      <c r="E397" s="874"/>
      <c r="F397" s="111"/>
      <c r="G397" s="112"/>
      <c r="H397" s="874"/>
      <c r="I397" s="871"/>
      <c r="J397" s="874"/>
      <c r="K397" s="874"/>
      <c r="L397" s="874"/>
      <c r="M397" s="874"/>
      <c r="N397" s="874"/>
      <c r="O397" s="874"/>
      <c r="P397" s="463"/>
    </row>
    <row r="398" spans="1:16" s="114" customFormat="1" ht="14.25" hidden="1" customHeight="1" outlineLevel="1">
      <c r="A398" s="454"/>
      <c r="B398" s="890">
        <v>129</v>
      </c>
      <c r="C398" s="893"/>
      <c r="D398" s="894"/>
      <c r="E398" s="893"/>
      <c r="F398" s="107"/>
      <c r="G398" s="108"/>
      <c r="H398" s="893"/>
      <c r="I398" s="869">
        <f t="shared" ref="I398" si="129">SUM(J398:N400)</f>
        <v>0</v>
      </c>
      <c r="J398" s="872"/>
      <c r="K398" s="872"/>
      <c r="L398" s="872"/>
      <c r="M398" s="872"/>
      <c r="N398" s="872"/>
      <c r="O398" s="872"/>
      <c r="P398" s="463"/>
    </row>
    <row r="399" spans="1:16" s="114" customFormat="1" ht="14.25" hidden="1" customHeight="1" outlineLevel="1">
      <c r="A399" s="454"/>
      <c r="B399" s="891"/>
      <c r="C399" s="873"/>
      <c r="D399" s="873"/>
      <c r="E399" s="873"/>
      <c r="F399" s="109"/>
      <c r="G399" s="110"/>
      <c r="H399" s="873"/>
      <c r="I399" s="870"/>
      <c r="J399" s="873"/>
      <c r="K399" s="873"/>
      <c r="L399" s="873"/>
      <c r="M399" s="873"/>
      <c r="N399" s="873"/>
      <c r="O399" s="873"/>
      <c r="P399" s="463"/>
    </row>
    <row r="400" spans="1:16" s="114" customFormat="1" ht="15" hidden="1" customHeight="1" outlineLevel="1" thickBot="1">
      <c r="A400" s="454"/>
      <c r="B400" s="895"/>
      <c r="C400" s="874"/>
      <c r="D400" s="874"/>
      <c r="E400" s="874"/>
      <c r="F400" s="111"/>
      <c r="G400" s="112"/>
      <c r="H400" s="874"/>
      <c r="I400" s="871"/>
      <c r="J400" s="874"/>
      <c r="K400" s="874"/>
      <c r="L400" s="874"/>
      <c r="M400" s="874"/>
      <c r="N400" s="874"/>
      <c r="O400" s="874"/>
      <c r="P400" s="463"/>
    </row>
    <row r="401" spans="1:16" s="114" customFormat="1" ht="14.25" hidden="1" customHeight="1" outlineLevel="1">
      <c r="A401" s="454"/>
      <c r="B401" s="890">
        <v>130</v>
      </c>
      <c r="C401" s="893"/>
      <c r="D401" s="894"/>
      <c r="E401" s="893"/>
      <c r="F401" s="107"/>
      <c r="G401" s="108"/>
      <c r="H401" s="893"/>
      <c r="I401" s="869">
        <f t="shared" ref="I401" si="130">SUM(J401:N403)</f>
        <v>0</v>
      </c>
      <c r="J401" s="872"/>
      <c r="K401" s="872"/>
      <c r="L401" s="872"/>
      <c r="M401" s="872"/>
      <c r="N401" s="872"/>
      <c r="O401" s="872"/>
      <c r="P401" s="463"/>
    </row>
    <row r="402" spans="1:16" s="114" customFormat="1" ht="14.25" hidden="1" customHeight="1" outlineLevel="1">
      <c r="A402" s="454"/>
      <c r="B402" s="891"/>
      <c r="C402" s="873"/>
      <c r="D402" s="873"/>
      <c r="E402" s="873"/>
      <c r="F402" s="109"/>
      <c r="G402" s="110"/>
      <c r="H402" s="873"/>
      <c r="I402" s="870"/>
      <c r="J402" s="873"/>
      <c r="K402" s="873"/>
      <c r="L402" s="873"/>
      <c r="M402" s="873"/>
      <c r="N402" s="873"/>
      <c r="O402" s="873"/>
      <c r="P402" s="463"/>
    </row>
    <row r="403" spans="1:16" s="114" customFormat="1" ht="15" hidden="1" customHeight="1" outlineLevel="1" thickBot="1">
      <c r="A403" s="454"/>
      <c r="B403" s="895"/>
      <c r="C403" s="874"/>
      <c r="D403" s="874"/>
      <c r="E403" s="874"/>
      <c r="F403" s="111"/>
      <c r="G403" s="112"/>
      <c r="H403" s="874"/>
      <c r="I403" s="871"/>
      <c r="J403" s="874"/>
      <c r="K403" s="874"/>
      <c r="L403" s="874"/>
      <c r="M403" s="874"/>
      <c r="N403" s="874"/>
      <c r="O403" s="874"/>
      <c r="P403" s="463"/>
    </row>
    <row r="404" spans="1:16" s="114" customFormat="1" ht="14.25" hidden="1" customHeight="1" outlineLevel="1">
      <c r="A404" s="454"/>
      <c r="B404" s="890">
        <v>131</v>
      </c>
      <c r="C404" s="893"/>
      <c r="D404" s="894"/>
      <c r="E404" s="893"/>
      <c r="F404" s="107"/>
      <c r="G404" s="108"/>
      <c r="H404" s="893"/>
      <c r="I404" s="869">
        <f t="shared" ref="I404" si="131">SUM(J404:N406)</f>
        <v>0</v>
      </c>
      <c r="J404" s="872"/>
      <c r="K404" s="872"/>
      <c r="L404" s="872"/>
      <c r="M404" s="872"/>
      <c r="N404" s="872"/>
      <c r="O404" s="872"/>
      <c r="P404" s="463"/>
    </row>
    <row r="405" spans="1:16" s="114" customFormat="1" ht="14.25" hidden="1" customHeight="1" outlineLevel="1">
      <c r="A405" s="454"/>
      <c r="B405" s="891"/>
      <c r="C405" s="873"/>
      <c r="D405" s="873"/>
      <c r="E405" s="873"/>
      <c r="F405" s="109"/>
      <c r="G405" s="110"/>
      <c r="H405" s="873"/>
      <c r="I405" s="870"/>
      <c r="J405" s="873"/>
      <c r="K405" s="873"/>
      <c r="L405" s="873"/>
      <c r="M405" s="873"/>
      <c r="N405" s="873"/>
      <c r="O405" s="873"/>
      <c r="P405" s="463"/>
    </row>
    <row r="406" spans="1:16" s="114" customFormat="1" ht="15" hidden="1" customHeight="1" outlineLevel="1" thickBot="1">
      <c r="A406" s="454"/>
      <c r="B406" s="895"/>
      <c r="C406" s="874"/>
      <c r="D406" s="874"/>
      <c r="E406" s="874"/>
      <c r="F406" s="111"/>
      <c r="G406" s="112"/>
      <c r="H406" s="874"/>
      <c r="I406" s="871"/>
      <c r="J406" s="874"/>
      <c r="K406" s="874"/>
      <c r="L406" s="874"/>
      <c r="M406" s="874"/>
      <c r="N406" s="874"/>
      <c r="O406" s="874"/>
      <c r="P406" s="463"/>
    </row>
    <row r="407" spans="1:16" s="114" customFormat="1" ht="14.25" hidden="1" customHeight="1" outlineLevel="1">
      <c r="A407" s="454"/>
      <c r="B407" s="890">
        <v>132</v>
      </c>
      <c r="C407" s="893"/>
      <c r="D407" s="894"/>
      <c r="E407" s="893"/>
      <c r="F407" s="107"/>
      <c r="G407" s="108"/>
      <c r="H407" s="893"/>
      <c r="I407" s="869">
        <f t="shared" ref="I407" si="132">SUM(J407:N409)</f>
        <v>0</v>
      </c>
      <c r="J407" s="872"/>
      <c r="K407" s="872"/>
      <c r="L407" s="872"/>
      <c r="M407" s="872"/>
      <c r="N407" s="872"/>
      <c r="O407" s="872"/>
      <c r="P407" s="463"/>
    </row>
    <row r="408" spans="1:16" s="114" customFormat="1" ht="14.25" hidden="1" customHeight="1" outlineLevel="1">
      <c r="A408" s="454"/>
      <c r="B408" s="891"/>
      <c r="C408" s="873"/>
      <c r="D408" s="873"/>
      <c r="E408" s="873"/>
      <c r="F408" s="109"/>
      <c r="G408" s="110"/>
      <c r="H408" s="873"/>
      <c r="I408" s="870"/>
      <c r="J408" s="873"/>
      <c r="K408" s="873"/>
      <c r="L408" s="873"/>
      <c r="M408" s="873"/>
      <c r="N408" s="873"/>
      <c r="O408" s="873"/>
      <c r="P408" s="463"/>
    </row>
    <row r="409" spans="1:16" s="114" customFormat="1" ht="15" hidden="1" customHeight="1" outlineLevel="1" thickBot="1">
      <c r="A409" s="454"/>
      <c r="B409" s="895"/>
      <c r="C409" s="874"/>
      <c r="D409" s="874"/>
      <c r="E409" s="874"/>
      <c r="F409" s="111"/>
      <c r="G409" s="112"/>
      <c r="H409" s="874"/>
      <c r="I409" s="871"/>
      <c r="J409" s="874"/>
      <c r="K409" s="874"/>
      <c r="L409" s="874"/>
      <c r="M409" s="874"/>
      <c r="N409" s="874"/>
      <c r="O409" s="874"/>
      <c r="P409" s="463"/>
    </row>
    <row r="410" spans="1:16" s="114" customFormat="1" ht="14.25" hidden="1" customHeight="1" outlineLevel="1">
      <c r="A410" s="454"/>
      <c r="B410" s="890">
        <v>133</v>
      </c>
      <c r="C410" s="893"/>
      <c r="D410" s="894"/>
      <c r="E410" s="893"/>
      <c r="F410" s="107"/>
      <c r="G410" s="108"/>
      <c r="H410" s="893"/>
      <c r="I410" s="869">
        <f t="shared" ref="I410" si="133">SUM(J410:N412)</f>
        <v>0</v>
      </c>
      <c r="J410" s="872"/>
      <c r="K410" s="872"/>
      <c r="L410" s="872"/>
      <c r="M410" s="872"/>
      <c r="N410" s="872"/>
      <c r="O410" s="872"/>
      <c r="P410" s="463"/>
    </row>
    <row r="411" spans="1:16" s="114" customFormat="1" ht="14.25" hidden="1" customHeight="1" outlineLevel="1">
      <c r="A411" s="454"/>
      <c r="B411" s="891"/>
      <c r="C411" s="873"/>
      <c r="D411" s="873"/>
      <c r="E411" s="873"/>
      <c r="F411" s="109"/>
      <c r="G411" s="110"/>
      <c r="H411" s="873"/>
      <c r="I411" s="870"/>
      <c r="J411" s="873"/>
      <c r="K411" s="873"/>
      <c r="L411" s="873"/>
      <c r="M411" s="873"/>
      <c r="N411" s="873"/>
      <c r="O411" s="873"/>
      <c r="P411" s="463"/>
    </row>
    <row r="412" spans="1:16" s="114" customFormat="1" ht="15" hidden="1" customHeight="1" outlineLevel="1" thickBot="1">
      <c r="A412" s="454"/>
      <c r="B412" s="895"/>
      <c r="C412" s="874"/>
      <c r="D412" s="874"/>
      <c r="E412" s="874"/>
      <c r="F412" s="111"/>
      <c r="G412" s="112"/>
      <c r="H412" s="874"/>
      <c r="I412" s="871"/>
      <c r="J412" s="874"/>
      <c r="K412" s="874"/>
      <c r="L412" s="874"/>
      <c r="M412" s="874"/>
      <c r="N412" s="874"/>
      <c r="O412" s="874"/>
      <c r="P412" s="463"/>
    </row>
    <row r="413" spans="1:16" s="114" customFormat="1" ht="14.25" hidden="1" customHeight="1" outlineLevel="1">
      <c r="A413" s="454"/>
      <c r="B413" s="890">
        <v>134</v>
      </c>
      <c r="C413" s="893"/>
      <c r="D413" s="894"/>
      <c r="E413" s="893"/>
      <c r="F413" s="107"/>
      <c r="G413" s="108"/>
      <c r="H413" s="893"/>
      <c r="I413" s="869">
        <f t="shared" ref="I413" si="134">SUM(J413:N415)</f>
        <v>0</v>
      </c>
      <c r="J413" s="872"/>
      <c r="K413" s="872"/>
      <c r="L413" s="872"/>
      <c r="M413" s="872"/>
      <c r="N413" s="872"/>
      <c r="O413" s="872"/>
      <c r="P413" s="463"/>
    </row>
    <row r="414" spans="1:16" s="114" customFormat="1" ht="14.25" hidden="1" customHeight="1" outlineLevel="1">
      <c r="A414" s="454"/>
      <c r="B414" s="891"/>
      <c r="C414" s="873"/>
      <c r="D414" s="873"/>
      <c r="E414" s="873"/>
      <c r="F414" s="109"/>
      <c r="G414" s="110"/>
      <c r="H414" s="873"/>
      <c r="I414" s="870"/>
      <c r="J414" s="873"/>
      <c r="K414" s="873"/>
      <c r="L414" s="873"/>
      <c r="M414" s="873"/>
      <c r="N414" s="873"/>
      <c r="O414" s="873"/>
      <c r="P414" s="463"/>
    </row>
    <row r="415" spans="1:16" s="114" customFormat="1" ht="15" hidden="1" customHeight="1" outlineLevel="1" thickBot="1">
      <c r="A415" s="454"/>
      <c r="B415" s="895"/>
      <c r="C415" s="874"/>
      <c r="D415" s="874"/>
      <c r="E415" s="874"/>
      <c r="F415" s="111"/>
      <c r="G415" s="112"/>
      <c r="H415" s="874"/>
      <c r="I415" s="871"/>
      <c r="J415" s="874"/>
      <c r="K415" s="874"/>
      <c r="L415" s="874"/>
      <c r="M415" s="874"/>
      <c r="N415" s="874"/>
      <c r="O415" s="874"/>
      <c r="P415" s="463"/>
    </row>
    <row r="416" spans="1:16" s="114" customFormat="1" ht="14.25" hidden="1" customHeight="1" outlineLevel="1">
      <c r="A416" s="454"/>
      <c r="B416" s="890">
        <v>135</v>
      </c>
      <c r="C416" s="893"/>
      <c r="D416" s="894"/>
      <c r="E416" s="893"/>
      <c r="F416" s="107"/>
      <c r="G416" s="108"/>
      <c r="H416" s="893"/>
      <c r="I416" s="869">
        <f t="shared" ref="I416" si="135">SUM(J416:N418)</f>
        <v>0</v>
      </c>
      <c r="J416" s="872"/>
      <c r="K416" s="872"/>
      <c r="L416" s="872"/>
      <c r="M416" s="872"/>
      <c r="N416" s="872"/>
      <c r="O416" s="872"/>
      <c r="P416" s="463"/>
    </row>
    <row r="417" spans="1:16" s="114" customFormat="1" ht="14.25" hidden="1" customHeight="1" outlineLevel="1">
      <c r="A417" s="454"/>
      <c r="B417" s="891"/>
      <c r="C417" s="873"/>
      <c r="D417" s="873"/>
      <c r="E417" s="873"/>
      <c r="F417" s="109"/>
      <c r="G417" s="110"/>
      <c r="H417" s="873"/>
      <c r="I417" s="870"/>
      <c r="J417" s="873"/>
      <c r="K417" s="873"/>
      <c r="L417" s="873"/>
      <c r="M417" s="873"/>
      <c r="N417" s="873"/>
      <c r="O417" s="873"/>
      <c r="P417" s="463"/>
    </row>
    <row r="418" spans="1:16" s="114" customFormat="1" ht="15" hidden="1" customHeight="1" outlineLevel="1" thickBot="1">
      <c r="A418" s="454"/>
      <c r="B418" s="895"/>
      <c r="C418" s="874"/>
      <c r="D418" s="874"/>
      <c r="E418" s="874"/>
      <c r="F418" s="111"/>
      <c r="G418" s="112"/>
      <c r="H418" s="874"/>
      <c r="I418" s="871"/>
      <c r="J418" s="874"/>
      <c r="K418" s="874"/>
      <c r="L418" s="874"/>
      <c r="M418" s="874"/>
      <c r="N418" s="874"/>
      <c r="O418" s="874"/>
      <c r="P418" s="463"/>
    </row>
    <row r="419" spans="1:16" s="114" customFormat="1" ht="14.25" hidden="1" customHeight="1" outlineLevel="1">
      <c r="A419" s="454"/>
      <c r="B419" s="890">
        <v>136</v>
      </c>
      <c r="C419" s="893"/>
      <c r="D419" s="894"/>
      <c r="E419" s="893"/>
      <c r="F419" s="107"/>
      <c r="G419" s="108"/>
      <c r="H419" s="893"/>
      <c r="I419" s="869">
        <f t="shared" ref="I419" si="136">SUM(J419:N421)</f>
        <v>0</v>
      </c>
      <c r="J419" s="872"/>
      <c r="K419" s="872"/>
      <c r="L419" s="872"/>
      <c r="M419" s="872"/>
      <c r="N419" s="872"/>
      <c r="O419" s="872"/>
      <c r="P419" s="463"/>
    </row>
    <row r="420" spans="1:16" s="114" customFormat="1" ht="14.25" hidden="1" customHeight="1" outlineLevel="1">
      <c r="A420" s="454"/>
      <c r="B420" s="891"/>
      <c r="C420" s="873"/>
      <c r="D420" s="873"/>
      <c r="E420" s="873"/>
      <c r="F420" s="109"/>
      <c r="G420" s="110"/>
      <c r="H420" s="873"/>
      <c r="I420" s="870"/>
      <c r="J420" s="873"/>
      <c r="K420" s="873"/>
      <c r="L420" s="873"/>
      <c r="M420" s="873"/>
      <c r="N420" s="873"/>
      <c r="O420" s="873"/>
      <c r="P420" s="463"/>
    </row>
    <row r="421" spans="1:16" s="114" customFormat="1" ht="15" hidden="1" customHeight="1" outlineLevel="1" thickBot="1">
      <c r="A421" s="454"/>
      <c r="B421" s="895"/>
      <c r="C421" s="874"/>
      <c r="D421" s="874"/>
      <c r="E421" s="874"/>
      <c r="F421" s="111"/>
      <c r="G421" s="112"/>
      <c r="H421" s="874"/>
      <c r="I421" s="871"/>
      <c r="J421" s="874"/>
      <c r="K421" s="874"/>
      <c r="L421" s="874"/>
      <c r="M421" s="874"/>
      <c r="N421" s="874"/>
      <c r="O421" s="874"/>
      <c r="P421" s="463"/>
    </row>
    <row r="422" spans="1:16" s="114" customFormat="1" ht="14.25" hidden="1" customHeight="1" outlineLevel="1">
      <c r="A422" s="454"/>
      <c r="B422" s="890">
        <v>137</v>
      </c>
      <c r="C422" s="893"/>
      <c r="D422" s="894"/>
      <c r="E422" s="893"/>
      <c r="F422" s="107"/>
      <c r="G422" s="108"/>
      <c r="H422" s="893"/>
      <c r="I422" s="869">
        <f t="shared" ref="I422" si="137">SUM(J422:N424)</f>
        <v>0</v>
      </c>
      <c r="J422" s="872"/>
      <c r="K422" s="872"/>
      <c r="L422" s="872"/>
      <c r="M422" s="872"/>
      <c r="N422" s="872"/>
      <c r="O422" s="872"/>
      <c r="P422" s="463"/>
    </row>
    <row r="423" spans="1:16" s="114" customFormat="1" ht="14.25" hidden="1" customHeight="1" outlineLevel="1">
      <c r="A423" s="454"/>
      <c r="B423" s="891"/>
      <c r="C423" s="873"/>
      <c r="D423" s="873"/>
      <c r="E423" s="873"/>
      <c r="F423" s="109"/>
      <c r="G423" s="110"/>
      <c r="H423" s="873"/>
      <c r="I423" s="870"/>
      <c r="J423" s="873"/>
      <c r="K423" s="873"/>
      <c r="L423" s="873"/>
      <c r="M423" s="873"/>
      <c r="N423" s="873"/>
      <c r="O423" s="873"/>
      <c r="P423" s="463"/>
    </row>
    <row r="424" spans="1:16" s="114" customFormat="1" ht="15" hidden="1" customHeight="1" outlineLevel="1" thickBot="1">
      <c r="A424" s="454"/>
      <c r="B424" s="895"/>
      <c r="C424" s="874"/>
      <c r="D424" s="874"/>
      <c r="E424" s="874"/>
      <c r="F424" s="111"/>
      <c r="G424" s="112"/>
      <c r="H424" s="874"/>
      <c r="I424" s="871"/>
      <c r="J424" s="874"/>
      <c r="K424" s="874"/>
      <c r="L424" s="874"/>
      <c r="M424" s="874"/>
      <c r="N424" s="874"/>
      <c r="O424" s="874"/>
      <c r="P424" s="463"/>
    </row>
    <row r="425" spans="1:16" s="114" customFormat="1" ht="14.25" hidden="1" customHeight="1" outlineLevel="1">
      <c r="A425" s="454"/>
      <c r="B425" s="890">
        <v>138</v>
      </c>
      <c r="C425" s="893"/>
      <c r="D425" s="894"/>
      <c r="E425" s="893"/>
      <c r="F425" s="107"/>
      <c r="G425" s="108"/>
      <c r="H425" s="893"/>
      <c r="I425" s="869">
        <f t="shared" ref="I425" si="138">SUM(J425:N427)</f>
        <v>0</v>
      </c>
      <c r="J425" s="872"/>
      <c r="K425" s="872"/>
      <c r="L425" s="872"/>
      <c r="M425" s="872"/>
      <c r="N425" s="872"/>
      <c r="O425" s="872"/>
      <c r="P425" s="463"/>
    </row>
    <row r="426" spans="1:16" s="114" customFormat="1" ht="14.25" hidden="1" customHeight="1" outlineLevel="1">
      <c r="A426" s="454"/>
      <c r="B426" s="891"/>
      <c r="C426" s="873"/>
      <c r="D426" s="873"/>
      <c r="E426" s="873"/>
      <c r="F426" s="109"/>
      <c r="G426" s="110"/>
      <c r="H426" s="873"/>
      <c r="I426" s="870"/>
      <c r="J426" s="873"/>
      <c r="K426" s="873"/>
      <c r="L426" s="873"/>
      <c r="M426" s="873"/>
      <c r="N426" s="873"/>
      <c r="O426" s="873"/>
      <c r="P426" s="463"/>
    </row>
    <row r="427" spans="1:16" s="114" customFormat="1" ht="15" hidden="1" customHeight="1" outlineLevel="1" thickBot="1">
      <c r="A427" s="454"/>
      <c r="B427" s="895"/>
      <c r="C427" s="874"/>
      <c r="D427" s="874"/>
      <c r="E427" s="874"/>
      <c r="F427" s="111"/>
      <c r="G427" s="112"/>
      <c r="H427" s="874"/>
      <c r="I427" s="871"/>
      <c r="J427" s="874"/>
      <c r="K427" s="874"/>
      <c r="L427" s="874"/>
      <c r="M427" s="874"/>
      <c r="N427" s="874"/>
      <c r="O427" s="874"/>
      <c r="P427" s="463"/>
    </row>
    <row r="428" spans="1:16" s="114" customFormat="1" ht="14.25" hidden="1" customHeight="1" outlineLevel="1">
      <c r="A428" s="454"/>
      <c r="B428" s="890">
        <v>139</v>
      </c>
      <c r="C428" s="893"/>
      <c r="D428" s="894"/>
      <c r="E428" s="893"/>
      <c r="F428" s="107"/>
      <c r="G428" s="108"/>
      <c r="H428" s="893"/>
      <c r="I428" s="869">
        <f t="shared" ref="I428" si="139">SUM(J428:N430)</f>
        <v>0</v>
      </c>
      <c r="J428" s="872"/>
      <c r="K428" s="872"/>
      <c r="L428" s="872"/>
      <c r="M428" s="872"/>
      <c r="N428" s="872"/>
      <c r="O428" s="872"/>
      <c r="P428" s="463"/>
    </row>
    <row r="429" spans="1:16" s="114" customFormat="1" ht="14.25" hidden="1" customHeight="1" outlineLevel="1">
      <c r="A429" s="454"/>
      <c r="B429" s="891"/>
      <c r="C429" s="873"/>
      <c r="D429" s="873"/>
      <c r="E429" s="873"/>
      <c r="F429" s="109"/>
      <c r="G429" s="110"/>
      <c r="H429" s="873"/>
      <c r="I429" s="870"/>
      <c r="J429" s="873"/>
      <c r="K429" s="873"/>
      <c r="L429" s="873"/>
      <c r="M429" s="873"/>
      <c r="N429" s="873"/>
      <c r="O429" s="873"/>
      <c r="P429" s="463"/>
    </row>
    <row r="430" spans="1:16" s="114" customFormat="1" ht="15" hidden="1" customHeight="1" outlineLevel="1" thickBot="1">
      <c r="A430" s="454"/>
      <c r="B430" s="895"/>
      <c r="C430" s="874"/>
      <c r="D430" s="874"/>
      <c r="E430" s="874"/>
      <c r="F430" s="111"/>
      <c r="G430" s="112"/>
      <c r="H430" s="874"/>
      <c r="I430" s="871"/>
      <c r="J430" s="874"/>
      <c r="K430" s="874"/>
      <c r="L430" s="874"/>
      <c r="M430" s="874"/>
      <c r="N430" s="874"/>
      <c r="O430" s="874"/>
      <c r="P430" s="463"/>
    </row>
    <row r="431" spans="1:16" s="114" customFormat="1" ht="14.25" hidden="1" customHeight="1" outlineLevel="1">
      <c r="A431" s="454"/>
      <c r="B431" s="890">
        <v>140</v>
      </c>
      <c r="C431" s="893"/>
      <c r="D431" s="894"/>
      <c r="E431" s="893"/>
      <c r="F431" s="107"/>
      <c r="G431" s="108"/>
      <c r="H431" s="893"/>
      <c r="I431" s="869">
        <f t="shared" ref="I431" si="140">SUM(J431:N433)</f>
        <v>0</v>
      </c>
      <c r="J431" s="872"/>
      <c r="K431" s="872"/>
      <c r="L431" s="872"/>
      <c r="M431" s="872"/>
      <c r="N431" s="872"/>
      <c r="O431" s="872"/>
      <c r="P431" s="463"/>
    </row>
    <row r="432" spans="1:16" s="114" customFormat="1" ht="14.25" hidden="1" customHeight="1" outlineLevel="1">
      <c r="A432" s="454"/>
      <c r="B432" s="891"/>
      <c r="C432" s="873"/>
      <c r="D432" s="873"/>
      <c r="E432" s="873"/>
      <c r="F432" s="109"/>
      <c r="G432" s="110"/>
      <c r="H432" s="873"/>
      <c r="I432" s="870"/>
      <c r="J432" s="873"/>
      <c r="K432" s="873"/>
      <c r="L432" s="873"/>
      <c r="M432" s="873"/>
      <c r="N432" s="873"/>
      <c r="O432" s="873"/>
      <c r="P432" s="463"/>
    </row>
    <row r="433" spans="1:16" s="114" customFormat="1" ht="15" hidden="1" customHeight="1" outlineLevel="1" thickBot="1">
      <c r="A433" s="454"/>
      <c r="B433" s="895"/>
      <c r="C433" s="874"/>
      <c r="D433" s="874"/>
      <c r="E433" s="874"/>
      <c r="F433" s="111"/>
      <c r="G433" s="112"/>
      <c r="H433" s="874"/>
      <c r="I433" s="871"/>
      <c r="J433" s="874"/>
      <c r="K433" s="874"/>
      <c r="L433" s="874"/>
      <c r="M433" s="874"/>
      <c r="N433" s="874"/>
      <c r="O433" s="874"/>
      <c r="P433" s="463"/>
    </row>
    <row r="434" spans="1:16" s="114" customFormat="1" ht="14.25" hidden="1" customHeight="1" outlineLevel="1">
      <c r="A434" s="454"/>
      <c r="B434" s="890">
        <v>141</v>
      </c>
      <c r="C434" s="893"/>
      <c r="D434" s="894"/>
      <c r="E434" s="893"/>
      <c r="F434" s="107"/>
      <c r="G434" s="108"/>
      <c r="H434" s="893"/>
      <c r="I434" s="869">
        <f t="shared" ref="I434" si="141">SUM(J434:N436)</f>
        <v>0</v>
      </c>
      <c r="J434" s="872"/>
      <c r="K434" s="872"/>
      <c r="L434" s="872"/>
      <c r="M434" s="872"/>
      <c r="N434" s="872"/>
      <c r="O434" s="872"/>
      <c r="P434" s="463"/>
    </row>
    <row r="435" spans="1:16" s="114" customFormat="1" ht="14.25" hidden="1" customHeight="1" outlineLevel="1">
      <c r="A435" s="454"/>
      <c r="B435" s="891"/>
      <c r="C435" s="873"/>
      <c r="D435" s="873"/>
      <c r="E435" s="873"/>
      <c r="F435" s="109"/>
      <c r="G435" s="110"/>
      <c r="H435" s="873"/>
      <c r="I435" s="870"/>
      <c r="J435" s="873"/>
      <c r="K435" s="873"/>
      <c r="L435" s="873"/>
      <c r="M435" s="873"/>
      <c r="N435" s="873"/>
      <c r="O435" s="873"/>
      <c r="P435" s="463"/>
    </row>
    <row r="436" spans="1:16" s="114" customFormat="1" ht="15" hidden="1" customHeight="1" outlineLevel="1" thickBot="1">
      <c r="A436" s="454"/>
      <c r="B436" s="895"/>
      <c r="C436" s="874"/>
      <c r="D436" s="874"/>
      <c r="E436" s="874"/>
      <c r="F436" s="111"/>
      <c r="G436" s="112"/>
      <c r="H436" s="874"/>
      <c r="I436" s="871"/>
      <c r="J436" s="874"/>
      <c r="K436" s="874"/>
      <c r="L436" s="874"/>
      <c r="M436" s="874"/>
      <c r="N436" s="874"/>
      <c r="O436" s="874"/>
      <c r="P436" s="463"/>
    </row>
    <row r="437" spans="1:16" s="114" customFormat="1" ht="14.25" hidden="1" customHeight="1" outlineLevel="1">
      <c r="A437" s="454"/>
      <c r="B437" s="890">
        <v>142</v>
      </c>
      <c r="C437" s="893"/>
      <c r="D437" s="894"/>
      <c r="E437" s="893"/>
      <c r="F437" s="107"/>
      <c r="G437" s="108"/>
      <c r="H437" s="893"/>
      <c r="I437" s="869">
        <f t="shared" ref="I437" si="142">SUM(J437:N439)</f>
        <v>0</v>
      </c>
      <c r="J437" s="872"/>
      <c r="K437" s="872"/>
      <c r="L437" s="872"/>
      <c r="M437" s="872"/>
      <c r="N437" s="872"/>
      <c r="O437" s="872"/>
      <c r="P437" s="463"/>
    </row>
    <row r="438" spans="1:16" s="114" customFormat="1" ht="14.25" hidden="1" customHeight="1" outlineLevel="1">
      <c r="A438" s="454"/>
      <c r="B438" s="891"/>
      <c r="C438" s="873"/>
      <c r="D438" s="873"/>
      <c r="E438" s="873"/>
      <c r="F438" s="109"/>
      <c r="G438" s="110"/>
      <c r="H438" s="873"/>
      <c r="I438" s="870"/>
      <c r="J438" s="873"/>
      <c r="K438" s="873"/>
      <c r="L438" s="873"/>
      <c r="M438" s="873"/>
      <c r="N438" s="873"/>
      <c r="O438" s="873"/>
      <c r="P438" s="463"/>
    </row>
    <row r="439" spans="1:16" s="114" customFormat="1" ht="15" hidden="1" customHeight="1" outlineLevel="1" thickBot="1">
      <c r="A439" s="454"/>
      <c r="B439" s="895"/>
      <c r="C439" s="874"/>
      <c r="D439" s="874"/>
      <c r="E439" s="874"/>
      <c r="F439" s="111"/>
      <c r="G439" s="112"/>
      <c r="H439" s="874"/>
      <c r="I439" s="871"/>
      <c r="J439" s="874"/>
      <c r="K439" s="874"/>
      <c r="L439" s="874"/>
      <c r="M439" s="874"/>
      <c r="N439" s="874"/>
      <c r="O439" s="874"/>
      <c r="P439" s="463"/>
    </row>
    <row r="440" spans="1:16" s="114" customFormat="1" ht="14.25" hidden="1" customHeight="1" outlineLevel="1">
      <c r="A440" s="454"/>
      <c r="B440" s="890">
        <v>143</v>
      </c>
      <c r="C440" s="893"/>
      <c r="D440" s="894"/>
      <c r="E440" s="893"/>
      <c r="F440" s="107"/>
      <c r="G440" s="108"/>
      <c r="H440" s="893"/>
      <c r="I440" s="869">
        <f t="shared" ref="I440" si="143">SUM(J440:N442)</f>
        <v>0</v>
      </c>
      <c r="J440" s="872"/>
      <c r="K440" s="872"/>
      <c r="L440" s="872"/>
      <c r="M440" s="872"/>
      <c r="N440" s="872"/>
      <c r="O440" s="872"/>
      <c r="P440" s="463"/>
    </row>
    <row r="441" spans="1:16" s="114" customFormat="1" ht="14.25" hidden="1" customHeight="1" outlineLevel="1">
      <c r="A441" s="454"/>
      <c r="B441" s="891"/>
      <c r="C441" s="873"/>
      <c r="D441" s="873"/>
      <c r="E441" s="873"/>
      <c r="F441" s="109"/>
      <c r="G441" s="110"/>
      <c r="H441" s="873"/>
      <c r="I441" s="870"/>
      <c r="J441" s="873"/>
      <c r="K441" s="873"/>
      <c r="L441" s="873"/>
      <c r="M441" s="873"/>
      <c r="N441" s="873"/>
      <c r="O441" s="873"/>
      <c r="P441" s="463"/>
    </row>
    <row r="442" spans="1:16" s="114" customFormat="1" ht="15" hidden="1" customHeight="1" outlineLevel="1" thickBot="1">
      <c r="A442" s="454"/>
      <c r="B442" s="895"/>
      <c r="C442" s="874"/>
      <c r="D442" s="874"/>
      <c r="E442" s="874"/>
      <c r="F442" s="111"/>
      <c r="G442" s="112"/>
      <c r="H442" s="874"/>
      <c r="I442" s="871"/>
      <c r="J442" s="874"/>
      <c r="K442" s="874"/>
      <c r="L442" s="874"/>
      <c r="M442" s="874"/>
      <c r="N442" s="874"/>
      <c r="O442" s="874"/>
      <c r="P442" s="463"/>
    </row>
    <row r="443" spans="1:16" s="114" customFormat="1" ht="14.25" hidden="1" customHeight="1" outlineLevel="1">
      <c r="A443" s="454"/>
      <c r="B443" s="890">
        <v>144</v>
      </c>
      <c r="C443" s="893"/>
      <c r="D443" s="894"/>
      <c r="E443" s="893"/>
      <c r="F443" s="107"/>
      <c r="G443" s="108"/>
      <c r="H443" s="893"/>
      <c r="I443" s="869">
        <f t="shared" ref="I443" si="144">SUM(J443:N445)</f>
        <v>0</v>
      </c>
      <c r="J443" s="872"/>
      <c r="K443" s="872"/>
      <c r="L443" s="872"/>
      <c r="M443" s="872"/>
      <c r="N443" s="872"/>
      <c r="O443" s="872"/>
      <c r="P443" s="463"/>
    </row>
    <row r="444" spans="1:16" s="114" customFormat="1" ht="14.25" hidden="1" customHeight="1" outlineLevel="1">
      <c r="A444" s="454"/>
      <c r="B444" s="891"/>
      <c r="C444" s="873"/>
      <c r="D444" s="873"/>
      <c r="E444" s="873"/>
      <c r="F444" s="109"/>
      <c r="G444" s="110"/>
      <c r="H444" s="873"/>
      <c r="I444" s="870"/>
      <c r="J444" s="873"/>
      <c r="K444" s="873"/>
      <c r="L444" s="873"/>
      <c r="M444" s="873"/>
      <c r="N444" s="873"/>
      <c r="O444" s="873"/>
      <c r="P444" s="463"/>
    </row>
    <row r="445" spans="1:16" s="114" customFormat="1" ht="15" hidden="1" customHeight="1" outlineLevel="1" thickBot="1">
      <c r="A445" s="454"/>
      <c r="B445" s="895"/>
      <c r="C445" s="874"/>
      <c r="D445" s="874"/>
      <c r="E445" s="874"/>
      <c r="F445" s="111"/>
      <c r="G445" s="112"/>
      <c r="H445" s="874"/>
      <c r="I445" s="871"/>
      <c r="J445" s="874"/>
      <c r="K445" s="874"/>
      <c r="L445" s="874"/>
      <c r="M445" s="874"/>
      <c r="N445" s="874"/>
      <c r="O445" s="874"/>
      <c r="P445" s="463"/>
    </row>
    <row r="446" spans="1:16" s="114" customFormat="1" ht="14.25" hidden="1" customHeight="1" outlineLevel="1">
      <c r="A446" s="454"/>
      <c r="B446" s="890">
        <v>145</v>
      </c>
      <c r="C446" s="893"/>
      <c r="D446" s="894"/>
      <c r="E446" s="893"/>
      <c r="F446" s="107"/>
      <c r="G446" s="108"/>
      <c r="H446" s="893"/>
      <c r="I446" s="869">
        <f t="shared" ref="I446" si="145">SUM(J446:N448)</f>
        <v>0</v>
      </c>
      <c r="J446" s="872"/>
      <c r="K446" s="872"/>
      <c r="L446" s="872"/>
      <c r="M446" s="872"/>
      <c r="N446" s="872"/>
      <c r="O446" s="872"/>
      <c r="P446" s="463"/>
    </row>
    <row r="447" spans="1:16" s="114" customFormat="1" ht="14.25" hidden="1" customHeight="1" outlineLevel="1">
      <c r="A447" s="454"/>
      <c r="B447" s="891"/>
      <c r="C447" s="873"/>
      <c r="D447" s="873"/>
      <c r="E447" s="873"/>
      <c r="F447" s="109"/>
      <c r="G447" s="110"/>
      <c r="H447" s="873"/>
      <c r="I447" s="870"/>
      <c r="J447" s="873"/>
      <c r="K447" s="873"/>
      <c r="L447" s="873"/>
      <c r="M447" s="873"/>
      <c r="N447" s="873"/>
      <c r="O447" s="873"/>
      <c r="P447" s="463"/>
    </row>
    <row r="448" spans="1:16" s="114" customFormat="1" ht="15" hidden="1" customHeight="1" outlineLevel="1" thickBot="1">
      <c r="A448" s="454"/>
      <c r="B448" s="895"/>
      <c r="C448" s="874"/>
      <c r="D448" s="874"/>
      <c r="E448" s="874"/>
      <c r="F448" s="111"/>
      <c r="G448" s="112"/>
      <c r="H448" s="874"/>
      <c r="I448" s="871"/>
      <c r="J448" s="874"/>
      <c r="K448" s="874"/>
      <c r="L448" s="874"/>
      <c r="M448" s="874"/>
      <c r="N448" s="874"/>
      <c r="O448" s="874"/>
      <c r="P448" s="463"/>
    </row>
    <row r="449" spans="1:16" s="114" customFormat="1" ht="14.25" hidden="1" customHeight="1" outlineLevel="1">
      <c r="A449" s="454"/>
      <c r="B449" s="890">
        <v>146</v>
      </c>
      <c r="C449" s="893"/>
      <c r="D449" s="894"/>
      <c r="E449" s="893"/>
      <c r="F449" s="107"/>
      <c r="G449" s="108"/>
      <c r="H449" s="893"/>
      <c r="I449" s="869">
        <f t="shared" ref="I449" si="146">SUM(J449:N451)</f>
        <v>0</v>
      </c>
      <c r="J449" s="872"/>
      <c r="K449" s="872"/>
      <c r="L449" s="872"/>
      <c r="M449" s="872"/>
      <c r="N449" s="872"/>
      <c r="O449" s="872"/>
      <c r="P449" s="463"/>
    </row>
    <row r="450" spans="1:16" s="114" customFormat="1" ht="14.25" hidden="1" customHeight="1" outlineLevel="1">
      <c r="A450" s="454"/>
      <c r="B450" s="891"/>
      <c r="C450" s="873"/>
      <c r="D450" s="873"/>
      <c r="E450" s="873"/>
      <c r="F450" s="109"/>
      <c r="G450" s="110"/>
      <c r="H450" s="873"/>
      <c r="I450" s="870"/>
      <c r="J450" s="873"/>
      <c r="K450" s="873"/>
      <c r="L450" s="873"/>
      <c r="M450" s="873"/>
      <c r="N450" s="873"/>
      <c r="O450" s="873"/>
      <c r="P450" s="463"/>
    </row>
    <row r="451" spans="1:16" s="114" customFormat="1" ht="15" hidden="1" customHeight="1" outlineLevel="1" thickBot="1">
      <c r="A451" s="454"/>
      <c r="B451" s="895"/>
      <c r="C451" s="874"/>
      <c r="D451" s="874"/>
      <c r="E451" s="874"/>
      <c r="F451" s="111"/>
      <c r="G451" s="112"/>
      <c r="H451" s="874"/>
      <c r="I451" s="871"/>
      <c r="J451" s="874"/>
      <c r="K451" s="874"/>
      <c r="L451" s="874"/>
      <c r="M451" s="874"/>
      <c r="N451" s="874"/>
      <c r="O451" s="874"/>
      <c r="P451" s="463"/>
    </row>
    <row r="452" spans="1:16" s="114" customFormat="1" ht="14.25" hidden="1" customHeight="1" outlineLevel="1">
      <c r="A452" s="454"/>
      <c r="B452" s="890">
        <v>147</v>
      </c>
      <c r="C452" s="893"/>
      <c r="D452" s="894"/>
      <c r="E452" s="893"/>
      <c r="F452" s="107"/>
      <c r="G452" s="108"/>
      <c r="H452" s="893"/>
      <c r="I452" s="869">
        <f t="shared" ref="I452" si="147">SUM(J452:N454)</f>
        <v>0</v>
      </c>
      <c r="J452" s="872"/>
      <c r="K452" s="872"/>
      <c r="L452" s="872"/>
      <c r="M452" s="872"/>
      <c r="N452" s="872"/>
      <c r="O452" s="872"/>
      <c r="P452" s="463"/>
    </row>
    <row r="453" spans="1:16" s="114" customFormat="1" ht="14.25" hidden="1" customHeight="1" outlineLevel="1">
      <c r="A453" s="454"/>
      <c r="B453" s="891"/>
      <c r="C453" s="873"/>
      <c r="D453" s="873"/>
      <c r="E453" s="873"/>
      <c r="F453" s="109"/>
      <c r="G453" s="110"/>
      <c r="H453" s="873"/>
      <c r="I453" s="870"/>
      <c r="J453" s="873"/>
      <c r="K453" s="873"/>
      <c r="L453" s="873"/>
      <c r="M453" s="873"/>
      <c r="N453" s="873"/>
      <c r="O453" s="873"/>
      <c r="P453" s="463"/>
    </row>
    <row r="454" spans="1:16" s="114" customFormat="1" ht="15" hidden="1" customHeight="1" outlineLevel="1" thickBot="1">
      <c r="A454" s="454"/>
      <c r="B454" s="895"/>
      <c r="C454" s="874"/>
      <c r="D454" s="874"/>
      <c r="E454" s="874"/>
      <c r="F454" s="111"/>
      <c r="G454" s="112"/>
      <c r="H454" s="874"/>
      <c r="I454" s="871"/>
      <c r="J454" s="874"/>
      <c r="K454" s="874"/>
      <c r="L454" s="874"/>
      <c r="M454" s="874"/>
      <c r="N454" s="874"/>
      <c r="O454" s="874"/>
      <c r="P454" s="463"/>
    </row>
    <row r="455" spans="1:16" s="114" customFormat="1" ht="14.25" hidden="1" customHeight="1" outlineLevel="1">
      <c r="A455" s="454"/>
      <c r="B455" s="890">
        <v>148</v>
      </c>
      <c r="C455" s="893"/>
      <c r="D455" s="894"/>
      <c r="E455" s="893"/>
      <c r="F455" s="107"/>
      <c r="G455" s="108"/>
      <c r="H455" s="893"/>
      <c r="I455" s="869">
        <f t="shared" ref="I455" si="148">SUM(J455:N457)</f>
        <v>0</v>
      </c>
      <c r="J455" s="872"/>
      <c r="K455" s="872"/>
      <c r="L455" s="872"/>
      <c r="M455" s="872"/>
      <c r="N455" s="872"/>
      <c r="O455" s="872"/>
      <c r="P455" s="463"/>
    </row>
    <row r="456" spans="1:16" s="114" customFormat="1" ht="14.25" hidden="1" customHeight="1" outlineLevel="1">
      <c r="A456" s="454"/>
      <c r="B456" s="891"/>
      <c r="C456" s="873"/>
      <c r="D456" s="873"/>
      <c r="E456" s="873"/>
      <c r="F456" s="109"/>
      <c r="G456" s="110"/>
      <c r="H456" s="873"/>
      <c r="I456" s="870"/>
      <c r="J456" s="873"/>
      <c r="K456" s="873"/>
      <c r="L456" s="873"/>
      <c r="M456" s="873"/>
      <c r="N456" s="873"/>
      <c r="O456" s="873"/>
      <c r="P456" s="463"/>
    </row>
    <row r="457" spans="1:16" s="114" customFormat="1" ht="15" hidden="1" customHeight="1" outlineLevel="1" thickBot="1">
      <c r="A457" s="454"/>
      <c r="B457" s="895"/>
      <c r="C457" s="874"/>
      <c r="D457" s="874"/>
      <c r="E457" s="874"/>
      <c r="F457" s="111"/>
      <c r="G457" s="112"/>
      <c r="H457" s="874"/>
      <c r="I457" s="871"/>
      <c r="J457" s="874"/>
      <c r="K457" s="874"/>
      <c r="L457" s="874"/>
      <c r="M457" s="874"/>
      <c r="N457" s="874"/>
      <c r="O457" s="874"/>
      <c r="P457" s="463"/>
    </row>
    <row r="458" spans="1:16" s="114" customFormat="1" ht="14.25" hidden="1" customHeight="1" outlineLevel="1">
      <c r="A458" s="454"/>
      <c r="B458" s="890">
        <v>149</v>
      </c>
      <c r="C458" s="893"/>
      <c r="D458" s="894"/>
      <c r="E458" s="893"/>
      <c r="F458" s="107"/>
      <c r="G458" s="108"/>
      <c r="H458" s="893"/>
      <c r="I458" s="869">
        <f t="shared" ref="I458" si="149">SUM(J458:N460)</f>
        <v>0</v>
      </c>
      <c r="J458" s="872"/>
      <c r="K458" s="872"/>
      <c r="L458" s="872"/>
      <c r="M458" s="872"/>
      <c r="N458" s="872"/>
      <c r="O458" s="872"/>
      <c r="P458" s="463"/>
    </row>
    <row r="459" spans="1:16" s="114" customFormat="1" ht="14.25" hidden="1" customHeight="1" outlineLevel="1">
      <c r="A459" s="454"/>
      <c r="B459" s="891"/>
      <c r="C459" s="873"/>
      <c r="D459" s="873"/>
      <c r="E459" s="873"/>
      <c r="F459" s="109"/>
      <c r="G459" s="110"/>
      <c r="H459" s="873"/>
      <c r="I459" s="870"/>
      <c r="J459" s="873"/>
      <c r="K459" s="873"/>
      <c r="L459" s="873"/>
      <c r="M459" s="873"/>
      <c r="N459" s="873"/>
      <c r="O459" s="873"/>
      <c r="P459" s="463"/>
    </row>
    <row r="460" spans="1:16" s="114" customFormat="1" ht="15" hidden="1" customHeight="1" outlineLevel="1" thickBot="1">
      <c r="A460" s="454"/>
      <c r="B460" s="895"/>
      <c r="C460" s="874"/>
      <c r="D460" s="874"/>
      <c r="E460" s="874"/>
      <c r="F460" s="111"/>
      <c r="G460" s="112"/>
      <c r="H460" s="874"/>
      <c r="I460" s="871"/>
      <c r="J460" s="874"/>
      <c r="K460" s="874"/>
      <c r="L460" s="874"/>
      <c r="M460" s="874"/>
      <c r="N460" s="874"/>
      <c r="O460" s="874"/>
      <c r="P460" s="463"/>
    </row>
    <row r="461" spans="1:16" s="114" customFormat="1" ht="14.25" hidden="1" customHeight="1" outlineLevel="1">
      <c r="A461" s="454"/>
      <c r="B461" s="890">
        <v>150</v>
      </c>
      <c r="C461" s="893"/>
      <c r="D461" s="894"/>
      <c r="E461" s="893"/>
      <c r="F461" s="107"/>
      <c r="G461" s="108"/>
      <c r="H461" s="893"/>
      <c r="I461" s="869">
        <f t="shared" ref="I461" si="150">SUM(J461:N463)</f>
        <v>0</v>
      </c>
      <c r="J461" s="872"/>
      <c r="K461" s="872"/>
      <c r="L461" s="872"/>
      <c r="M461" s="872"/>
      <c r="N461" s="872"/>
      <c r="O461" s="872"/>
      <c r="P461" s="463"/>
    </row>
    <row r="462" spans="1:16" s="114" customFormat="1" ht="14.25" hidden="1" customHeight="1" outlineLevel="1">
      <c r="A462" s="454"/>
      <c r="B462" s="891"/>
      <c r="C462" s="873"/>
      <c r="D462" s="873"/>
      <c r="E462" s="873"/>
      <c r="F462" s="109"/>
      <c r="G462" s="110"/>
      <c r="H462" s="873"/>
      <c r="I462" s="870"/>
      <c r="J462" s="873"/>
      <c r="K462" s="873"/>
      <c r="L462" s="873"/>
      <c r="M462" s="873"/>
      <c r="N462" s="873"/>
      <c r="O462" s="873"/>
      <c r="P462" s="463"/>
    </row>
    <row r="463" spans="1:16" s="114" customFormat="1" ht="15" hidden="1" customHeight="1" outlineLevel="1" thickBot="1">
      <c r="A463" s="454"/>
      <c r="B463" s="895"/>
      <c r="C463" s="874"/>
      <c r="D463" s="874"/>
      <c r="E463" s="874"/>
      <c r="F463" s="111"/>
      <c r="G463" s="112"/>
      <c r="H463" s="874"/>
      <c r="I463" s="871"/>
      <c r="J463" s="874"/>
      <c r="K463" s="874"/>
      <c r="L463" s="874"/>
      <c r="M463" s="874"/>
      <c r="N463" s="874"/>
      <c r="O463" s="874"/>
      <c r="P463" s="463"/>
    </row>
    <row r="464" spans="1:16" s="114" customFormat="1" ht="14.25" hidden="1" customHeight="1" outlineLevel="1">
      <c r="A464" s="454"/>
      <c r="B464" s="890">
        <v>151</v>
      </c>
      <c r="C464" s="893"/>
      <c r="D464" s="894"/>
      <c r="E464" s="893"/>
      <c r="F464" s="107"/>
      <c r="G464" s="108"/>
      <c r="H464" s="893"/>
      <c r="I464" s="869">
        <f t="shared" ref="I464" si="151">SUM(J464:N466)</f>
        <v>0</v>
      </c>
      <c r="J464" s="872"/>
      <c r="K464" s="872"/>
      <c r="L464" s="872"/>
      <c r="M464" s="872"/>
      <c r="N464" s="872"/>
      <c r="O464" s="872"/>
      <c r="P464" s="463"/>
    </row>
    <row r="465" spans="1:16" s="114" customFormat="1" ht="14.25" hidden="1" customHeight="1" outlineLevel="1">
      <c r="A465" s="454"/>
      <c r="B465" s="891"/>
      <c r="C465" s="873"/>
      <c r="D465" s="873"/>
      <c r="E465" s="873"/>
      <c r="F465" s="109"/>
      <c r="G465" s="110"/>
      <c r="H465" s="873"/>
      <c r="I465" s="870"/>
      <c r="J465" s="873"/>
      <c r="K465" s="873"/>
      <c r="L465" s="873"/>
      <c r="M465" s="873"/>
      <c r="N465" s="873"/>
      <c r="O465" s="873"/>
      <c r="P465" s="463"/>
    </row>
    <row r="466" spans="1:16" s="114" customFormat="1" ht="15" hidden="1" customHeight="1" outlineLevel="1" thickBot="1">
      <c r="A466" s="454"/>
      <c r="B466" s="895"/>
      <c r="C466" s="874"/>
      <c r="D466" s="874"/>
      <c r="E466" s="874"/>
      <c r="F466" s="111"/>
      <c r="G466" s="112"/>
      <c r="H466" s="874"/>
      <c r="I466" s="871"/>
      <c r="J466" s="874"/>
      <c r="K466" s="874"/>
      <c r="L466" s="874"/>
      <c r="M466" s="874"/>
      <c r="N466" s="874"/>
      <c r="O466" s="874"/>
      <c r="P466" s="463"/>
    </row>
    <row r="467" spans="1:16" s="114" customFormat="1" ht="14.25" hidden="1" customHeight="1" outlineLevel="1">
      <c r="A467" s="454"/>
      <c r="B467" s="890">
        <v>152</v>
      </c>
      <c r="C467" s="893"/>
      <c r="D467" s="894"/>
      <c r="E467" s="893"/>
      <c r="F467" s="107"/>
      <c r="G467" s="108"/>
      <c r="H467" s="893"/>
      <c r="I467" s="869">
        <f t="shared" ref="I467" si="152">SUM(J467:N469)</f>
        <v>0</v>
      </c>
      <c r="J467" s="872"/>
      <c r="K467" s="872"/>
      <c r="L467" s="872"/>
      <c r="M467" s="872"/>
      <c r="N467" s="872"/>
      <c r="O467" s="872"/>
      <c r="P467" s="463"/>
    </row>
    <row r="468" spans="1:16" s="114" customFormat="1" ht="14.25" hidden="1" customHeight="1" outlineLevel="1">
      <c r="A468" s="454"/>
      <c r="B468" s="891"/>
      <c r="C468" s="873"/>
      <c r="D468" s="873"/>
      <c r="E468" s="873"/>
      <c r="F468" s="109"/>
      <c r="G468" s="110"/>
      <c r="H468" s="873"/>
      <c r="I468" s="870"/>
      <c r="J468" s="873"/>
      <c r="K468" s="873"/>
      <c r="L468" s="873"/>
      <c r="M468" s="873"/>
      <c r="N468" s="873"/>
      <c r="O468" s="873"/>
      <c r="P468" s="463"/>
    </row>
    <row r="469" spans="1:16" s="114" customFormat="1" ht="15" hidden="1" customHeight="1" outlineLevel="1" thickBot="1">
      <c r="A469" s="454"/>
      <c r="B469" s="895"/>
      <c r="C469" s="874"/>
      <c r="D469" s="874"/>
      <c r="E469" s="874"/>
      <c r="F469" s="111"/>
      <c r="G469" s="112"/>
      <c r="H469" s="874"/>
      <c r="I469" s="871"/>
      <c r="J469" s="874"/>
      <c r="K469" s="874"/>
      <c r="L469" s="874"/>
      <c r="M469" s="874"/>
      <c r="N469" s="874"/>
      <c r="O469" s="874"/>
      <c r="P469" s="463"/>
    </row>
    <row r="470" spans="1:16" s="114" customFormat="1" ht="14.25" hidden="1" customHeight="1" outlineLevel="1">
      <c r="A470" s="454"/>
      <c r="B470" s="890">
        <v>153</v>
      </c>
      <c r="C470" s="893"/>
      <c r="D470" s="894"/>
      <c r="E470" s="893"/>
      <c r="F470" s="107"/>
      <c r="G470" s="108"/>
      <c r="H470" s="893"/>
      <c r="I470" s="869">
        <f t="shared" ref="I470" si="153">SUM(J470:N472)</f>
        <v>0</v>
      </c>
      <c r="J470" s="872"/>
      <c r="K470" s="872"/>
      <c r="L470" s="872"/>
      <c r="M470" s="872"/>
      <c r="N470" s="872"/>
      <c r="O470" s="872"/>
      <c r="P470" s="463"/>
    </row>
    <row r="471" spans="1:16" s="114" customFormat="1" ht="14.25" hidden="1" customHeight="1" outlineLevel="1">
      <c r="A471" s="454"/>
      <c r="B471" s="891"/>
      <c r="C471" s="873"/>
      <c r="D471" s="873"/>
      <c r="E471" s="873"/>
      <c r="F471" s="109"/>
      <c r="G471" s="110"/>
      <c r="H471" s="873"/>
      <c r="I471" s="870"/>
      <c r="J471" s="873"/>
      <c r="K471" s="873"/>
      <c r="L471" s="873"/>
      <c r="M471" s="873"/>
      <c r="N471" s="873"/>
      <c r="O471" s="873"/>
      <c r="P471" s="463"/>
    </row>
    <row r="472" spans="1:16" s="114" customFormat="1" ht="15" hidden="1" customHeight="1" outlineLevel="1" thickBot="1">
      <c r="A472" s="454"/>
      <c r="B472" s="895"/>
      <c r="C472" s="874"/>
      <c r="D472" s="874"/>
      <c r="E472" s="874"/>
      <c r="F472" s="111"/>
      <c r="G472" s="112"/>
      <c r="H472" s="874"/>
      <c r="I472" s="871"/>
      <c r="J472" s="874"/>
      <c r="K472" s="874"/>
      <c r="L472" s="874"/>
      <c r="M472" s="874"/>
      <c r="N472" s="874"/>
      <c r="O472" s="874"/>
      <c r="P472" s="463"/>
    </row>
    <row r="473" spans="1:16" s="114" customFormat="1" ht="14.25" hidden="1" customHeight="1" outlineLevel="1">
      <c r="A473" s="454"/>
      <c r="B473" s="890">
        <v>154</v>
      </c>
      <c r="C473" s="893"/>
      <c r="D473" s="894"/>
      <c r="E473" s="893"/>
      <c r="F473" s="107"/>
      <c r="G473" s="108"/>
      <c r="H473" s="893"/>
      <c r="I473" s="869">
        <f t="shared" ref="I473" si="154">SUM(J473:N475)</f>
        <v>0</v>
      </c>
      <c r="J473" s="872"/>
      <c r="K473" s="872"/>
      <c r="L473" s="872"/>
      <c r="M473" s="872"/>
      <c r="N473" s="872"/>
      <c r="O473" s="872"/>
      <c r="P473" s="463"/>
    </row>
    <row r="474" spans="1:16" s="114" customFormat="1" ht="14.25" hidden="1" customHeight="1" outlineLevel="1">
      <c r="A474" s="454"/>
      <c r="B474" s="891"/>
      <c r="C474" s="873"/>
      <c r="D474" s="873"/>
      <c r="E474" s="873"/>
      <c r="F474" s="109"/>
      <c r="G474" s="110"/>
      <c r="H474" s="873"/>
      <c r="I474" s="870"/>
      <c r="J474" s="873"/>
      <c r="K474" s="873"/>
      <c r="L474" s="873"/>
      <c r="M474" s="873"/>
      <c r="N474" s="873"/>
      <c r="O474" s="873"/>
      <c r="P474" s="463"/>
    </row>
    <row r="475" spans="1:16" s="114" customFormat="1" ht="15" hidden="1" customHeight="1" outlineLevel="1" thickBot="1">
      <c r="A475" s="454"/>
      <c r="B475" s="895"/>
      <c r="C475" s="874"/>
      <c r="D475" s="874"/>
      <c r="E475" s="874"/>
      <c r="F475" s="111"/>
      <c r="G475" s="112"/>
      <c r="H475" s="874"/>
      <c r="I475" s="871"/>
      <c r="J475" s="874"/>
      <c r="K475" s="874"/>
      <c r="L475" s="874"/>
      <c r="M475" s="874"/>
      <c r="N475" s="874"/>
      <c r="O475" s="874"/>
      <c r="P475" s="463"/>
    </row>
    <row r="476" spans="1:16" s="114" customFormat="1" ht="14.25" hidden="1" customHeight="1" outlineLevel="1">
      <c r="A476" s="454"/>
      <c r="B476" s="890">
        <v>155</v>
      </c>
      <c r="C476" s="893"/>
      <c r="D476" s="894"/>
      <c r="E476" s="893"/>
      <c r="F476" s="107"/>
      <c r="G476" s="108"/>
      <c r="H476" s="893"/>
      <c r="I476" s="869">
        <f t="shared" ref="I476" si="155">SUM(J476:N478)</f>
        <v>0</v>
      </c>
      <c r="J476" s="872"/>
      <c r="K476" s="872"/>
      <c r="L476" s="872"/>
      <c r="M476" s="872"/>
      <c r="N476" s="872"/>
      <c r="O476" s="872"/>
      <c r="P476" s="463"/>
    </row>
    <row r="477" spans="1:16" s="114" customFormat="1" ht="14.25" hidden="1" customHeight="1" outlineLevel="1">
      <c r="A477" s="454"/>
      <c r="B477" s="891"/>
      <c r="C477" s="873"/>
      <c r="D477" s="873"/>
      <c r="E477" s="873"/>
      <c r="F477" s="109"/>
      <c r="G477" s="110"/>
      <c r="H477" s="873"/>
      <c r="I477" s="870"/>
      <c r="J477" s="873"/>
      <c r="K477" s="873"/>
      <c r="L477" s="873"/>
      <c r="M477" s="873"/>
      <c r="N477" s="873"/>
      <c r="O477" s="873"/>
      <c r="P477" s="463"/>
    </row>
    <row r="478" spans="1:16" s="114" customFormat="1" ht="15" hidden="1" customHeight="1" outlineLevel="1" thickBot="1">
      <c r="A478" s="454"/>
      <c r="B478" s="895"/>
      <c r="C478" s="874"/>
      <c r="D478" s="874"/>
      <c r="E478" s="874"/>
      <c r="F478" s="111"/>
      <c r="G478" s="112"/>
      <c r="H478" s="874"/>
      <c r="I478" s="871"/>
      <c r="J478" s="874"/>
      <c r="K478" s="874"/>
      <c r="L478" s="874"/>
      <c r="M478" s="874"/>
      <c r="N478" s="874"/>
      <c r="O478" s="874"/>
      <c r="P478" s="463"/>
    </row>
    <row r="479" spans="1:16" s="114" customFormat="1" ht="14.25" hidden="1" customHeight="1" outlineLevel="1">
      <c r="A479" s="454"/>
      <c r="B479" s="890">
        <v>156</v>
      </c>
      <c r="C479" s="893"/>
      <c r="D479" s="894"/>
      <c r="E479" s="893"/>
      <c r="F479" s="107"/>
      <c r="G479" s="108"/>
      <c r="H479" s="893"/>
      <c r="I479" s="869">
        <f t="shared" ref="I479" si="156">SUM(J479:N481)</f>
        <v>0</v>
      </c>
      <c r="J479" s="872"/>
      <c r="K479" s="872"/>
      <c r="L479" s="872"/>
      <c r="M479" s="872"/>
      <c r="N479" s="872"/>
      <c r="O479" s="872"/>
      <c r="P479" s="463"/>
    </row>
    <row r="480" spans="1:16" s="114" customFormat="1" ht="14.25" hidden="1" customHeight="1" outlineLevel="1">
      <c r="A480" s="454"/>
      <c r="B480" s="891"/>
      <c r="C480" s="873"/>
      <c r="D480" s="873"/>
      <c r="E480" s="873"/>
      <c r="F480" s="109"/>
      <c r="G480" s="110"/>
      <c r="H480" s="873"/>
      <c r="I480" s="870"/>
      <c r="J480" s="873"/>
      <c r="K480" s="873"/>
      <c r="L480" s="873"/>
      <c r="M480" s="873"/>
      <c r="N480" s="873"/>
      <c r="O480" s="873"/>
      <c r="P480" s="463"/>
    </row>
    <row r="481" spans="1:16" s="114" customFormat="1" ht="15" hidden="1" customHeight="1" outlineLevel="1" thickBot="1">
      <c r="A481" s="454"/>
      <c r="B481" s="895"/>
      <c r="C481" s="874"/>
      <c r="D481" s="874"/>
      <c r="E481" s="874"/>
      <c r="F481" s="111"/>
      <c r="G481" s="112"/>
      <c r="H481" s="874"/>
      <c r="I481" s="871"/>
      <c r="J481" s="874"/>
      <c r="K481" s="874"/>
      <c r="L481" s="874"/>
      <c r="M481" s="874"/>
      <c r="N481" s="874"/>
      <c r="O481" s="874"/>
      <c r="P481" s="463"/>
    </row>
    <row r="482" spans="1:16" s="114" customFormat="1" ht="14.25" hidden="1" customHeight="1" outlineLevel="1">
      <c r="A482" s="454"/>
      <c r="B482" s="890">
        <v>157</v>
      </c>
      <c r="C482" s="893"/>
      <c r="D482" s="894"/>
      <c r="E482" s="893"/>
      <c r="F482" s="107"/>
      <c r="G482" s="108"/>
      <c r="H482" s="893"/>
      <c r="I482" s="869">
        <f t="shared" ref="I482" si="157">SUM(J482:N484)</f>
        <v>0</v>
      </c>
      <c r="J482" s="872"/>
      <c r="K482" s="872"/>
      <c r="L482" s="872"/>
      <c r="M482" s="872"/>
      <c r="N482" s="872"/>
      <c r="O482" s="872"/>
      <c r="P482" s="463"/>
    </row>
    <row r="483" spans="1:16" s="114" customFormat="1" ht="14.25" hidden="1" customHeight="1" outlineLevel="1">
      <c r="A483" s="454"/>
      <c r="B483" s="891"/>
      <c r="C483" s="873"/>
      <c r="D483" s="873"/>
      <c r="E483" s="873"/>
      <c r="F483" s="109"/>
      <c r="G483" s="110"/>
      <c r="H483" s="873"/>
      <c r="I483" s="870"/>
      <c r="J483" s="873"/>
      <c r="K483" s="873"/>
      <c r="L483" s="873"/>
      <c r="M483" s="873"/>
      <c r="N483" s="873"/>
      <c r="O483" s="873"/>
      <c r="P483" s="463"/>
    </row>
    <row r="484" spans="1:16" s="114" customFormat="1" ht="15" hidden="1" customHeight="1" outlineLevel="1" thickBot="1">
      <c r="A484" s="454"/>
      <c r="B484" s="895"/>
      <c r="C484" s="874"/>
      <c r="D484" s="874"/>
      <c r="E484" s="874"/>
      <c r="F484" s="111"/>
      <c r="G484" s="112"/>
      <c r="H484" s="874"/>
      <c r="I484" s="871"/>
      <c r="J484" s="874"/>
      <c r="K484" s="874"/>
      <c r="L484" s="874"/>
      <c r="M484" s="874"/>
      <c r="N484" s="874"/>
      <c r="O484" s="874"/>
      <c r="P484" s="463"/>
    </row>
    <row r="485" spans="1:16" s="114" customFormat="1" ht="14.25" hidden="1" customHeight="1" outlineLevel="1">
      <c r="A485" s="454"/>
      <c r="B485" s="890">
        <v>158</v>
      </c>
      <c r="C485" s="893"/>
      <c r="D485" s="894"/>
      <c r="E485" s="893"/>
      <c r="F485" s="107"/>
      <c r="G485" s="108"/>
      <c r="H485" s="893"/>
      <c r="I485" s="869">
        <f t="shared" ref="I485" si="158">SUM(J485:N487)</f>
        <v>0</v>
      </c>
      <c r="J485" s="872"/>
      <c r="K485" s="872"/>
      <c r="L485" s="872"/>
      <c r="M485" s="872"/>
      <c r="N485" s="872"/>
      <c r="O485" s="872"/>
      <c r="P485" s="463"/>
    </row>
    <row r="486" spans="1:16" s="114" customFormat="1" ht="14.25" hidden="1" customHeight="1" outlineLevel="1">
      <c r="A486" s="454"/>
      <c r="B486" s="891"/>
      <c r="C486" s="873"/>
      <c r="D486" s="873"/>
      <c r="E486" s="873"/>
      <c r="F486" s="109"/>
      <c r="G486" s="110"/>
      <c r="H486" s="873"/>
      <c r="I486" s="870"/>
      <c r="J486" s="873"/>
      <c r="K486" s="873"/>
      <c r="L486" s="873"/>
      <c r="M486" s="873"/>
      <c r="N486" s="873"/>
      <c r="O486" s="873"/>
      <c r="P486" s="463"/>
    </row>
    <row r="487" spans="1:16" s="114" customFormat="1" ht="15" hidden="1" customHeight="1" outlineLevel="1" thickBot="1">
      <c r="A487" s="454"/>
      <c r="B487" s="895"/>
      <c r="C487" s="874"/>
      <c r="D487" s="874"/>
      <c r="E487" s="874"/>
      <c r="F487" s="111"/>
      <c r="G487" s="112"/>
      <c r="H487" s="874"/>
      <c r="I487" s="871"/>
      <c r="J487" s="874"/>
      <c r="K487" s="874"/>
      <c r="L487" s="874"/>
      <c r="M487" s="874"/>
      <c r="N487" s="874"/>
      <c r="O487" s="874"/>
      <c r="P487" s="463"/>
    </row>
    <row r="488" spans="1:16" s="114" customFormat="1" ht="14.25" hidden="1" customHeight="1" outlineLevel="1">
      <c r="A488" s="454"/>
      <c r="B488" s="890">
        <v>159</v>
      </c>
      <c r="C488" s="893"/>
      <c r="D488" s="894"/>
      <c r="E488" s="893"/>
      <c r="F488" s="107"/>
      <c r="G488" s="108"/>
      <c r="H488" s="893"/>
      <c r="I488" s="869">
        <f t="shared" ref="I488" si="159">SUM(J488:N490)</f>
        <v>0</v>
      </c>
      <c r="J488" s="872"/>
      <c r="K488" s="872"/>
      <c r="L488" s="872"/>
      <c r="M488" s="872"/>
      <c r="N488" s="872"/>
      <c r="O488" s="872"/>
      <c r="P488" s="463"/>
    </row>
    <row r="489" spans="1:16" s="114" customFormat="1" ht="14.25" hidden="1" customHeight="1" outlineLevel="1">
      <c r="A489" s="454"/>
      <c r="B489" s="891"/>
      <c r="C489" s="873"/>
      <c r="D489" s="873"/>
      <c r="E489" s="873"/>
      <c r="F489" s="109"/>
      <c r="G489" s="110"/>
      <c r="H489" s="873"/>
      <c r="I489" s="870"/>
      <c r="J489" s="873"/>
      <c r="K489" s="873"/>
      <c r="L489" s="873"/>
      <c r="M489" s="873"/>
      <c r="N489" s="873"/>
      <c r="O489" s="873"/>
      <c r="P489" s="463"/>
    </row>
    <row r="490" spans="1:16" s="114" customFormat="1" ht="15" hidden="1" customHeight="1" outlineLevel="1" thickBot="1">
      <c r="A490" s="454"/>
      <c r="B490" s="895"/>
      <c r="C490" s="874"/>
      <c r="D490" s="874"/>
      <c r="E490" s="874"/>
      <c r="F490" s="111"/>
      <c r="G490" s="112"/>
      <c r="H490" s="874"/>
      <c r="I490" s="871"/>
      <c r="J490" s="874"/>
      <c r="K490" s="874"/>
      <c r="L490" s="874"/>
      <c r="M490" s="874"/>
      <c r="N490" s="874"/>
      <c r="O490" s="874"/>
      <c r="P490" s="463"/>
    </row>
    <row r="491" spans="1:16" s="114" customFormat="1" ht="14.25" hidden="1" customHeight="1" outlineLevel="1">
      <c r="A491" s="454"/>
      <c r="B491" s="890">
        <v>160</v>
      </c>
      <c r="C491" s="893"/>
      <c r="D491" s="894"/>
      <c r="E491" s="893"/>
      <c r="F491" s="107"/>
      <c r="G491" s="108"/>
      <c r="H491" s="893"/>
      <c r="I491" s="869">
        <f t="shared" ref="I491" si="160">SUM(J491:N493)</f>
        <v>0</v>
      </c>
      <c r="J491" s="872"/>
      <c r="K491" s="872"/>
      <c r="L491" s="872"/>
      <c r="M491" s="872"/>
      <c r="N491" s="872"/>
      <c r="O491" s="872"/>
      <c r="P491" s="463"/>
    </row>
    <row r="492" spans="1:16" s="114" customFormat="1" ht="14.25" hidden="1" customHeight="1" outlineLevel="1">
      <c r="A492" s="454"/>
      <c r="B492" s="891"/>
      <c r="C492" s="873"/>
      <c r="D492" s="873"/>
      <c r="E492" s="873"/>
      <c r="F492" s="109"/>
      <c r="G492" s="110"/>
      <c r="H492" s="873"/>
      <c r="I492" s="870"/>
      <c r="J492" s="873"/>
      <c r="K492" s="873"/>
      <c r="L492" s="873"/>
      <c r="M492" s="873"/>
      <c r="N492" s="873"/>
      <c r="O492" s="873"/>
      <c r="P492" s="463"/>
    </row>
    <row r="493" spans="1:16" s="114" customFormat="1" ht="15" hidden="1" customHeight="1" outlineLevel="1" thickBot="1">
      <c r="A493" s="454"/>
      <c r="B493" s="895"/>
      <c r="C493" s="874"/>
      <c r="D493" s="874"/>
      <c r="E493" s="874"/>
      <c r="F493" s="111"/>
      <c r="G493" s="112"/>
      <c r="H493" s="874"/>
      <c r="I493" s="871"/>
      <c r="J493" s="874"/>
      <c r="K493" s="874"/>
      <c r="L493" s="874"/>
      <c r="M493" s="874"/>
      <c r="N493" s="874"/>
      <c r="O493" s="874"/>
      <c r="P493" s="463"/>
    </row>
    <row r="494" spans="1:16" s="114" customFormat="1" ht="14.25" hidden="1" customHeight="1" outlineLevel="1">
      <c r="A494" s="454"/>
      <c r="B494" s="890">
        <v>161</v>
      </c>
      <c r="C494" s="893"/>
      <c r="D494" s="894"/>
      <c r="E494" s="893"/>
      <c r="F494" s="107"/>
      <c r="G494" s="108"/>
      <c r="H494" s="893"/>
      <c r="I494" s="869">
        <f t="shared" ref="I494" si="161">SUM(J494:N496)</f>
        <v>0</v>
      </c>
      <c r="J494" s="872"/>
      <c r="K494" s="872"/>
      <c r="L494" s="872"/>
      <c r="M494" s="872"/>
      <c r="N494" s="872"/>
      <c r="O494" s="872"/>
      <c r="P494" s="463"/>
    </row>
    <row r="495" spans="1:16" s="114" customFormat="1" ht="14.25" hidden="1" customHeight="1" outlineLevel="1">
      <c r="A495" s="454"/>
      <c r="B495" s="891"/>
      <c r="C495" s="873"/>
      <c r="D495" s="873"/>
      <c r="E495" s="873"/>
      <c r="F495" s="109"/>
      <c r="G495" s="110"/>
      <c r="H495" s="873"/>
      <c r="I495" s="870"/>
      <c r="J495" s="873"/>
      <c r="K495" s="873"/>
      <c r="L495" s="873"/>
      <c r="M495" s="873"/>
      <c r="N495" s="873"/>
      <c r="O495" s="873"/>
      <c r="P495" s="463"/>
    </row>
    <row r="496" spans="1:16" s="114" customFormat="1" ht="15" hidden="1" customHeight="1" outlineLevel="1" thickBot="1">
      <c r="A496" s="454"/>
      <c r="B496" s="895"/>
      <c r="C496" s="874"/>
      <c r="D496" s="874"/>
      <c r="E496" s="874"/>
      <c r="F496" s="111"/>
      <c r="G496" s="112"/>
      <c r="H496" s="874"/>
      <c r="I496" s="871"/>
      <c r="J496" s="874"/>
      <c r="K496" s="874"/>
      <c r="L496" s="874"/>
      <c r="M496" s="874"/>
      <c r="N496" s="874"/>
      <c r="O496" s="874"/>
      <c r="P496" s="463"/>
    </row>
    <row r="497" spans="1:16" s="114" customFormat="1" ht="14.25" hidden="1" customHeight="1" outlineLevel="1">
      <c r="A497" s="454"/>
      <c r="B497" s="890">
        <v>162</v>
      </c>
      <c r="C497" s="893"/>
      <c r="D497" s="894"/>
      <c r="E497" s="893"/>
      <c r="F497" s="107"/>
      <c r="G497" s="108"/>
      <c r="H497" s="893"/>
      <c r="I497" s="869">
        <f t="shared" ref="I497" si="162">SUM(J497:N499)</f>
        <v>0</v>
      </c>
      <c r="J497" s="872"/>
      <c r="K497" s="872"/>
      <c r="L497" s="872"/>
      <c r="M497" s="872"/>
      <c r="N497" s="872"/>
      <c r="O497" s="872"/>
      <c r="P497" s="463"/>
    </row>
    <row r="498" spans="1:16" s="114" customFormat="1" ht="14.25" hidden="1" customHeight="1" outlineLevel="1">
      <c r="A498" s="454"/>
      <c r="B498" s="891"/>
      <c r="C498" s="873"/>
      <c r="D498" s="873"/>
      <c r="E498" s="873"/>
      <c r="F498" s="109"/>
      <c r="G498" s="110"/>
      <c r="H498" s="873"/>
      <c r="I498" s="870"/>
      <c r="J498" s="873"/>
      <c r="K498" s="873"/>
      <c r="L498" s="873"/>
      <c r="M498" s="873"/>
      <c r="N498" s="873"/>
      <c r="O498" s="873"/>
      <c r="P498" s="463"/>
    </row>
    <row r="499" spans="1:16" s="114" customFormat="1" ht="15" hidden="1" customHeight="1" outlineLevel="1" thickBot="1">
      <c r="A499" s="454"/>
      <c r="B499" s="895"/>
      <c r="C499" s="874"/>
      <c r="D499" s="874"/>
      <c r="E499" s="874"/>
      <c r="F499" s="111"/>
      <c r="G499" s="112"/>
      <c r="H499" s="874"/>
      <c r="I499" s="871"/>
      <c r="J499" s="874"/>
      <c r="K499" s="874"/>
      <c r="L499" s="874"/>
      <c r="M499" s="874"/>
      <c r="N499" s="874"/>
      <c r="O499" s="874"/>
      <c r="P499" s="463"/>
    </row>
    <row r="500" spans="1:16" s="114" customFormat="1" ht="14.25" hidden="1" customHeight="1" outlineLevel="1">
      <c r="A500" s="454"/>
      <c r="B500" s="890">
        <v>163</v>
      </c>
      <c r="C500" s="893"/>
      <c r="D500" s="894"/>
      <c r="E500" s="893"/>
      <c r="F500" s="107"/>
      <c r="G500" s="108"/>
      <c r="H500" s="893"/>
      <c r="I500" s="869">
        <f t="shared" ref="I500" si="163">SUM(J500:N502)</f>
        <v>0</v>
      </c>
      <c r="J500" s="872"/>
      <c r="K500" s="872"/>
      <c r="L500" s="872"/>
      <c r="M500" s="872"/>
      <c r="N500" s="872"/>
      <c r="O500" s="872"/>
      <c r="P500" s="463"/>
    </row>
    <row r="501" spans="1:16" s="114" customFormat="1" ht="14.25" hidden="1" customHeight="1" outlineLevel="1">
      <c r="A501" s="454"/>
      <c r="B501" s="891"/>
      <c r="C501" s="873"/>
      <c r="D501" s="873"/>
      <c r="E501" s="873"/>
      <c r="F501" s="109"/>
      <c r="G501" s="110"/>
      <c r="H501" s="873"/>
      <c r="I501" s="870"/>
      <c r="J501" s="873"/>
      <c r="K501" s="873"/>
      <c r="L501" s="873"/>
      <c r="M501" s="873"/>
      <c r="N501" s="873"/>
      <c r="O501" s="873"/>
      <c r="P501" s="463"/>
    </row>
    <row r="502" spans="1:16" s="114" customFormat="1" ht="15" hidden="1" customHeight="1" outlineLevel="1" thickBot="1">
      <c r="A502" s="454"/>
      <c r="B502" s="895"/>
      <c r="C502" s="874"/>
      <c r="D502" s="874"/>
      <c r="E502" s="874"/>
      <c r="F502" s="111"/>
      <c r="G502" s="112"/>
      <c r="H502" s="874"/>
      <c r="I502" s="871"/>
      <c r="J502" s="874"/>
      <c r="K502" s="874"/>
      <c r="L502" s="874"/>
      <c r="M502" s="874"/>
      <c r="N502" s="874"/>
      <c r="O502" s="874"/>
      <c r="P502" s="463"/>
    </row>
    <row r="503" spans="1:16" s="114" customFormat="1" ht="14.25" hidden="1" customHeight="1" outlineLevel="1">
      <c r="A503" s="454"/>
      <c r="B503" s="890">
        <v>164</v>
      </c>
      <c r="C503" s="893"/>
      <c r="D503" s="894"/>
      <c r="E503" s="893"/>
      <c r="F503" s="107"/>
      <c r="G503" s="108"/>
      <c r="H503" s="893"/>
      <c r="I503" s="869">
        <f t="shared" ref="I503" si="164">SUM(J503:N505)</f>
        <v>0</v>
      </c>
      <c r="J503" s="872"/>
      <c r="K503" s="872"/>
      <c r="L503" s="872"/>
      <c r="M503" s="872"/>
      <c r="N503" s="872"/>
      <c r="O503" s="872"/>
      <c r="P503" s="463"/>
    </row>
    <row r="504" spans="1:16" s="114" customFormat="1" ht="14.25" hidden="1" customHeight="1" outlineLevel="1">
      <c r="A504" s="454"/>
      <c r="B504" s="891"/>
      <c r="C504" s="873"/>
      <c r="D504" s="873"/>
      <c r="E504" s="873"/>
      <c r="F504" s="109"/>
      <c r="G504" s="110"/>
      <c r="H504" s="873"/>
      <c r="I504" s="870"/>
      <c r="J504" s="873"/>
      <c r="K504" s="873"/>
      <c r="L504" s="873"/>
      <c r="M504" s="873"/>
      <c r="N504" s="873"/>
      <c r="O504" s="873"/>
      <c r="P504" s="463"/>
    </row>
    <row r="505" spans="1:16" s="114" customFormat="1" ht="15" hidden="1" customHeight="1" outlineLevel="1" thickBot="1">
      <c r="A505" s="454"/>
      <c r="B505" s="895"/>
      <c r="C505" s="874"/>
      <c r="D505" s="874"/>
      <c r="E505" s="874"/>
      <c r="F505" s="111"/>
      <c r="G505" s="112"/>
      <c r="H505" s="874"/>
      <c r="I505" s="871"/>
      <c r="J505" s="874"/>
      <c r="K505" s="874"/>
      <c r="L505" s="874"/>
      <c r="M505" s="874"/>
      <c r="N505" s="874"/>
      <c r="O505" s="874"/>
      <c r="P505" s="463"/>
    </row>
    <row r="506" spans="1:16" s="114" customFormat="1" ht="14.25" hidden="1" customHeight="1" outlineLevel="1">
      <c r="A506" s="454"/>
      <c r="B506" s="890">
        <v>165</v>
      </c>
      <c r="C506" s="893"/>
      <c r="D506" s="894"/>
      <c r="E506" s="893"/>
      <c r="F506" s="107"/>
      <c r="G506" s="108"/>
      <c r="H506" s="893"/>
      <c r="I506" s="869">
        <f t="shared" ref="I506" si="165">SUM(J506:N508)</f>
        <v>0</v>
      </c>
      <c r="J506" s="872"/>
      <c r="K506" s="872"/>
      <c r="L506" s="872"/>
      <c r="M506" s="872"/>
      <c r="N506" s="872"/>
      <c r="O506" s="872"/>
      <c r="P506" s="463"/>
    </row>
    <row r="507" spans="1:16" s="114" customFormat="1" ht="14.25" hidden="1" customHeight="1" outlineLevel="1">
      <c r="A507" s="454"/>
      <c r="B507" s="891"/>
      <c r="C507" s="873"/>
      <c r="D507" s="873"/>
      <c r="E507" s="873"/>
      <c r="F507" s="109"/>
      <c r="G507" s="110"/>
      <c r="H507" s="873"/>
      <c r="I507" s="870"/>
      <c r="J507" s="873"/>
      <c r="K507" s="873"/>
      <c r="L507" s="873"/>
      <c r="M507" s="873"/>
      <c r="N507" s="873"/>
      <c r="O507" s="873"/>
      <c r="P507" s="463"/>
    </row>
    <row r="508" spans="1:16" s="114" customFormat="1" ht="15" hidden="1" customHeight="1" outlineLevel="1" thickBot="1">
      <c r="A508" s="454"/>
      <c r="B508" s="895"/>
      <c r="C508" s="874"/>
      <c r="D508" s="874"/>
      <c r="E508" s="874"/>
      <c r="F508" s="111"/>
      <c r="G508" s="112"/>
      <c r="H508" s="874"/>
      <c r="I508" s="871"/>
      <c r="J508" s="874"/>
      <c r="K508" s="874"/>
      <c r="L508" s="874"/>
      <c r="M508" s="874"/>
      <c r="N508" s="874"/>
      <c r="O508" s="874"/>
      <c r="P508" s="463"/>
    </row>
    <row r="509" spans="1:16" s="114" customFormat="1" ht="14.25" hidden="1" customHeight="1" outlineLevel="1">
      <c r="A509" s="454"/>
      <c r="B509" s="890">
        <v>166</v>
      </c>
      <c r="C509" s="893"/>
      <c r="D509" s="894"/>
      <c r="E509" s="893"/>
      <c r="F509" s="107"/>
      <c r="G509" s="108"/>
      <c r="H509" s="893"/>
      <c r="I509" s="869">
        <f t="shared" ref="I509" si="166">SUM(J509:N511)</f>
        <v>0</v>
      </c>
      <c r="J509" s="872"/>
      <c r="K509" s="872"/>
      <c r="L509" s="872"/>
      <c r="M509" s="872"/>
      <c r="N509" s="872"/>
      <c r="O509" s="872"/>
      <c r="P509" s="463"/>
    </row>
    <row r="510" spans="1:16" s="114" customFormat="1" ht="14.25" hidden="1" customHeight="1" outlineLevel="1">
      <c r="A510" s="454"/>
      <c r="B510" s="891"/>
      <c r="C510" s="873"/>
      <c r="D510" s="873"/>
      <c r="E510" s="873"/>
      <c r="F510" s="109"/>
      <c r="G510" s="110"/>
      <c r="H510" s="873"/>
      <c r="I510" s="870"/>
      <c r="J510" s="873"/>
      <c r="K510" s="873"/>
      <c r="L510" s="873"/>
      <c r="M510" s="873"/>
      <c r="N510" s="873"/>
      <c r="O510" s="873"/>
      <c r="P510" s="463"/>
    </row>
    <row r="511" spans="1:16" s="114" customFormat="1" ht="15" hidden="1" customHeight="1" outlineLevel="1" thickBot="1">
      <c r="A511" s="454"/>
      <c r="B511" s="895"/>
      <c r="C511" s="874"/>
      <c r="D511" s="874"/>
      <c r="E511" s="874"/>
      <c r="F511" s="111"/>
      <c r="G511" s="112"/>
      <c r="H511" s="874"/>
      <c r="I511" s="871"/>
      <c r="J511" s="874"/>
      <c r="K511" s="874"/>
      <c r="L511" s="874"/>
      <c r="M511" s="874"/>
      <c r="N511" s="874"/>
      <c r="O511" s="874"/>
      <c r="P511" s="463"/>
    </row>
    <row r="512" spans="1:16" s="114" customFormat="1" ht="14.25" hidden="1" customHeight="1" outlineLevel="1">
      <c r="A512" s="454"/>
      <c r="B512" s="890">
        <v>167</v>
      </c>
      <c r="C512" s="893"/>
      <c r="D512" s="894"/>
      <c r="E512" s="893"/>
      <c r="F512" s="107"/>
      <c r="G512" s="108"/>
      <c r="H512" s="893"/>
      <c r="I512" s="869">
        <f t="shared" ref="I512" si="167">SUM(J512:N514)</f>
        <v>0</v>
      </c>
      <c r="J512" s="872"/>
      <c r="K512" s="872"/>
      <c r="L512" s="872"/>
      <c r="M512" s="872"/>
      <c r="N512" s="872"/>
      <c r="O512" s="872"/>
      <c r="P512" s="463"/>
    </row>
    <row r="513" spans="1:16" s="114" customFormat="1" ht="14.25" hidden="1" customHeight="1" outlineLevel="1">
      <c r="A513" s="454"/>
      <c r="B513" s="891"/>
      <c r="C513" s="873"/>
      <c r="D513" s="873"/>
      <c r="E513" s="873"/>
      <c r="F513" s="109"/>
      <c r="G513" s="110"/>
      <c r="H513" s="873"/>
      <c r="I513" s="870"/>
      <c r="J513" s="873"/>
      <c r="K513" s="873"/>
      <c r="L513" s="873"/>
      <c r="M513" s="873"/>
      <c r="N513" s="873"/>
      <c r="O513" s="873"/>
      <c r="P513" s="463"/>
    </row>
    <row r="514" spans="1:16" s="114" customFormat="1" ht="15" hidden="1" customHeight="1" outlineLevel="1" thickBot="1">
      <c r="A514" s="454"/>
      <c r="B514" s="895"/>
      <c r="C514" s="874"/>
      <c r="D514" s="874"/>
      <c r="E514" s="874"/>
      <c r="F514" s="111"/>
      <c r="G514" s="112"/>
      <c r="H514" s="874"/>
      <c r="I514" s="871"/>
      <c r="J514" s="874"/>
      <c r="K514" s="874"/>
      <c r="L514" s="874"/>
      <c r="M514" s="874"/>
      <c r="N514" s="874"/>
      <c r="O514" s="874"/>
      <c r="P514" s="463"/>
    </row>
    <row r="515" spans="1:16" s="114" customFormat="1" ht="14.25" hidden="1" customHeight="1" outlineLevel="1">
      <c r="A515" s="454"/>
      <c r="B515" s="890">
        <v>168</v>
      </c>
      <c r="C515" s="893"/>
      <c r="D515" s="894"/>
      <c r="E515" s="893"/>
      <c r="F515" s="107"/>
      <c r="G515" s="108"/>
      <c r="H515" s="893"/>
      <c r="I515" s="869">
        <f t="shared" ref="I515" si="168">SUM(J515:N517)</f>
        <v>0</v>
      </c>
      <c r="J515" s="872"/>
      <c r="K515" s="872"/>
      <c r="L515" s="872"/>
      <c r="M515" s="872"/>
      <c r="N515" s="872"/>
      <c r="O515" s="872"/>
      <c r="P515" s="463"/>
    </row>
    <row r="516" spans="1:16" s="114" customFormat="1" ht="14.25" hidden="1" customHeight="1" outlineLevel="1">
      <c r="A516" s="454"/>
      <c r="B516" s="891"/>
      <c r="C516" s="873"/>
      <c r="D516" s="873"/>
      <c r="E516" s="873"/>
      <c r="F516" s="109"/>
      <c r="G516" s="110"/>
      <c r="H516" s="873"/>
      <c r="I516" s="870"/>
      <c r="J516" s="873"/>
      <c r="K516" s="873"/>
      <c r="L516" s="873"/>
      <c r="M516" s="873"/>
      <c r="N516" s="873"/>
      <c r="O516" s="873"/>
      <c r="P516" s="463"/>
    </row>
    <row r="517" spans="1:16" s="114" customFormat="1" ht="15" hidden="1" customHeight="1" outlineLevel="1" thickBot="1">
      <c r="A517" s="454"/>
      <c r="B517" s="895"/>
      <c r="C517" s="874"/>
      <c r="D517" s="874"/>
      <c r="E517" s="874"/>
      <c r="F517" s="111"/>
      <c r="G517" s="112"/>
      <c r="H517" s="874"/>
      <c r="I517" s="871"/>
      <c r="J517" s="874"/>
      <c r="K517" s="874"/>
      <c r="L517" s="874"/>
      <c r="M517" s="874"/>
      <c r="N517" s="874"/>
      <c r="O517" s="874"/>
      <c r="P517" s="463"/>
    </row>
    <row r="518" spans="1:16" s="114" customFormat="1" ht="14.25" hidden="1" customHeight="1" outlineLevel="1">
      <c r="A518" s="454"/>
      <c r="B518" s="890">
        <v>169</v>
      </c>
      <c r="C518" s="893"/>
      <c r="D518" s="894"/>
      <c r="E518" s="893"/>
      <c r="F518" s="107"/>
      <c r="G518" s="108"/>
      <c r="H518" s="893"/>
      <c r="I518" s="869">
        <f t="shared" ref="I518" si="169">SUM(J518:N520)</f>
        <v>0</v>
      </c>
      <c r="J518" s="872"/>
      <c r="K518" s="872"/>
      <c r="L518" s="872"/>
      <c r="M518" s="872"/>
      <c r="N518" s="872"/>
      <c r="O518" s="872"/>
      <c r="P518" s="463"/>
    </row>
    <row r="519" spans="1:16" s="114" customFormat="1" ht="14.25" hidden="1" customHeight="1" outlineLevel="1">
      <c r="A519" s="454"/>
      <c r="B519" s="891"/>
      <c r="C519" s="873"/>
      <c r="D519" s="873"/>
      <c r="E519" s="873"/>
      <c r="F519" s="109"/>
      <c r="G519" s="110"/>
      <c r="H519" s="873"/>
      <c r="I519" s="870"/>
      <c r="J519" s="873"/>
      <c r="K519" s="873"/>
      <c r="L519" s="873"/>
      <c r="M519" s="873"/>
      <c r="N519" s="873"/>
      <c r="O519" s="873"/>
      <c r="P519" s="463"/>
    </row>
    <row r="520" spans="1:16" s="114" customFormat="1" ht="15" hidden="1" customHeight="1" outlineLevel="1" thickBot="1">
      <c r="A520" s="454"/>
      <c r="B520" s="895"/>
      <c r="C520" s="874"/>
      <c r="D520" s="874"/>
      <c r="E520" s="874"/>
      <c r="F520" s="111"/>
      <c r="G520" s="112"/>
      <c r="H520" s="874"/>
      <c r="I520" s="871"/>
      <c r="J520" s="874"/>
      <c r="K520" s="874"/>
      <c r="L520" s="874"/>
      <c r="M520" s="874"/>
      <c r="N520" s="874"/>
      <c r="O520" s="874"/>
      <c r="P520" s="463"/>
    </row>
    <row r="521" spans="1:16" s="114" customFormat="1" ht="14.25" hidden="1" customHeight="1" outlineLevel="1">
      <c r="A521" s="454"/>
      <c r="B521" s="890">
        <v>170</v>
      </c>
      <c r="C521" s="893"/>
      <c r="D521" s="894"/>
      <c r="E521" s="893"/>
      <c r="F521" s="107"/>
      <c r="G521" s="108"/>
      <c r="H521" s="893"/>
      <c r="I521" s="869">
        <f t="shared" ref="I521" si="170">SUM(J521:N523)</f>
        <v>0</v>
      </c>
      <c r="J521" s="872"/>
      <c r="K521" s="872"/>
      <c r="L521" s="872"/>
      <c r="M521" s="872"/>
      <c r="N521" s="872"/>
      <c r="O521" s="872"/>
      <c r="P521" s="463"/>
    </row>
    <row r="522" spans="1:16" s="114" customFormat="1" ht="14.25" hidden="1" customHeight="1" outlineLevel="1">
      <c r="A522" s="454"/>
      <c r="B522" s="891"/>
      <c r="C522" s="873"/>
      <c r="D522" s="873"/>
      <c r="E522" s="873"/>
      <c r="F522" s="109"/>
      <c r="G522" s="110"/>
      <c r="H522" s="873"/>
      <c r="I522" s="870"/>
      <c r="J522" s="873"/>
      <c r="K522" s="873"/>
      <c r="L522" s="873"/>
      <c r="M522" s="873"/>
      <c r="N522" s="873"/>
      <c r="O522" s="873"/>
      <c r="P522" s="463"/>
    </row>
    <row r="523" spans="1:16" s="114" customFormat="1" ht="15" hidden="1" customHeight="1" outlineLevel="1" thickBot="1">
      <c r="A523" s="454"/>
      <c r="B523" s="895"/>
      <c r="C523" s="874"/>
      <c r="D523" s="874"/>
      <c r="E523" s="874"/>
      <c r="F523" s="111"/>
      <c r="G523" s="112"/>
      <c r="H523" s="874"/>
      <c r="I523" s="871"/>
      <c r="J523" s="874"/>
      <c r="K523" s="874"/>
      <c r="L523" s="874"/>
      <c r="M523" s="874"/>
      <c r="N523" s="874"/>
      <c r="O523" s="874"/>
      <c r="P523" s="463"/>
    </row>
    <row r="524" spans="1:16" s="114" customFormat="1" ht="14.25" hidden="1" customHeight="1" outlineLevel="1">
      <c r="A524" s="454"/>
      <c r="B524" s="890">
        <v>171</v>
      </c>
      <c r="C524" s="893"/>
      <c r="D524" s="894"/>
      <c r="E524" s="893"/>
      <c r="F524" s="107"/>
      <c r="G524" s="108"/>
      <c r="H524" s="893"/>
      <c r="I524" s="869">
        <f t="shared" ref="I524" si="171">SUM(J524:N526)</f>
        <v>0</v>
      </c>
      <c r="J524" s="872"/>
      <c r="K524" s="872"/>
      <c r="L524" s="872"/>
      <c r="M524" s="872"/>
      <c r="N524" s="872"/>
      <c r="O524" s="872"/>
      <c r="P524" s="463"/>
    </row>
    <row r="525" spans="1:16" s="114" customFormat="1" ht="14.25" hidden="1" customHeight="1" outlineLevel="1">
      <c r="A525" s="454"/>
      <c r="B525" s="891"/>
      <c r="C525" s="873"/>
      <c r="D525" s="873"/>
      <c r="E525" s="873"/>
      <c r="F525" s="109"/>
      <c r="G525" s="110"/>
      <c r="H525" s="873"/>
      <c r="I525" s="870"/>
      <c r="J525" s="873"/>
      <c r="K525" s="873"/>
      <c r="L525" s="873"/>
      <c r="M525" s="873"/>
      <c r="N525" s="873"/>
      <c r="O525" s="873"/>
      <c r="P525" s="463"/>
    </row>
    <row r="526" spans="1:16" s="114" customFormat="1" ht="15" hidden="1" customHeight="1" outlineLevel="1" thickBot="1">
      <c r="A526" s="454"/>
      <c r="B526" s="895"/>
      <c r="C526" s="874"/>
      <c r="D526" s="874"/>
      <c r="E526" s="874"/>
      <c r="F526" s="111"/>
      <c r="G526" s="112"/>
      <c r="H526" s="874"/>
      <c r="I526" s="871"/>
      <c r="J526" s="874"/>
      <c r="K526" s="874"/>
      <c r="L526" s="874"/>
      <c r="M526" s="874"/>
      <c r="N526" s="874"/>
      <c r="O526" s="874"/>
      <c r="P526" s="463"/>
    </row>
    <row r="527" spans="1:16" s="114" customFormat="1" ht="14.25" hidden="1" customHeight="1" outlineLevel="1">
      <c r="A527" s="454"/>
      <c r="B527" s="890">
        <v>172</v>
      </c>
      <c r="C527" s="893"/>
      <c r="D527" s="894"/>
      <c r="E527" s="893"/>
      <c r="F527" s="107"/>
      <c r="G527" s="108"/>
      <c r="H527" s="893"/>
      <c r="I527" s="869">
        <f t="shared" ref="I527" si="172">SUM(J527:N529)</f>
        <v>0</v>
      </c>
      <c r="J527" s="872"/>
      <c r="K527" s="872"/>
      <c r="L527" s="872"/>
      <c r="M527" s="872"/>
      <c r="N527" s="872"/>
      <c r="O527" s="872"/>
      <c r="P527" s="463"/>
    </row>
    <row r="528" spans="1:16" s="114" customFormat="1" ht="14.25" hidden="1" customHeight="1" outlineLevel="1">
      <c r="A528" s="454"/>
      <c r="B528" s="891"/>
      <c r="C528" s="873"/>
      <c r="D528" s="873"/>
      <c r="E528" s="873"/>
      <c r="F528" s="109"/>
      <c r="G528" s="110"/>
      <c r="H528" s="873"/>
      <c r="I528" s="870"/>
      <c r="J528" s="873"/>
      <c r="K528" s="873"/>
      <c r="L528" s="873"/>
      <c r="M528" s="873"/>
      <c r="N528" s="873"/>
      <c r="O528" s="873"/>
      <c r="P528" s="463"/>
    </row>
    <row r="529" spans="1:16" s="114" customFormat="1" ht="15" hidden="1" customHeight="1" outlineLevel="1" thickBot="1">
      <c r="A529" s="454"/>
      <c r="B529" s="895"/>
      <c r="C529" s="874"/>
      <c r="D529" s="874"/>
      <c r="E529" s="874"/>
      <c r="F529" s="111"/>
      <c r="G529" s="112"/>
      <c r="H529" s="874"/>
      <c r="I529" s="871"/>
      <c r="J529" s="874"/>
      <c r="K529" s="874"/>
      <c r="L529" s="874"/>
      <c r="M529" s="874"/>
      <c r="N529" s="874"/>
      <c r="O529" s="874"/>
      <c r="P529" s="463"/>
    </row>
    <row r="530" spans="1:16" s="114" customFormat="1" ht="14.25" hidden="1" customHeight="1" outlineLevel="1">
      <c r="A530" s="454"/>
      <c r="B530" s="890">
        <v>173</v>
      </c>
      <c r="C530" s="893"/>
      <c r="D530" s="894"/>
      <c r="E530" s="893"/>
      <c r="F530" s="107"/>
      <c r="G530" s="108"/>
      <c r="H530" s="893"/>
      <c r="I530" s="869">
        <f t="shared" ref="I530" si="173">SUM(J530:N532)</f>
        <v>0</v>
      </c>
      <c r="J530" s="872"/>
      <c r="K530" s="872"/>
      <c r="L530" s="872"/>
      <c r="M530" s="872"/>
      <c r="N530" s="872"/>
      <c r="O530" s="872"/>
      <c r="P530" s="463"/>
    </row>
    <row r="531" spans="1:16" s="114" customFormat="1" ht="14.25" hidden="1" customHeight="1" outlineLevel="1">
      <c r="A531" s="454"/>
      <c r="B531" s="891"/>
      <c r="C531" s="873"/>
      <c r="D531" s="873"/>
      <c r="E531" s="873"/>
      <c r="F531" s="109"/>
      <c r="G531" s="110"/>
      <c r="H531" s="873"/>
      <c r="I531" s="870"/>
      <c r="J531" s="873"/>
      <c r="K531" s="873"/>
      <c r="L531" s="873"/>
      <c r="M531" s="873"/>
      <c r="N531" s="873"/>
      <c r="O531" s="873"/>
      <c r="P531" s="463"/>
    </row>
    <row r="532" spans="1:16" s="114" customFormat="1" ht="15" hidden="1" customHeight="1" outlineLevel="1" thickBot="1">
      <c r="A532" s="454"/>
      <c r="B532" s="895"/>
      <c r="C532" s="874"/>
      <c r="D532" s="874"/>
      <c r="E532" s="874"/>
      <c r="F532" s="111"/>
      <c r="G532" s="112"/>
      <c r="H532" s="874"/>
      <c r="I532" s="871"/>
      <c r="J532" s="874"/>
      <c r="K532" s="874"/>
      <c r="L532" s="874"/>
      <c r="M532" s="874"/>
      <c r="N532" s="874"/>
      <c r="O532" s="874"/>
      <c r="P532" s="463"/>
    </row>
    <row r="533" spans="1:16" s="114" customFormat="1" ht="14.25" hidden="1" customHeight="1" outlineLevel="1">
      <c r="A533" s="454"/>
      <c r="B533" s="890">
        <v>174</v>
      </c>
      <c r="C533" s="893"/>
      <c r="D533" s="894"/>
      <c r="E533" s="893"/>
      <c r="F533" s="107"/>
      <c r="G533" s="108"/>
      <c r="H533" s="893"/>
      <c r="I533" s="869">
        <f t="shared" ref="I533" si="174">SUM(J533:N535)</f>
        <v>0</v>
      </c>
      <c r="J533" s="872"/>
      <c r="K533" s="872"/>
      <c r="L533" s="872"/>
      <c r="M533" s="872"/>
      <c r="N533" s="872"/>
      <c r="O533" s="872"/>
      <c r="P533" s="463"/>
    </row>
    <row r="534" spans="1:16" s="114" customFormat="1" ht="14.25" hidden="1" customHeight="1" outlineLevel="1">
      <c r="A534" s="454"/>
      <c r="B534" s="891"/>
      <c r="C534" s="873"/>
      <c r="D534" s="873"/>
      <c r="E534" s="873"/>
      <c r="F534" s="109"/>
      <c r="G534" s="110"/>
      <c r="H534" s="873"/>
      <c r="I534" s="870"/>
      <c r="J534" s="873"/>
      <c r="K534" s="873"/>
      <c r="L534" s="873"/>
      <c r="M534" s="873"/>
      <c r="N534" s="873"/>
      <c r="O534" s="873"/>
      <c r="P534" s="463"/>
    </row>
    <row r="535" spans="1:16" s="114" customFormat="1" ht="15" hidden="1" customHeight="1" outlineLevel="1" thickBot="1">
      <c r="A535" s="454"/>
      <c r="B535" s="895"/>
      <c r="C535" s="874"/>
      <c r="D535" s="874"/>
      <c r="E535" s="874"/>
      <c r="F535" s="111"/>
      <c r="G535" s="112"/>
      <c r="H535" s="874"/>
      <c r="I535" s="871"/>
      <c r="J535" s="874"/>
      <c r="K535" s="874"/>
      <c r="L535" s="874"/>
      <c r="M535" s="874"/>
      <c r="N535" s="874"/>
      <c r="O535" s="874"/>
      <c r="P535" s="463"/>
    </row>
    <row r="536" spans="1:16" s="114" customFormat="1" ht="14.25" hidden="1" customHeight="1" outlineLevel="1">
      <c r="A536" s="454"/>
      <c r="B536" s="890">
        <v>175</v>
      </c>
      <c r="C536" s="893"/>
      <c r="D536" s="894"/>
      <c r="E536" s="893"/>
      <c r="F536" s="107"/>
      <c r="G536" s="108"/>
      <c r="H536" s="893"/>
      <c r="I536" s="869">
        <f t="shared" ref="I536" si="175">SUM(J536:N538)</f>
        <v>0</v>
      </c>
      <c r="J536" s="872"/>
      <c r="K536" s="872"/>
      <c r="L536" s="872"/>
      <c r="M536" s="872"/>
      <c r="N536" s="872"/>
      <c r="O536" s="872"/>
      <c r="P536" s="463"/>
    </row>
    <row r="537" spans="1:16" s="114" customFormat="1" ht="14.25" hidden="1" customHeight="1" outlineLevel="1">
      <c r="A537" s="454"/>
      <c r="B537" s="891"/>
      <c r="C537" s="873"/>
      <c r="D537" s="873"/>
      <c r="E537" s="873"/>
      <c r="F537" s="109"/>
      <c r="G537" s="110"/>
      <c r="H537" s="873"/>
      <c r="I537" s="870"/>
      <c r="J537" s="873"/>
      <c r="K537" s="873"/>
      <c r="L537" s="873"/>
      <c r="M537" s="873"/>
      <c r="N537" s="873"/>
      <c r="O537" s="873"/>
      <c r="P537" s="463"/>
    </row>
    <row r="538" spans="1:16" s="114" customFormat="1" ht="15" hidden="1" customHeight="1" outlineLevel="1" thickBot="1">
      <c r="A538" s="454"/>
      <c r="B538" s="895"/>
      <c r="C538" s="874"/>
      <c r="D538" s="874"/>
      <c r="E538" s="874"/>
      <c r="F538" s="111"/>
      <c r="G538" s="112"/>
      <c r="H538" s="874"/>
      <c r="I538" s="871"/>
      <c r="J538" s="874"/>
      <c r="K538" s="874"/>
      <c r="L538" s="874"/>
      <c r="M538" s="874"/>
      <c r="N538" s="874"/>
      <c r="O538" s="874"/>
      <c r="P538" s="463"/>
    </row>
    <row r="539" spans="1:16" s="114" customFormat="1" ht="14.25" hidden="1" customHeight="1" outlineLevel="1">
      <c r="A539" s="454"/>
      <c r="B539" s="890">
        <v>176</v>
      </c>
      <c r="C539" s="893"/>
      <c r="D539" s="894"/>
      <c r="E539" s="893"/>
      <c r="F539" s="107"/>
      <c r="G539" s="108"/>
      <c r="H539" s="893"/>
      <c r="I539" s="869">
        <f t="shared" ref="I539" si="176">SUM(J539:N541)</f>
        <v>0</v>
      </c>
      <c r="J539" s="872"/>
      <c r="K539" s="872"/>
      <c r="L539" s="872"/>
      <c r="M539" s="872"/>
      <c r="N539" s="872"/>
      <c r="O539" s="872"/>
      <c r="P539" s="463"/>
    </row>
    <row r="540" spans="1:16" s="114" customFormat="1" ht="14.25" hidden="1" customHeight="1" outlineLevel="1">
      <c r="A540" s="454"/>
      <c r="B540" s="891"/>
      <c r="C540" s="873"/>
      <c r="D540" s="873"/>
      <c r="E540" s="873"/>
      <c r="F540" s="109"/>
      <c r="G540" s="110"/>
      <c r="H540" s="873"/>
      <c r="I540" s="870"/>
      <c r="J540" s="873"/>
      <c r="K540" s="873"/>
      <c r="L540" s="873"/>
      <c r="M540" s="873"/>
      <c r="N540" s="873"/>
      <c r="O540" s="873"/>
      <c r="P540" s="463"/>
    </row>
    <row r="541" spans="1:16" s="114" customFormat="1" ht="15" hidden="1" customHeight="1" outlineLevel="1" thickBot="1">
      <c r="A541" s="454"/>
      <c r="B541" s="895"/>
      <c r="C541" s="874"/>
      <c r="D541" s="874"/>
      <c r="E541" s="874"/>
      <c r="F541" s="111"/>
      <c r="G541" s="112"/>
      <c r="H541" s="874"/>
      <c r="I541" s="871"/>
      <c r="J541" s="874"/>
      <c r="K541" s="874"/>
      <c r="L541" s="874"/>
      <c r="M541" s="874"/>
      <c r="N541" s="874"/>
      <c r="O541" s="874"/>
      <c r="P541" s="463"/>
    </row>
    <row r="542" spans="1:16" s="114" customFormat="1" ht="14.25" hidden="1" customHeight="1" outlineLevel="1">
      <c r="A542" s="454"/>
      <c r="B542" s="890">
        <v>177</v>
      </c>
      <c r="C542" s="893"/>
      <c r="D542" s="894"/>
      <c r="E542" s="893"/>
      <c r="F542" s="107"/>
      <c r="G542" s="108"/>
      <c r="H542" s="893"/>
      <c r="I542" s="869">
        <f t="shared" ref="I542" si="177">SUM(J542:N544)</f>
        <v>0</v>
      </c>
      <c r="J542" s="872"/>
      <c r="K542" s="872"/>
      <c r="L542" s="872"/>
      <c r="M542" s="872"/>
      <c r="N542" s="872"/>
      <c r="O542" s="872"/>
      <c r="P542" s="463"/>
    </row>
    <row r="543" spans="1:16" s="114" customFormat="1" ht="14.25" hidden="1" customHeight="1" outlineLevel="1">
      <c r="A543" s="454"/>
      <c r="B543" s="891"/>
      <c r="C543" s="873"/>
      <c r="D543" s="873"/>
      <c r="E543" s="873"/>
      <c r="F543" s="109"/>
      <c r="G543" s="110"/>
      <c r="H543" s="873"/>
      <c r="I543" s="870"/>
      <c r="J543" s="873"/>
      <c r="K543" s="873"/>
      <c r="L543" s="873"/>
      <c r="M543" s="873"/>
      <c r="N543" s="873"/>
      <c r="O543" s="873"/>
      <c r="P543" s="463"/>
    </row>
    <row r="544" spans="1:16" s="114" customFormat="1" ht="15" hidden="1" customHeight="1" outlineLevel="1" thickBot="1">
      <c r="A544" s="454"/>
      <c r="B544" s="895"/>
      <c r="C544" s="874"/>
      <c r="D544" s="874"/>
      <c r="E544" s="874"/>
      <c r="F544" s="111"/>
      <c r="G544" s="112"/>
      <c r="H544" s="874"/>
      <c r="I544" s="871"/>
      <c r="J544" s="874"/>
      <c r="K544" s="874"/>
      <c r="L544" s="874"/>
      <c r="M544" s="874"/>
      <c r="N544" s="874"/>
      <c r="O544" s="874"/>
      <c r="P544" s="463"/>
    </row>
    <row r="545" spans="1:16" s="114" customFormat="1" ht="14.25" hidden="1" customHeight="1" outlineLevel="1">
      <c r="A545" s="454"/>
      <c r="B545" s="890">
        <v>178</v>
      </c>
      <c r="C545" s="893"/>
      <c r="D545" s="894"/>
      <c r="E545" s="893"/>
      <c r="F545" s="107"/>
      <c r="G545" s="108"/>
      <c r="H545" s="893"/>
      <c r="I545" s="869">
        <f t="shared" ref="I545" si="178">SUM(J545:N547)</f>
        <v>0</v>
      </c>
      <c r="J545" s="872"/>
      <c r="K545" s="872"/>
      <c r="L545" s="872"/>
      <c r="M545" s="872"/>
      <c r="N545" s="872"/>
      <c r="O545" s="872"/>
      <c r="P545" s="463"/>
    </row>
    <row r="546" spans="1:16" s="114" customFormat="1" ht="14.25" hidden="1" customHeight="1" outlineLevel="1">
      <c r="A546" s="454"/>
      <c r="B546" s="891"/>
      <c r="C546" s="873"/>
      <c r="D546" s="873"/>
      <c r="E546" s="873"/>
      <c r="F546" s="109"/>
      <c r="G546" s="110"/>
      <c r="H546" s="873"/>
      <c r="I546" s="870"/>
      <c r="J546" s="873"/>
      <c r="K546" s="873"/>
      <c r="L546" s="873"/>
      <c r="M546" s="873"/>
      <c r="N546" s="873"/>
      <c r="O546" s="873"/>
      <c r="P546" s="463"/>
    </row>
    <row r="547" spans="1:16" s="114" customFormat="1" ht="15" hidden="1" customHeight="1" outlineLevel="1" thickBot="1">
      <c r="A547" s="454"/>
      <c r="B547" s="895"/>
      <c r="C547" s="874"/>
      <c r="D547" s="874"/>
      <c r="E547" s="874"/>
      <c r="F547" s="111"/>
      <c r="G547" s="112"/>
      <c r="H547" s="874"/>
      <c r="I547" s="871"/>
      <c r="J547" s="874"/>
      <c r="K547" s="874"/>
      <c r="L547" s="874"/>
      <c r="M547" s="874"/>
      <c r="N547" s="874"/>
      <c r="O547" s="874"/>
      <c r="P547" s="463"/>
    </row>
    <row r="548" spans="1:16" s="114" customFormat="1" ht="14.25" hidden="1" customHeight="1" outlineLevel="1">
      <c r="A548" s="454"/>
      <c r="B548" s="890">
        <v>179</v>
      </c>
      <c r="C548" s="893"/>
      <c r="D548" s="894"/>
      <c r="E548" s="893"/>
      <c r="F548" s="107"/>
      <c r="G548" s="108"/>
      <c r="H548" s="893"/>
      <c r="I548" s="869">
        <f t="shared" ref="I548" si="179">SUM(J548:N550)</f>
        <v>0</v>
      </c>
      <c r="J548" s="872"/>
      <c r="K548" s="872"/>
      <c r="L548" s="872"/>
      <c r="M548" s="872"/>
      <c r="N548" s="872"/>
      <c r="O548" s="872"/>
      <c r="P548" s="463"/>
    </row>
    <row r="549" spans="1:16" s="114" customFormat="1" ht="14.25" hidden="1" customHeight="1" outlineLevel="1">
      <c r="A549" s="454"/>
      <c r="B549" s="891"/>
      <c r="C549" s="873"/>
      <c r="D549" s="873"/>
      <c r="E549" s="873"/>
      <c r="F549" s="109"/>
      <c r="G549" s="110"/>
      <c r="H549" s="873"/>
      <c r="I549" s="870"/>
      <c r="J549" s="873"/>
      <c r="K549" s="873"/>
      <c r="L549" s="873"/>
      <c r="M549" s="873"/>
      <c r="N549" s="873"/>
      <c r="O549" s="873"/>
      <c r="P549" s="463"/>
    </row>
    <row r="550" spans="1:16" s="114" customFormat="1" ht="15" hidden="1" customHeight="1" outlineLevel="1" thickBot="1">
      <c r="A550" s="454"/>
      <c r="B550" s="895"/>
      <c r="C550" s="874"/>
      <c r="D550" s="874"/>
      <c r="E550" s="874"/>
      <c r="F550" s="111"/>
      <c r="G550" s="112"/>
      <c r="H550" s="874"/>
      <c r="I550" s="871"/>
      <c r="J550" s="874"/>
      <c r="K550" s="874"/>
      <c r="L550" s="874"/>
      <c r="M550" s="874"/>
      <c r="N550" s="874"/>
      <c r="O550" s="874"/>
      <c r="P550" s="463"/>
    </row>
    <row r="551" spans="1:16" s="114" customFormat="1" ht="14.25" hidden="1" customHeight="1" outlineLevel="1">
      <c r="A551" s="454"/>
      <c r="B551" s="890">
        <v>180</v>
      </c>
      <c r="C551" s="893"/>
      <c r="D551" s="894"/>
      <c r="E551" s="893"/>
      <c r="F551" s="107"/>
      <c r="G551" s="108"/>
      <c r="H551" s="893"/>
      <c r="I551" s="869">
        <f t="shared" ref="I551" si="180">SUM(J551:N553)</f>
        <v>0</v>
      </c>
      <c r="J551" s="872"/>
      <c r="K551" s="872"/>
      <c r="L551" s="872"/>
      <c r="M551" s="872"/>
      <c r="N551" s="872"/>
      <c r="O551" s="872"/>
      <c r="P551" s="463"/>
    </row>
    <row r="552" spans="1:16" s="114" customFormat="1" ht="14.25" hidden="1" customHeight="1" outlineLevel="1">
      <c r="A552" s="454"/>
      <c r="B552" s="891"/>
      <c r="C552" s="873"/>
      <c r="D552" s="873"/>
      <c r="E552" s="873"/>
      <c r="F552" s="109"/>
      <c r="G552" s="110"/>
      <c r="H552" s="873"/>
      <c r="I552" s="870"/>
      <c r="J552" s="873"/>
      <c r="K552" s="873"/>
      <c r="L552" s="873"/>
      <c r="M552" s="873"/>
      <c r="N552" s="873"/>
      <c r="O552" s="873"/>
      <c r="P552" s="463"/>
    </row>
    <row r="553" spans="1:16" s="114" customFormat="1" ht="15" hidden="1" customHeight="1" outlineLevel="1" thickBot="1">
      <c r="A553" s="454"/>
      <c r="B553" s="895"/>
      <c r="C553" s="874"/>
      <c r="D553" s="874"/>
      <c r="E553" s="874"/>
      <c r="F553" s="111"/>
      <c r="G553" s="112"/>
      <c r="H553" s="874"/>
      <c r="I553" s="871"/>
      <c r="J553" s="874"/>
      <c r="K553" s="874"/>
      <c r="L553" s="874"/>
      <c r="M553" s="874"/>
      <c r="N553" s="874"/>
      <c r="O553" s="874"/>
      <c r="P553" s="463"/>
    </row>
    <row r="554" spans="1:16" s="114" customFormat="1" ht="14.25" hidden="1" customHeight="1" outlineLevel="1">
      <c r="A554" s="454"/>
      <c r="B554" s="890">
        <v>181</v>
      </c>
      <c r="C554" s="893"/>
      <c r="D554" s="894"/>
      <c r="E554" s="893"/>
      <c r="F554" s="107"/>
      <c r="G554" s="108"/>
      <c r="H554" s="893"/>
      <c r="I554" s="869">
        <f t="shared" ref="I554" si="181">SUM(J554:N556)</f>
        <v>0</v>
      </c>
      <c r="J554" s="872"/>
      <c r="K554" s="872"/>
      <c r="L554" s="872"/>
      <c r="M554" s="872"/>
      <c r="N554" s="872"/>
      <c r="O554" s="872"/>
      <c r="P554" s="463"/>
    </row>
    <row r="555" spans="1:16" s="114" customFormat="1" ht="14.25" hidden="1" customHeight="1" outlineLevel="1">
      <c r="A555" s="454"/>
      <c r="B555" s="891"/>
      <c r="C555" s="873"/>
      <c r="D555" s="873"/>
      <c r="E555" s="873"/>
      <c r="F555" s="109"/>
      <c r="G555" s="110"/>
      <c r="H555" s="873"/>
      <c r="I555" s="870"/>
      <c r="J555" s="873"/>
      <c r="K555" s="873"/>
      <c r="L555" s="873"/>
      <c r="M555" s="873"/>
      <c r="N555" s="873"/>
      <c r="O555" s="873"/>
      <c r="P555" s="463"/>
    </row>
    <row r="556" spans="1:16" s="114" customFormat="1" ht="15" hidden="1" customHeight="1" outlineLevel="1" thickBot="1">
      <c r="A556" s="454"/>
      <c r="B556" s="895"/>
      <c r="C556" s="874"/>
      <c r="D556" s="874"/>
      <c r="E556" s="874"/>
      <c r="F556" s="111"/>
      <c r="G556" s="112"/>
      <c r="H556" s="874"/>
      <c r="I556" s="871"/>
      <c r="J556" s="874"/>
      <c r="K556" s="874"/>
      <c r="L556" s="874"/>
      <c r="M556" s="874"/>
      <c r="N556" s="874"/>
      <c r="O556" s="874"/>
      <c r="P556" s="463"/>
    </row>
    <row r="557" spans="1:16" s="114" customFormat="1" ht="14.25" hidden="1" customHeight="1" outlineLevel="1">
      <c r="A557" s="454"/>
      <c r="B557" s="890">
        <v>182</v>
      </c>
      <c r="C557" s="893"/>
      <c r="D557" s="894"/>
      <c r="E557" s="893"/>
      <c r="F557" s="107"/>
      <c r="G557" s="108"/>
      <c r="H557" s="893"/>
      <c r="I557" s="869">
        <f t="shared" ref="I557" si="182">SUM(J557:N559)</f>
        <v>0</v>
      </c>
      <c r="J557" s="872"/>
      <c r="K557" s="872"/>
      <c r="L557" s="872"/>
      <c r="M557" s="872"/>
      <c r="N557" s="872"/>
      <c r="O557" s="872"/>
      <c r="P557" s="463"/>
    </row>
    <row r="558" spans="1:16" s="114" customFormat="1" ht="14.25" hidden="1" customHeight="1" outlineLevel="1">
      <c r="A558" s="454"/>
      <c r="B558" s="891"/>
      <c r="C558" s="873"/>
      <c r="D558" s="873"/>
      <c r="E558" s="873"/>
      <c r="F558" s="109"/>
      <c r="G558" s="110"/>
      <c r="H558" s="873"/>
      <c r="I558" s="870"/>
      <c r="J558" s="873"/>
      <c r="K558" s="873"/>
      <c r="L558" s="873"/>
      <c r="M558" s="873"/>
      <c r="N558" s="873"/>
      <c r="O558" s="873"/>
      <c r="P558" s="463"/>
    </row>
    <row r="559" spans="1:16" s="114" customFormat="1" ht="15" hidden="1" customHeight="1" outlineLevel="1" thickBot="1">
      <c r="A559" s="454"/>
      <c r="B559" s="895"/>
      <c r="C559" s="874"/>
      <c r="D559" s="874"/>
      <c r="E559" s="874"/>
      <c r="F559" s="111"/>
      <c r="G559" s="112"/>
      <c r="H559" s="874"/>
      <c r="I559" s="871"/>
      <c r="J559" s="874"/>
      <c r="K559" s="874"/>
      <c r="L559" s="874"/>
      <c r="M559" s="874"/>
      <c r="N559" s="874"/>
      <c r="O559" s="874"/>
      <c r="P559" s="463"/>
    </row>
    <row r="560" spans="1:16" s="114" customFormat="1" ht="14.25" hidden="1" customHeight="1" outlineLevel="1">
      <c r="A560" s="454"/>
      <c r="B560" s="890">
        <v>183</v>
      </c>
      <c r="C560" s="893"/>
      <c r="D560" s="894"/>
      <c r="E560" s="893"/>
      <c r="F560" s="107"/>
      <c r="G560" s="108"/>
      <c r="H560" s="893"/>
      <c r="I560" s="869">
        <f t="shared" ref="I560" si="183">SUM(J560:N562)</f>
        <v>0</v>
      </c>
      <c r="J560" s="872"/>
      <c r="K560" s="872"/>
      <c r="L560" s="872"/>
      <c r="M560" s="872"/>
      <c r="N560" s="872"/>
      <c r="O560" s="872"/>
      <c r="P560" s="463"/>
    </row>
    <row r="561" spans="1:16" s="114" customFormat="1" ht="14.25" hidden="1" customHeight="1" outlineLevel="1">
      <c r="A561" s="454"/>
      <c r="B561" s="891"/>
      <c r="C561" s="873"/>
      <c r="D561" s="873"/>
      <c r="E561" s="873"/>
      <c r="F561" s="109"/>
      <c r="G561" s="110"/>
      <c r="H561" s="873"/>
      <c r="I561" s="870"/>
      <c r="J561" s="873"/>
      <c r="K561" s="873"/>
      <c r="L561" s="873"/>
      <c r="M561" s="873"/>
      <c r="N561" s="873"/>
      <c r="O561" s="873"/>
      <c r="P561" s="463"/>
    </row>
    <row r="562" spans="1:16" s="114" customFormat="1" ht="15" hidden="1" customHeight="1" outlineLevel="1" thickBot="1">
      <c r="A562" s="454"/>
      <c r="B562" s="895"/>
      <c r="C562" s="874"/>
      <c r="D562" s="874"/>
      <c r="E562" s="874"/>
      <c r="F562" s="111"/>
      <c r="G562" s="112"/>
      <c r="H562" s="874"/>
      <c r="I562" s="871"/>
      <c r="J562" s="874"/>
      <c r="K562" s="874"/>
      <c r="L562" s="874"/>
      <c r="M562" s="874"/>
      <c r="N562" s="874"/>
      <c r="O562" s="874"/>
      <c r="P562" s="463"/>
    </row>
    <row r="563" spans="1:16" s="114" customFormat="1" ht="14.25" hidden="1" customHeight="1" outlineLevel="1">
      <c r="A563" s="454"/>
      <c r="B563" s="890">
        <v>184</v>
      </c>
      <c r="C563" s="893"/>
      <c r="D563" s="894"/>
      <c r="E563" s="893"/>
      <c r="F563" s="107"/>
      <c r="G563" s="108"/>
      <c r="H563" s="893"/>
      <c r="I563" s="869">
        <f t="shared" ref="I563" si="184">SUM(J563:N565)</f>
        <v>0</v>
      </c>
      <c r="J563" s="872"/>
      <c r="K563" s="872"/>
      <c r="L563" s="872"/>
      <c r="M563" s="872"/>
      <c r="N563" s="872"/>
      <c r="O563" s="872"/>
      <c r="P563" s="463"/>
    </row>
    <row r="564" spans="1:16" s="114" customFormat="1" ht="14.25" hidden="1" customHeight="1" outlineLevel="1">
      <c r="A564" s="454"/>
      <c r="B564" s="891"/>
      <c r="C564" s="873"/>
      <c r="D564" s="873"/>
      <c r="E564" s="873"/>
      <c r="F564" s="109"/>
      <c r="G564" s="110"/>
      <c r="H564" s="873"/>
      <c r="I564" s="870"/>
      <c r="J564" s="873"/>
      <c r="K564" s="873"/>
      <c r="L564" s="873"/>
      <c r="M564" s="873"/>
      <c r="N564" s="873"/>
      <c r="O564" s="873"/>
      <c r="P564" s="463"/>
    </row>
    <row r="565" spans="1:16" s="114" customFormat="1" ht="15" hidden="1" customHeight="1" outlineLevel="1" thickBot="1">
      <c r="A565" s="454"/>
      <c r="B565" s="895"/>
      <c r="C565" s="874"/>
      <c r="D565" s="874"/>
      <c r="E565" s="874"/>
      <c r="F565" s="111"/>
      <c r="G565" s="112"/>
      <c r="H565" s="874"/>
      <c r="I565" s="871"/>
      <c r="J565" s="874"/>
      <c r="K565" s="874"/>
      <c r="L565" s="874"/>
      <c r="M565" s="874"/>
      <c r="N565" s="874"/>
      <c r="O565" s="874"/>
      <c r="P565" s="463"/>
    </row>
    <row r="566" spans="1:16" s="114" customFormat="1" ht="14.25" hidden="1" customHeight="1" outlineLevel="1">
      <c r="A566" s="454"/>
      <c r="B566" s="890">
        <v>185</v>
      </c>
      <c r="C566" s="893"/>
      <c r="D566" s="894"/>
      <c r="E566" s="893"/>
      <c r="F566" s="107"/>
      <c r="G566" s="108"/>
      <c r="H566" s="893"/>
      <c r="I566" s="869">
        <f t="shared" ref="I566" si="185">SUM(J566:N568)</f>
        <v>0</v>
      </c>
      <c r="J566" s="872"/>
      <c r="K566" s="872"/>
      <c r="L566" s="872"/>
      <c r="M566" s="872"/>
      <c r="N566" s="872"/>
      <c r="O566" s="872"/>
      <c r="P566" s="463"/>
    </row>
    <row r="567" spans="1:16" s="114" customFormat="1" ht="14.25" hidden="1" customHeight="1" outlineLevel="1">
      <c r="A567" s="454"/>
      <c r="B567" s="891"/>
      <c r="C567" s="873"/>
      <c r="D567" s="873"/>
      <c r="E567" s="873"/>
      <c r="F567" s="109"/>
      <c r="G567" s="110"/>
      <c r="H567" s="873"/>
      <c r="I567" s="870"/>
      <c r="J567" s="873"/>
      <c r="K567" s="873"/>
      <c r="L567" s="873"/>
      <c r="M567" s="873"/>
      <c r="N567" s="873"/>
      <c r="O567" s="873"/>
      <c r="P567" s="463"/>
    </row>
    <row r="568" spans="1:16" s="114" customFormat="1" ht="15" hidden="1" customHeight="1" outlineLevel="1" thickBot="1">
      <c r="A568" s="454"/>
      <c r="B568" s="895"/>
      <c r="C568" s="874"/>
      <c r="D568" s="874"/>
      <c r="E568" s="874"/>
      <c r="F568" s="111"/>
      <c r="G568" s="112"/>
      <c r="H568" s="874"/>
      <c r="I568" s="871"/>
      <c r="J568" s="874"/>
      <c r="K568" s="874"/>
      <c r="L568" s="874"/>
      <c r="M568" s="874"/>
      <c r="N568" s="874"/>
      <c r="O568" s="874"/>
      <c r="P568" s="463"/>
    </row>
    <row r="569" spans="1:16" s="114" customFormat="1" ht="14.25" hidden="1" customHeight="1" outlineLevel="1">
      <c r="A569" s="454"/>
      <c r="B569" s="890">
        <v>186</v>
      </c>
      <c r="C569" s="893"/>
      <c r="D569" s="894"/>
      <c r="E569" s="893"/>
      <c r="F569" s="107"/>
      <c r="G569" s="108"/>
      <c r="H569" s="893"/>
      <c r="I569" s="869">
        <f t="shared" ref="I569" si="186">SUM(J569:N571)</f>
        <v>0</v>
      </c>
      <c r="J569" s="872"/>
      <c r="K569" s="872"/>
      <c r="L569" s="872"/>
      <c r="M569" s="872"/>
      <c r="N569" s="872"/>
      <c r="O569" s="872"/>
      <c r="P569" s="463"/>
    </row>
    <row r="570" spans="1:16" s="114" customFormat="1" ht="14.25" hidden="1" customHeight="1" outlineLevel="1">
      <c r="A570" s="454"/>
      <c r="B570" s="891"/>
      <c r="C570" s="873"/>
      <c r="D570" s="873"/>
      <c r="E570" s="873"/>
      <c r="F570" s="109"/>
      <c r="G570" s="110"/>
      <c r="H570" s="873"/>
      <c r="I570" s="870"/>
      <c r="J570" s="873"/>
      <c r="K570" s="873"/>
      <c r="L570" s="873"/>
      <c r="M570" s="873"/>
      <c r="N570" s="873"/>
      <c r="O570" s="873"/>
      <c r="P570" s="463"/>
    </row>
    <row r="571" spans="1:16" s="114" customFormat="1" ht="15" hidden="1" customHeight="1" outlineLevel="1" thickBot="1">
      <c r="A571" s="454"/>
      <c r="B571" s="895"/>
      <c r="C571" s="874"/>
      <c r="D571" s="874"/>
      <c r="E571" s="874"/>
      <c r="F571" s="111"/>
      <c r="G571" s="112"/>
      <c r="H571" s="874"/>
      <c r="I571" s="871"/>
      <c r="J571" s="874"/>
      <c r="K571" s="874"/>
      <c r="L571" s="874"/>
      <c r="M571" s="874"/>
      <c r="N571" s="874"/>
      <c r="O571" s="874"/>
      <c r="P571" s="463"/>
    </row>
    <row r="572" spans="1:16" s="114" customFormat="1" ht="14.25" hidden="1" customHeight="1" outlineLevel="1">
      <c r="A572" s="454"/>
      <c r="B572" s="890">
        <v>187</v>
      </c>
      <c r="C572" s="893"/>
      <c r="D572" s="894"/>
      <c r="E572" s="893"/>
      <c r="F572" s="107"/>
      <c r="G572" s="108"/>
      <c r="H572" s="893"/>
      <c r="I572" s="869">
        <f t="shared" ref="I572" si="187">SUM(J572:N574)</f>
        <v>0</v>
      </c>
      <c r="J572" s="872"/>
      <c r="K572" s="872"/>
      <c r="L572" s="872"/>
      <c r="M572" s="872"/>
      <c r="N572" s="872"/>
      <c r="O572" s="872"/>
      <c r="P572" s="463"/>
    </row>
    <row r="573" spans="1:16" s="114" customFormat="1" ht="14.25" hidden="1" customHeight="1" outlineLevel="1">
      <c r="A573" s="454"/>
      <c r="B573" s="891"/>
      <c r="C573" s="873"/>
      <c r="D573" s="873"/>
      <c r="E573" s="873"/>
      <c r="F573" s="109"/>
      <c r="G573" s="110"/>
      <c r="H573" s="873"/>
      <c r="I573" s="870"/>
      <c r="J573" s="873"/>
      <c r="K573" s="873"/>
      <c r="L573" s="873"/>
      <c r="M573" s="873"/>
      <c r="N573" s="873"/>
      <c r="O573" s="873"/>
      <c r="P573" s="463"/>
    </row>
    <row r="574" spans="1:16" s="114" customFormat="1" ht="15" hidden="1" customHeight="1" outlineLevel="1" thickBot="1">
      <c r="A574" s="454"/>
      <c r="B574" s="895"/>
      <c r="C574" s="874"/>
      <c r="D574" s="874"/>
      <c r="E574" s="874"/>
      <c r="F574" s="111"/>
      <c r="G574" s="112"/>
      <c r="H574" s="874"/>
      <c r="I574" s="871"/>
      <c r="J574" s="874"/>
      <c r="K574" s="874"/>
      <c r="L574" s="874"/>
      <c r="M574" s="874"/>
      <c r="N574" s="874"/>
      <c r="O574" s="874"/>
      <c r="P574" s="463"/>
    </row>
    <row r="575" spans="1:16" s="114" customFormat="1" ht="14.25" hidden="1" customHeight="1" outlineLevel="1">
      <c r="A575" s="454"/>
      <c r="B575" s="890">
        <v>188</v>
      </c>
      <c r="C575" s="893"/>
      <c r="D575" s="894"/>
      <c r="E575" s="893"/>
      <c r="F575" s="107"/>
      <c r="G575" s="108"/>
      <c r="H575" s="893"/>
      <c r="I575" s="869">
        <f t="shared" ref="I575" si="188">SUM(J575:N577)</f>
        <v>0</v>
      </c>
      <c r="J575" s="872"/>
      <c r="K575" s="872"/>
      <c r="L575" s="872"/>
      <c r="M575" s="872"/>
      <c r="N575" s="872"/>
      <c r="O575" s="872"/>
      <c r="P575" s="463"/>
    </row>
    <row r="576" spans="1:16" s="114" customFormat="1" ht="14.25" hidden="1" customHeight="1" outlineLevel="1">
      <c r="A576" s="454"/>
      <c r="B576" s="891"/>
      <c r="C576" s="873"/>
      <c r="D576" s="873"/>
      <c r="E576" s="873"/>
      <c r="F576" s="109"/>
      <c r="G576" s="110"/>
      <c r="H576" s="873"/>
      <c r="I576" s="870"/>
      <c r="J576" s="873"/>
      <c r="K576" s="873"/>
      <c r="L576" s="873"/>
      <c r="M576" s="873"/>
      <c r="N576" s="873"/>
      <c r="O576" s="873"/>
      <c r="P576" s="463"/>
    </row>
    <row r="577" spans="1:16" s="114" customFormat="1" ht="15" hidden="1" customHeight="1" outlineLevel="1" thickBot="1">
      <c r="A577" s="454"/>
      <c r="B577" s="895"/>
      <c r="C577" s="874"/>
      <c r="D577" s="874"/>
      <c r="E577" s="874"/>
      <c r="F577" s="111"/>
      <c r="G577" s="112"/>
      <c r="H577" s="874"/>
      <c r="I577" s="871"/>
      <c r="J577" s="874"/>
      <c r="K577" s="874"/>
      <c r="L577" s="874"/>
      <c r="M577" s="874"/>
      <c r="N577" s="874"/>
      <c r="O577" s="874"/>
      <c r="P577" s="463"/>
    </row>
    <row r="578" spans="1:16" s="114" customFormat="1" ht="14.25" hidden="1" customHeight="1" outlineLevel="1">
      <c r="A578" s="454"/>
      <c r="B578" s="890">
        <v>189</v>
      </c>
      <c r="C578" s="893"/>
      <c r="D578" s="894"/>
      <c r="E578" s="893"/>
      <c r="F578" s="107"/>
      <c r="G578" s="108"/>
      <c r="H578" s="893"/>
      <c r="I578" s="869">
        <f t="shared" ref="I578" si="189">SUM(J578:N580)</f>
        <v>0</v>
      </c>
      <c r="J578" s="872"/>
      <c r="K578" s="872"/>
      <c r="L578" s="872"/>
      <c r="M578" s="872"/>
      <c r="N578" s="872"/>
      <c r="O578" s="872"/>
      <c r="P578" s="463"/>
    </row>
    <row r="579" spans="1:16" s="114" customFormat="1" ht="14.25" hidden="1" customHeight="1" outlineLevel="1">
      <c r="A579" s="454"/>
      <c r="B579" s="891"/>
      <c r="C579" s="873"/>
      <c r="D579" s="873"/>
      <c r="E579" s="873"/>
      <c r="F579" s="109"/>
      <c r="G579" s="110"/>
      <c r="H579" s="873"/>
      <c r="I579" s="870"/>
      <c r="J579" s="873"/>
      <c r="K579" s="873"/>
      <c r="L579" s="873"/>
      <c r="M579" s="873"/>
      <c r="N579" s="873"/>
      <c r="O579" s="873"/>
      <c r="P579" s="463"/>
    </row>
    <row r="580" spans="1:16" s="114" customFormat="1" ht="15" hidden="1" customHeight="1" outlineLevel="1" thickBot="1">
      <c r="A580" s="454"/>
      <c r="B580" s="895"/>
      <c r="C580" s="874"/>
      <c r="D580" s="874"/>
      <c r="E580" s="874"/>
      <c r="F580" s="111"/>
      <c r="G580" s="112"/>
      <c r="H580" s="874"/>
      <c r="I580" s="871"/>
      <c r="J580" s="874"/>
      <c r="K580" s="874"/>
      <c r="L580" s="874"/>
      <c r="M580" s="874"/>
      <c r="N580" s="874"/>
      <c r="O580" s="874"/>
      <c r="P580" s="463"/>
    </row>
    <row r="581" spans="1:16" s="114" customFormat="1" ht="14.25" hidden="1" customHeight="1" outlineLevel="1">
      <c r="A581" s="454"/>
      <c r="B581" s="890">
        <v>190</v>
      </c>
      <c r="C581" s="893"/>
      <c r="D581" s="894"/>
      <c r="E581" s="893"/>
      <c r="F581" s="107"/>
      <c r="G581" s="108"/>
      <c r="H581" s="893"/>
      <c r="I581" s="869">
        <f t="shared" ref="I581" si="190">SUM(J581:N583)</f>
        <v>0</v>
      </c>
      <c r="J581" s="872"/>
      <c r="K581" s="872"/>
      <c r="L581" s="872"/>
      <c r="M581" s="872"/>
      <c r="N581" s="872"/>
      <c r="O581" s="872"/>
      <c r="P581" s="463"/>
    </row>
    <row r="582" spans="1:16" s="114" customFormat="1" ht="14.25" hidden="1" customHeight="1" outlineLevel="1">
      <c r="A582" s="454"/>
      <c r="B582" s="891"/>
      <c r="C582" s="873"/>
      <c r="D582" s="873"/>
      <c r="E582" s="873"/>
      <c r="F582" s="109"/>
      <c r="G582" s="110"/>
      <c r="H582" s="873"/>
      <c r="I582" s="870"/>
      <c r="J582" s="873"/>
      <c r="K582" s="873"/>
      <c r="L582" s="873"/>
      <c r="M582" s="873"/>
      <c r="N582" s="873"/>
      <c r="O582" s="873"/>
      <c r="P582" s="463"/>
    </row>
    <row r="583" spans="1:16" s="114" customFormat="1" ht="15" hidden="1" customHeight="1" outlineLevel="1" thickBot="1">
      <c r="A583" s="454"/>
      <c r="B583" s="895"/>
      <c r="C583" s="874"/>
      <c r="D583" s="874"/>
      <c r="E583" s="874"/>
      <c r="F583" s="111"/>
      <c r="G583" s="112"/>
      <c r="H583" s="874"/>
      <c r="I583" s="871"/>
      <c r="J583" s="874"/>
      <c r="K583" s="874"/>
      <c r="L583" s="874"/>
      <c r="M583" s="874"/>
      <c r="N583" s="874"/>
      <c r="O583" s="874"/>
      <c r="P583" s="463"/>
    </row>
    <row r="584" spans="1:16" s="114" customFormat="1" ht="14.25" hidden="1" customHeight="1" outlineLevel="1">
      <c r="A584" s="454"/>
      <c r="B584" s="890">
        <v>191</v>
      </c>
      <c r="C584" s="893"/>
      <c r="D584" s="894"/>
      <c r="E584" s="893"/>
      <c r="F584" s="107"/>
      <c r="G584" s="108"/>
      <c r="H584" s="893"/>
      <c r="I584" s="869">
        <f t="shared" ref="I584" si="191">SUM(J584:N586)</f>
        <v>0</v>
      </c>
      <c r="J584" s="872"/>
      <c r="K584" s="872"/>
      <c r="L584" s="872"/>
      <c r="M584" s="872"/>
      <c r="N584" s="872"/>
      <c r="O584" s="872"/>
      <c r="P584" s="463"/>
    </row>
    <row r="585" spans="1:16" s="114" customFormat="1" ht="14.25" hidden="1" customHeight="1" outlineLevel="1">
      <c r="A585" s="454"/>
      <c r="B585" s="891"/>
      <c r="C585" s="873"/>
      <c r="D585" s="873"/>
      <c r="E585" s="873"/>
      <c r="F585" s="109"/>
      <c r="G585" s="110"/>
      <c r="H585" s="873"/>
      <c r="I585" s="870"/>
      <c r="J585" s="873"/>
      <c r="K585" s="873"/>
      <c r="L585" s="873"/>
      <c r="M585" s="873"/>
      <c r="N585" s="873"/>
      <c r="O585" s="873"/>
      <c r="P585" s="463"/>
    </row>
    <row r="586" spans="1:16" s="114" customFormat="1" ht="15" hidden="1" customHeight="1" outlineLevel="1" thickBot="1">
      <c r="A586" s="454"/>
      <c r="B586" s="895"/>
      <c r="C586" s="874"/>
      <c r="D586" s="874"/>
      <c r="E586" s="874"/>
      <c r="F586" s="111"/>
      <c r="G586" s="112"/>
      <c r="H586" s="874"/>
      <c r="I586" s="871"/>
      <c r="J586" s="874"/>
      <c r="K586" s="874"/>
      <c r="L586" s="874"/>
      <c r="M586" s="874"/>
      <c r="N586" s="874"/>
      <c r="O586" s="874"/>
      <c r="P586" s="463"/>
    </row>
    <row r="587" spans="1:16" s="114" customFormat="1" ht="14.25" hidden="1" customHeight="1" outlineLevel="1">
      <c r="A587" s="454"/>
      <c r="B587" s="890">
        <v>192</v>
      </c>
      <c r="C587" s="893"/>
      <c r="D587" s="894"/>
      <c r="E587" s="893"/>
      <c r="F587" s="107"/>
      <c r="G587" s="108"/>
      <c r="H587" s="893"/>
      <c r="I587" s="869">
        <f t="shared" ref="I587" si="192">SUM(J587:N589)</f>
        <v>0</v>
      </c>
      <c r="J587" s="872"/>
      <c r="K587" s="872"/>
      <c r="L587" s="872"/>
      <c r="M587" s="872"/>
      <c r="N587" s="872"/>
      <c r="O587" s="872"/>
      <c r="P587" s="463"/>
    </row>
    <row r="588" spans="1:16" s="114" customFormat="1" ht="14.25" hidden="1" customHeight="1" outlineLevel="1">
      <c r="A588" s="454"/>
      <c r="B588" s="891"/>
      <c r="C588" s="873"/>
      <c r="D588" s="873"/>
      <c r="E588" s="873"/>
      <c r="F588" s="109"/>
      <c r="G588" s="110"/>
      <c r="H588" s="873"/>
      <c r="I588" s="870"/>
      <c r="J588" s="873"/>
      <c r="K588" s="873"/>
      <c r="L588" s="873"/>
      <c r="M588" s="873"/>
      <c r="N588" s="873"/>
      <c r="O588" s="873"/>
      <c r="P588" s="463"/>
    </row>
    <row r="589" spans="1:16" s="114" customFormat="1" ht="15" hidden="1" customHeight="1" outlineLevel="1" thickBot="1">
      <c r="A589" s="454"/>
      <c r="B589" s="895"/>
      <c r="C589" s="874"/>
      <c r="D589" s="874"/>
      <c r="E589" s="874"/>
      <c r="F589" s="111"/>
      <c r="G589" s="112"/>
      <c r="H589" s="874"/>
      <c r="I589" s="871"/>
      <c r="J589" s="874"/>
      <c r="K589" s="874"/>
      <c r="L589" s="874"/>
      <c r="M589" s="874"/>
      <c r="N589" s="874"/>
      <c r="O589" s="874"/>
      <c r="P589" s="463"/>
    </row>
    <row r="590" spans="1:16" s="114" customFormat="1" ht="14.25" hidden="1" customHeight="1" outlineLevel="1">
      <c r="A590" s="454"/>
      <c r="B590" s="890">
        <v>193</v>
      </c>
      <c r="C590" s="893"/>
      <c r="D590" s="894"/>
      <c r="E590" s="893"/>
      <c r="F590" s="107"/>
      <c r="G590" s="108"/>
      <c r="H590" s="893"/>
      <c r="I590" s="869">
        <f t="shared" ref="I590" si="193">SUM(J590:N592)</f>
        <v>0</v>
      </c>
      <c r="J590" s="872"/>
      <c r="K590" s="872"/>
      <c r="L590" s="872"/>
      <c r="M590" s="872"/>
      <c r="N590" s="872"/>
      <c r="O590" s="872"/>
      <c r="P590" s="463"/>
    </row>
    <row r="591" spans="1:16" s="114" customFormat="1" ht="14.25" hidden="1" customHeight="1" outlineLevel="1">
      <c r="A591" s="454"/>
      <c r="B591" s="891"/>
      <c r="C591" s="873"/>
      <c r="D591" s="873"/>
      <c r="E591" s="873"/>
      <c r="F591" s="109"/>
      <c r="G591" s="110"/>
      <c r="H591" s="873"/>
      <c r="I591" s="870"/>
      <c r="J591" s="873"/>
      <c r="K591" s="873"/>
      <c r="L591" s="873"/>
      <c r="M591" s="873"/>
      <c r="N591" s="873"/>
      <c r="O591" s="873"/>
      <c r="P591" s="463"/>
    </row>
    <row r="592" spans="1:16" s="114" customFormat="1" ht="15" hidden="1" customHeight="1" outlineLevel="1" thickBot="1">
      <c r="A592" s="454"/>
      <c r="B592" s="895"/>
      <c r="C592" s="874"/>
      <c r="D592" s="874"/>
      <c r="E592" s="874"/>
      <c r="F592" s="111"/>
      <c r="G592" s="112"/>
      <c r="H592" s="874"/>
      <c r="I592" s="871"/>
      <c r="J592" s="874"/>
      <c r="K592" s="874"/>
      <c r="L592" s="874"/>
      <c r="M592" s="874"/>
      <c r="N592" s="874"/>
      <c r="O592" s="874"/>
      <c r="P592" s="463"/>
    </row>
    <row r="593" spans="1:16" s="114" customFormat="1" ht="14.25" hidden="1" customHeight="1" outlineLevel="1">
      <c r="A593" s="454"/>
      <c r="B593" s="890">
        <v>194</v>
      </c>
      <c r="C593" s="893"/>
      <c r="D593" s="894"/>
      <c r="E593" s="893"/>
      <c r="F593" s="107"/>
      <c r="G593" s="108"/>
      <c r="H593" s="893"/>
      <c r="I593" s="869">
        <f t="shared" ref="I593" si="194">SUM(J593:N595)</f>
        <v>0</v>
      </c>
      <c r="J593" s="872"/>
      <c r="K593" s="872"/>
      <c r="L593" s="872"/>
      <c r="M593" s="872"/>
      <c r="N593" s="872"/>
      <c r="O593" s="872"/>
      <c r="P593" s="463"/>
    </row>
    <row r="594" spans="1:16" s="114" customFormat="1" ht="14.25" hidden="1" customHeight="1" outlineLevel="1">
      <c r="A594" s="454"/>
      <c r="B594" s="891"/>
      <c r="C594" s="873"/>
      <c r="D594" s="873"/>
      <c r="E594" s="873"/>
      <c r="F594" s="109"/>
      <c r="G594" s="110"/>
      <c r="H594" s="873"/>
      <c r="I594" s="870"/>
      <c r="J594" s="873"/>
      <c r="K594" s="873"/>
      <c r="L594" s="873"/>
      <c r="M594" s="873"/>
      <c r="N594" s="873"/>
      <c r="O594" s="873"/>
      <c r="P594" s="463"/>
    </row>
    <row r="595" spans="1:16" s="114" customFormat="1" ht="15" hidden="1" customHeight="1" outlineLevel="1" thickBot="1">
      <c r="A595" s="454"/>
      <c r="B595" s="895"/>
      <c r="C595" s="874"/>
      <c r="D595" s="874"/>
      <c r="E595" s="874"/>
      <c r="F595" s="111"/>
      <c r="G595" s="112"/>
      <c r="H595" s="874"/>
      <c r="I595" s="871"/>
      <c r="J595" s="874"/>
      <c r="K595" s="874"/>
      <c r="L595" s="874"/>
      <c r="M595" s="874"/>
      <c r="N595" s="874"/>
      <c r="O595" s="874"/>
      <c r="P595" s="463"/>
    </row>
    <row r="596" spans="1:16" s="114" customFormat="1" ht="14.25" hidden="1" customHeight="1" outlineLevel="1">
      <c r="A596" s="454"/>
      <c r="B596" s="890">
        <v>195</v>
      </c>
      <c r="C596" s="893"/>
      <c r="D596" s="894"/>
      <c r="E596" s="893"/>
      <c r="F596" s="107"/>
      <c r="G596" s="108"/>
      <c r="H596" s="893"/>
      <c r="I596" s="869">
        <f t="shared" ref="I596" si="195">SUM(J596:N598)</f>
        <v>0</v>
      </c>
      <c r="J596" s="872"/>
      <c r="K596" s="872"/>
      <c r="L596" s="872"/>
      <c r="M596" s="872"/>
      <c r="N596" s="872"/>
      <c r="O596" s="872"/>
      <c r="P596" s="463"/>
    </row>
    <row r="597" spans="1:16" s="114" customFormat="1" ht="14.25" hidden="1" customHeight="1" outlineLevel="1">
      <c r="A597" s="454"/>
      <c r="B597" s="891"/>
      <c r="C597" s="873"/>
      <c r="D597" s="873"/>
      <c r="E597" s="873"/>
      <c r="F597" s="109"/>
      <c r="G597" s="110"/>
      <c r="H597" s="873"/>
      <c r="I597" s="870"/>
      <c r="J597" s="873"/>
      <c r="K597" s="873"/>
      <c r="L597" s="873"/>
      <c r="M597" s="873"/>
      <c r="N597" s="873"/>
      <c r="O597" s="873"/>
      <c r="P597" s="463"/>
    </row>
    <row r="598" spans="1:16" s="114" customFormat="1" ht="15" hidden="1" customHeight="1" outlineLevel="1" thickBot="1">
      <c r="A598" s="454"/>
      <c r="B598" s="895"/>
      <c r="C598" s="874"/>
      <c r="D598" s="874"/>
      <c r="E598" s="874"/>
      <c r="F598" s="111"/>
      <c r="G598" s="112"/>
      <c r="H598" s="874"/>
      <c r="I598" s="871"/>
      <c r="J598" s="874"/>
      <c r="K598" s="874"/>
      <c r="L598" s="874"/>
      <c r="M598" s="874"/>
      <c r="N598" s="874"/>
      <c r="O598" s="874"/>
      <c r="P598" s="463"/>
    </row>
    <row r="599" spans="1:16" s="114" customFormat="1" ht="14.25" hidden="1" customHeight="1" outlineLevel="1">
      <c r="A599" s="454"/>
      <c r="B599" s="890">
        <v>196</v>
      </c>
      <c r="C599" s="893"/>
      <c r="D599" s="894"/>
      <c r="E599" s="893"/>
      <c r="F599" s="107"/>
      <c r="G599" s="108"/>
      <c r="H599" s="893"/>
      <c r="I599" s="869">
        <f t="shared" ref="I599" si="196">SUM(J599:N601)</f>
        <v>0</v>
      </c>
      <c r="J599" s="872"/>
      <c r="K599" s="872"/>
      <c r="L599" s="872"/>
      <c r="M599" s="872"/>
      <c r="N599" s="872"/>
      <c r="O599" s="872"/>
      <c r="P599" s="463"/>
    </row>
    <row r="600" spans="1:16" s="114" customFormat="1" ht="14.25" hidden="1" customHeight="1" outlineLevel="1">
      <c r="A600" s="454"/>
      <c r="B600" s="891"/>
      <c r="C600" s="873"/>
      <c r="D600" s="873"/>
      <c r="E600" s="873"/>
      <c r="F600" s="109"/>
      <c r="G600" s="110"/>
      <c r="H600" s="873"/>
      <c r="I600" s="870"/>
      <c r="J600" s="873"/>
      <c r="K600" s="873"/>
      <c r="L600" s="873"/>
      <c r="M600" s="873"/>
      <c r="N600" s="873"/>
      <c r="O600" s="873"/>
      <c r="P600" s="463"/>
    </row>
    <row r="601" spans="1:16" s="114" customFormat="1" ht="15" hidden="1" customHeight="1" outlineLevel="1" thickBot="1">
      <c r="A601" s="454"/>
      <c r="B601" s="895"/>
      <c r="C601" s="874"/>
      <c r="D601" s="874"/>
      <c r="E601" s="874"/>
      <c r="F601" s="111"/>
      <c r="G601" s="112"/>
      <c r="H601" s="874"/>
      <c r="I601" s="871"/>
      <c r="J601" s="874"/>
      <c r="K601" s="874"/>
      <c r="L601" s="874"/>
      <c r="M601" s="874"/>
      <c r="N601" s="874"/>
      <c r="O601" s="874"/>
      <c r="P601" s="463"/>
    </row>
    <row r="602" spans="1:16" s="114" customFormat="1" ht="14.25" hidden="1" customHeight="1" outlineLevel="1">
      <c r="A602" s="454"/>
      <c r="B602" s="890">
        <v>197</v>
      </c>
      <c r="C602" s="893"/>
      <c r="D602" s="894"/>
      <c r="E602" s="893"/>
      <c r="F602" s="107"/>
      <c r="G602" s="108"/>
      <c r="H602" s="893"/>
      <c r="I602" s="869">
        <f t="shared" ref="I602" si="197">SUM(J602:N604)</f>
        <v>0</v>
      </c>
      <c r="J602" s="872"/>
      <c r="K602" s="872"/>
      <c r="L602" s="872"/>
      <c r="M602" s="872"/>
      <c r="N602" s="872"/>
      <c r="O602" s="872"/>
      <c r="P602" s="463"/>
    </row>
    <row r="603" spans="1:16" s="114" customFormat="1" ht="14.25" hidden="1" customHeight="1" outlineLevel="1">
      <c r="A603" s="454"/>
      <c r="B603" s="891"/>
      <c r="C603" s="873"/>
      <c r="D603" s="873"/>
      <c r="E603" s="873"/>
      <c r="F603" s="109"/>
      <c r="G603" s="110"/>
      <c r="H603" s="873"/>
      <c r="I603" s="870"/>
      <c r="J603" s="873"/>
      <c r="K603" s="873"/>
      <c r="L603" s="873"/>
      <c r="M603" s="873"/>
      <c r="N603" s="873"/>
      <c r="O603" s="873"/>
      <c r="P603" s="463"/>
    </row>
    <row r="604" spans="1:16" s="114" customFormat="1" ht="15" hidden="1" customHeight="1" outlineLevel="1" thickBot="1">
      <c r="A604" s="454"/>
      <c r="B604" s="895"/>
      <c r="C604" s="874"/>
      <c r="D604" s="874"/>
      <c r="E604" s="874"/>
      <c r="F604" s="111"/>
      <c r="G604" s="112"/>
      <c r="H604" s="874"/>
      <c r="I604" s="871"/>
      <c r="J604" s="874"/>
      <c r="K604" s="874"/>
      <c r="L604" s="874"/>
      <c r="M604" s="874"/>
      <c r="N604" s="874"/>
      <c r="O604" s="874"/>
      <c r="P604" s="463"/>
    </row>
    <row r="605" spans="1:16" s="114" customFormat="1" ht="14.25" hidden="1" customHeight="1" outlineLevel="1">
      <c r="A605" s="454"/>
      <c r="B605" s="890">
        <v>198</v>
      </c>
      <c r="C605" s="893"/>
      <c r="D605" s="894"/>
      <c r="E605" s="893"/>
      <c r="F605" s="107"/>
      <c r="G605" s="108"/>
      <c r="H605" s="893"/>
      <c r="I605" s="869">
        <f t="shared" ref="I605" si="198">SUM(J605:N607)</f>
        <v>0</v>
      </c>
      <c r="J605" s="872"/>
      <c r="K605" s="872"/>
      <c r="L605" s="872"/>
      <c r="M605" s="872"/>
      <c r="N605" s="872"/>
      <c r="O605" s="872"/>
      <c r="P605" s="463"/>
    </row>
    <row r="606" spans="1:16" s="114" customFormat="1" ht="14.25" hidden="1" customHeight="1" outlineLevel="1">
      <c r="A606" s="454"/>
      <c r="B606" s="891"/>
      <c r="C606" s="873"/>
      <c r="D606" s="873"/>
      <c r="E606" s="873"/>
      <c r="F606" s="109"/>
      <c r="G606" s="110"/>
      <c r="H606" s="873"/>
      <c r="I606" s="870"/>
      <c r="J606" s="873"/>
      <c r="K606" s="873"/>
      <c r="L606" s="873"/>
      <c r="M606" s="873"/>
      <c r="N606" s="873"/>
      <c r="O606" s="873"/>
      <c r="P606" s="463"/>
    </row>
    <row r="607" spans="1:16" s="114" customFormat="1" ht="15" hidden="1" customHeight="1" outlineLevel="1" thickBot="1">
      <c r="A607" s="454"/>
      <c r="B607" s="895"/>
      <c r="C607" s="874"/>
      <c r="D607" s="874"/>
      <c r="E607" s="874"/>
      <c r="F607" s="111"/>
      <c r="G607" s="112"/>
      <c r="H607" s="874"/>
      <c r="I607" s="871"/>
      <c r="J607" s="874"/>
      <c r="K607" s="874"/>
      <c r="L607" s="874"/>
      <c r="M607" s="874"/>
      <c r="N607" s="874"/>
      <c r="O607" s="874"/>
      <c r="P607" s="463"/>
    </row>
    <row r="608" spans="1:16" s="114" customFormat="1" ht="14.25" hidden="1" customHeight="1" outlineLevel="1">
      <c r="A608" s="454"/>
      <c r="B608" s="890">
        <v>199</v>
      </c>
      <c r="C608" s="893"/>
      <c r="D608" s="894"/>
      <c r="E608" s="893"/>
      <c r="F608" s="107"/>
      <c r="G608" s="108"/>
      <c r="H608" s="893"/>
      <c r="I608" s="869">
        <f t="shared" ref="I608" si="199">SUM(J608:N610)</f>
        <v>0</v>
      </c>
      <c r="J608" s="872"/>
      <c r="K608" s="872"/>
      <c r="L608" s="872"/>
      <c r="M608" s="872"/>
      <c r="N608" s="872"/>
      <c r="O608" s="872"/>
      <c r="P608" s="463"/>
    </row>
    <row r="609" spans="1:16" s="114" customFormat="1" ht="14.25" hidden="1" customHeight="1" outlineLevel="1">
      <c r="A609" s="454"/>
      <c r="B609" s="891"/>
      <c r="C609" s="873"/>
      <c r="D609" s="873"/>
      <c r="E609" s="873"/>
      <c r="F609" s="109"/>
      <c r="G609" s="110"/>
      <c r="H609" s="873"/>
      <c r="I609" s="870"/>
      <c r="J609" s="873"/>
      <c r="K609" s="873"/>
      <c r="L609" s="873"/>
      <c r="M609" s="873"/>
      <c r="N609" s="873"/>
      <c r="O609" s="873"/>
      <c r="P609" s="463"/>
    </row>
    <row r="610" spans="1:16" s="114" customFormat="1" ht="15" hidden="1" customHeight="1" outlineLevel="1" thickBot="1">
      <c r="A610" s="454"/>
      <c r="B610" s="895"/>
      <c r="C610" s="874"/>
      <c r="D610" s="874"/>
      <c r="E610" s="874"/>
      <c r="F610" s="111"/>
      <c r="G610" s="112"/>
      <c r="H610" s="874"/>
      <c r="I610" s="871"/>
      <c r="J610" s="874"/>
      <c r="K610" s="874"/>
      <c r="L610" s="874"/>
      <c r="M610" s="874"/>
      <c r="N610" s="874"/>
      <c r="O610" s="874"/>
      <c r="P610" s="463"/>
    </row>
    <row r="611" spans="1:16" s="114" customFormat="1" ht="14.25" hidden="1" customHeight="1" outlineLevel="1">
      <c r="A611" s="454"/>
      <c r="B611" s="890">
        <v>200</v>
      </c>
      <c r="C611" s="893"/>
      <c r="D611" s="894"/>
      <c r="E611" s="893"/>
      <c r="F611" s="107"/>
      <c r="G611" s="108"/>
      <c r="H611" s="893"/>
      <c r="I611" s="869">
        <f t="shared" ref="I611" si="200">SUM(J611:N613)</f>
        <v>0</v>
      </c>
      <c r="J611" s="872"/>
      <c r="K611" s="872"/>
      <c r="L611" s="872"/>
      <c r="M611" s="872"/>
      <c r="N611" s="872"/>
      <c r="O611" s="872"/>
      <c r="P611" s="463"/>
    </row>
    <row r="612" spans="1:16" s="114" customFormat="1" ht="14.25" hidden="1" customHeight="1" outlineLevel="1">
      <c r="A612" s="454"/>
      <c r="B612" s="891"/>
      <c r="C612" s="873"/>
      <c r="D612" s="873"/>
      <c r="E612" s="873"/>
      <c r="F612" s="109"/>
      <c r="G612" s="110"/>
      <c r="H612" s="873"/>
      <c r="I612" s="870"/>
      <c r="J612" s="873"/>
      <c r="K612" s="873"/>
      <c r="L612" s="873"/>
      <c r="M612" s="873"/>
      <c r="N612" s="873"/>
      <c r="O612" s="873"/>
      <c r="P612" s="463"/>
    </row>
    <row r="613" spans="1:16" s="114" customFormat="1" ht="15" hidden="1" customHeight="1" outlineLevel="1" thickBot="1">
      <c r="A613" s="454"/>
      <c r="B613" s="892"/>
      <c r="C613" s="875"/>
      <c r="D613" s="875"/>
      <c r="E613" s="875"/>
      <c r="F613" s="111"/>
      <c r="G613" s="115"/>
      <c r="H613" s="875"/>
      <c r="I613" s="871"/>
      <c r="J613" s="875"/>
      <c r="K613" s="875"/>
      <c r="L613" s="875"/>
      <c r="M613" s="875"/>
      <c r="N613" s="875"/>
      <c r="O613" s="875"/>
      <c r="P613" s="463"/>
    </row>
    <row r="614" spans="1:16" ht="19.5" customHeight="1" collapsed="1" thickBot="1">
      <c r="A614" s="455"/>
      <c r="B614" s="456"/>
      <c r="C614" s="456"/>
      <c r="D614" s="457"/>
      <c r="E614" s="457"/>
      <c r="F614" s="457"/>
      <c r="G614" s="457"/>
      <c r="H614" s="116" t="s">
        <v>6</v>
      </c>
      <c r="I614" s="117">
        <f t="shared" ref="I614:N614" si="201">SUM(I14:I613)</f>
        <v>0</v>
      </c>
      <c r="J614" s="117">
        <f t="shared" si="201"/>
        <v>0</v>
      </c>
      <c r="K614" s="117">
        <f t="shared" si="201"/>
        <v>0</v>
      </c>
      <c r="L614" s="117">
        <f t="shared" si="201"/>
        <v>0</v>
      </c>
      <c r="M614" s="117">
        <f t="shared" si="201"/>
        <v>0</v>
      </c>
      <c r="N614" s="117">
        <f t="shared" si="201"/>
        <v>0</v>
      </c>
      <c r="O614" s="117"/>
      <c r="P614" s="464"/>
    </row>
    <row r="615" spans="1:16" ht="14.25">
      <c r="A615" s="455"/>
      <c r="B615" s="455"/>
      <c r="C615" s="458"/>
      <c r="D615" s="457"/>
      <c r="E615" s="457"/>
      <c r="F615" s="457"/>
      <c r="G615" s="457"/>
      <c r="H615" s="457"/>
      <c r="I615" s="457"/>
      <c r="J615" s="457"/>
      <c r="K615" s="457"/>
      <c r="L615" s="457"/>
      <c r="M615" s="457"/>
      <c r="N615" s="455"/>
      <c r="O615" s="455"/>
      <c r="P615" s="457"/>
    </row>
    <row r="616" spans="1:16" ht="12.75" customHeight="1">
      <c r="A616" s="455"/>
      <c r="B616" s="455"/>
      <c r="C616" s="458"/>
      <c r="D616" s="458"/>
      <c r="E616" s="458"/>
      <c r="F616" s="458"/>
      <c r="G616" s="458"/>
      <c r="H616" s="458"/>
      <c r="I616" s="458"/>
      <c r="J616" s="458"/>
      <c r="K616" s="458"/>
      <c r="L616" s="458"/>
      <c r="M616" s="458"/>
      <c r="N616" s="455"/>
      <c r="O616" s="455"/>
      <c r="P616" s="458"/>
    </row>
    <row r="617" spans="1:16">
      <c r="A617" s="455"/>
      <c r="C617" s="75"/>
      <c r="N617" s="119"/>
      <c r="O617" s="119"/>
    </row>
    <row r="618" spans="1:16">
      <c r="N618" s="119"/>
      <c r="O618" s="119"/>
    </row>
    <row r="619" spans="1:16" ht="12.75" customHeight="1">
      <c r="N619" s="119"/>
      <c r="O619" s="119"/>
    </row>
  </sheetData>
  <mergeCells count="2418">
    <mergeCell ref="J611:J613"/>
    <mergeCell ref="K611:K613"/>
    <mergeCell ref="K584:K586"/>
    <mergeCell ref="J587:J589"/>
    <mergeCell ref="K587:K589"/>
    <mergeCell ref="J590:J592"/>
    <mergeCell ref="K590:K592"/>
    <mergeCell ref="J593:J595"/>
    <mergeCell ref="K593:K595"/>
    <mergeCell ref="J596:J598"/>
    <mergeCell ref="K596:K598"/>
    <mergeCell ref="J599:J601"/>
    <mergeCell ref="K599:K601"/>
    <mergeCell ref="J602:J604"/>
    <mergeCell ref="K602:K604"/>
    <mergeCell ref="J605:J607"/>
    <mergeCell ref="K605:K607"/>
    <mergeCell ref="J608:J610"/>
    <mergeCell ref="K608:K610"/>
    <mergeCell ref="J545:J547"/>
    <mergeCell ref="K545:K547"/>
    <mergeCell ref="J548:J550"/>
    <mergeCell ref="K548:K550"/>
    <mergeCell ref="J551:J553"/>
    <mergeCell ref="K551:K553"/>
    <mergeCell ref="J554:J556"/>
    <mergeCell ref="K554:K556"/>
    <mergeCell ref="J557:J559"/>
    <mergeCell ref="K557:K559"/>
    <mergeCell ref="J560:J562"/>
    <mergeCell ref="K560:K562"/>
    <mergeCell ref="J563:J565"/>
    <mergeCell ref="K563:K565"/>
    <mergeCell ref="J566:J568"/>
    <mergeCell ref="K566:K568"/>
    <mergeCell ref="J569:J571"/>
    <mergeCell ref="K569:K571"/>
    <mergeCell ref="J518:J520"/>
    <mergeCell ref="K518:K520"/>
    <mergeCell ref="J521:J523"/>
    <mergeCell ref="K521:K523"/>
    <mergeCell ref="J524:J526"/>
    <mergeCell ref="K524:K526"/>
    <mergeCell ref="J527:J529"/>
    <mergeCell ref="K527:K529"/>
    <mergeCell ref="J530:J532"/>
    <mergeCell ref="K530:K532"/>
    <mergeCell ref="J533:J535"/>
    <mergeCell ref="K533:K535"/>
    <mergeCell ref="J536:J538"/>
    <mergeCell ref="K536:K538"/>
    <mergeCell ref="J539:J541"/>
    <mergeCell ref="K539:K541"/>
    <mergeCell ref="J542:J544"/>
    <mergeCell ref="K542:K544"/>
    <mergeCell ref="J491:J493"/>
    <mergeCell ref="K491:K493"/>
    <mergeCell ref="J494:J496"/>
    <mergeCell ref="K494:K496"/>
    <mergeCell ref="J497:J499"/>
    <mergeCell ref="K497:K499"/>
    <mergeCell ref="J500:J502"/>
    <mergeCell ref="K500:K502"/>
    <mergeCell ref="J503:J505"/>
    <mergeCell ref="K503:K505"/>
    <mergeCell ref="J506:J508"/>
    <mergeCell ref="K506:K508"/>
    <mergeCell ref="J509:J511"/>
    <mergeCell ref="K509:K511"/>
    <mergeCell ref="J512:J514"/>
    <mergeCell ref="K512:K514"/>
    <mergeCell ref="J515:J517"/>
    <mergeCell ref="K515:K517"/>
    <mergeCell ref="J464:J466"/>
    <mergeCell ref="K464:K466"/>
    <mergeCell ref="J467:J469"/>
    <mergeCell ref="K467:K469"/>
    <mergeCell ref="J470:J472"/>
    <mergeCell ref="K470:K472"/>
    <mergeCell ref="J473:J475"/>
    <mergeCell ref="K473:K475"/>
    <mergeCell ref="J476:J478"/>
    <mergeCell ref="K476:K478"/>
    <mergeCell ref="J479:J481"/>
    <mergeCell ref="K479:K481"/>
    <mergeCell ref="J482:J484"/>
    <mergeCell ref="K482:K484"/>
    <mergeCell ref="J485:J487"/>
    <mergeCell ref="K485:K487"/>
    <mergeCell ref="J488:J490"/>
    <mergeCell ref="K488:K490"/>
    <mergeCell ref="J437:J439"/>
    <mergeCell ref="K437:K439"/>
    <mergeCell ref="J440:J442"/>
    <mergeCell ref="K440:K442"/>
    <mergeCell ref="J443:J445"/>
    <mergeCell ref="K443:K445"/>
    <mergeCell ref="J446:J448"/>
    <mergeCell ref="K446:K448"/>
    <mergeCell ref="J449:J451"/>
    <mergeCell ref="K449:K451"/>
    <mergeCell ref="J452:J454"/>
    <mergeCell ref="K452:K454"/>
    <mergeCell ref="J455:J457"/>
    <mergeCell ref="K455:K457"/>
    <mergeCell ref="J458:J460"/>
    <mergeCell ref="K458:K460"/>
    <mergeCell ref="J461:J463"/>
    <mergeCell ref="K461:K463"/>
    <mergeCell ref="J410:J412"/>
    <mergeCell ref="K410:K412"/>
    <mergeCell ref="J413:J415"/>
    <mergeCell ref="K413:K415"/>
    <mergeCell ref="J416:J418"/>
    <mergeCell ref="K416:K418"/>
    <mergeCell ref="J419:J421"/>
    <mergeCell ref="K419:K421"/>
    <mergeCell ref="J422:J424"/>
    <mergeCell ref="K422:K424"/>
    <mergeCell ref="J425:J427"/>
    <mergeCell ref="K425:K427"/>
    <mergeCell ref="J428:J430"/>
    <mergeCell ref="K428:K430"/>
    <mergeCell ref="J431:J433"/>
    <mergeCell ref="K431:K433"/>
    <mergeCell ref="J434:J436"/>
    <mergeCell ref="K434:K436"/>
    <mergeCell ref="J383:J385"/>
    <mergeCell ref="K383:K385"/>
    <mergeCell ref="J386:J388"/>
    <mergeCell ref="K386:K388"/>
    <mergeCell ref="J389:J391"/>
    <mergeCell ref="K389:K391"/>
    <mergeCell ref="J392:J394"/>
    <mergeCell ref="K392:K394"/>
    <mergeCell ref="J395:J397"/>
    <mergeCell ref="K395:K397"/>
    <mergeCell ref="J398:J400"/>
    <mergeCell ref="K398:K400"/>
    <mergeCell ref="J401:J403"/>
    <mergeCell ref="K401:K403"/>
    <mergeCell ref="J404:J406"/>
    <mergeCell ref="K404:K406"/>
    <mergeCell ref="J407:J409"/>
    <mergeCell ref="K407:K409"/>
    <mergeCell ref="J356:J358"/>
    <mergeCell ref="K356:K358"/>
    <mergeCell ref="J359:J361"/>
    <mergeCell ref="K359:K361"/>
    <mergeCell ref="J362:J364"/>
    <mergeCell ref="K362:K364"/>
    <mergeCell ref="J365:J367"/>
    <mergeCell ref="K365:K367"/>
    <mergeCell ref="J368:J370"/>
    <mergeCell ref="K368:K370"/>
    <mergeCell ref="J371:J373"/>
    <mergeCell ref="K371:K373"/>
    <mergeCell ref="J374:J376"/>
    <mergeCell ref="K374:K376"/>
    <mergeCell ref="J377:J379"/>
    <mergeCell ref="K377:K379"/>
    <mergeCell ref="J380:J382"/>
    <mergeCell ref="K380:K382"/>
    <mergeCell ref="J329:J331"/>
    <mergeCell ref="K329:K331"/>
    <mergeCell ref="J332:J334"/>
    <mergeCell ref="K332:K334"/>
    <mergeCell ref="J335:J337"/>
    <mergeCell ref="K335:K337"/>
    <mergeCell ref="J338:J340"/>
    <mergeCell ref="K338:K340"/>
    <mergeCell ref="J341:J343"/>
    <mergeCell ref="K341:K343"/>
    <mergeCell ref="J344:J346"/>
    <mergeCell ref="K344:K346"/>
    <mergeCell ref="J347:J349"/>
    <mergeCell ref="K347:K349"/>
    <mergeCell ref="J350:J352"/>
    <mergeCell ref="K350:K352"/>
    <mergeCell ref="J353:J355"/>
    <mergeCell ref="K353:K355"/>
    <mergeCell ref="J302:J304"/>
    <mergeCell ref="K302:K304"/>
    <mergeCell ref="J305:J307"/>
    <mergeCell ref="K305:K307"/>
    <mergeCell ref="J308:J310"/>
    <mergeCell ref="K308:K310"/>
    <mergeCell ref="J311:J313"/>
    <mergeCell ref="K311:K313"/>
    <mergeCell ref="J314:J316"/>
    <mergeCell ref="K314:K316"/>
    <mergeCell ref="J317:J319"/>
    <mergeCell ref="K317:K319"/>
    <mergeCell ref="J320:J322"/>
    <mergeCell ref="K320:K322"/>
    <mergeCell ref="J323:J325"/>
    <mergeCell ref="K323:K325"/>
    <mergeCell ref="J326:J328"/>
    <mergeCell ref="K326:K328"/>
    <mergeCell ref="J275:J277"/>
    <mergeCell ref="K275:K277"/>
    <mergeCell ref="J278:J280"/>
    <mergeCell ref="K278:K280"/>
    <mergeCell ref="J281:J283"/>
    <mergeCell ref="K281:K283"/>
    <mergeCell ref="J284:J286"/>
    <mergeCell ref="K284:K286"/>
    <mergeCell ref="J287:J289"/>
    <mergeCell ref="K287:K289"/>
    <mergeCell ref="J290:J292"/>
    <mergeCell ref="K290:K292"/>
    <mergeCell ref="J293:J295"/>
    <mergeCell ref="K293:K295"/>
    <mergeCell ref="J296:J298"/>
    <mergeCell ref="K296:K298"/>
    <mergeCell ref="J299:J301"/>
    <mergeCell ref="K299:K301"/>
    <mergeCell ref="J248:J250"/>
    <mergeCell ref="K248:K250"/>
    <mergeCell ref="J251:J253"/>
    <mergeCell ref="K251:K253"/>
    <mergeCell ref="J254:J256"/>
    <mergeCell ref="K254:K256"/>
    <mergeCell ref="J257:J259"/>
    <mergeCell ref="K257:K259"/>
    <mergeCell ref="J260:J262"/>
    <mergeCell ref="K260:K262"/>
    <mergeCell ref="J263:J265"/>
    <mergeCell ref="K263:K265"/>
    <mergeCell ref="J266:J268"/>
    <mergeCell ref="K266:K268"/>
    <mergeCell ref="J269:J271"/>
    <mergeCell ref="K269:K271"/>
    <mergeCell ref="J272:J274"/>
    <mergeCell ref="K272:K274"/>
    <mergeCell ref="J221:J223"/>
    <mergeCell ref="K221:K223"/>
    <mergeCell ref="J224:J226"/>
    <mergeCell ref="K224:K226"/>
    <mergeCell ref="J227:J229"/>
    <mergeCell ref="K227:K229"/>
    <mergeCell ref="J230:J232"/>
    <mergeCell ref="K230:K232"/>
    <mergeCell ref="J233:J235"/>
    <mergeCell ref="K233:K235"/>
    <mergeCell ref="J236:J238"/>
    <mergeCell ref="K236:K238"/>
    <mergeCell ref="J239:J241"/>
    <mergeCell ref="K239:K241"/>
    <mergeCell ref="J242:J244"/>
    <mergeCell ref="K242:K244"/>
    <mergeCell ref="J245:J247"/>
    <mergeCell ref="K245:K247"/>
    <mergeCell ref="J194:J196"/>
    <mergeCell ref="K194:K196"/>
    <mergeCell ref="J197:J199"/>
    <mergeCell ref="K197:K199"/>
    <mergeCell ref="J200:J202"/>
    <mergeCell ref="K200:K202"/>
    <mergeCell ref="J203:J205"/>
    <mergeCell ref="K203:K205"/>
    <mergeCell ref="J206:J208"/>
    <mergeCell ref="K206:K208"/>
    <mergeCell ref="J209:J211"/>
    <mergeCell ref="K209:K211"/>
    <mergeCell ref="J212:J214"/>
    <mergeCell ref="K212:K214"/>
    <mergeCell ref="J215:J217"/>
    <mergeCell ref="K215:K217"/>
    <mergeCell ref="J218:J220"/>
    <mergeCell ref="K218:K220"/>
    <mergeCell ref="J167:J169"/>
    <mergeCell ref="K167:K169"/>
    <mergeCell ref="J170:J172"/>
    <mergeCell ref="K170:K172"/>
    <mergeCell ref="J173:J175"/>
    <mergeCell ref="K173:K175"/>
    <mergeCell ref="J176:J178"/>
    <mergeCell ref="K176:K178"/>
    <mergeCell ref="J179:J181"/>
    <mergeCell ref="K179:K181"/>
    <mergeCell ref="J182:J184"/>
    <mergeCell ref="K182:K184"/>
    <mergeCell ref="J185:J187"/>
    <mergeCell ref="K185:K187"/>
    <mergeCell ref="J188:J190"/>
    <mergeCell ref="K188:K190"/>
    <mergeCell ref="J191:J193"/>
    <mergeCell ref="K191:K193"/>
    <mergeCell ref="J140:J142"/>
    <mergeCell ref="K140:K142"/>
    <mergeCell ref="J143:J145"/>
    <mergeCell ref="K143:K145"/>
    <mergeCell ref="J146:J148"/>
    <mergeCell ref="K146:K148"/>
    <mergeCell ref="J149:J151"/>
    <mergeCell ref="K149:K151"/>
    <mergeCell ref="J152:J154"/>
    <mergeCell ref="K152:K154"/>
    <mergeCell ref="J155:J157"/>
    <mergeCell ref="K155:K157"/>
    <mergeCell ref="J158:J160"/>
    <mergeCell ref="K158:K160"/>
    <mergeCell ref="J161:J163"/>
    <mergeCell ref="K161:K163"/>
    <mergeCell ref="J164:J166"/>
    <mergeCell ref="K164:K166"/>
    <mergeCell ref="J113:J115"/>
    <mergeCell ref="K113:K115"/>
    <mergeCell ref="J116:J118"/>
    <mergeCell ref="K116:K118"/>
    <mergeCell ref="J119:J121"/>
    <mergeCell ref="K119:K121"/>
    <mergeCell ref="J122:J124"/>
    <mergeCell ref="K122:K124"/>
    <mergeCell ref="J125:J127"/>
    <mergeCell ref="K125:K127"/>
    <mergeCell ref="J128:J130"/>
    <mergeCell ref="K128:K130"/>
    <mergeCell ref="J131:J133"/>
    <mergeCell ref="K131:K133"/>
    <mergeCell ref="J134:J136"/>
    <mergeCell ref="K134:K136"/>
    <mergeCell ref="J137:J139"/>
    <mergeCell ref="K137:K139"/>
    <mergeCell ref="J86:J88"/>
    <mergeCell ref="K86:K88"/>
    <mergeCell ref="J89:J91"/>
    <mergeCell ref="K89:K91"/>
    <mergeCell ref="J92:J94"/>
    <mergeCell ref="K92:K94"/>
    <mergeCell ref="J95:J97"/>
    <mergeCell ref="K95:K97"/>
    <mergeCell ref="J98:J100"/>
    <mergeCell ref="K98:K100"/>
    <mergeCell ref="J101:J103"/>
    <mergeCell ref="K101:K103"/>
    <mergeCell ref="J104:J106"/>
    <mergeCell ref="K104:K106"/>
    <mergeCell ref="J107:J109"/>
    <mergeCell ref="K107:K109"/>
    <mergeCell ref="J110:J112"/>
    <mergeCell ref="K110:K112"/>
    <mergeCell ref="O9:O12"/>
    <mergeCell ref="B9:B12"/>
    <mergeCell ref="C9:C12"/>
    <mergeCell ref="D9:D12"/>
    <mergeCell ref="E9:E12"/>
    <mergeCell ref="F9:F12"/>
    <mergeCell ref="G9:G12"/>
    <mergeCell ref="H9:H12"/>
    <mergeCell ref="B14:B16"/>
    <mergeCell ref="C14:C16"/>
    <mergeCell ref="B17:B19"/>
    <mergeCell ref="C17:C19"/>
    <mergeCell ref="D17:D19"/>
    <mergeCell ref="E17:E19"/>
    <mergeCell ref="O23:O25"/>
    <mergeCell ref="N26:N28"/>
    <mergeCell ref="D26:D28"/>
    <mergeCell ref="H26:H28"/>
    <mergeCell ref="O20:O22"/>
    <mergeCell ref="E14:E16"/>
    <mergeCell ref="O14:O16"/>
    <mergeCell ref="N14:N16"/>
    <mergeCell ref="H20:H22"/>
    <mergeCell ref="O17:O19"/>
    <mergeCell ref="N17:N19"/>
    <mergeCell ref="H17:H19"/>
    <mergeCell ref="D14:D16"/>
    <mergeCell ref="D20:D22"/>
    <mergeCell ref="E20:E22"/>
    <mergeCell ref="H14:H16"/>
    <mergeCell ref="B23:B25"/>
    <mergeCell ref="N20:N22"/>
    <mergeCell ref="B38:B40"/>
    <mergeCell ref="C38:C40"/>
    <mergeCell ref="D38:D40"/>
    <mergeCell ref="E38:E40"/>
    <mergeCell ref="B35:B37"/>
    <mergeCell ref="C35:C37"/>
    <mergeCell ref="D35:D37"/>
    <mergeCell ref="E35:E37"/>
    <mergeCell ref="B41:B43"/>
    <mergeCell ref="C41:C43"/>
    <mergeCell ref="D41:D43"/>
    <mergeCell ref="E41:E43"/>
    <mergeCell ref="N23:N25"/>
    <mergeCell ref="B32:B34"/>
    <mergeCell ref="C32:C34"/>
    <mergeCell ref="D32:D34"/>
    <mergeCell ref="E32:E34"/>
    <mergeCell ref="B29:B31"/>
    <mergeCell ref="C29:C31"/>
    <mergeCell ref="J23:J25"/>
    <mergeCell ref="K23:K25"/>
    <mergeCell ref="J26:J28"/>
    <mergeCell ref="K26:K28"/>
    <mergeCell ref="J29:J31"/>
    <mergeCell ref="K29:K31"/>
    <mergeCell ref="J32:J34"/>
    <mergeCell ref="K32:K34"/>
    <mergeCell ref="J35:J37"/>
    <mergeCell ref="K35:K37"/>
    <mergeCell ref="J38:J40"/>
    <mergeCell ref="K38:K40"/>
    <mergeCell ref="J41:J43"/>
    <mergeCell ref="B20:B22"/>
    <mergeCell ref="C20:C22"/>
    <mergeCell ref="B44:B46"/>
    <mergeCell ref="C44:C46"/>
    <mergeCell ref="D44:D46"/>
    <mergeCell ref="H35:H37"/>
    <mergeCell ref="E44:E46"/>
    <mergeCell ref="H41:H43"/>
    <mergeCell ref="N41:N43"/>
    <mergeCell ref="N35:N37"/>
    <mergeCell ref="O38:O40"/>
    <mergeCell ref="C26:C28"/>
    <mergeCell ref="E26:E28"/>
    <mergeCell ref="O35:O37"/>
    <mergeCell ref="N38:N40"/>
    <mergeCell ref="O29:O31"/>
    <mergeCell ref="D29:D31"/>
    <mergeCell ref="E29:E31"/>
    <mergeCell ref="H29:H31"/>
    <mergeCell ref="N29:N31"/>
    <mergeCell ref="O32:O34"/>
    <mergeCell ref="O26:O28"/>
    <mergeCell ref="G38:G40"/>
    <mergeCell ref="H38:H40"/>
    <mergeCell ref="O41:O43"/>
    <mergeCell ref="B26:B28"/>
    <mergeCell ref="H32:H34"/>
    <mergeCell ref="C23:C25"/>
    <mergeCell ref="D23:D25"/>
    <mergeCell ref="E23:E25"/>
    <mergeCell ref="H23:H25"/>
    <mergeCell ref="N32:N34"/>
    <mergeCell ref="O53:O55"/>
    <mergeCell ref="N53:N55"/>
    <mergeCell ref="O56:O58"/>
    <mergeCell ref="O59:O61"/>
    <mergeCell ref="O50:O52"/>
    <mergeCell ref="H65:H67"/>
    <mergeCell ref="O47:O49"/>
    <mergeCell ref="H56:H58"/>
    <mergeCell ref="H59:H61"/>
    <mergeCell ref="O62:O64"/>
    <mergeCell ref="N56:N58"/>
    <mergeCell ref="O44:O46"/>
    <mergeCell ref="D59:D61"/>
    <mergeCell ref="E59:E61"/>
    <mergeCell ref="D47:D49"/>
    <mergeCell ref="E50:E52"/>
    <mergeCell ref="O65:O67"/>
    <mergeCell ref="N44:N46"/>
    <mergeCell ref="H44:H46"/>
    <mergeCell ref="E56:E58"/>
    <mergeCell ref="J44:J46"/>
    <mergeCell ref="K44:K46"/>
    <mergeCell ref="J47:J49"/>
    <mergeCell ref="K47:K49"/>
    <mergeCell ref="J50:J52"/>
    <mergeCell ref="K50:K52"/>
    <mergeCell ref="J53:J55"/>
    <mergeCell ref="K53:K55"/>
    <mergeCell ref="J56:J58"/>
    <mergeCell ref="K56:K58"/>
    <mergeCell ref="J59:J61"/>
    <mergeCell ref="K59:K61"/>
    <mergeCell ref="B47:B49"/>
    <mergeCell ref="C47:C49"/>
    <mergeCell ref="B53:B55"/>
    <mergeCell ref="C53:C55"/>
    <mergeCell ref="B59:B61"/>
    <mergeCell ref="D56:D58"/>
    <mergeCell ref="E47:E49"/>
    <mergeCell ref="N68:N70"/>
    <mergeCell ref="N47:N49"/>
    <mergeCell ref="H68:H70"/>
    <mergeCell ref="B62:B64"/>
    <mergeCell ref="C62:C64"/>
    <mergeCell ref="H62:H64"/>
    <mergeCell ref="D62:D64"/>
    <mergeCell ref="E62:E64"/>
    <mergeCell ref="B65:B67"/>
    <mergeCell ref="C65:C67"/>
    <mergeCell ref="B68:B70"/>
    <mergeCell ref="C68:C70"/>
    <mergeCell ref="D68:D70"/>
    <mergeCell ref="E68:E70"/>
    <mergeCell ref="D53:D55"/>
    <mergeCell ref="E53:E55"/>
    <mergeCell ref="H53:H55"/>
    <mergeCell ref="H47:H49"/>
    <mergeCell ref="H50:H52"/>
    <mergeCell ref="D50:D52"/>
    <mergeCell ref="D65:D67"/>
    <mergeCell ref="E65:E67"/>
    <mergeCell ref="N65:N67"/>
    <mergeCell ref="N62:N64"/>
    <mergeCell ref="N50:N52"/>
    <mergeCell ref="B56:B58"/>
    <mergeCell ref="N59:N61"/>
    <mergeCell ref="C80:C82"/>
    <mergeCell ref="D80:D82"/>
    <mergeCell ref="C77:C79"/>
    <mergeCell ref="E80:E82"/>
    <mergeCell ref="C59:C61"/>
    <mergeCell ref="C56:C58"/>
    <mergeCell ref="B50:B52"/>
    <mergeCell ref="C50:C52"/>
    <mergeCell ref="B74:B76"/>
    <mergeCell ref="C74:C76"/>
    <mergeCell ref="B71:B73"/>
    <mergeCell ref="C71:C73"/>
    <mergeCell ref="D71:D73"/>
    <mergeCell ref="E71:E73"/>
    <mergeCell ref="H74:H76"/>
    <mergeCell ref="M50:M52"/>
    <mergeCell ref="M53:M55"/>
    <mergeCell ref="M56:M58"/>
    <mergeCell ref="M59:M61"/>
    <mergeCell ref="M62:M64"/>
    <mergeCell ref="M65:M67"/>
    <mergeCell ref="J62:J64"/>
    <mergeCell ref="K62:K64"/>
    <mergeCell ref="J65:J67"/>
    <mergeCell ref="K65:K67"/>
    <mergeCell ref="J68:J70"/>
    <mergeCell ref="K68:K70"/>
    <mergeCell ref="J71:J73"/>
    <mergeCell ref="K71:K73"/>
    <mergeCell ref="J74:J76"/>
    <mergeCell ref="O68:O70"/>
    <mergeCell ref="O77:O79"/>
    <mergeCell ref="H71:H73"/>
    <mergeCell ref="B77:B79"/>
    <mergeCell ref="B83:B85"/>
    <mergeCell ref="C83:C85"/>
    <mergeCell ref="D83:D85"/>
    <mergeCell ref="E83:E85"/>
    <mergeCell ref="B80:B82"/>
    <mergeCell ref="N77:N79"/>
    <mergeCell ref="O71:O73"/>
    <mergeCell ref="O74:O76"/>
    <mergeCell ref="D74:D76"/>
    <mergeCell ref="E74:E76"/>
    <mergeCell ref="D77:D79"/>
    <mergeCell ref="E77:E79"/>
    <mergeCell ref="H77:H79"/>
    <mergeCell ref="N74:N76"/>
    <mergeCell ref="N71:N73"/>
    <mergeCell ref="M68:M70"/>
    <mergeCell ref="M71:M73"/>
    <mergeCell ref="M74:M76"/>
    <mergeCell ref="M77:M79"/>
    <mergeCell ref="K74:K76"/>
    <mergeCell ref="J77:J79"/>
    <mergeCell ref="K77:K79"/>
    <mergeCell ref="J80:J82"/>
    <mergeCell ref="K80:K82"/>
    <mergeCell ref="J83:J85"/>
    <mergeCell ref="K83:K85"/>
    <mergeCell ref="H92:H94"/>
    <mergeCell ref="B89:B91"/>
    <mergeCell ref="C89:C91"/>
    <mergeCell ref="D89:D91"/>
    <mergeCell ref="E89:E91"/>
    <mergeCell ref="H89:H91"/>
    <mergeCell ref="B92:B94"/>
    <mergeCell ref="C92:C94"/>
    <mergeCell ref="D92:D94"/>
    <mergeCell ref="E92:E94"/>
    <mergeCell ref="N89:N91"/>
    <mergeCell ref="O89:O91"/>
    <mergeCell ref="N92:N94"/>
    <mergeCell ref="O92:O94"/>
    <mergeCell ref="H86:H88"/>
    <mergeCell ref="N80:N82"/>
    <mergeCell ref="N86:N88"/>
    <mergeCell ref="H80:H82"/>
    <mergeCell ref="O80:O82"/>
    <mergeCell ref="O86:O88"/>
    <mergeCell ref="B86:B88"/>
    <mergeCell ref="C86:C88"/>
    <mergeCell ref="D86:D88"/>
    <mergeCell ref="E86:E88"/>
    <mergeCell ref="N83:N85"/>
    <mergeCell ref="O83:O85"/>
    <mergeCell ref="H83:H85"/>
    <mergeCell ref="M80:M82"/>
    <mergeCell ref="M83:M85"/>
    <mergeCell ref="M86:M88"/>
    <mergeCell ref="M89:M91"/>
    <mergeCell ref="M92:M94"/>
    <mergeCell ref="H104:H106"/>
    <mergeCell ref="B101:B103"/>
    <mergeCell ref="C101:C103"/>
    <mergeCell ref="D101:D103"/>
    <mergeCell ref="E101:E103"/>
    <mergeCell ref="H101:H103"/>
    <mergeCell ref="B104:B106"/>
    <mergeCell ref="C104:C106"/>
    <mergeCell ref="D104:D106"/>
    <mergeCell ref="E104:E106"/>
    <mergeCell ref="N101:N103"/>
    <mergeCell ref="O101:O103"/>
    <mergeCell ref="N104:N106"/>
    <mergeCell ref="O104:O106"/>
    <mergeCell ref="H98:H100"/>
    <mergeCell ref="B95:B97"/>
    <mergeCell ref="C95:C97"/>
    <mergeCell ref="D95:D97"/>
    <mergeCell ref="E95:E97"/>
    <mergeCell ref="H95:H97"/>
    <mergeCell ref="B98:B100"/>
    <mergeCell ref="C98:C100"/>
    <mergeCell ref="D98:D100"/>
    <mergeCell ref="E98:E100"/>
    <mergeCell ref="N95:N97"/>
    <mergeCell ref="O95:O97"/>
    <mergeCell ref="N98:N100"/>
    <mergeCell ref="O98:O100"/>
    <mergeCell ref="M95:M97"/>
    <mergeCell ref="M98:M100"/>
    <mergeCell ref="M101:M103"/>
    <mergeCell ref="M104:M106"/>
    <mergeCell ref="H116:H118"/>
    <mergeCell ref="B113:B115"/>
    <mergeCell ref="C113:C115"/>
    <mergeCell ref="D113:D115"/>
    <mergeCell ref="E113:E115"/>
    <mergeCell ref="H113:H115"/>
    <mergeCell ref="B116:B118"/>
    <mergeCell ref="C116:C118"/>
    <mergeCell ref="D116:D118"/>
    <mergeCell ref="E116:E118"/>
    <mergeCell ref="N113:N115"/>
    <mergeCell ref="O113:O115"/>
    <mergeCell ref="N116:N118"/>
    <mergeCell ref="O116:O118"/>
    <mergeCell ref="H110:H112"/>
    <mergeCell ref="B107:B109"/>
    <mergeCell ref="C107:C109"/>
    <mergeCell ref="D107:D109"/>
    <mergeCell ref="E107:E109"/>
    <mergeCell ref="H107:H109"/>
    <mergeCell ref="B110:B112"/>
    <mergeCell ref="C110:C112"/>
    <mergeCell ref="D110:D112"/>
    <mergeCell ref="E110:E112"/>
    <mergeCell ref="N107:N109"/>
    <mergeCell ref="O107:O109"/>
    <mergeCell ref="N110:N112"/>
    <mergeCell ref="O110:O112"/>
    <mergeCell ref="M107:M109"/>
    <mergeCell ref="M110:M112"/>
    <mergeCell ref="M113:M115"/>
    <mergeCell ref="M116:M118"/>
    <mergeCell ref="H128:H130"/>
    <mergeCell ref="B125:B127"/>
    <mergeCell ref="C125:C127"/>
    <mergeCell ref="D125:D127"/>
    <mergeCell ref="E125:E127"/>
    <mergeCell ref="H125:H127"/>
    <mergeCell ref="B128:B130"/>
    <mergeCell ref="C128:C130"/>
    <mergeCell ref="D128:D130"/>
    <mergeCell ref="E128:E130"/>
    <mergeCell ref="N125:N127"/>
    <mergeCell ref="O125:O127"/>
    <mergeCell ref="N128:N130"/>
    <mergeCell ref="O128:O130"/>
    <mergeCell ref="H122:H124"/>
    <mergeCell ref="B119:B121"/>
    <mergeCell ref="C119:C121"/>
    <mergeCell ref="D119:D121"/>
    <mergeCell ref="E119:E121"/>
    <mergeCell ref="H119:H121"/>
    <mergeCell ref="B122:B124"/>
    <mergeCell ref="C122:C124"/>
    <mergeCell ref="D122:D124"/>
    <mergeCell ref="E122:E124"/>
    <mergeCell ref="N119:N121"/>
    <mergeCell ref="O119:O121"/>
    <mergeCell ref="N122:N124"/>
    <mergeCell ref="O122:O124"/>
    <mergeCell ref="M119:M121"/>
    <mergeCell ref="M122:M124"/>
    <mergeCell ref="M125:M127"/>
    <mergeCell ref="M128:M130"/>
    <mergeCell ref="H140:H142"/>
    <mergeCell ref="B137:B139"/>
    <mergeCell ref="C137:C139"/>
    <mergeCell ref="D137:D139"/>
    <mergeCell ref="E137:E139"/>
    <mergeCell ref="H137:H139"/>
    <mergeCell ref="B140:B142"/>
    <mergeCell ref="C140:C142"/>
    <mergeCell ref="D140:D142"/>
    <mergeCell ref="E140:E142"/>
    <mergeCell ref="N137:N139"/>
    <mergeCell ref="O137:O139"/>
    <mergeCell ref="N140:N142"/>
    <mergeCell ref="O140:O142"/>
    <mergeCell ref="H134:H136"/>
    <mergeCell ref="B131:B133"/>
    <mergeCell ref="C131:C133"/>
    <mergeCell ref="D131:D133"/>
    <mergeCell ref="E131:E133"/>
    <mergeCell ref="H131:H133"/>
    <mergeCell ref="B134:B136"/>
    <mergeCell ref="C134:C136"/>
    <mergeCell ref="D134:D136"/>
    <mergeCell ref="E134:E136"/>
    <mergeCell ref="N131:N133"/>
    <mergeCell ref="O131:O133"/>
    <mergeCell ref="N134:N136"/>
    <mergeCell ref="O134:O136"/>
    <mergeCell ref="M131:M133"/>
    <mergeCell ref="M134:M136"/>
    <mergeCell ref="M137:M139"/>
    <mergeCell ref="M140:M142"/>
    <mergeCell ref="H152:H154"/>
    <mergeCell ref="B149:B151"/>
    <mergeCell ref="C149:C151"/>
    <mergeCell ref="D149:D151"/>
    <mergeCell ref="E149:E151"/>
    <mergeCell ref="H149:H151"/>
    <mergeCell ref="B152:B154"/>
    <mergeCell ref="C152:C154"/>
    <mergeCell ref="D152:D154"/>
    <mergeCell ref="E152:E154"/>
    <mergeCell ref="N149:N151"/>
    <mergeCell ref="O149:O151"/>
    <mergeCell ref="N152:N154"/>
    <mergeCell ref="O152:O154"/>
    <mergeCell ref="H146:H148"/>
    <mergeCell ref="B143:B145"/>
    <mergeCell ref="C143:C145"/>
    <mergeCell ref="D143:D145"/>
    <mergeCell ref="E143:E145"/>
    <mergeCell ref="H143:H145"/>
    <mergeCell ref="B146:B148"/>
    <mergeCell ref="C146:C148"/>
    <mergeCell ref="D146:D148"/>
    <mergeCell ref="E146:E148"/>
    <mergeCell ref="N143:N145"/>
    <mergeCell ref="O143:O145"/>
    <mergeCell ref="N146:N148"/>
    <mergeCell ref="O146:O148"/>
    <mergeCell ref="M143:M145"/>
    <mergeCell ref="M146:M148"/>
    <mergeCell ref="M149:M151"/>
    <mergeCell ref="M152:M154"/>
    <mergeCell ref="H164:H166"/>
    <mergeCell ref="B161:B163"/>
    <mergeCell ref="C161:C163"/>
    <mergeCell ref="D161:D163"/>
    <mergeCell ref="E161:E163"/>
    <mergeCell ref="H161:H163"/>
    <mergeCell ref="B164:B166"/>
    <mergeCell ref="C164:C166"/>
    <mergeCell ref="D164:D166"/>
    <mergeCell ref="E164:E166"/>
    <mergeCell ref="N161:N163"/>
    <mergeCell ref="O161:O163"/>
    <mergeCell ref="N164:N166"/>
    <mergeCell ref="O164:O166"/>
    <mergeCell ref="H158:H160"/>
    <mergeCell ref="B155:B157"/>
    <mergeCell ref="C155:C157"/>
    <mergeCell ref="D155:D157"/>
    <mergeCell ref="E155:E157"/>
    <mergeCell ref="H155:H157"/>
    <mergeCell ref="B158:B160"/>
    <mergeCell ref="C158:C160"/>
    <mergeCell ref="D158:D160"/>
    <mergeCell ref="E158:E160"/>
    <mergeCell ref="N155:N157"/>
    <mergeCell ref="O155:O157"/>
    <mergeCell ref="N158:N160"/>
    <mergeCell ref="O158:O160"/>
    <mergeCell ref="M155:M157"/>
    <mergeCell ref="M158:M160"/>
    <mergeCell ref="M161:M163"/>
    <mergeCell ref="M164:M166"/>
    <mergeCell ref="H176:H178"/>
    <mergeCell ref="B173:B175"/>
    <mergeCell ref="C173:C175"/>
    <mergeCell ref="D173:D175"/>
    <mergeCell ref="E173:E175"/>
    <mergeCell ref="H173:H175"/>
    <mergeCell ref="B176:B178"/>
    <mergeCell ref="C176:C178"/>
    <mergeCell ref="D176:D178"/>
    <mergeCell ref="E176:E178"/>
    <mergeCell ref="N173:N175"/>
    <mergeCell ref="O173:O175"/>
    <mergeCell ref="N176:N178"/>
    <mergeCell ref="O176:O178"/>
    <mergeCell ref="H170:H172"/>
    <mergeCell ref="B167:B169"/>
    <mergeCell ref="C167:C169"/>
    <mergeCell ref="D167:D169"/>
    <mergeCell ref="E167:E169"/>
    <mergeCell ref="H167:H169"/>
    <mergeCell ref="B170:B172"/>
    <mergeCell ref="C170:C172"/>
    <mergeCell ref="D170:D172"/>
    <mergeCell ref="E170:E172"/>
    <mergeCell ref="N167:N169"/>
    <mergeCell ref="O167:O169"/>
    <mergeCell ref="N170:N172"/>
    <mergeCell ref="O170:O172"/>
    <mergeCell ref="M167:M169"/>
    <mergeCell ref="M170:M172"/>
    <mergeCell ref="M173:M175"/>
    <mergeCell ref="M176:M178"/>
    <mergeCell ref="H188:H190"/>
    <mergeCell ref="B185:B187"/>
    <mergeCell ref="C185:C187"/>
    <mergeCell ref="D185:D187"/>
    <mergeCell ref="E185:E187"/>
    <mergeCell ref="H185:H187"/>
    <mergeCell ref="B188:B190"/>
    <mergeCell ref="C188:C190"/>
    <mergeCell ref="D188:D190"/>
    <mergeCell ref="E188:E190"/>
    <mergeCell ref="N185:N187"/>
    <mergeCell ref="O185:O187"/>
    <mergeCell ref="N188:N190"/>
    <mergeCell ref="O188:O190"/>
    <mergeCell ref="H182:H184"/>
    <mergeCell ref="B179:B181"/>
    <mergeCell ref="C179:C181"/>
    <mergeCell ref="D179:D181"/>
    <mergeCell ref="E179:E181"/>
    <mergeCell ref="H179:H181"/>
    <mergeCell ref="B182:B184"/>
    <mergeCell ref="C182:C184"/>
    <mergeCell ref="D182:D184"/>
    <mergeCell ref="E182:E184"/>
    <mergeCell ref="N179:N181"/>
    <mergeCell ref="O179:O181"/>
    <mergeCell ref="N182:N184"/>
    <mergeCell ref="O182:O184"/>
    <mergeCell ref="M179:M181"/>
    <mergeCell ref="M182:M184"/>
    <mergeCell ref="M185:M187"/>
    <mergeCell ref="M188:M190"/>
    <mergeCell ref="H200:H202"/>
    <mergeCell ref="B197:B199"/>
    <mergeCell ref="C197:C199"/>
    <mergeCell ref="D197:D199"/>
    <mergeCell ref="E197:E199"/>
    <mergeCell ref="H197:H199"/>
    <mergeCell ref="B200:B202"/>
    <mergeCell ref="C200:C202"/>
    <mergeCell ref="D200:D202"/>
    <mergeCell ref="E200:E202"/>
    <mergeCell ref="N197:N199"/>
    <mergeCell ref="O197:O199"/>
    <mergeCell ref="N200:N202"/>
    <mergeCell ref="O200:O202"/>
    <mergeCell ref="H194:H196"/>
    <mergeCell ref="B191:B193"/>
    <mergeCell ref="C191:C193"/>
    <mergeCell ref="D191:D193"/>
    <mergeCell ref="E191:E193"/>
    <mergeCell ref="H191:H193"/>
    <mergeCell ref="B194:B196"/>
    <mergeCell ref="C194:C196"/>
    <mergeCell ref="D194:D196"/>
    <mergeCell ref="E194:E196"/>
    <mergeCell ref="N191:N193"/>
    <mergeCell ref="O191:O193"/>
    <mergeCell ref="N194:N196"/>
    <mergeCell ref="O194:O196"/>
    <mergeCell ref="M191:M193"/>
    <mergeCell ref="M194:M196"/>
    <mergeCell ref="M197:M199"/>
    <mergeCell ref="M200:M202"/>
    <mergeCell ref="H212:H214"/>
    <mergeCell ref="B209:B211"/>
    <mergeCell ref="C209:C211"/>
    <mergeCell ref="D209:D211"/>
    <mergeCell ref="E209:E211"/>
    <mergeCell ref="H209:H211"/>
    <mergeCell ref="B212:B214"/>
    <mergeCell ref="C212:C214"/>
    <mergeCell ref="D212:D214"/>
    <mergeCell ref="E212:E214"/>
    <mergeCell ref="N209:N211"/>
    <mergeCell ref="O209:O211"/>
    <mergeCell ref="N212:N214"/>
    <mergeCell ref="O212:O214"/>
    <mergeCell ref="H206:H208"/>
    <mergeCell ref="B203:B205"/>
    <mergeCell ref="C203:C205"/>
    <mergeCell ref="D203:D205"/>
    <mergeCell ref="E203:E205"/>
    <mergeCell ref="H203:H205"/>
    <mergeCell ref="B206:B208"/>
    <mergeCell ref="C206:C208"/>
    <mergeCell ref="D206:D208"/>
    <mergeCell ref="E206:E208"/>
    <mergeCell ref="N203:N205"/>
    <mergeCell ref="O203:O205"/>
    <mergeCell ref="N206:N208"/>
    <mergeCell ref="O206:O208"/>
    <mergeCell ref="M203:M205"/>
    <mergeCell ref="M206:M208"/>
    <mergeCell ref="M209:M211"/>
    <mergeCell ref="M212:M214"/>
    <mergeCell ref="H224:H226"/>
    <mergeCell ref="B221:B223"/>
    <mergeCell ref="C221:C223"/>
    <mergeCell ref="D221:D223"/>
    <mergeCell ref="E221:E223"/>
    <mergeCell ref="H221:H223"/>
    <mergeCell ref="B224:B226"/>
    <mergeCell ref="C224:C226"/>
    <mergeCell ref="D224:D226"/>
    <mergeCell ref="E224:E226"/>
    <mergeCell ref="N221:N223"/>
    <mergeCell ref="O221:O223"/>
    <mergeCell ref="N224:N226"/>
    <mergeCell ref="O224:O226"/>
    <mergeCell ref="H218:H220"/>
    <mergeCell ref="B215:B217"/>
    <mergeCell ref="C215:C217"/>
    <mergeCell ref="D215:D217"/>
    <mergeCell ref="E215:E217"/>
    <mergeCell ref="H215:H217"/>
    <mergeCell ref="B218:B220"/>
    <mergeCell ref="C218:C220"/>
    <mergeCell ref="D218:D220"/>
    <mergeCell ref="E218:E220"/>
    <mergeCell ref="N215:N217"/>
    <mergeCell ref="O215:O217"/>
    <mergeCell ref="N218:N220"/>
    <mergeCell ref="O218:O220"/>
    <mergeCell ref="M215:M217"/>
    <mergeCell ref="M218:M220"/>
    <mergeCell ref="M221:M223"/>
    <mergeCell ref="M224:M226"/>
    <mergeCell ref="H236:H238"/>
    <mergeCell ref="B233:B235"/>
    <mergeCell ref="C233:C235"/>
    <mergeCell ref="D233:D235"/>
    <mergeCell ref="E233:E235"/>
    <mergeCell ref="H233:H235"/>
    <mergeCell ref="B236:B238"/>
    <mergeCell ref="C236:C238"/>
    <mergeCell ref="D236:D238"/>
    <mergeCell ref="E236:E238"/>
    <mergeCell ref="N233:N235"/>
    <mergeCell ref="O233:O235"/>
    <mergeCell ref="N236:N238"/>
    <mergeCell ref="O236:O238"/>
    <mergeCell ref="H230:H232"/>
    <mergeCell ref="B227:B229"/>
    <mergeCell ref="C227:C229"/>
    <mergeCell ref="D227:D229"/>
    <mergeCell ref="E227:E229"/>
    <mergeCell ref="H227:H229"/>
    <mergeCell ref="B230:B232"/>
    <mergeCell ref="C230:C232"/>
    <mergeCell ref="D230:D232"/>
    <mergeCell ref="E230:E232"/>
    <mergeCell ref="N227:N229"/>
    <mergeCell ref="O227:O229"/>
    <mergeCell ref="N230:N232"/>
    <mergeCell ref="O230:O232"/>
    <mergeCell ref="M227:M229"/>
    <mergeCell ref="M230:M232"/>
    <mergeCell ref="M233:M235"/>
    <mergeCell ref="M236:M238"/>
    <mergeCell ref="H248:H250"/>
    <mergeCell ref="B245:B247"/>
    <mergeCell ref="C245:C247"/>
    <mergeCell ref="D245:D247"/>
    <mergeCell ref="E245:E247"/>
    <mergeCell ref="H245:H247"/>
    <mergeCell ref="B248:B250"/>
    <mergeCell ref="C248:C250"/>
    <mergeCell ref="D248:D250"/>
    <mergeCell ref="E248:E250"/>
    <mergeCell ref="N245:N247"/>
    <mergeCell ref="O245:O247"/>
    <mergeCell ref="N248:N250"/>
    <mergeCell ref="O248:O250"/>
    <mergeCell ref="H242:H244"/>
    <mergeCell ref="B239:B241"/>
    <mergeCell ref="C239:C241"/>
    <mergeCell ref="D239:D241"/>
    <mergeCell ref="E239:E241"/>
    <mergeCell ref="H239:H241"/>
    <mergeCell ref="B242:B244"/>
    <mergeCell ref="C242:C244"/>
    <mergeCell ref="D242:D244"/>
    <mergeCell ref="E242:E244"/>
    <mergeCell ref="N239:N241"/>
    <mergeCell ref="O239:O241"/>
    <mergeCell ref="N242:N244"/>
    <mergeCell ref="O242:O244"/>
    <mergeCell ref="M239:M241"/>
    <mergeCell ref="M242:M244"/>
    <mergeCell ref="M245:M247"/>
    <mergeCell ref="M248:M250"/>
    <mergeCell ref="H260:H262"/>
    <mergeCell ref="B257:B259"/>
    <mergeCell ref="C257:C259"/>
    <mergeCell ref="D257:D259"/>
    <mergeCell ref="E257:E259"/>
    <mergeCell ref="H257:H259"/>
    <mergeCell ref="B260:B262"/>
    <mergeCell ref="C260:C262"/>
    <mergeCell ref="D260:D262"/>
    <mergeCell ref="E260:E262"/>
    <mergeCell ref="N257:N259"/>
    <mergeCell ref="O257:O259"/>
    <mergeCell ref="N260:N262"/>
    <mergeCell ref="O260:O262"/>
    <mergeCell ref="H254:H256"/>
    <mergeCell ref="B251:B253"/>
    <mergeCell ref="C251:C253"/>
    <mergeCell ref="D251:D253"/>
    <mergeCell ref="E251:E253"/>
    <mergeCell ref="H251:H253"/>
    <mergeCell ref="B254:B256"/>
    <mergeCell ref="C254:C256"/>
    <mergeCell ref="D254:D256"/>
    <mergeCell ref="E254:E256"/>
    <mergeCell ref="N251:N253"/>
    <mergeCell ref="O251:O253"/>
    <mergeCell ref="N254:N256"/>
    <mergeCell ref="O254:O256"/>
    <mergeCell ref="M251:M253"/>
    <mergeCell ref="M254:M256"/>
    <mergeCell ref="M257:M259"/>
    <mergeCell ref="M260:M262"/>
    <mergeCell ref="H272:H274"/>
    <mergeCell ref="B269:B271"/>
    <mergeCell ref="C269:C271"/>
    <mergeCell ref="D269:D271"/>
    <mergeCell ref="E269:E271"/>
    <mergeCell ref="H269:H271"/>
    <mergeCell ref="B272:B274"/>
    <mergeCell ref="C272:C274"/>
    <mergeCell ref="D272:D274"/>
    <mergeCell ref="E272:E274"/>
    <mergeCell ref="N269:N271"/>
    <mergeCell ref="O269:O271"/>
    <mergeCell ref="N272:N274"/>
    <mergeCell ref="O272:O274"/>
    <mergeCell ref="H266:H268"/>
    <mergeCell ref="B263:B265"/>
    <mergeCell ref="C263:C265"/>
    <mergeCell ref="D263:D265"/>
    <mergeCell ref="E263:E265"/>
    <mergeCell ref="H263:H265"/>
    <mergeCell ref="B266:B268"/>
    <mergeCell ref="C266:C268"/>
    <mergeCell ref="D266:D268"/>
    <mergeCell ref="E266:E268"/>
    <mergeCell ref="N263:N265"/>
    <mergeCell ref="O263:O265"/>
    <mergeCell ref="N266:N268"/>
    <mergeCell ref="O266:O268"/>
    <mergeCell ref="M263:M265"/>
    <mergeCell ref="M266:M268"/>
    <mergeCell ref="M269:M271"/>
    <mergeCell ref="M272:M274"/>
    <mergeCell ref="H284:H286"/>
    <mergeCell ref="B281:B283"/>
    <mergeCell ref="C281:C283"/>
    <mergeCell ref="D281:D283"/>
    <mergeCell ref="E281:E283"/>
    <mergeCell ref="H281:H283"/>
    <mergeCell ref="B284:B286"/>
    <mergeCell ref="C284:C286"/>
    <mergeCell ref="D284:D286"/>
    <mergeCell ref="E284:E286"/>
    <mergeCell ref="N281:N283"/>
    <mergeCell ref="O281:O283"/>
    <mergeCell ref="N284:N286"/>
    <mergeCell ref="O284:O286"/>
    <mergeCell ref="H278:H280"/>
    <mergeCell ref="B275:B277"/>
    <mergeCell ref="C275:C277"/>
    <mergeCell ref="D275:D277"/>
    <mergeCell ref="E275:E277"/>
    <mergeCell ref="H275:H277"/>
    <mergeCell ref="B278:B280"/>
    <mergeCell ref="C278:C280"/>
    <mergeCell ref="D278:D280"/>
    <mergeCell ref="E278:E280"/>
    <mergeCell ref="N275:N277"/>
    <mergeCell ref="O275:O277"/>
    <mergeCell ref="N278:N280"/>
    <mergeCell ref="O278:O280"/>
    <mergeCell ref="M275:M277"/>
    <mergeCell ref="M278:M280"/>
    <mergeCell ref="M281:M283"/>
    <mergeCell ref="M284:M286"/>
    <mergeCell ref="H296:H298"/>
    <mergeCell ref="B293:B295"/>
    <mergeCell ref="C293:C295"/>
    <mergeCell ref="D293:D295"/>
    <mergeCell ref="E293:E295"/>
    <mergeCell ref="H293:H295"/>
    <mergeCell ref="B296:B298"/>
    <mergeCell ref="C296:C298"/>
    <mergeCell ref="D296:D298"/>
    <mergeCell ref="E296:E298"/>
    <mergeCell ref="N293:N295"/>
    <mergeCell ref="O293:O295"/>
    <mergeCell ref="N296:N298"/>
    <mergeCell ref="O296:O298"/>
    <mergeCell ref="H290:H292"/>
    <mergeCell ref="B287:B289"/>
    <mergeCell ref="C287:C289"/>
    <mergeCell ref="D287:D289"/>
    <mergeCell ref="E287:E289"/>
    <mergeCell ref="H287:H289"/>
    <mergeCell ref="B290:B292"/>
    <mergeCell ref="C290:C292"/>
    <mergeCell ref="D290:D292"/>
    <mergeCell ref="E290:E292"/>
    <mergeCell ref="N287:N289"/>
    <mergeCell ref="O287:O289"/>
    <mergeCell ref="N290:N292"/>
    <mergeCell ref="O290:O292"/>
    <mergeCell ref="M287:M289"/>
    <mergeCell ref="M290:M292"/>
    <mergeCell ref="M293:M295"/>
    <mergeCell ref="M296:M298"/>
    <mergeCell ref="H308:H310"/>
    <mergeCell ref="B305:B307"/>
    <mergeCell ref="C305:C307"/>
    <mergeCell ref="D305:D307"/>
    <mergeCell ref="E305:E307"/>
    <mergeCell ref="H305:H307"/>
    <mergeCell ref="B308:B310"/>
    <mergeCell ref="C308:C310"/>
    <mergeCell ref="D308:D310"/>
    <mergeCell ref="E308:E310"/>
    <mergeCell ref="N305:N307"/>
    <mergeCell ref="O305:O307"/>
    <mergeCell ref="N308:N310"/>
    <mergeCell ref="O308:O310"/>
    <mergeCell ref="H302:H304"/>
    <mergeCell ref="B299:B301"/>
    <mergeCell ref="C299:C301"/>
    <mergeCell ref="D299:D301"/>
    <mergeCell ref="E299:E301"/>
    <mergeCell ref="H299:H301"/>
    <mergeCell ref="B302:B304"/>
    <mergeCell ref="C302:C304"/>
    <mergeCell ref="D302:D304"/>
    <mergeCell ref="E302:E304"/>
    <mergeCell ref="N299:N301"/>
    <mergeCell ref="O299:O301"/>
    <mergeCell ref="N302:N304"/>
    <mergeCell ref="O302:O304"/>
    <mergeCell ref="M299:M301"/>
    <mergeCell ref="M302:M304"/>
    <mergeCell ref="M305:M307"/>
    <mergeCell ref="M308:M310"/>
    <mergeCell ref="H320:H322"/>
    <mergeCell ref="B317:B319"/>
    <mergeCell ref="C317:C319"/>
    <mergeCell ref="D317:D319"/>
    <mergeCell ref="E317:E319"/>
    <mergeCell ref="H317:H319"/>
    <mergeCell ref="B320:B322"/>
    <mergeCell ref="C320:C322"/>
    <mergeCell ref="D320:D322"/>
    <mergeCell ref="E320:E322"/>
    <mergeCell ref="N317:N319"/>
    <mergeCell ref="O317:O319"/>
    <mergeCell ref="N320:N322"/>
    <mergeCell ref="O320:O322"/>
    <mergeCell ref="H314:H316"/>
    <mergeCell ref="B311:B313"/>
    <mergeCell ref="C311:C313"/>
    <mergeCell ref="D311:D313"/>
    <mergeCell ref="E311:E313"/>
    <mergeCell ref="H311:H313"/>
    <mergeCell ref="B314:B316"/>
    <mergeCell ref="C314:C316"/>
    <mergeCell ref="D314:D316"/>
    <mergeCell ref="E314:E316"/>
    <mergeCell ref="N311:N313"/>
    <mergeCell ref="O311:O313"/>
    <mergeCell ref="N314:N316"/>
    <mergeCell ref="O314:O316"/>
    <mergeCell ref="M311:M313"/>
    <mergeCell ref="M314:M316"/>
    <mergeCell ref="M317:M319"/>
    <mergeCell ref="M320:M322"/>
    <mergeCell ref="H332:H334"/>
    <mergeCell ref="B329:B331"/>
    <mergeCell ref="C329:C331"/>
    <mergeCell ref="D329:D331"/>
    <mergeCell ref="E329:E331"/>
    <mergeCell ref="H329:H331"/>
    <mergeCell ref="B332:B334"/>
    <mergeCell ref="C332:C334"/>
    <mergeCell ref="D332:D334"/>
    <mergeCell ref="E332:E334"/>
    <mergeCell ref="N329:N331"/>
    <mergeCell ref="O329:O331"/>
    <mergeCell ref="N332:N334"/>
    <mergeCell ref="O332:O334"/>
    <mergeCell ref="H326:H328"/>
    <mergeCell ref="B323:B325"/>
    <mergeCell ref="C323:C325"/>
    <mergeCell ref="D323:D325"/>
    <mergeCell ref="E323:E325"/>
    <mergeCell ref="H323:H325"/>
    <mergeCell ref="B326:B328"/>
    <mergeCell ref="C326:C328"/>
    <mergeCell ref="D326:D328"/>
    <mergeCell ref="E326:E328"/>
    <mergeCell ref="N323:N325"/>
    <mergeCell ref="O323:O325"/>
    <mergeCell ref="N326:N328"/>
    <mergeCell ref="O326:O328"/>
    <mergeCell ref="M323:M325"/>
    <mergeCell ref="M326:M328"/>
    <mergeCell ref="M329:M331"/>
    <mergeCell ref="M332:M334"/>
    <mergeCell ref="H344:H346"/>
    <mergeCell ref="B341:B343"/>
    <mergeCell ref="C341:C343"/>
    <mergeCell ref="D341:D343"/>
    <mergeCell ref="E341:E343"/>
    <mergeCell ref="H341:H343"/>
    <mergeCell ref="B344:B346"/>
    <mergeCell ref="C344:C346"/>
    <mergeCell ref="D344:D346"/>
    <mergeCell ref="E344:E346"/>
    <mergeCell ref="N341:N343"/>
    <mergeCell ref="O341:O343"/>
    <mergeCell ref="N344:N346"/>
    <mergeCell ref="O344:O346"/>
    <mergeCell ref="H338:H340"/>
    <mergeCell ref="B335:B337"/>
    <mergeCell ref="C335:C337"/>
    <mergeCell ref="D335:D337"/>
    <mergeCell ref="E335:E337"/>
    <mergeCell ref="H335:H337"/>
    <mergeCell ref="B338:B340"/>
    <mergeCell ref="C338:C340"/>
    <mergeCell ref="D338:D340"/>
    <mergeCell ref="E338:E340"/>
    <mergeCell ref="N335:N337"/>
    <mergeCell ref="O335:O337"/>
    <mergeCell ref="N338:N340"/>
    <mergeCell ref="O338:O340"/>
    <mergeCell ref="M335:M337"/>
    <mergeCell ref="M338:M340"/>
    <mergeCell ref="M341:M343"/>
    <mergeCell ref="M344:M346"/>
    <mergeCell ref="H356:H358"/>
    <mergeCell ref="B353:B355"/>
    <mergeCell ref="C353:C355"/>
    <mergeCell ref="D353:D355"/>
    <mergeCell ref="E353:E355"/>
    <mergeCell ref="H353:H355"/>
    <mergeCell ref="B356:B358"/>
    <mergeCell ref="C356:C358"/>
    <mergeCell ref="D356:D358"/>
    <mergeCell ref="E356:E358"/>
    <mergeCell ref="N353:N355"/>
    <mergeCell ref="O353:O355"/>
    <mergeCell ref="N356:N358"/>
    <mergeCell ref="O356:O358"/>
    <mergeCell ref="H350:H352"/>
    <mergeCell ref="B347:B349"/>
    <mergeCell ref="C347:C349"/>
    <mergeCell ref="D347:D349"/>
    <mergeCell ref="E347:E349"/>
    <mergeCell ref="H347:H349"/>
    <mergeCell ref="B350:B352"/>
    <mergeCell ref="C350:C352"/>
    <mergeCell ref="D350:D352"/>
    <mergeCell ref="E350:E352"/>
    <mergeCell ref="N347:N349"/>
    <mergeCell ref="O347:O349"/>
    <mergeCell ref="N350:N352"/>
    <mergeCell ref="O350:O352"/>
    <mergeCell ref="M347:M349"/>
    <mergeCell ref="M350:M352"/>
    <mergeCell ref="M353:M355"/>
    <mergeCell ref="M356:M358"/>
    <mergeCell ref="H368:H370"/>
    <mergeCell ref="B365:B367"/>
    <mergeCell ref="C365:C367"/>
    <mergeCell ref="D365:D367"/>
    <mergeCell ref="E365:E367"/>
    <mergeCell ref="H365:H367"/>
    <mergeCell ref="B368:B370"/>
    <mergeCell ref="C368:C370"/>
    <mergeCell ref="D368:D370"/>
    <mergeCell ref="E368:E370"/>
    <mergeCell ref="N365:N367"/>
    <mergeCell ref="O365:O367"/>
    <mergeCell ref="N368:N370"/>
    <mergeCell ref="O368:O370"/>
    <mergeCell ref="H362:H364"/>
    <mergeCell ref="B359:B361"/>
    <mergeCell ref="C359:C361"/>
    <mergeCell ref="D359:D361"/>
    <mergeCell ref="E359:E361"/>
    <mergeCell ref="H359:H361"/>
    <mergeCell ref="B362:B364"/>
    <mergeCell ref="C362:C364"/>
    <mergeCell ref="D362:D364"/>
    <mergeCell ref="E362:E364"/>
    <mergeCell ref="N359:N361"/>
    <mergeCell ref="O359:O361"/>
    <mergeCell ref="N362:N364"/>
    <mergeCell ref="O362:O364"/>
    <mergeCell ref="M359:M361"/>
    <mergeCell ref="M362:M364"/>
    <mergeCell ref="M365:M367"/>
    <mergeCell ref="M368:M370"/>
    <mergeCell ref="H380:H382"/>
    <mergeCell ref="B377:B379"/>
    <mergeCell ref="C377:C379"/>
    <mergeCell ref="D377:D379"/>
    <mergeCell ref="E377:E379"/>
    <mergeCell ref="H377:H379"/>
    <mergeCell ref="B380:B382"/>
    <mergeCell ref="C380:C382"/>
    <mergeCell ref="D380:D382"/>
    <mergeCell ref="E380:E382"/>
    <mergeCell ref="N377:N379"/>
    <mergeCell ref="O377:O379"/>
    <mergeCell ref="N380:N382"/>
    <mergeCell ref="O380:O382"/>
    <mergeCell ref="H374:H376"/>
    <mergeCell ref="B371:B373"/>
    <mergeCell ref="C371:C373"/>
    <mergeCell ref="D371:D373"/>
    <mergeCell ref="E371:E373"/>
    <mergeCell ref="H371:H373"/>
    <mergeCell ref="B374:B376"/>
    <mergeCell ref="C374:C376"/>
    <mergeCell ref="D374:D376"/>
    <mergeCell ref="E374:E376"/>
    <mergeCell ref="N371:N373"/>
    <mergeCell ref="O371:O373"/>
    <mergeCell ref="N374:N376"/>
    <mergeCell ref="O374:O376"/>
    <mergeCell ref="M371:M373"/>
    <mergeCell ref="M374:M376"/>
    <mergeCell ref="M377:M379"/>
    <mergeCell ref="M380:M382"/>
    <mergeCell ref="H392:H394"/>
    <mergeCell ref="B389:B391"/>
    <mergeCell ref="C389:C391"/>
    <mergeCell ref="D389:D391"/>
    <mergeCell ref="E389:E391"/>
    <mergeCell ref="H389:H391"/>
    <mergeCell ref="B392:B394"/>
    <mergeCell ref="C392:C394"/>
    <mergeCell ref="D392:D394"/>
    <mergeCell ref="E392:E394"/>
    <mergeCell ref="N389:N391"/>
    <mergeCell ref="O389:O391"/>
    <mergeCell ref="N392:N394"/>
    <mergeCell ref="O392:O394"/>
    <mergeCell ref="H386:H388"/>
    <mergeCell ref="B383:B385"/>
    <mergeCell ref="C383:C385"/>
    <mergeCell ref="D383:D385"/>
    <mergeCell ref="E383:E385"/>
    <mergeCell ref="H383:H385"/>
    <mergeCell ref="B386:B388"/>
    <mergeCell ref="C386:C388"/>
    <mergeCell ref="D386:D388"/>
    <mergeCell ref="E386:E388"/>
    <mergeCell ref="N383:N385"/>
    <mergeCell ref="O383:O385"/>
    <mergeCell ref="N386:N388"/>
    <mergeCell ref="O386:O388"/>
    <mergeCell ref="M383:M385"/>
    <mergeCell ref="M386:M388"/>
    <mergeCell ref="M389:M391"/>
    <mergeCell ref="M392:M394"/>
    <mergeCell ref="H404:H406"/>
    <mergeCell ref="B401:B403"/>
    <mergeCell ref="C401:C403"/>
    <mergeCell ref="D401:D403"/>
    <mergeCell ref="E401:E403"/>
    <mergeCell ref="H401:H403"/>
    <mergeCell ref="B404:B406"/>
    <mergeCell ref="C404:C406"/>
    <mergeCell ref="D404:D406"/>
    <mergeCell ref="E404:E406"/>
    <mergeCell ref="N401:N403"/>
    <mergeCell ref="O401:O403"/>
    <mergeCell ref="N404:N406"/>
    <mergeCell ref="O404:O406"/>
    <mergeCell ref="H398:H400"/>
    <mergeCell ref="B395:B397"/>
    <mergeCell ref="C395:C397"/>
    <mergeCell ref="D395:D397"/>
    <mergeCell ref="E395:E397"/>
    <mergeCell ref="H395:H397"/>
    <mergeCell ref="B398:B400"/>
    <mergeCell ref="C398:C400"/>
    <mergeCell ref="D398:D400"/>
    <mergeCell ref="E398:E400"/>
    <mergeCell ref="N395:N397"/>
    <mergeCell ref="O395:O397"/>
    <mergeCell ref="N398:N400"/>
    <mergeCell ref="O398:O400"/>
    <mergeCell ref="M395:M397"/>
    <mergeCell ref="M398:M400"/>
    <mergeCell ref="M401:M403"/>
    <mergeCell ref="M404:M406"/>
    <mergeCell ref="H416:H418"/>
    <mergeCell ref="B413:B415"/>
    <mergeCell ref="C413:C415"/>
    <mergeCell ref="D413:D415"/>
    <mergeCell ref="E413:E415"/>
    <mergeCell ref="H413:H415"/>
    <mergeCell ref="B416:B418"/>
    <mergeCell ref="C416:C418"/>
    <mergeCell ref="D416:D418"/>
    <mergeCell ref="E416:E418"/>
    <mergeCell ref="N413:N415"/>
    <mergeCell ref="O413:O415"/>
    <mergeCell ref="N416:N418"/>
    <mergeCell ref="O416:O418"/>
    <mergeCell ref="H410:H412"/>
    <mergeCell ref="B407:B409"/>
    <mergeCell ref="C407:C409"/>
    <mergeCell ref="D407:D409"/>
    <mergeCell ref="E407:E409"/>
    <mergeCell ref="H407:H409"/>
    <mergeCell ref="B410:B412"/>
    <mergeCell ref="C410:C412"/>
    <mergeCell ref="D410:D412"/>
    <mergeCell ref="E410:E412"/>
    <mergeCell ref="N407:N409"/>
    <mergeCell ref="O407:O409"/>
    <mergeCell ref="N410:N412"/>
    <mergeCell ref="O410:O412"/>
    <mergeCell ref="M407:M409"/>
    <mergeCell ref="M410:M412"/>
    <mergeCell ref="M413:M415"/>
    <mergeCell ref="M416:M418"/>
    <mergeCell ref="H428:H430"/>
    <mergeCell ref="B425:B427"/>
    <mergeCell ref="C425:C427"/>
    <mergeCell ref="D425:D427"/>
    <mergeCell ref="E425:E427"/>
    <mergeCell ref="H425:H427"/>
    <mergeCell ref="B428:B430"/>
    <mergeCell ref="C428:C430"/>
    <mergeCell ref="D428:D430"/>
    <mergeCell ref="E428:E430"/>
    <mergeCell ref="N425:N427"/>
    <mergeCell ref="O425:O427"/>
    <mergeCell ref="N428:N430"/>
    <mergeCell ref="O428:O430"/>
    <mergeCell ref="H422:H424"/>
    <mergeCell ref="B419:B421"/>
    <mergeCell ref="C419:C421"/>
    <mergeCell ref="D419:D421"/>
    <mergeCell ref="E419:E421"/>
    <mergeCell ref="H419:H421"/>
    <mergeCell ref="B422:B424"/>
    <mergeCell ref="C422:C424"/>
    <mergeCell ref="D422:D424"/>
    <mergeCell ref="E422:E424"/>
    <mergeCell ref="N419:N421"/>
    <mergeCell ref="O419:O421"/>
    <mergeCell ref="N422:N424"/>
    <mergeCell ref="O422:O424"/>
    <mergeCell ref="M419:M421"/>
    <mergeCell ref="M422:M424"/>
    <mergeCell ref="M425:M427"/>
    <mergeCell ref="M428:M430"/>
    <mergeCell ref="H440:H442"/>
    <mergeCell ref="B437:B439"/>
    <mergeCell ref="C437:C439"/>
    <mergeCell ref="D437:D439"/>
    <mergeCell ref="E437:E439"/>
    <mergeCell ref="H437:H439"/>
    <mergeCell ref="B440:B442"/>
    <mergeCell ref="C440:C442"/>
    <mergeCell ref="D440:D442"/>
    <mergeCell ref="E440:E442"/>
    <mergeCell ref="N437:N439"/>
    <mergeCell ref="O437:O439"/>
    <mergeCell ref="N440:N442"/>
    <mergeCell ref="O440:O442"/>
    <mergeCell ref="H434:H436"/>
    <mergeCell ref="B431:B433"/>
    <mergeCell ref="C431:C433"/>
    <mergeCell ref="D431:D433"/>
    <mergeCell ref="E431:E433"/>
    <mergeCell ref="H431:H433"/>
    <mergeCell ref="B434:B436"/>
    <mergeCell ref="C434:C436"/>
    <mergeCell ref="D434:D436"/>
    <mergeCell ref="E434:E436"/>
    <mergeCell ref="N431:N433"/>
    <mergeCell ref="O431:O433"/>
    <mergeCell ref="N434:N436"/>
    <mergeCell ref="O434:O436"/>
    <mergeCell ref="M431:M433"/>
    <mergeCell ref="M434:M436"/>
    <mergeCell ref="M437:M439"/>
    <mergeCell ref="M440:M442"/>
    <mergeCell ref="H452:H454"/>
    <mergeCell ref="B449:B451"/>
    <mergeCell ref="C449:C451"/>
    <mergeCell ref="D449:D451"/>
    <mergeCell ref="E449:E451"/>
    <mergeCell ref="H449:H451"/>
    <mergeCell ref="B452:B454"/>
    <mergeCell ref="C452:C454"/>
    <mergeCell ref="D452:D454"/>
    <mergeCell ref="E452:E454"/>
    <mergeCell ref="N449:N451"/>
    <mergeCell ref="O449:O451"/>
    <mergeCell ref="N452:N454"/>
    <mergeCell ref="O452:O454"/>
    <mergeCell ref="H446:H448"/>
    <mergeCell ref="B443:B445"/>
    <mergeCell ref="C443:C445"/>
    <mergeCell ref="D443:D445"/>
    <mergeCell ref="E443:E445"/>
    <mergeCell ref="H443:H445"/>
    <mergeCell ref="B446:B448"/>
    <mergeCell ref="C446:C448"/>
    <mergeCell ref="D446:D448"/>
    <mergeCell ref="E446:E448"/>
    <mergeCell ref="N443:N445"/>
    <mergeCell ref="O443:O445"/>
    <mergeCell ref="N446:N448"/>
    <mergeCell ref="O446:O448"/>
    <mergeCell ref="M443:M445"/>
    <mergeCell ref="M446:M448"/>
    <mergeCell ref="M449:M451"/>
    <mergeCell ref="M452:M454"/>
    <mergeCell ref="H464:H466"/>
    <mergeCell ref="B461:B463"/>
    <mergeCell ref="C461:C463"/>
    <mergeCell ref="D461:D463"/>
    <mergeCell ref="E461:E463"/>
    <mergeCell ref="H461:H463"/>
    <mergeCell ref="B464:B466"/>
    <mergeCell ref="C464:C466"/>
    <mergeCell ref="D464:D466"/>
    <mergeCell ref="E464:E466"/>
    <mergeCell ref="N461:N463"/>
    <mergeCell ref="O461:O463"/>
    <mergeCell ref="N464:N466"/>
    <mergeCell ref="O464:O466"/>
    <mergeCell ref="H458:H460"/>
    <mergeCell ref="B455:B457"/>
    <mergeCell ref="C455:C457"/>
    <mergeCell ref="D455:D457"/>
    <mergeCell ref="E455:E457"/>
    <mergeCell ref="H455:H457"/>
    <mergeCell ref="B458:B460"/>
    <mergeCell ref="C458:C460"/>
    <mergeCell ref="D458:D460"/>
    <mergeCell ref="E458:E460"/>
    <mergeCell ref="N455:N457"/>
    <mergeCell ref="O455:O457"/>
    <mergeCell ref="N458:N460"/>
    <mergeCell ref="O458:O460"/>
    <mergeCell ref="M455:M457"/>
    <mergeCell ref="M458:M460"/>
    <mergeCell ref="M461:M463"/>
    <mergeCell ref="M464:M466"/>
    <mergeCell ref="H476:H478"/>
    <mergeCell ref="B473:B475"/>
    <mergeCell ref="C473:C475"/>
    <mergeCell ref="D473:D475"/>
    <mergeCell ref="E473:E475"/>
    <mergeCell ref="H473:H475"/>
    <mergeCell ref="B476:B478"/>
    <mergeCell ref="C476:C478"/>
    <mergeCell ref="D476:D478"/>
    <mergeCell ref="E476:E478"/>
    <mergeCell ref="N473:N475"/>
    <mergeCell ref="O473:O475"/>
    <mergeCell ref="N476:N478"/>
    <mergeCell ref="O476:O478"/>
    <mergeCell ref="H470:H472"/>
    <mergeCell ref="B467:B469"/>
    <mergeCell ref="C467:C469"/>
    <mergeCell ref="D467:D469"/>
    <mergeCell ref="E467:E469"/>
    <mergeCell ref="H467:H469"/>
    <mergeCell ref="B470:B472"/>
    <mergeCell ref="C470:C472"/>
    <mergeCell ref="D470:D472"/>
    <mergeCell ref="E470:E472"/>
    <mergeCell ref="N467:N469"/>
    <mergeCell ref="O467:O469"/>
    <mergeCell ref="N470:N472"/>
    <mergeCell ref="O470:O472"/>
    <mergeCell ref="M467:M469"/>
    <mergeCell ref="M470:M472"/>
    <mergeCell ref="M473:M475"/>
    <mergeCell ref="M476:M478"/>
    <mergeCell ref="H488:H490"/>
    <mergeCell ref="B485:B487"/>
    <mergeCell ref="C485:C487"/>
    <mergeCell ref="D485:D487"/>
    <mergeCell ref="E485:E487"/>
    <mergeCell ref="H485:H487"/>
    <mergeCell ref="B488:B490"/>
    <mergeCell ref="C488:C490"/>
    <mergeCell ref="D488:D490"/>
    <mergeCell ref="E488:E490"/>
    <mergeCell ref="N485:N487"/>
    <mergeCell ref="O485:O487"/>
    <mergeCell ref="N488:N490"/>
    <mergeCell ref="O488:O490"/>
    <mergeCell ref="H482:H484"/>
    <mergeCell ref="B479:B481"/>
    <mergeCell ref="C479:C481"/>
    <mergeCell ref="D479:D481"/>
    <mergeCell ref="E479:E481"/>
    <mergeCell ref="H479:H481"/>
    <mergeCell ref="B482:B484"/>
    <mergeCell ref="C482:C484"/>
    <mergeCell ref="D482:D484"/>
    <mergeCell ref="E482:E484"/>
    <mergeCell ref="N479:N481"/>
    <mergeCell ref="O479:O481"/>
    <mergeCell ref="N482:N484"/>
    <mergeCell ref="O482:O484"/>
    <mergeCell ref="M479:M481"/>
    <mergeCell ref="M482:M484"/>
    <mergeCell ref="M485:M487"/>
    <mergeCell ref="M488:M490"/>
    <mergeCell ref="H500:H502"/>
    <mergeCell ref="B497:B499"/>
    <mergeCell ref="C497:C499"/>
    <mergeCell ref="D497:D499"/>
    <mergeCell ref="E497:E499"/>
    <mergeCell ref="H497:H499"/>
    <mergeCell ref="B500:B502"/>
    <mergeCell ref="C500:C502"/>
    <mergeCell ref="D500:D502"/>
    <mergeCell ref="E500:E502"/>
    <mergeCell ref="N497:N499"/>
    <mergeCell ref="O497:O499"/>
    <mergeCell ref="N500:N502"/>
    <mergeCell ref="O500:O502"/>
    <mergeCell ref="H494:H496"/>
    <mergeCell ref="B491:B493"/>
    <mergeCell ref="C491:C493"/>
    <mergeCell ref="D491:D493"/>
    <mergeCell ref="E491:E493"/>
    <mergeCell ref="H491:H493"/>
    <mergeCell ref="B494:B496"/>
    <mergeCell ref="C494:C496"/>
    <mergeCell ref="D494:D496"/>
    <mergeCell ref="E494:E496"/>
    <mergeCell ref="N491:N493"/>
    <mergeCell ref="O491:O493"/>
    <mergeCell ref="N494:N496"/>
    <mergeCell ref="O494:O496"/>
    <mergeCell ref="M491:M493"/>
    <mergeCell ref="M494:M496"/>
    <mergeCell ref="M497:M499"/>
    <mergeCell ref="M500:M502"/>
    <mergeCell ref="H512:H514"/>
    <mergeCell ref="B509:B511"/>
    <mergeCell ref="C509:C511"/>
    <mergeCell ref="D509:D511"/>
    <mergeCell ref="E509:E511"/>
    <mergeCell ref="H509:H511"/>
    <mergeCell ref="B512:B514"/>
    <mergeCell ref="C512:C514"/>
    <mergeCell ref="D512:D514"/>
    <mergeCell ref="E512:E514"/>
    <mergeCell ref="N509:N511"/>
    <mergeCell ref="O509:O511"/>
    <mergeCell ref="N512:N514"/>
    <mergeCell ref="O512:O514"/>
    <mergeCell ref="H506:H508"/>
    <mergeCell ref="B503:B505"/>
    <mergeCell ref="C503:C505"/>
    <mergeCell ref="D503:D505"/>
    <mergeCell ref="E503:E505"/>
    <mergeCell ref="H503:H505"/>
    <mergeCell ref="B506:B508"/>
    <mergeCell ref="C506:C508"/>
    <mergeCell ref="D506:D508"/>
    <mergeCell ref="E506:E508"/>
    <mergeCell ref="N503:N505"/>
    <mergeCell ref="O503:O505"/>
    <mergeCell ref="N506:N508"/>
    <mergeCell ref="O506:O508"/>
    <mergeCell ref="M503:M505"/>
    <mergeCell ref="M506:M508"/>
    <mergeCell ref="M509:M511"/>
    <mergeCell ref="M512:M514"/>
    <mergeCell ref="H524:H526"/>
    <mergeCell ref="B521:B523"/>
    <mergeCell ref="C521:C523"/>
    <mergeCell ref="D521:D523"/>
    <mergeCell ref="E521:E523"/>
    <mergeCell ref="H521:H523"/>
    <mergeCell ref="B524:B526"/>
    <mergeCell ref="C524:C526"/>
    <mergeCell ref="D524:D526"/>
    <mergeCell ref="E524:E526"/>
    <mergeCell ref="N521:N523"/>
    <mergeCell ref="O521:O523"/>
    <mergeCell ref="N524:N526"/>
    <mergeCell ref="O524:O526"/>
    <mergeCell ref="H518:H520"/>
    <mergeCell ref="B515:B517"/>
    <mergeCell ref="C515:C517"/>
    <mergeCell ref="D515:D517"/>
    <mergeCell ref="E515:E517"/>
    <mergeCell ref="H515:H517"/>
    <mergeCell ref="B518:B520"/>
    <mergeCell ref="C518:C520"/>
    <mergeCell ref="D518:D520"/>
    <mergeCell ref="E518:E520"/>
    <mergeCell ref="N515:N517"/>
    <mergeCell ref="O515:O517"/>
    <mergeCell ref="N518:N520"/>
    <mergeCell ref="O518:O520"/>
    <mergeCell ref="M515:M517"/>
    <mergeCell ref="M518:M520"/>
    <mergeCell ref="M521:M523"/>
    <mergeCell ref="M524:M526"/>
    <mergeCell ref="H536:H538"/>
    <mergeCell ref="B533:B535"/>
    <mergeCell ref="C533:C535"/>
    <mergeCell ref="D533:D535"/>
    <mergeCell ref="E533:E535"/>
    <mergeCell ref="H533:H535"/>
    <mergeCell ref="B536:B538"/>
    <mergeCell ref="C536:C538"/>
    <mergeCell ref="D536:D538"/>
    <mergeCell ref="E536:E538"/>
    <mergeCell ref="N533:N535"/>
    <mergeCell ref="O533:O535"/>
    <mergeCell ref="N536:N538"/>
    <mergeCell ref="O536:O538"/>
    <mergeCell ref="H530:H532"/>
    <mergeCell ref="B527:B529"/>
    <mergeCell ref="C527:C529"/>
    <mergeCell ref="D527:D529"/>
    <mergeCell ref="E527:E529"/>
    <mergeCell ref="H527:H529"/>
    <mergeCell ref="B530:B532"/>
    <mergeCell ref="C530:C532"/>
    <mergeCell ref="D530:D532"/>
    <mergeCell ref="E530:E532"/>
    <mergeCell ref="N527:N529"/>
    <mergeCell ref="O527:O529"/>
    <mergeCell ref="N530:N532"/>
    <mergeCell ref="O530:O532"/>
    <mergeCell ref="M527:M529"/>
    <mergeCell ref="M530:M532"/>
    <mergeCell ref="M533:M535"/>
    <mergeCell ref="M536:M538"/>
    <mergeCell ref="H548:H550"/>
    <mergeCell ref="B545:B547"/>
    <mergeCell ref="C545:C547"/>
    <mergeCell ref="D545:D547"/>
    <mergeCell ref="E545:E547"/>
    <mergeCell ref="H545:H547"/>
    <mergeCell ref="B548:B550"/>
    <mergeCell ref="C548:C550"/>
    <mergeCell ref="D548:D550"/>
    <mergeCell ref="E548:E550"/>
    <mergeCell ref="N545:N547"/>
    <mergeCell ref="O545:O547"/>
    <mergeCell ref="N548:N550"/>
    <mergeCell ref="O548:O550"/>
    <mergeCell ref="H542:H544"/>
    <mergeCell ref="B539:B541"/>
    <mergeCell ref="C539:C541"/>
    <mergeCell ref="D539:D541"/>
    <mergeCell ref="E539:E541"/>
    <mergeCell ref="H539:H541"/>
    <mergeCell ref="B542:B544"/>
    <mergeCell ref="C542:C544"/>
    <mergeCell ref="D542:D544"/>
    <mergeCell ref="E542:E544"/>
    <mergeCell ref="N539:N541"/>
    <mergeCell ref="O539:O541"/>
    <mergeCell ref="N542:N544"/>
    <mergeCell ref="O542:O544"/>
    <mergeCell ref="M539:M541"/>
    <mergeCell ref="M542:M544"/>
    <mergeCell ref="M545:M547"/>
    <mergeCell ref="M548:M550"/>
    <mergeCell ref="H560:H562"/>
    <mergeCell ref="B557:B559"/>
    <mergeCell ref="C557:C559"/>
    <mergeCell ref="D557:D559"/>
    <mergeCell ref="E557:E559"/>
    <mergeCell ref="H557:H559"/>
    <mergeCell ref="B560:B562"/>
    <mergeCell ref="C560:C562"/>
    <mergeCell ref="D560:D562"/>
    <mergeCell ref="E560:E562"/>
    <mergeCell ref="N557:N559"/>
    <mergeCell ref="O557:O559"/>
    <mergeCell ref="N560:N562"/>
    <mergeCell ref="O560:O562"/>
    <mergeCell ref="H554:H556"/>
    <mergeCell ref="B551:B553"/>
    <mergeCell ref="C551:C553"/>
    <mergeCell ref="D551:D553"/>
    <mergeCell ref="E551:E553"/>
    <mergeCell ref="H551:H553"/>
    <mergeCell ref="B554:B556"/>
    <mergeCell ref="C554:C556"/>
    <mergeCell ref="D554:D556"/>
    <mergeCell ref="E554:E556"/>
    <mergeCell ref="N551:N553"/>
    <mergeCell ref="O551:O553"/>
    <mergeCell ref="N554:N556"/>
    <mergeCell ref="O554:O556"/>
    <mergeCell ref="M551:M553"/>
    <mergeCell ref="M554:M556"/>
    <mergeCell ref="M557:M559"/>
    <mergeCell ref="M560:M562"/>
    <mergeCell ref="B569:B571"/>
    <mergeCell ref="C569:C571"/>
    <mergeCell ref="D569:D571"/>
    <mergeCell ref="E569:E571"/>
    <mergeCell ref="H569:H571"/>
    <mergeCell ref="B572:B574"/>
    <mergeCell ref="C572:C574"/>
    <mergeCell ref="D572:D574"/>
    <mergeCell ref="E572:E574"/>
    <mergeCell ref="N569:N571"/>
    <mergeCell ref="O569:O571"/>
    <mergeCell ref="N572:N574"/>
    <mergeCell ref="O572:O574"/>
    <mergeCell ref="H566:H568"/>
    <mergeCell ref="B563:B565"/>
    <mergeCell ref="C563:C565"/>
    <mergeCell ref="D563:D565"/>
    <mergeCell ref="E563:E565"/>
    <mergeCell ref="H563:H565"/>
    <mergeCell ref="B566:B568"/>
    <mergeCell ref="C566:C568"/>
    <mergeCell ref="D566:D568"/>
    <mergeCell ref="E566:E568"/>
    <mergeCell ref="N563:N565"/>
    <mergeCell ref="O563:O565"/>
    <mergeCell ref="N566:N568"/>
    <mergeCell ref="O566:O568"/>
    <mergeCell ref="M563:M565"/>
    <mergeCell ref="M566:M568"/>
    <mergeCell ref="M569:M571"/>
    <mergeCell ref="I566:I568"/>
    <mergeCell ref="I569:I571"/>
    <mergeCell ref="N575:N577"/>
    <mergeCell ref="O575:O577"/>
    <mergeCell ref="H578:H580"/>
    <mergeCell ref="B575:B577"/>
    <mergeCell ref="C575:C577"/>
    <mergeCell ref="D575:D577"/>
    <mergeCell ref="E575:E577"/>
    <mergeCell ref="H575:H577"/>
    <mergeCell ref="B581:B583"/>
    <mergeCell ref="C581:C583"/>
    <mergeCell ref="D581:D583"/>
    <mergeCell ref="E581:E583"/>
    <mergeCell ref="O578:O580"/>
    <mergeCell ref="B578:B580"/>
    <mergeCell ref="C578:C580"/>
    <mergeCell ref="D578:D580"/>
    <mergeCell ref="H572:H574"/>
    <mergeCell ref="M572:M574"/>
    <mergeCell ref="M575:M577"/>
    <mergeCell ref="I572:I574"/>
    <mergeCell ref="I575:I577"/>
    <mergeCell ref="J572:J574"/>
    <mergeCell ref="K572:K574"/>
    <mergeCell ref="J575:J577"/>
    <mergeCell ref="K575:K577"/>
    <mergeCell ref="J578:J580"/>
    <mergeCell ref="K578:K580"/>
    <mergeCell ref="J581:J583"/>
    <mergeCell ref="K581:K583"/>
    <mergeCell ref="H596:H598"/>
    <mergeCell ref="B593:B595"/>
    <mergeCell ref="C593:C595"/>
    <mergeCell ref="O584:O586"/>
    <mergeCell ref="N581:N583"/>
    <mergeCell ref="O581:O583"/>
    <mergeCell ref="E578:E580"/>
    <mergeCell ref="N584:N586"/>
    <mergeCell ref="N578:N580"/>
    <mergeCell ref="B584:B586"/>
    <mergeCell ref="C584:C586"/>
    <mergeCell ref="D584:D586"/>
    <mergeCell ref="E584:E586"/>
    <mergeCell ref="B587:B589"/>
    <mergeCell ref="C587:C589"/>
    <mergeCell ref="N587:N589"/>
    <mergeCell ref="O587:O589"/>
    <mergeCell ref="M578:M580"/>
    <mergeCell ref="M581:M583"/>
    <mergeCell ref="M584:M586"/>
    <mergeCell ref="M587:M589"/>
    <mergeCell ref="M590:M592"/>
    <mergeCell ref="M593:M595"/>
    <mergeCell ref="M596:M598"/>
    <mergeCell ref="I578:I580"/>
    <mergeCell ref="I581:I583"/>
    <mergeCell ref="I584:I586"/>
    <mergeCell ref="I587:I589"/>
    <mergeCell ref="I590:I592"/>
    <mergeCell ref="I593:I595"/>
    <mergeCell ref="I596:I598"/>
    <mergeCell ref="J584:J586"/>
    <mergeCell ref="C2:G2"/>
    <mergeCell ref="H605:H607"/>
    <mergeCell ref="H593:H595"/>
    <mergeCell ref="H590:H592"/>
    <mergeCell ref="H587:H589"/>
    <mergeCell ref="H584:H586"/>
    <mergeCell ref="H581:H583"/>
    <mergeCell ref="B602:B604"/>
    <mergeCell ref="C602:C604"/>
    <mergeCell ref="B596:B598"/>
    <mergeCell ref="C596:C598"/>
    <mergeCell ref="O602:O604"/>
    <mergeCell ref="D602:D604"/>
    <mergeCell ref="E602:E604"/>
    <mergeCell ref="B599:B601"/>
    <mergeCell ref="C599:C601"/>
    <mergeCell ref="D599:D601"/>
    <mergeCell ref="E599:E601"/>
    <mergeCell ref="O605:O607"/>
    <mergeCell ref="B605:B607"/>
    <mergeCell ref="C605:C607"/>
    <mergeCell ref="D605:D607"/>
    <mergeCell ref="E605:E607"/>
    <mergeCell ref="N599:N601"/>
    <mergeCell ref="O599:O601"/>
    <mergeCell ref="N602:N604"/>
    <mergeCell ref="N590:N592"/>
    <mergeCell ref="B590:B592"/>
    <mergeCell ref="C590:C592"/>
    <mergeCell ref="O593:O595"/>
    <mergeCell ref="N596:N598"/>
    <mergeCell ref="O596:O598"/>
    <mergeCell ref="C3:H3"/>
    <mergeCell ref="C4:H4"/>
    <mergeCell ref="C5:H5"/>
    <mergeCell ref="C6:H6"/>
    <mergeCell ref="C7:H7"/>
    <mergeCell ref="O611:O613"/>
    <mergeCell ref="O608:O610"/>
    <mergeCell ref="N608:N610"/>
    <mergeCell ref="N611:N613"/>
    <mergeCell ref="B611:B613"/>
    <mergeCell ref="C611:C613"/>
    <mergeCell ref="D611:D613"/>
    <mergeCell ref="E611:E613"/>
    <mergeCell ref="N605:N607"/>
    <mergeCell ref="H602:H604"/>
    <mergeCell ref="H599:H601"/>
    <mergeCell ref="H608:H610"/>
    <mergeCell ref="B608:B610"/>
    <mergeCell ref="C608:C610"/>
    <mergeCell ref="D608:D610"/>
    <mergeCell ref="E608:E610"/>
    <mergeCell ref="H611:H613"/>
    <mergeCell ref="D587:D589"/>
    <mergeCell ref="E587:E589"/>
    <mergeCell ref="D590:D592"/>
    <mergeCell ref="E590:E592"/>
    <mergeCell ref="O590:O592"/>
    <mergeCell ref="D596:D598"/>
    <mergeCell ref="E596:E598"/>
    <mergeCell ref="N593:N595"/>
    <mergeCell ref="D593:D595"/>
    <mergeCell ref="E593:E595"/>
    <mergeCell ref="I10:I11"/>
    <mergeCell ref="I9:N9"/>
    <mergeCell ref="M14:M16"/>
    <mergeCell ref="L14:L16"/>
    <mergeCell ref="I14:I16"/>
    <mergeCell ref="M17:M19"/>
    <mergeCell ref="M20:M22"/>
    <mergeCell ref="M23:M25"/>
    <mergeCell ref="M26:M28"/>
    <mergeCell ref="M29:M31"/>
    <mergeCell ref="M32:M34"/>
    <mergeCell ref="M35:M37"/>
    <mergeCell ref="M38:M40"/>
    <mergeCell ref="M41:M43"/>
    <mergeCell ref="M44:M46"/>
    <mergeCell ref="M47:M49"/>
    <mergeCell ref="J10:N10"/>
    <mergeCell ref="J14:J16"/>
    <mergeCell ref="K14:K16"/>
    <mergeCell ref="J17:J19"/>
    <mergeCell ref="K17:K19"/>
    <mergeCell ref="J20:J22"/>
    <mergeCell ref="K20:K22"/>
    <mergeCell ref="K41:K43"/>
    <mergeCell ref="M599:M601"/>
    <mergeCell ref="M602:M604"/>
    <mergeCell ref="M605:M607"/>
    <mergeCell ref="M608:M610"/>
    <mergeCell ref="M611:M613"/>
    <mergeCell ref="L17:L19"/>
    <mergeCell ref="L20:L22"/>
    <mergeCell ref="L23:L25"/>
    <mergeCell ref="L26:L28"/>
    <mergeCell ref="L29:L31"/>
    <mergeCell ref="L32:L34"/>
    <mergeCell ref="L35:L37"/>
    <mergeCell ref="L38:L40"/>
    <mergeCell ref="L41:L43"/>
    <mergeCell ref="L44:L46"/>
    <mergeCell ref="L47:L49"/>
    <mergeCell ref="L50:L52"/>
    <mergeCell ref="L53:L55"/>
    <mergeCell ref="L56:L58"/>
    <mergeCell ref="L59:L61"/>
    <mergeCell ref="L62:L64"/>
    <mergeCell ref="L65:L67"/>
    <mergeCell ref="L68:L70"/>
    <mergeCell ref="L71:L73"/>
    <mergeCell ref="L74:L76"/>
    <mergeCell ref="L77:L79"/>
    <mergeCell ref="L80:L82"/>
    <mergeCell ref="L83:L85"/>
    <mergeCell ref="L86:L88"/>
    <mergeCell ref="L89:L91"/>
    <mergeCell ref="L92:L94"/>
    <mergeCell ref="L95:L97"/>
    <mergeCell ref="L98:L100"/>
    <mergeCell ref="L101:L103"/>
    <mergeCell ref="L104:L106"/>
    <mergeCell ref="L107:L109"/>
    <mergeCell ref="L110:L112"/>
    <mergeCell ref="L113:L115"/>
    <mergeCell ref="L116:L118"/>
    <mergeCell ref="L119:L121"/>
    <mergeCell ref="L122:L124"/>
    <mergeCell ref="L125:L127"/>
    <mergeCell ref="L128:L130"/>
    <mergeCell ref="L131:L133"/>
    <mergeCell ref="L134:L136"/>
    <mergeCell ref="L137:L139"/>
    <mergeCell ref="L140:L142"/>
    <mergeCell ref="L143:L145"/>
    <mergeCell ref="L146:L148"/>
    <mergeCell ref="L149:L151"/>
    <mergeCell ref="L152:L154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4:L196"/>
    <mergeCell ref="L197:L199"/>
    <mergeCell ref="L200:L202"/>
    <mergeCell ref="L203:L205"/>
    <mergeCell ref="L206:L208"/>
    <mergeCell ref="L209:L211"/>
    <mergeCell ref="L212:L214"/>
    <mergeCell ref="L215:L217"/>
    <mergeCell ref="L218:L220"/>
    <mergeCell ref="L221:L223"/>
    <mergeCell ref="L224:L226"/>
    <mergeCell ref="L227:L229"/>
    <mergeCell ref="L230:L232"/>
    <mergeCell ref="L233:L235"/>
    <mergeCell ref="L236:L238"/>
    <mergeCell ref="L239:L241"/>
    <mergeCell ref="L242:L244"/>
    <mergeCell ref="L245:L247"/>
    <mergeCell ref="L248:L250"/>
    <mergeCell ref="L251:L253"/>
    <mergeCell ref="L254:L256"/>
    <mergeCell ref="L257:L259"/>
    <mergeCell ref="L260:L262"/>
    <mergeCell ref="L263:L265"/>
    <mergeCell ref="L266:L268"/>
    <mergeCell ref="L269:L271"/>
    <mergeCell ref="L272:L274"/>
    <mergeCell ref="L275:L277"/>
    <mergeCell ref="L278:L280"/>
    <mergeCell ref="L281:L283"/>
    <mergeCell ref="L284:L286"/>
    <mergeCell ref="L287:L289"/>
    <mergeCell ref="L290:L292"/>
    <mergeCell ref="L293:L295"/>
    <mergeCell ref="L296:L298"/>
    <mergeCell ref="L299:L301"/>
    <mergeCell ref="L302:L304"/>
    <mergeCell ref="L305:L307"/>
    <mergeCell ref="L308:L310"/>
    <mergeCell ref="L311:L313"/>
    <mergeCell ref="L314:L316"/>
    <mergeCell ref="L317:L319"/>
    <mergeCell ref="L320:L322"/>
    <mergeCell ref="L323:L325"/>
    <mergeCell ref="L326:L328"/>
    <mergeCell ref="L329:L331"/>
    <mergeCell ref="L332:L334"/>
    <mergeCell ref="L335:L337"/>
    <mergeCell ref="L338:L340"/>
    <mergeCell ref="L341:L343"/>
    <mergeCell ref="L344:L346"/>
    <mergeCell ref="L347:L349"/>
    <mergeCell ref="L350:L352"/>
    <mergeCell ref="L353:L355"/>
    <mergeCell ref="L356:L358"/>
    <mergeCell ref="L359:L361"/>
    <mergeCell ref="L362:L364"/>
    <mergeCell ref="L365:L367"/>
    <mergeCell ref="L368:L370"/>
    <mergeCell ref="L371:L373"/>
    <mergeCell ref="L374:L376"/>
    <mergeCell ref="L377:L379"/>
    <mergeCell ref="L380:L382"/>
    <mergeCell ref="L383:L385"/>
    <mergeCell ref="L386:L388"/>
    <mergeCell ref="L389:L391"/>
    <mergeCell ref="L392:L394"/>
    <mergeCell ref="L395:L397"/>
    <mergeCell ref="L398:L400"/>
    <mergeCell ref="L401:L403"/>
    <mergeCell ref="L404:L406"/>
    <mergeCell ref="L407:L409"/>
    <mergeCell ref="L410:L412"/>
    <mergeCell ref="L413:L415"/>
    <mergeCell ref="L416:L418"/>
    <mergeCell ref="L419:L421"/>
    <mergeCell ref="L422:L424"/>
    <mergeCell ref="L425:L427"/>
    <mergeCell ref="L428:L430"/>
    <mergeCell ref="L431:L433"/>
    <mergeCell ref="L434:L436"/>
    <mergeCell ref="L437:L439"/>
    <mergeCell ref="L440:L442"/>
    <mergeCell ref="L443:L445"/>
    <mergeCell ref="L446:L448"/>
    <mergeCell ref="L449:L451"/>
    <mergeCell ref="L452:L454"/>
    <mergeCell ref="L455:L457"/>
    <mergeCell ref="L458:L460"/>
    <mergeCell ref="L461:L463"/>
    <mergeCell ref="L464:L466"/>
    <mergeCell ref="L467:L469"/>
    <mergeCell ref="L470:L472"/>
    <mergeCell ref="L473:L475"/>
    <mergeCell ref="L476:L478"/>
    <mergeCell ref="L479:L481"/>
    <mergeCell ref="L482:L484"/>
    <mergeCell ref="L485:L487"/>
    <mergeCell ref="L488:L490"/>
    <mergeCell ref="L491:L493"/>
    <mergeCell ref="L494:L496"/>
    <mergeCell ref="L497:L499"/>
    <mergeCell ref="L500:L502"/>
    <mergeCell ref="L503:L505"/>
    <mergeCell ref="L506:L508"/>
    <mergeCell ref="L509:L511"/>
    <mergeCell ref="L512:L514"/>
    <mergeCell ref="L515:L517"/>
    <mergeCell ref="L518:L520"/>
    <mergeCell ref="L521:L523"/>
    <mergeCell ref="L524:L526"/>
    <mergeCell ref="L527:L529"/>
    <mergeCell ref="L530:L532"/>
    <mergeCell ref="L533:L535"/>
    <mergeCell ref="L536:L538"/>
    <mergeCell ref="L539:L541"/>
    <mergeCell ref="L542:L544"/>
    <mergeCell ref="L545:L547"/>
    <mergeCell ref="L548:L550"/>
    <mergeCell ref="L551:L553"/>
    <mergeCell ref="L554:L556"/>
    <mergeCell ref="L557:L559"/>
    <mergeCell ref="L560:L562"/>
    <mergeCell ref="L563:L565"/>
    <mergeCell ref="L566:L568"/>
    <mergeCell ref="L569:L571"/>
    <mergeCell ref="L572:L574"/>
    <mergeCell ref="L575:L577"/>
    <mergeCell ref="L578:L580"/>
    <mergeCell ref="L581:L583"/>
    <mergeCell ref="L584:L586"/>
    <mergeCell ref="L587:L589"/>
    <mergeCell ref="L590:L592"/>
    <mergeCell ref="L593:L595"/>
    <mergeCell ref="L596:L598"/>
    <mergeCell ref="L599:L601"/>
    <mergeCell ref="L602:L604"/>
    <mergeCell ref="L605:L607"/>
    <mergeCell ref="L608:L610"/>
    <mergeCell ref="L611:L613"/>
    <mergeCell ref="I17:I19"/>
    <mergeCell ref="I20:I22"/>
    <mergeCell ref="I23:I25"/>
    <mergeCell ref="I26:I28"/>
    <mergeCell ref="I29:I31"/>
    <mergeCell ref="I32:I34"/>
    <mergeCell ref="I35:I37"/>
    <mergeCell ref="I38:I40"/>
    <mergeCell ref="I41:I43"/>
    <mergeCell ref="I44:I46"/>
    <mergeCell ref="I47:I49"/>
    <mergeCell ref="I50:I52"/>
    <mergeCell ref="I53:I55"/>
    <mergeCell ref="I56:I58"/>
    <mergeCell ref="I59:I61"/>
    <mergeCell ref="I62:I64"/>
    <mergeCell ref="I65:I67"/>
    <mergeCell ref="I68:I70"/>
    <mergeCell ref="I71:I73"/>
    <mergeCell ref="I74:I76"/>
    <mergeCell ref="I77:I79"/>
    <mergeCell ref="I80:I82"/>
    <mergeCell ref="I83:I85"/>
    <mergeCell ref="I86:I88"/>
    <mergeCell ref="I89:I91"/>
    <mergeCell ref="I92:I94"/>
    <mergeCell ref="I95:I97"/>
    <mergeCell ref="I98:I100"/>
    <mergeCell ref="I101:I103"/>
    <mergeCell ref="I104:I106"/>
    <mergeCell ref="I107:I109"/>
    <mergeCell ref="I110:I112"/>
    <mergeCell ref="I113:I115"/>
    <mergeCell ref="I116:I118"/>
    <mergeCell ref="I119:I121"/>
    <mergeCell ref="I122:I124"/>
    <mergeCell ref="I125:I127"/>
    <mergeCell ref="I128:I130"/>
    <mergeCell ref="I131:I133"/>
    <mergeCell ref="I134:I136"/>
    <mergeCell ref="I137:I139"/>
    <mergeCell ref="I140:I142"/>
    <mergeCell ref="I143:I145"/>
    <mergeCell ref="I146:I148"/>
    <mergeCell ref="I149:I151"/>
    <mergeCell ref="I152:I154"/>
    <mergeCell ref="I155:I157"/>
    <mergeCell ref="I158:I160"/>
    <mergeCell ref="I161:I163"/>
    <mergeCell ref="I164:I166"/>
    <mergeCell ref="I167:I169"/>
    <mergeCell ref="I170:I172"/>
    <mergeCell ref="I173:I175"/>
    <mergeCell ref="I176:I178"/>
    <mergeCell ref="I179:I181"/>
    <mergeCell ref="I182:I184"/>
    <mergeCell ref="I185:I187"/>
    <mergeCell ref="I188:I190"/>
    <mergeCell ref="I191:I193"/>
    <mergeCell ref="I194:I196"/>
    <mergeCell ref="I197:I199"/>
    <mergeCell ref="I200:I202"/>
    <mergeCell ref="I203:I205"/>
    <mergeCell ref="I206:I208"/>
    <mergeCell ref="I209:I211"/>
    <mergeCell ref="I212:I214"/>
    <mergeCell ref="I215:I217"/>
    <mergeCell ref="I218:I220"/>
    <mergeCell ref="I221:I223"/>
    <mergeCell ref="I224:I226"/>
    <mergeCell ref="I227:I229"/>
    <mergeCell ref="I230:I232"/>
    <mergeCell ref="I233:I235"/>
    <mergeCell ref="I236:I238"/>
    <mergeCell ref="I239:I241"/>
    <mergeCell ref="I242:I244"/>
    <mergeCell ref="I245:I247"/>
    <mergeCell ref="I248:I250"/>
    <mergeCell ref="I251:I253"/>
    <mergeCell ref="I254:I256"/>
    <mergeCell ref="I257:I259"/>
    <mergeCell ref="I260:I262"/>
    <mergeCell ref="I263:I265"/>
    <mergeCell ref="I266:I268"/>
    <mergeCell ref="I269:I271"/>
    <mergeCell ref="I272:I274"/>
    <mergeCell ref="I275:I277"/>
    <mergeCell ref="I278:I280"/>
    <mergeCell ref="I281:I283"/>
    <mergeCell ref="I284:I286"/>
    <mergeCell ref="I287:I289"/>
    <mergeCell ref="I290:I292"/>
    <mergeCell ref="I293:I295"/>
    <mergeCell ref="I296:I298"/>
    <mergeCell ref="I299:I301"/>
    <mergeCell ref="I302:I304"/>
    <mergeCell ref="I305:I307"/>
    <mergeCell ref="I308:I310"/>
    <mergeCell ref="I311:I313"/>
    <mergeCell ref="I314:I316"/>
    <mergeCell ref="I317:I319"/>
    <mergeCell ref="I320:I322"/>
    <mergeCell ref="I323:I325"/>
    <mergeCell ref="I326:I328"/>
    <mergeCell ref="I329:I331"/>
    <mergeCell ref="I332:I334"/>
    <mergeCell ref="I335:I337"/>
    <mergeCell ref="I338:I340"/>
    <mergeCell ref="I341:I343"/>
    <mergeCell ref="I344:I346"/>
    <mergeCell ref="I347:I349"/>
    <mergeCell ref="I350:I352"/>
    <mergeCell ref="I353:I355"/>
    <mergeCell ref="I356:I358"/>
    <mergeCell ref="I359:I361"/>
    <mergeCell ref="I362:I364"/>
    <mergeCell ref="I365:I367"/>
    <mergeCell ref="I368:I370"/>
    <mergeCell ref="I371:I373"/>
    <mergeCell ref="I374:I376"/>
    <mergeCell ref="I377:I379"/>
    <mergeCell ref="I380:I382"/>
    <mergeCell ref="I383:I385"/>
    <mergeCell ref="I386:I388"/>
    <mergeCell ref="I389:I391"/>
    <mergeCell ref="I392:I394"/>
    <mergeCell ref="I395:I397"/>
    <mergeCell ref="I398:I400"/>
    <mergeCell ref="I401:I403"/>
    <mergeCell ref="I404:I406"/>
    <mergeCell ref="I407:I409"/>
    <mergeCell ref="I410:I412"/>
    <mergeCell ref="I413:I415"/>
    <mergeCell ref="I416:I418"/>
    <mergeCell ref="I419:I421"/>
    <mergeCell ref="I422:I424"/>
    <mergeCell ref="I425:I427"/>
    <mergeCell ref="I428:I430"/>
    <mergeCell ref="I431:I433"/>
    <mergeCell ref="I434:I436"/>
    <mergeCell ref="I437:I439"/>
    <mergeCell ref="I440:I442"/>
    <mergeCell ref="I443:I445"/>
    <mergeCell ref="I446:I448"/>
    <mergeCell ref="I449:I451"/>
    <mergeCell ref="I452:I454"/>
    <mergeCell ref="I455:I457"/>
    <mergeCell ref="I458:I460"/>
    <mergeCell ref="I461:I463"/>
    <mergeCell ref="I464:I466"/>
    <mergeCell ref="I467:I469"/>
    <mergeCell ref="I470:I472"/>
    <mergeCell ref="I473:I475"/>
    <mergeCell ref="I476:I478"/>
    <mergeCell ref="I479:I481"/>
    <mergeCell ref="I482:I484"/>
    <mergeCell ref="I485:I487"/>
    <mergeCell ref="I488:I490"/>
    <mergeCell ref="I491:I493"/>
    <mergeCell ref="I494:I496"/>
    <mergeCell ref="I497:I499"/>
    <mergeCell ref="I500:I502"/>
    <mergeCell ref="I503:I505"/>
    <mergeCell ref="I506:I508"/>
    <mergeCell ref="I509:I511"/>
    <mergeCell ref="I512:I514"/>
    <mergeCell ref="I599:I601"/>
    <mergeCell ref="I602:I604"/>
    <mergeCell ref="I605:I607"/>
    <mergeCell ref="I608:I610"/>
    <mergeCell ref="I611:I613"/>
    <mergeCell ref="I515:I517"/>
    <mergeCell ref="I518:I520"/>
    <mergeCell ref="I521:I523"/>
    <mergeCell ref="I524:I526"/>
    <mergeCell ref="I527:I529"/>
    <mergeCell ref="I530:I532"/>
    <mergeCell ref="I533:I535"/>
    <mergeCell ref="I536:I538"/>
    <mergeCell ref="I539:I541"/>
    <mergeCell ref="I542:I544"/>
    <mergeCell ref="I545:I547"/>
    <mergeCell ref="I548:I550"/>
    <mergeCell ref="I551:I553"/>
    <mergeCell ref="I554:I556"/>
    <mergeCell ref="I557:I559"/>
    <mergeCell ref="I560:I562"/>
    <mergeCell ref="I563:I565"/>
  </mergeCells>
  <phoneticPr fontId="2" type="noConversion"/>
  <hyperlinks>
    <hyperlink ref="C1" location="Spis!B35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1"/>
  <sheetViews>
    <sheetView workbookViewId="0">
      <pane ySplit="5" topLeftCell="A113" activePane="bottomLeft" state="frozen"/>
      <selection pane="bottomLeft" activeCell="A68" sqref="A68:A87"/>
    </sheetView>
  </sheetViews>
  <sheetFormatPr defaultRowHeight="15.75"/>
  <cols>
    <col min="1" max="1" width="3.77734375" customWidth="1"/>
    <col min="2" max="2" width="4.77734375" customWidth="1"/>
    <col min="3" max="3" width="66.77734375" customWidth="1"/>
    <col min="4" max="4" width="12.77734375" customWidth="1"/>
    <col min="5" max="9" width="15.77734375" customWidth="1"/>
    <col min="10" max="11" width="10.77734375" customWidth="1"/>
  </cols>
  <sheetData>
    <row r="1" spans="1:15">
      <c r="A1" s="326"/>
      <c r="B1" s="326"/>
      <c r="C1" s="495" t="str">
        <f>"&gt;&gt; powrót do spisu treści"</f>
        <v>&gt;&gt; powrót do spisu treści</v>
      </c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</row>
    <row r="2" spans="1:15" ht="18">
      <c r="A2" s="326"/>
      <c r="B2" s="809" t="s">
        <v>228</v>
      </c>
      <c r="C2" s="810"/>
      <c r="D2" s="810"/>
      <c r="E2" s="810"/>
      <c r="F2" s="810"/>
      <c r="G2" s="810"/>
      <c r="H2" s="810"/>
      <c r="I2" s="810"/>
      <c r="J2" s="810"/>
      <c r="K2" s="810"/>
      <c r="L2" s="326"/>
      <c r="M2" s="326"/>
      <c r="N2" s="326"/>
      <c r="O2" s="326"/>
    </row>
    <row r="3" spans="1:15">
      <c r="A3" s="326"/>
      <c r="B3" s="404" t="s">
        <v>13</v>
      </c>
      <c r="C3" s="811" t="s">
        <v>232</v>
      </c>
      <c r="D3" s="812"/>
      <c r="E3" s="812"/>
      <c r="F3" s="812"/>
      <c r="G3" s="812"/>
      <c r="H3" s="812"/>
      <c r="I3" s="812"/>
      <c r="J3" s="812"/>
      <c r="K3" s="812"/>
      <c r="L3" s="343"/>
      <c r="M3" s="343"/>
      <c r="N3" s="343"/>
      <c r="O3" s="343"/>
    </row>
    <row r="4" spans="1:15">
      <c r="A4" s="326"/>
      <c r="B4" s="404" t="s">
        <v>28</v>
      </c>
      <c r="C4" s="811" t="s">
        <v>233</v>
      </c>
      <c r="D4" s="812"/>
      <c r="E4" s="812"/>
      <c r="F4" s="812"/>
      <c r="G4" s="812"/>
      <c r="H4" s="812"/>
      <c r="I4" s="812"/>
      <c r="J4" s="812"/>
      <c r="K4" s="812"/>
      <c r="L4" s="343"/>
      <c r="M4" s="343"/>
      <c r="N4" s="343"/>
      <c r="O4" s="343"/>
    </row>
    <row r="5" spans="1:15">
      <c r="A5" s="326"/>
      <c r="B5" s="404" t="s">
        <v>29</v>
      </c>
      <c r="C5" s="811" t="s">
        <v>186</v>
      </c>
      <c r="D5" s="812"/>
      <c r="E5" s="812"/>
      <c r="F5" s="812"/>
      <c r="G5" s="812"/>
      <c r="H5" s="812"/>
      <c r="I5" s="812"/>
      <c r="J5" s="812"/>
      <c r="K5" s="812"/>
      <c r="L5" s="343"/>
      <c r="M5" s="343"/>
      <c r="N5" s="343"/>
      <c r="O5" s="343"/>
    </row>
    <row r="6" spans="1:15" ht="25.5" customHeight="1" thickBot="1">
      <c r="A6" s="326"/>
      <c r="B6" s="335" t="s">
        <v>230</v>
      </c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</row>
    <row r="7" spans="1:15">
      <c r="A7" s="326"/>
      <c r="B7" s="797" t="str">
        <f>'Tab.G1.1-4'!$B$8</f>
        <v>LP</v>
      </c>
      <c r="C7" s="807" t="str">
        <f>'Tab.G1.1-4'!$C$8</f>
        <v>WYSZCZEGÓLNIENIE</v>
      </c>
      <c r="D7" s="800"/>
      <c r="E7" s="804" t="str">
        <f>'Tab.G1.1-4'!$E$8</f>
        <v>PLAN DO REALIZACJI</v>
      </c>
      <c r="F7" s="805"/>
      <c r="G7" s="805"/>
      <c r="H7" s="805"/>
      <c r="I7" s="806"/>
      <c r="J7" s="248"/>
      <c r="K7" s="248"/>
      <c r="L7" s="326"/>
      <c r="M7" s="326"/>
      <c r="N7" s="326"/>
      <c r="O7" s="326"/>
    </row>
    <row r="8" spans="1:15">
      <c r="A8" s="326"/>
      <c r="B8" s="798"/>
      <c r="C8" s="808"/>
      <c r="D8" s="802"/>
      <c r="E8" s="514">
        <f>SUM(Rok_ZPR,1)</f>
        <v>2024</v>
      </c>
      <c r="F8" s="514">
        <f>SUM(E8,1)</f>
        <v>2025</v>
      </c>
      <c r="G8" s="514">
        <f>SUM(F8,1)</f>
        <v>2026</v>
      </c>
      <c r="H8" s="514">
        <f>SUM(G8,1)</f>
        <v>2027</v>
      </c>
      <c r="I8" s="684">
        <f>SUM(H8,1)</f>
        <v>2028</v>
      </c>
      <c r="J8" s="248"/>
      <c r="K8" s="248"/>
      <c r="L8" s="326"/>
      <c r="M8" s="326"/>
      <c r="N8" s="326"/>
      <c r="O8" s="326"/>
    </row>
    <row r="9" spans="1:15" ht="16.5" thickBot="1">
      <c r="A9" s="326"/>
      <c r="B9" s="296" t="str">
        <f t="array" ref="B9:B65">'Tab.G5.1-3'!$B$9:$B$65</f>
        <v>01</v>
      </c>
      <c r="C9" s="795" t="str">
        <f>'Tab.G5.1-3'!$B$10</f>
        <v>02</v>
      </c>
      <c r="D9" s="796"/>
      <c r="E9" s="728" t="str">
        <f>'Tab.G5.1-3'!$B$11</f>
        <v>03</v>
      </c>
      <c r="F9" s="728" t="str">
        <f>'Tab.G5.1-3'!$B$12</f>
        <v>04</v>
      </c>
      <c r="G9" s="728" t="str">
        <f>'Tab.G5.1-3'!$B$13</f>
        <v>05</v>
      </c>
      <c r="H9" s="728" t="str">
        <f>'Tab.G5.1-3'!$B$14</f>
        <v>06</v>
      </c>
      <c r="I9" s="297" t="str">
        <f>'Tab.G5.1-3'!$B$15</f>
        <v>07</v>
      </c>
      <c r="J9" s="248"/>
      <c r="K9" s="248"/>
      <c r="L9" s="326"/>
      <c r="M9" s="326"/>
      <c r="N9" s="326"/>
      <c r="O9" s="326"/>
    </row>
    <row r="10" spans="1:15" ht="16.5" thickBot="1">
      <c r="A10" s="326"/>
      <c r="B10" s="293" t="str">
        <v>02</v>
      </c>
      <c r="C10" s="344" t="s">
        <v>84</v>
      </c>
      <c r="D10" s="345" t="str">
        <f t="shared" ref="D10:D65" si="0">JM_01</f>
        <v>[tys. zł]</v>
      </c>
      <c r="E10" s="346">
        <f>SUM(E11,E22,E33)</f>
        <v>0</v>
      </c>
      <c r="F10" s="346">
        <f>SUM(F11,F22,F33)</f>
        <v>0</v>
      </c>
      <c r="G10" s="346">
        <f>SUM(G11,G22,G33)</f>
        <v>0</v>
      </c>
      <c r="H10" s="346">
        <f>SUM(H11,H22,H33)</f>
        <v>0</v>
      </c>
      <c r="I10" s="346">
        <f>SUM(I11,I22,I33)</f>
        <v>0</v>
      </c>
      <c r="J10" s="248"/>
      <c r="K10" s="248"/>
      <c r="L10" s="326"/>
      <c r="M10" s="326"/>
      <c r="N10" s="326"/>
      <c r="O10" s="326"/>
    </row>
    <row r="11" spans="1:15" ht="16.5" thickBot="1">
      <c r="A11" s="326"/>
      <c r="B11" s="285" t="str">
        <v>03</v>
      </c>
      <c r="C11" s="3" t="s">
        <v>92</v>
      </c>
      <c r="D11" s="4" t="str">
        <f t="shared" si="0"/>
        <v>[tys. zł]</v>
      </c>
      <c r="E11" s="139">
        <f>SUM(E12,E17)</f>
        <v>0</v>
      </c>
      <c r="F11" s="139">
        <f>SUM(F12,F17)</f>
        <v>0</v>
      </c>
      <c r="G11" s="139">
        <f>SUM(G12,G17)</f>
        <v>0</v>
      </c>
      <c r="H11" s="139">
        <f>SUM(H12,H17)</f>
        <v>0</v>
      </c>
      <c r="I11" s="139">
        <f>SUM(I12,I17)</f>
        <v>0</v>
      </c>
      <c r="J11" s="248"/>
      <c r="K11" s="248"/>
      <c r="L11" s="326"/>
      <c r="M11" s="326"/>
      <c r="N11" s="326"/>
      <c r="O11" s="326"/>
    </row>
    <row r="12" spans="1:15">
      <c r="A12" s="326"/>
      <c r="B12" s="286" t="str">
        <v>04</v>
      </c>
      <c r="C12" s="232" t="s">
        <v>50</v>
      </c>
      <c r="D12" s="5" t="str">
        <f t="shared" si="0"/>
        <v>[tys. zł]</v>
      </c>
      <c r="E12" s="140">
        <f>SUM(E13:E16)</f>
        <v>0</v>
      </c>
      <c r="F12" s="140">
        <f>SUM(F13:F16)</f>
        <v>0</v>
      </c>
      <c r="G12" s="140">
        <f>SUM(G13:G16)</f>
        <v>0</v>
      </c>
      <c r="H12" s="140">
        <f>SUM(H13:H16)</f>
        <v>0</v>
      </c>
      <c r="I12" s="140">
        <f>SUM(I13:I16)</f>
        <v>0</v>
      </c>
      <c r="J12" s="248"/>
      <c r="K12" s="248"/>
      <c r="L12" s="326"/>
      <c r="M12" s="326"/>
      <c r="N12" s="326"/>
      <c r="O12" s="326"/>
    </row>
    <row r="13" spans="1:15">
      <c r="A13" s="326"/>
      <c r="B13" s="287" t="str">
        <v>05</v>
      </c>
      <c r="C13" s="234" t="s">
        <v>51</v>
      </c>
      <c r="D13" s="6" t="str">
        <f t="shared" si="0"/>
        <v>[tys. zł]</v>
      </c>
      <c r="E13" s="141"/>
      <c r="F13" s="141"/>
      <c r="G13" s="141"/>
      <c r="H13" s="141"/>
      <c r="I13" s="141"/>
      <c r="J13" s="248"/>
      <c r="K13" s="248"/>
      <c r="L13" s="326"/>
      <c r="M13" s="326"/>
      <c r="N13" s="326"/>
      <c r="O13" s="326"/>
    </row>
    <row r="14" spans="1:15">
      <c r="A14" s="326"/>
      <c r="B14" s="288" t="str">
        <v>06</v>
      </c>
      <c r="C14" s="235" t="s">
        <v>52</v>
      </c>
      <c r="D14" s="7" t="str">
        <f t="shared" si="0"/>
        <v>[tys. zł]</v>
      </c>
      <c r="E14" s="142"/>
      <c r="F14" s="142"/>
      <c r="G14" s="142"/>
      <c r="H14" s="142"/>
      <c r="I14" s="142"/>
      <c r="J14" s="248"/>
      <c r="K14" s="248"/>
      <c r="L14" s="326"/>
      <c r="M14" s="326"/>
      <c r="N14" s="326"/>
      <c r="O14" s="326"/>
    </row>
    <row r="15" spans="1:15">
      <c r="A15" s="326"/>
      <c r="B15" s="288" t="str">
        <v>07</v>
      </c>
      <c r="C15" s="235" t="s">
        <v>53</v>
      </c>
      <c r="D15" s="7" t="str">
        <f t="shared" si="0"/>
        <v>[tys. zł]</v>
      </c>
      <c r="E15" s="142"/>
      <c r="F15" s="142"/>
      <c r="G15" s="142"/>
      <c r="H15" s="142"/>
      <c r="I15" s="142"/>
      <c r="J15" s="248"/>
      <c r="K15" s="248"/>
      <c r="L15" s="326"/>
      <c r="M15" s="326"/>
      <c r="N15" s="326"/>
      <c r="O15" s="326"/>
    </row>
    <row r="16" spans="1:15">
      <c r="A16" s="326"/>
      <c r="B16" s="289" t="str">
        <v>08</v>
      </c>
      <c r="C16" s="238" t="s">
        <v>54</v>
      </c>
      <c r="D16" s="8" t="str">
        <f t="shared" si="0"/>
        <v>[tys. zł]</v>
      </c>
      <c r="E16" s="143"/>
      <c r="F16" s="143"/>
      <c r="G16" s="143"/>
      <c r="H16" s="143"/>
      <c r="I16" s="143"/>
      <c r="J16" s="248"/>
      <c r="K16" s="248"/>
      <c r="L16" s="326"/>
      <c r="M16" s="326"/>
      <c r="N16" s="326"/>
      <c r="O16" s="326"/>
    </row>
    <row r="17" spans="1:15">
      <c r="A17" s="326"/>
      <c r="B17" s="290" t="str">
        <v>09</v>
      </c>
      <c r="C17" s="233" t="s">
        <v>55</v>
      </c>
      <c r="D17" s="9" t="str">
        <f t="shared" si="0"/>
        <v>[tys. zł]</v>
      </c>
      <c r="E17" s="144">
        <f>SUM(E18:E21)</f>
        <v>0</v>
      </c>
      <c r="F17" s="144">
        <f>SUM(F18:F21)</f>
        <v>0</v>
      </c>
      <c r="G17" s="144">
        <f>SUM(G18:G21)</f>
        <v>0</v>
      </c>
      <c r="H17" s="144">
        <f>SUM(H18:H21)</f>
        <v>0</v>
      </c>
      <c r="I17" s="144">
        <f>SUM(I18:I21)</f>
        <v>0</v>
      </c>
      <c r="J17" s="248"/>
      <c r="K17" s="248"/>
      <c r="L17" s="326"/>
      <c r="M17" s="326"/>
      <c r="N17" s="326"/>
      <c r="O17" s="326"/>
    </row>
    <row r="18" spans="1:15">
      <c r="A18" s="326"/>
      <c r="B18" s="287" t="str">
        <v>10</v>
      </c>
      <c r="C18" s="234" t="s">
        <v>51</v>
      </c>
      <c r="D18" s="6" t="str">
        <f t="shared" si="0"/>
        <v>[tys. zł]</v>
      </c>
      <c r="E18" s="141"/>
      <c r="F18" s="141"/>
      <c r="G18" s="141"/>
      <c r="H18" s="141"/>
      <c r="I18" s="141"/>
      <c r="J18" s="248"/>
      <c r="K18" s="248"/>
      <c r="L18" s="326"/>
      <c r="M18" s="326"/>
      <c r="N18" s="326"/>
      <c r="O18" s="326"/>
    </row>
    <row r="19" spans="1:15">
      <c r="A19" s="326"/>
      <c r="B19" s="288" t="str">
        <v>11</v>
      </c>
      <c r="C19" s="235" t="s">
        <v>52</v>
      </c>
      <c r="D19" s="7" t="str">
        <f t="shared" si="0"/>
        <v>[tys. zł]</v>
      </c>
      <c r="E19" s="142"/>
      <c r="F19" s="142"/>
      <c r="G19" s="142"/>
      <c r="H19" s="142"/>
      <c r="I19" s="142"/>
      <c r="J19" s="248"/>
      <c r="K19" s="248"/>
      <c r="L19" s="326"/>
      <c r="M19" s="326"/>
      <c r="N19" s="326"/>
      <c r="O19" s="326"/>
    </row>
    <row r="20" spans="1:15">
      <c r="A20" s="326"/>
      <c r="B20" s="288" t="str">
        <v>12</v>
      </c>
      <c r="C20" s="235" t="s">
        <v>53</v>
      </c>
      <c r="D20" s="7" t="str">
        <f t="shared" si="0"/>
        <v>[tys. zł]</v>
      </c>
      <c r="E20" s="142"/>
      <c r="F20" s="142"/>
      <c r="G20" s="142"/>
      <c r="H20" s="142"/>
      <c r="I20" s="142"/>
      <c r="J20" s="248"/>
      <c r="K20" s="248"/>
      <c r="L20" s="326"/>
      <c r="M20" s="326"/>
      <c r="N20" s="326"/>
      <c r="O20" s="326"/>
    </row>
    <row r="21" spans="1:15" ht="16.5" thickBot="1">
      <c r="A21" s="326"/>
      <c r="B21" s="291" t="str">
        <v>13</v>
      </c>
      <c r="C21" s="239" t="s">
        <v>54</v>
      </c>
      <c r="D21" s="10" t="str">
        <f t="shared" si="0"/>
        <v>[tys. zł]</v>
      </c>
      <c r="E21" s="145"/>
      <c r="F21" s="145"/>
      <c r="G21" s="145"/>
      <c r="H21" s="145"/>
      <c r="I21" s="145"/>
      <c r="J21" s="248"/>
      <c r="K21" s="248"/>
      <c r="L21" s="326"/>
      <c r="M21" s="326"/>
      <c r="N21" s="326"/>
      <c r="O21" s="326"/>
    </row>
    <row r="22" spans="1:15" ht="16.5" thickBot="1">
      <c r="A22" s="326"/>
      <c r="B22" s="285" t="str">
        <v>14</v>
      </c>
      <c r="C22" s="11" t="s">
        <v>93</v>
      </c>
      <c r="D22" s="4" t="str">
        <f t="shared" si="0"/>
        <v>[tys. zł]</v>
      </c>
      <c r="E22" s="139">
        <f>SUM(E23,E28)</f>
        <v>0</v>
      </c>
      <c r="F22" s="139">
        <f>SUM(F23,F28)</f>
        <v>0</v>
      </c>
      <c r="G22" s="139">
        <f>SUM(G23,G28)</f>
        <v>0</v>
      </c>
      <c r="H22" s="139">
        <f>SUM(H23,H28)</f>
        <v>0</v>
      </c>
      <c r="I22" s="139">
        <f>SUM(I23,I28)</f>
        <v>0</v>
      </c>
      <c r="J22" s="248"/>
      <c r="K22" s="248"/>
      <c r="L22" s="326"/>
      <c r="M22" s="326"/>
      <c r="N22" s="326"/>
      <c r="O22" s="326"/>
    </row>
    <row r="23" spans="1:15">
      <c r="A23" s="326"/>
      <c r="B23" s="286" t="str">
        <v>15</v>
      </c>
      <c r="C23" s="232" t="s">
        <v>50</v>
      </c>
      <c r="D23" s="5" t="str">
        <f t="shared" si="0"/>
        <v>[tys. zł]</v>
      </c>
      <c r="E23" s="140">
        <f>SUM(E24:E27)</f>
        <v>0</v>
      </c>
      <c r="F23" s="140">
        <f>SUM(F24:F27)</f>
        <v>0</v>
      </c>
      <c r="G23" s="140">
        <f>SUM(G24:G27)</f>
        <v>0</v>
      </c>
      <c r="H23" s="140">
        <f>SUM(H24:H27)</f>
        <v>0</v>
      </c>
      <c r="I23" s="140">
        <f>SUM(I24:I27)</f>
        <v>0</v>
      </c>
      <c r="J23" s="248"/>
      <c r="K23" s="248"/>
      <c r="L23" s="326"/>
      <c r="M23" s="326"/>
      <c r="N23" s="326"/>
      <c r="O23" s="326"/>
    </row>
    <row r="24" spans="1:15">
      <c r="A24" s="326"/>
      <c r="B24" s="287" t="str">
        <v>16</v>
      </c>
      <c r="C24" s="234" t="s">
        <v>56</v>
      </c>
      <c r="D24" s="6" t="str">
        <f t="shared" si="0"/>
        <v>[tys. zł]</v>
      </c>
      <c r="E24" s="141"/>
      <c r="F24" s="141"/>
      <c r="G24" s="141"/>
      <c r="H24" s="141"/>
      <c r="I24" s="141"/>
      <c r="J24" s="248"/>
      <c r="K24" s="248"/>
      <c r="L24" s="326"/>
      <c r="M24" s="326"/>
      <c r="N24" s="326"/>
      <c r="O24" s="326"/>
    </row>
    <row r="25" spans="1:15">
      <c r="A25" s="326"/>
      <c r="B25" s="288" t="str">
        <v>17</v>
      </c>
      <c r="C25" s="235" t="s">
        <v>53</v>
      </c>
      <c r="D25" s="7" t="str">
        <f t="shared" si="0"/>
        <v>[tys. zł]</v>
      </c>
      <c r="E25" s="142"/>
      <c r="F25" s="142"/>
      <c r="G25" s="142"/>
      <c r="H25" s="142"/>
      <c r="I25" s="142"/>
      <c r="J25" s="248"/>
      <c r="K25" s="248"/>
      <c r="L25" s="326"/>
      <c r="M25" s="326"/>
      <c r="N25" s="326"/>
      <c r="O25" s="326"/>
    </row>
    <row r="26" spans="1:15">
      <c r="A26" s="326"/>
      <c r="B26" s="288" t="str">
        <v>18</v>
      </c>
      <c r="C26" s="236" t="s">
        <v>57</v>
      </c>
      <c r="D26" s="7" t="str">
        <f t="shared" si="0"/>
        <v>[tys. zł]</v>
      </c>
      <c r="E26" s="142"/>
      <c r="F26" s="142"/>
      <c r="G26" s="142"/>
      <c r="H26" s="142"/>
      <c r="I26" s="142"/>
      <c r="J26" s="248"/>
      <c r="K26" s="248"/>
      <c r="L26" s="326"/>
      <c r="M26" s="326"/>
      <c r="N26" s="326"/>
      <c r="O26" s="326"/>
    </row>
    <row r="27" spans="1:15">
      <c r="A27" s="326"/>
      <c r="B27" s="289" t="str">
        <v>19</v>
      </c>
      <c r="C27" s="238" t="s">
        <v>58</v>
      </c>
      <c r="D27" s="8" t="str">
        <f t="shared" si="0"/>
        <v>[tys. zł]</v>
      </c>
      <c r="E27" s="143"/>
      <c r="F27" s="143"/>
      <c r="G27" s="143"/>
      <c r="H27" s="143"/>
      <c r="I27" s="143"/>
      <c r="J27" s="248"/>
      <c r="K27" s="248"/>
      <c r="L27" s="326"/>
      <c r="M27" s="326"/>
      <c r="N27" s="326"/>
      <c r="O27" s="326"/>
    </row>
    <row r="28" spans="1:15">
      <c r="A28" s="326"/>
      <c r="B28" s="290" t="str">
        <v>20</v>
      </c>
      <c r="C28" s="233" t="s">
        <v>55</v>
      </c>
      <c r="D28" s="9" t="str">
        <f t="shared" si="0"/>
        <v>[tys. zł]</v>
      </c>
      <c r="E28" s="144">
        <f>SUM(E29:E32)</f>
        <v>0</v>
      </c>
      <c r="F28" s="144">
        <f>SUM(F29:F32)</f>
        <v>0</v>
      </c>
      <c r="G28" s="144">
        <f>SUM(G29:G32)</f>
        <v>0</v>
      </c>
      <c r="H28" s="144">
        <f>SUM(H29:H32)</f>
        <v>0</v>
      </c>
      <c r="I28" s="144">
        <f>SUM(I29:I32)</f>
        <v>0</v>
      </c>
      <c r="J28" s="248"/>
      <c r="K28" s="248"/>
      <c r="L28" s="326"/>
      <c r="M28" s="326"/>
      <c r="N28" s="326"/>
      <c r="O28" s="326"/>
    </row>
    <row r="29" spans="1:15">
      <c r="A29" s="326"/>
      <c r="B29" s="287" t="str">
        <v>21</v>
      </c>
      <c r="C29" s="234" t="s">
        <v>56</v>
      </c>
      <c r="D29" s="6" t="str">
        <f t="shared" si="0"/>
        <v>[tys. zł]</v>
      </c>
      <c r="E29" s="141"/>
      <c r="F29" s="141"/>
      <c r="G29" s="141"/>
      <c r="H29" s="141"/>
      <c r="I29" s="141"/>
      <c r="J29" s="248"/>
      <c r="K29" s="248"/>
      <c r="L29" s="326"/>
      <c r="M29" s="326"/>
      <c r="N29" s="326"/>
      <c r="O29" s="326"/>
    </row>
    <row r="30" spans="1:15">
      <c r="A30" s="326"/>
      <c r="B30" s="288" t="str">
        <v>22</v>
      </c>
      <c r="C30" s="235" t="s">
        <v>53</v>
      </c>
      <c r="D30" s="7" t="str">
        <f t="shared" si="0"/>
        <v>[tys. zł]</v>
      </c>
      <c r="E30" s="142"/>
      <c r="F30" s="142"/>
      <c r="G30" s="142"/>
      <c r="H30" s="142"/>
      <c r="I30" s="142"/>
      <c r="J30" s="248"/>
      <c r="K30" s="248"/>
      <c r="L30" s="326"/>
      <c r="M30" s="326"/>
      <c r="N30" s="326"/>
      <c r="O30" s="326"/>
    </row>
    <row r="31" spans="1:15">
      <c r="A31" s="326"/>
      <c r="B31" s="288" t="str">
        <v>23</v>
      </c>
      <c r="C31" s="236" t="s">
        <v>57</v>
      </c>
      <c r="D31" s="7" t="str">
        <f t="shared" si="0"/>
        <v>[tys. zł]</v>
      </c>
      <c r="E31" s="142"/>
      <c r="F31" s="142"/>
      <c r="G31" s="142"/>
      <c r="H31" s="142"/>
      <c r="I31" s="142"/>
      <c r="J31" s="248"/>
      <c r="K31" s="248"/>
      <c r="L31" s="326"/>
      <c r="M31" s="326"/>
      <c r="N31" s="326"/>
      <c r="O31" s="326"/>
    </row>
    <row r="32" spans="1:15" ht="16.5" thickBot="1">
      <c r="A32" s="326"/>
      <c r="B32" s="291" t="str">
        <v>24</v>
      </c>
      <c r="C32" s="239" t="s">
        <v>58</v>
      </c>
      <c r="D32" s="10" t="str">
        <f t="shared" si="0"/>
        <v>[tys. zł]</v>
      </c>
      <c r="E32" s="145"/>
      <c r="F32" s="145"/>
      <c r="G32" s="145"/>
      <c r="H32" s="145"/>
      <c r="I32" s="145"/>
      <c r="J32" s="248"/>
      <c r="K32" s="248"/>
      <c r="L32" s="326"/>
      <c r="M32" s="326"/>
      <c r="N32" s="326"/>
      <c r="O32" s="326"/>
    </row>
    <row r="33" spans="1:15" ht="16.5" thickBot="1">
      <c r="A33" s="326"/>
      <c r="B33" s="285" t="str">
        <v>25</v>
      </c>
      <c r="C33" s="11" t="s">
        <v>86</v>
      </c>
      <c r="D33" s="4" t="str">
        <f t="shared" si="0"/>
        <v>[tys. zł]</v>
      </c>
      <c r="E33" s="139">
        <f>SUM(E34,E39)</f>
        <v>0</v>
      </c>
      <c r="F33" s="139">
        <f>SUM(F34,F39)</f>
        <v>0</v>
      </c>
      <c r="G33" s="139">
        <f>SUM(G34,G39)</f>
        <v>0</v>
      </c>
      <c r="H33" s="139">
        <f>SUM(H34,H39)</f>
        <v>0</v>
      </c>
      <c r="I33" s="139">
        <f>SUM(I34,I39)</f>
        <v>0</v>
      </c>
      <c r="J33" s="248"/>
      <c r="K33" s="248"/>
      <c r="L33" s="326"/>
      <c r="M33" s="326"/>
      <c r="N33" s="326"/>
      <c r="O33" s="326"/>
    </row>
    <row r="34" spans="1:15">
      <c r="A34" s="326"/>
      <c r="B34" s="286" t="str">
        <v>26</v>
      </c>
      <c r="C34" s="232" t="s">
        <v>50</v>
      </c>
      <c r="D34" s="5" t="str">
        <f t="shared" si="0"/>
        <v>[tys. zł]</v>
      </c>
      <c r="E34" s="140">
        <f>SUM(E35:E38)</f>
        <v>0</v>
      </c>
      <c r="F34" s="140">
        <f>SUM(F35:F38)</f>
        <v>0</v>
      </c>
      <c r="G34" s="140">
        <f>SUM(G35:G38)</f>
        <v>0</v>
      </c>
      <c r="H34" s="140">
        <f>SUM(H35:H38)</f>
        <v>0</v>
      </c>
      <c r="I34" s="140">
        <f>SUM(I35:I38)</f>
        <v>0</v>
      </c>
      <c r="J34" s="248"/>
      <c r="K34" s="248"/>
      <c r="L34" s="326"/>
      <c r="M34" s="326"/>
      <c r="N34" s="326"/>
      <c r="O34" s="326"/>
    </row>
    <row r="35" spans="1:15">
      <c r="A35" s="326"/>
      <c r="B35" s="287" t="str">
        <v>27</v>
      </c>
      <c r="C35" s="237" t="s">
        <v>59</v>
      </c>
      <c r="D35" s="6" t="str">
        <f t="shared" si="0"/>
        <v>[tys. zł]</v>
      </c>
      <c r="E35" s="141"/>
      <c r="F35" s="141"/>
      <c r="G35" s="141"/>
      <c r="H35" s="141"/>
      <c r="I35" s="141"/>
      <c r="J35" s="248"/>
      <c r="K35" s="248"/>
      <c r="L35" s="326"/>
      <c r="M35" s="326"/>
      <c r="N35" s="326"/>
      <c r="O35" s="326"/>
    </row>
    <row r="36" spans="1:15">
      <c r="A36" s="326"/>
      <c r="B36" s="288" t="str">
        <v>28</v>
      </c>
      <c r="C36" s="236" t="s">
        <v>60</v>
      </c>
      <c r="D36" s="7" t="str">
        <f t="shared" si="0"/>
        <v>[tys. zł]</v>
      </c>
      <c r="E36" s="142"/>
      <c r="F36" s="142"/>
      <c r="G36" s="142"/>
      <c r="H36" s="142"/>
      <c r="I36" s="142"/>
      <c r="J36" s="248"/>
      <c r="K36" s="248"/>
      <c r="L36" s="326"/>
      <c r="M36" s="326"/>
      <c r="N36" s="326"/>
      <c r="O36" s="326"/>
    </row>
    <row r="37" spans="1:15">
      <c r="A37" s="326"/>
      <c r="B37" s="288" t="str">
        <v>29</v>
      </c>
      <c r="C37" s="236" t="s">
        <v>61</v>
      </c>
      <c r="D37" s="7" t="str">
        <f t="shared" si="0"/>
        <v>[tys. zł]</v>
      </c>
      <c r="E37" s="142"/>
      <c r="F37" s="142"/>
      <c r="G37" s="142"/>
      <c r="H37" s="142"/>
      <c r="I37" s="142"/>
      <c r="J37" s="248"/>
      <c r="K37" s="248"/>
      <c r="L37" s="326"/>
      <c r="M37" s="326"/>
      <c r="N37" s="326"/>
      <c r="O37" s="326"/>
    </row>
    <row r="38" spans="1:15">
      <c r="A38" s="326"/>
      <c r="B38" s="289" t="str">
        <v>30</v>
      </c>
      <c r="C38" s="238" t="s">
        <v>62</v>
      </c>
      <c r="D38" s="8" t="str">
        <f t="shared" si="0"/>
        <v>[tys. zł]</v>
      </c>
      <c r="E38" s="143"/>
      <c r="F38" s="143"/>
      <c r="G38" s="143"/>
      <c r="H38" s="143"/>
      <c r="I38" s="143"/>
      <c r="J38" s="248"/>
      <c r="K38" s="248"/>
      <c r="L38" s="326"/>
      <c r="M38" s="326"/>
      <c r="N38" s="326"/>
      <c r="O38" s="326"/>
    </row>
    <row r="39" spans="1:15">
      <c r="A39" s="326"/>
      <c r="B39" s="290" t="str">
        <v>31</v>
      </c>
      <c r="C39" s="233" t="s">
        <v>55</v>
      </c>
      <c r="D39" s="9" t="str">
        <f t="shared" si="0"/>
        <v>[tys. zł]</v>
      </c>
      <c r="E39" s="144">
        <f>SUM(E40:E43)</f>
        <v>0</v>
      </c>
      <c r="F39" s="144">
        <f>SUM(F40:F43)</f>
        <v>0</v>
      </c>
      <c r="G39" s="144">
        <f>SUM(G40:G43)</f>
        <v>0</v>
      </c>
      <c r="H39" s="144">
        <f>SUM(H40:H43)</f>
        <v>0</v>
      </c>
      <c r="I39" s="144">
        <f>SUM(I40:I43)</f>
        <v>0</v>
      </c>
      <c r="J39" s="248"/>
      <c r="K39" s="248"/>
      <c r="L39" s="326"/>
      <c r="M39" s="326"/>
      <c r="N39" s="326"/>
      <c r="O39" s="326"/>
    </row>
    <row r="40" spans="1:15">
      <c r="A40" s="326"/>
      <c r="B40" s="287" t="str">
        <v>32</v>
      </c>
      <c r="C40" s="237" t="s">
        <v>59</v>
      </c>
      <c r="D40" s="6" t="str">
        <f t="shared" si="0"/>
        <v>[tys. zł]</v>
      </c>
      <c r="E40" s="141"/>
      <c r="F40" s="141"/>
      <c r="G40" s="141"/>
      <c r="H40" s="141"/>
      <c r="I40" s="141"/>
      <c r="J40" s="248"/>
      <c r="K40" s="248"/>
      <c r="L40" s="326"/>
      <c r="M40" s="326"/>
      <c r="N40" s="326"/>
      <c r="O40" s="326"/>
    </row>
    <row r="41" spans="1:15">
      <c r="A41" s="326"/>
      <c r="B41" s="288" t="str">
        <v>33</v>
      </c>
      <c r="C41" s="236" t="s">
        <v>60</v>
      </c>
      <c r="D41" s="7" t="str">
        <f t="shared" si="0"/>
        <v>[tys. zł]</v>
      </c>
      <c r="E41" s="142"/>
      <c r="F41" s="142"/>
      <c r="G41" s="142"/>
      <c r="H41" s="142"/>
      <c r="I41" s="142"/>
      <c r="J41" s="248"/>
      <c r="K41" s="248"/>
      <c r="L41" s="326"/>
      <c r="M41" s="326"/>
      <c r="N41" s="326"/>
      <c r="O41" s="326"/>
    </row>
    <row r="42" spans="1:15">
      <c r="A42" s="326"/>
      <c r="B42" s="288" t="str">
        <v>34</v>
      </c>
      <c r="C42" s="236" t="s">
        <v>61</v>
      </c>
      <c r="D42" s="7" t="str">
        <f t="shared" si="0"/>
        <v>[tys. zł]</v>
      </c>
      <c r="E42" s="142"/>
      <c r="F42" s="142"/>
      <c r="G42" s="142"/>
      <c r="H42" s="142"/>
      <c r="I42" s="142"/>
      <c r="J42" s="248"/>
      <c r="K42" s="248"/>
      <c r="L42" s="326"/>
      <c r="M42" s="326"/>
      <c r="N42" s="326"/>
      <c r="O42" s="326"/>
    </row>
    <row r="43" spans="1:15" ht="16.5" thickBot="1">
      <c r="A43" s="326"/>
      <c r="B43" s="291" t="str">
        <v>35</v>
      </c>
      <c r="C43" s="239" t="s">
        <v>62</v>
      </c>
      <c r="D43" s="10" t="str">
        <f t="shared" si="0"/>
        <v>[tys. zł]</v>
      </c>
      <c r="E43" s="145"/>
      <c r="F43" s="145"/>
      <c r="G43" s="145"/>
      <c r="H43" s="145"/>
      <c r="I43" s="145"/>
      <c r="J43" s="248"/>
      <c r="K43" s="248"/>
      <c r="L43" s="326"/>
      <c r="M43" s="326"/>
      <c r="N43" s="326"/>
      <c r="O43" s="326"/>
    </row>
    <row r="44" spans="1:15" ht="16.5" thickBot="1">
      <c r="A44" s="326"/>
      <c r="B44" s="293" t="str">
        <v>36</v>
      </c>
      <c r="C44" s="1" t="s">
        <v>85</v>
      </c>
      <c r="D44" s="2" t="str">
        <f t="shared" si="0"/>
        <v>[tys. zł]</v>
      </c>
      <c r="E44" s="138">
        <f>SUM(E45,E49,E53,E57:E58)</f>
        <v>0</v>
      </c>
      <c r="F44" s="138">
        <f>SUM(F45,F49,F53,F57:F58)</f>
        <v>0</v>
      </c>
      <c r="G44" s="138">
        <f>SUM(G45,G49,G53,G57:G58)</f>
        <v>0</v>
      </c>
      <c r="H44" s="138">
        <f>SUM(H45,H49,H53,H57:H58)</f>
        <v>0</v>
      </c>
      <c r="I44" s="138">
        <f>SUM(I45,I49,I53,I57:I58)</f>
        <v>0</v>
      </c>
      <c r="J44" s="248"/>
      <c r="K44" s="248"/>
      <c r="L44" s="326"/>
      <c r="M44" s="326"/>
      <c r="N44" s="326"/>
      <c r="O44" s="326"/>
    </row>
    <row r="45" spans="1:15">
      <c r="A45" s="326"/>
      <c r="B45" s="286" t="str">
        <v>37</v>
      </c>
      <c r="C45" s="12" t="s">
        <v>87</v>
      </c>
      <c r="D45" s="5" t="str">
        <f t="shared" si="0"/>
        <v>[tys. zł]</v>
      </c>
      <c r="E45" s="140">
        <f>SUM(E46:E48)</f>
        <v>0</v>
      </c>
      <c r="F45" s="140">
        <f>SUM(F46:F48)</f>
        <v>0</v>
      </c>
      <c r="G45" s="140">
        <f>SUM(G46:G48)</f>
        <v>0</v>
      </c>
      <c r="H45" s="140">
        <f>SUM(H46:H48)</f>
        <v>0</v>
      </c>
      <c r="I45" s="140">
        <f>SUM(I46:I48)</f>
        <v>0</v>
      </c>
      <c r="J45" s="248"/>
      <c r="K45" s="248"/>
      <c r="L45" s="326"/>
      <c r="M45" s="326"/>
      <c r="N45" s="326"/>
      <c r="O45" s="326"/>
    </row>
    <row r="46" spans="1:15">
      <c r="A46" s="326"/>
      <c r="B46" s="287" t="str">
        <v>38</v>
      </c>
      <c r="C46" s="234" t="s">
        <v>63</v>
      </c>
      <c r="D46" s="6" t="str">
        <f t="shared" si="0"/>
        <v>[tys. zł]</v>
      </c>
      <c r="E46" s="141"/>
      <c r="F46" s="141"/>
      <c r="G46" s="141"/>
      <c r="H46" s="141"/>
      <c r="I46" s="141"/>
      <c r="J46" s="248"/>
      <c r="K46" s="248"/>
      <c r="L46" s="326"/>
      <c r="M46" s="326"/>
      <c r="N46" s="326"/>
      <c r="O46" s="326"/>
    </row>
    <row r="47" spans="1:15">
      <c r="A47" s="326"/>
      <c r="B47" s="288" t="str">
        <v>39</v>
      </c>
      <c r="C47" s="235" t="s">
        <v>64</v>
      </c>
      <c r="D47" s="7" t="str">
        <f t="shared" si="0"/>
        <v>[tys. zł]</v>
      </c>
      <c r="E47" s="142"/>
      <c r="F47" s="142"/>
      <c r="G47" s="142"/>
      <c r="H47" s="142"/>
      <c r="I47" s="142"/>
      <c r="J47" s="248"/>
      <c r="K47" s="248"/>
      <c r="L47" s="326"/>
      <c r="M47" s="326"/>
      <c r="N47" s="326"/>
      <c r="O47" s="326"/>
    </row>
    <row r="48" spans="1:15">
      <c r="A48" s="326"/>
      <c r="B48" s="289" t="str">
        <v>40</v>
      </c>
      <c r="C48" s="243" t="s">
        <v>65</v>
      </c>
      <c r="D48" s="8" t="str">
        <f t="shared" si="0"/>
        <v>[tys. zł]</v>
      </c>
      <c r="E48" s="143"/>
      <c r="F48" s="143"/>
      <c r="G48" s="143"/>
      <c r="H48" s="143"/>
      <c r="I48" s="143"/>
      <c r="J48" s="248"/>
      <c r="K48" s="248"/>
      <c r="L48" s="326"/>
      <c r="M48" s="326"/>
      <c r="N48" s="326"/>
      <c r="O48" s="326"/>
    </row>
    <row r="49" spans="1:15">
      <c r="A49" s="326"/>
      <c r="B49" s="290" t="str">
        <v>41</v>
      </c>
      <c r="C49" s="13" t="s">
        <v>88</v>
      </c>
      <c r="D49" s="9" t="str">
        <f t="shared" si="0"/>
        <v>[tys. zł]</v>
      </c>
      <c r="E49" s="144">
        <f>SUM(E50:E52)</f>
        <v>0</v>
      </c>
      <c r="F49" s="144">
        <f>SUM(F50:F52)</f>
        <v>0</v>
      </c>
      <c r="G49" s="144">
        <f>SUM(G50:G52)</f>
        <v>0</v>
      </c>
      <c r="H49" s="144">
        <f>SUM(H50:H52)</f>
        <v>0</v>
      </c>
      <c r="I49" s="144">
        <f>SUM(I50:I52)</f>
        <v>0</v>
      </c>
      <c r="J49" s="248"/>
      <c r="K49" s="248"/>
      <c r="L49" s="326"/>
      <c r="M49" s="326"/>
      <c r="N49" s="326"/>
      <c r="O49" s="326"/>
    </row>
    <row r="50" spans="1:15">
      <c r="A50" s="326"/>
      <c r="B50" s="287" t="str">
        <v>42</v>
      </c>
      <c r="C50" s="234" t="s">
        <v>66</v>
      </c>
      <c r="D50" s="6" t="str">
        <f t="shared" si="0"/>
        <v>[tys. zł]</v>
      </c>
      <c r="E50" s="141"/>
      <c r="F50" s="141"/>
      <c r="G50" s="141"/>
      <c r="H50" s="141"/>
      <c r="I50" s="141"/>
      <c r="J50" s="248"/>
      <c r="K50" s="248"/>
      <c r="L50" s="326"/>
      <c r="M50" s="326"/>
      <c r="N50" s="326"/>
      <c r="O50" s="326"/>
    </row>
    <row r="51" spans="1:15">
      <c r="A51" s="326"/>
      <c r="B51" s="288" t="str">
        <v>43</v>
      </c>
      <c r="C51" s="236" t="s">
        <v>67</v>
      </c>
      <c r="D51" s="7" t="str">
        <f t="shared" si="0"/>
        <v>[tys. zł]</v>
      </c>
      <c r="E51" s="142"/>
      <c r="F51" s="142"/>
      <c r="G51" s="142"/>
      <c r="H51" s="142"/>
      <c r="I51" s="142"/>
      <c r="J51" s="248"/>
      <c r="K51" s="248"/>
      <c r="L51" s="326"/>
      <c r="M51" s="326"/>
      <c r="N51" s="326"/>
      <c r="O51" s="326"/>
    </row>
    <row r="52" spans="1:15">
      <c r="A52" s="326"/>
      <c r="B52" s="289" t="str">
        <v>44</v>
      </c>
      <c r="C52" s="243" t="s">
        <v>68</v>
      </c>
      <c r="D52" s="8" t="str">
        <f t="shared" si="0"/>
        <v>[tys. zł]</v>
      </c>
      <c r="E52" s="143"/>
      <c r="F52" s="143"/>
      <c r="G52" s="143"/>
      <c r="H52" s="143"/>
      <c r="I52" s="143"/>
      <c r="J52" s="248"/>
      <c r="K52" s="248"/>
      <c r="L52" s="326"/>
      <c r="M52" s="326"/>
      <c r="N52" s="326"/>
      <c r="O52" s="326"/>
    </row>
    <row r="53" spans="1:15">
      <c r="A53" s="326"/>
      <c r="B53" s="290" t="str">
        <v>45</v>
      </c>
      <c r="C53" s="13" t="s">
        <v>89</v>
      </c>
      <c r="D53" s="9" t="str">
        <f t="shared" si="0"/>
        <v>[tys. zł]</v>
      </c>
      <c r="E53" s="144">
        <f>SUM(E54:E56)</f>
        <v>0</v>
      </c>
      <c r="F53" s="144">
        <f>SUM(F54:F56)</f>
        <v>0</v>
      </c>
      <c r="G53" s="144">
        <f>SUM(G54:G56)</f>
        <v>0</v>
      </c>
      <c r="H53" s="144">
        <f>SUM(H54:H56)</f>
        <v>0</v>
      </c>
      <c r="I53" s="144">
        <f>SUM(I54:I56)</f>
        <v>0</v>
      </c>
      <c r="J53" s="248"/>
      <c r="K53" s="248"/>
      <c r="L53" s="326"/>
      <c r="M53" s="326"/>
      <c r="N53" s="326"/>
      <c r="O53" s="326"/>
    </row>
    <row r="54" spans="1:15">
      <c r="A54" s="326"/>
      <c r="B54" s="287" t="str">
        <v>46</v>
      </c>
      <c r="C54" s="234" t="s">
        <v>66</v>
      </c>
      <c r="D54" s="6" t="str">
        <f t="shared" si="0"/>
        <v>[tys. zł]</v>
      </c>
      <c r="E54" s="141"/>
      <c r="F54" s="141"/>
      <c r="G54" s="141"/>
      <c r="H54" s="141"/>
      <c r="I54" s="141"/>
      <c r="J54" s="248"/>
      <c r="K54" s="248"/>
      <c r="L54" s="326"/>
      <c r="M54" s="326"/>
      <c r="N54" s="326"/>
      <c r="O54" s="326"/>
    </row>
    <row r="55" spans="1:15">
      <c r="A55" s="326"/>
      <c r="B55" s="288" t="str">
        <v>47</v>
      </c>
      <c r="C55" s="236" t="s">
        <v>67</v>
      </c>
      <c r="D55" s="7" t="str">
        <f t="shared" si="0"/>
        <v>[tys. zł]</v>
      </c>
      <c r="E55" s="142"/>
      <c r="F55" s="142"/>
      <c r="G55" s="142"/>
      <c r="H55" s="142"/>
      <c r="I55" s="142"/>
      <c r="J55" s="248"/>
      <c r="K55" s="248"/>
      <c r="L55" s="326"/>
      <c r="M55" s="326"/>
      <c r="N55" s="326"/>
      <c r="O55" s="326"/>
    </row>
    <row r="56" spans="1:15">
      <c r="A56" s="326"/>
      <c r="B56" s="289" t="str">
        <v>48</v>
      </c>
      <c r="C56" s="243" t="s">
        <v>68</v>
      </c>
      <c r="D56" s="8" t="str">
        <f t="shared" si="0"/>
        <v>[tys. zł]</v>
      </c>
      <c r="E56" s="143"/>
      <c r="F56" s="143"/>
      <c r="G56" s="143"/>
      <c r="H56" s="143"/>
      <c r="I56" s="143"/>
      <c r="J56" s="248"/>
      <c r="K56" s="248"/>
      <c r="L56" s="326"/>
      <c r="M56" s="326"/>
      <c r="N56" s="326"/>
      <c r="O56" s="326"/>
    </row>
    <row r="57" spans="1:15">
      <c r="A57" s="326"/>
      <c r="B57" s="294" t="str">
        <v>49</v>
      </c>
      <c r="C57" s="14" t="s">
        <v>90</v>
      </c>
      <c r="D57" s="15" t="str">
        <f t="shared" si="0"/>
        <v>[tys. zł]</v>
      </c>
      <c r="E57" s="144"/>
      <c r="F57" s="144"/>
      <c r="G57" s="144"/>
      <c r="H57" s="144"/>
      <c r="I57" s="144"/>
      <c r="J57" s="248"/>
      <c r="K57" s="248"/>
      <c r="L57" s="326"/>
      <c r="M57" s="326"/>
      <c r="N57" s="326"/>
      <c r="O57" s="326"/>
    </row>
    <row r="58" spans="1:15" ht="16.5" thickBot="1">
      <c r="A58" s="326"/>
      <c r="B58" s="295" t="str">
        <v>50</v>
      </c>
      <c r="C58" s="16" t="s">
        <v>91</v>
      </c>
      <c r="D58" s="17" t="str">
        <f t="shared" si="0"/>
        <v>[tys. zł]</v>
      </c>
      <c r="E58" s="146"/>
      <c r="F58" s="146"/>
      <c r="G58" s="146"/>
      <c r="H58" s="146"/>
      <c r="I58" s="146"/>
      <c r="J58" s="248"/>
      <c r="K58" s="248"/>
      <c r="L58" s="326"/>
      <c r="M58" s="326"/>
      <c r="N58" s="326"/>
      <c r="O58" s="326"/>
    </row>
    <row r="59" spans="1:15" ht="16.5" thickBot="1">
      <c r="A59" s="326"/>
      <c r="B59" s="293" t="str">
        <v>51</v>
      </c>
      <c r="C59" s="1" t="s">
        <v>98</v>
      </c>
      <c r="D59" s="2" t="str">
        <f t="shared" si="0"/>
        <v>[tys. zł]</v>
      </c>
      <c r="E59" s="138">
        <f>SUM(E60,E63:E65)</f>
        <v>0</v>
      </c>
      <c r="F59" s="138">
        <f>SUM(F60,F63:F65)</f>
        <v>0</v>
      </c>
      <c r="G59" s="138">
        <f>SUM(G60,G63:G65)</f>
        <v>0</v>
      </c>
      <c r="H59" s="138">
        <f>SUM(H60,H63:H65)</f>
        <v>0</v>
      </c>
      <c r="I59" s="138">
        <f>SUM(I60,I63:I65)</f>
        <v>0</v>
      </c>
      <c r="J59" s="326"/>
      <c r="K59" s="326"/>
      <c r="L59" s="326"/>
      <c r="M59" s="326"/>
      <c r="N59" s="326"/>
      <c r="O59" s="326"/>
    </row>
    <row r="60" spans="1:15">
      <c r="A60" s="326"/>
      <c r="B60" s="286" t="str">
        <v>52</v>
      </c>
      <c r="C60" s="12" t="s">
        <v>99</v>
      </c>
      <c r="D60" s="5" t="str">
        <f t="shared" si="0"/>
        <v>[tys. zł]</v>
      </c>
      <c r="E60" s="140">
        <f>SUM(E61:E62)</f>
        <v>0</v>
      </c>
      <c r="F60" s="140">
        <f>SUM(F61:F62)</f>
        <v>0</v>
      </c>
      <c r="G60" s="140">
        <f>SUM(G61:G62)</f>
        <v>0</v>
      </c>
      <c r="H60" s="140">
        <f>SUM(H61:H62)</f>
        <v>0</v>
      </c>
      <c r="I60" s="140">
        <f>SUM(I61:I62)</f>
        <v>0</v>
      </c>
      <c r="J60" s="326"/>
      <c r="K60" s="326"/>
      <c r="L60" s="326"/>
      <c r="M60" s="326"/>
      <c r="N60" s="326"/>
      <c r="O60" s="326"/>
    </row>
    <row r="61" spans="1:15">
      <c r="A61" s="326"/>
      <c r="B61" s="287" t="str">
        <v>53</v>
      </c>
      <c r="C61" s="237" t="s">
        <v>100</v>
      </c>
      <c r="D61" s="6" t="str">
        <f t="shared" si="0"/>
        <v>[tys. zł]</v>
      </c>
      <c r="E61" s="141"/>
      <c r="F61" s="141"/>
      <c r="G61" s="141"/>
      <c r="H61" s="141"/>
      <c r="I61" s="141"/>
      <c r="J61" s="326"/>
      <c r="K61" s="326"/>
      <c r="L61" s="326"/>
      <c r="M61" s="326"/>
      <c r="N61" s="326"/>
      <c r="O61" s="326"/>
    </row>
    <row r="62" spans="1:15">
      <c r="A62" s="326"/>
      <c r="B62" s="292" t="str">
        <v>54</v>
      </c>
      <c r="C62" s="240" t="s">
        <v>101</v>
      </c>
      <c r="D62" s="241" t="str">
        <f t="shared" si="0"/>
        <v>[tys. zł]</v>
      </c>
      <c r="E62" s="242"/>
      <c r="F62" s="242"/>
      <c r="G62" s="242"/>
      <c r="H62" s="242"/>
      <c r="I62" s="242"/>
      <c r="J62" s="326"/>
      <c r="K62" s="326"/>
      <c r="L62" s="326"/>
      <c r="M62" s="326"/>
      <c r="N62" s="326"/>
      <c r="O62" s="326"/>
    </row>
    <row r="63" spans="1:15">
      <c r="A63" s="326"/>
      <c r="B63" s="290" t="str">
        <v>55</v>
      </c>
      <c r="C63" s="13" t="s">
        <v>102</v>
      </c>
      <c r="D63" s="9" t="str">
        <f t="shared" si="0"/>
        <v>[tys. zł]</v>
      </c>
      <c r="E63" s="144"/>
      <c r="F63" s="144"/>
      <c r="G63" s="144"/>
      <c r="H63" s="144"/>
      <c r="I63" s="144"/>
      <c r="J63" s="326"/>
      <c r="K63" s="326"/>
      <c r="L63" s="326"/>
      <c r="M63" s="326"/>
      <c r="N63" s="326"/>
      <c r="O63" s="326"/>
    </row>
    <row r="64" spans="1:15">
      <c r="A64" s="326"/>
      <c r="B64" s="290" t="str">
        <v>56</v>
      </c>
      <c r="C64" s="13" t="s">
        <v>103</v>
      </c>
      <c r="D64" s="9" t="str">
        <f t="shared" si="0"/>
        <v>[tys. zł]</v>
      </c>
      <c r="E64" s="144"/>
      <c r="F64" s="144"/>
      <c r="G64" s="144"/>
      <c r="H64" s="144"/>
      <c r="I64" s="144"/>
      <c r="J64" s="326"/>
      <c r="K64" s="326"/>
      <c r="L64" s="326"/>
      <c r="M64" s="326"/>
      <c r="N64" s="326"/>
      <c r="O64" s="326"/>
    </row>
    <row r="65" spans="1:15" ht="16.5" thickBot="1">
      <c r="A65" s="326"/>
      <c r="B65" s="295" t="str">
        <v>57</v>
      </c>
      <c r="C65" s="16" t="s">
        <v>104</v>
      </c>
      <c r="D65" s="17" t="str">
        <f t="shared" si="0"/>
        <v>[tys. zł]</v>
      </c>
      <c r="E65" s="146"/>
      <c r="F65" s="146"/>
      <c r="G65" s="146"/>
      <c r="H65" s="146"/>
      <c r="I65" s="146"/>
      <c r="J65" s="326"/>
      <c r="K65" s="326"/>
      <c r="L65" s="326"/>
      <c r="M65" s="326"/>
      <c r="N65" s="326"/>
      <c r="O65" s="326"/>
    </row>
    <row r="66" spans="1:15">
      <c r="A66" s="326"/>
      <c r="B66" s="326"/>
      <c r="C66" s="326"/>
      <c r="D66" s="326"/>
      <c r="E66" s="326"/>
      <c r="F66" s="326"/>
      <c r="G66" s="326"/>
      <c r="H66" s="326"/>
      <c r="I66" s="326"/>
      <c r="J66" s="326"/>
      <c r="K66" s="326"/>
      <c r="L66" s="326"/>
      <c r="M66" s="326"/>
      <c r="N66" s="326"/>
      <c r="O66" s="326"/>
    </row>
    <row r="67" spans="1:15">
      <c r="A67" s="326"/>
      <c r="B67" s="326"/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6"/>
      <c r="N67" s="326"/>
      <c r="O67" s="326"/>
    </row>
    <row r="68" spans="1:15" ht="27" customHeight="1" thickBot="1">
      <c r="A68" s="326"/>
      <c r="B68" s="335" t="s">
        <v>229</v>
      </c>
      <c r="C68" s="326"/>
      <c r="D68" s="326"/>
      <c r="E68" s="326"/>
      <c r="F68" s="326"/>
      <c r="G68" s="326"/>
      <c r="H68" s="326"/>
      <c r="I68" s="326"/>
      <c r="J68" s="326"/>
      <c r="K68" s="326"/>
      <c r="L68" s="326"/>
      <c r="M68" s="326"/>
      <c r="N68" s="326"/>
      <c r="O68" s="326"/>
    </row>
    <row r="69" spans="1:15">
      <c r="A69" s="326"/>
      <c r="B69" s="797" t="str">
        <f>'Tab.G1.1-4'!$B$8</f>
        <v>LP</v>
      </c>
      <c r="C69" s="807" t="str">
        <f>'Tab.G1.1-4'!$C$8</f>
        <v>WYSZCZEGÓLNIENIE</v>
      </c>
      <c r="D69" s="800"/>
      <c r="E69" s="804" t="str">
        <f>$E$7</f>
        <v>PLAN DO REALIZACJI</v>
      </c>
      <c r="F69" s="805"/>
      <c r="G69" s="805"/>
      <c r="H69" s="805"/>
      <c r="I69" s="806"/>
      <c r="J69" s="248"/>
      <c r="K69" s="248"/>
      <c r="L69" s="326"/>
      <c r="M69" s="326"/>
      <c r="N69" s="326"/>
      <c r="O69" s="326"/>
    </row>
    <row r="70" spans="1:15">
      <c r="A70" s="326"/>
      <c r="B70" s="798"/>
      <c r="C70" s="808"/>
      <c r="D70" s="802"/>
      <c r="E70" s="514">
        <f>SUM(Rok_ZPR,1)</f>
        <v>2024</v>
      </c>
      <c r="F70" s="514">
        <f>SUM(E70,1)</f>
        <v>2025</v>
      </c>
      <c r="G70" s="514">
        <f>SUM(F70,1)</f>
        <v>2026</v>
      </c>
      <c r="H70" s="514">
        <f>SUM(G70,1)</f>
        <v>2027</v>
      </c>
      <c r="I70" s="684">
        <f>SUM(H70,1)</f>
        <v>2028</v>
      </c>
      <c r="J70" s="248"/>
      <c r="K70" s="248"/>
      <c r="L70" s="326"/>
      <c r="M70" s="326"/>
      <c r="N70" s="326"/>
      <c r="O70" s="326"/>
    </row>
    <row r="71" spans="1:15" ht="16.5" thickBot="1">
      <c r="A71" s="326"/>
      <c r="B71" s="296" t="str">
        <f t="array" ref="B71:B127">$B$9:$B$65</f>
        <v>01</v>
      </c>
      <c r="C71" s="795" t="str">
        <f>'Tab.G5.1-3'!$B$10</f>
        <v>02</v>
      </c>
      <c r="D71" s="796"/>
      <c r="E71" s="728" t="str">
        <f>'Tab.G5.1-3'!$B$11</f>
        <v>03</v>
      </c>
      <c r="F71" s="728" t="str">
        <f>'Tab.G5.1-3'!$B$12</f>
        <v>04</v>
      </c>
      <c r="G71" s="728" t="str">
        <f>'Tab.G5.1-3'!$B$13</f>
        <v>05</v>
      </c>
      <c r="H71" s="728" t="str">
        <f>'Tab.G5.1-3'!$B$14</f>
        <v>06</v>
      </c>
      <c r="I71" s="297" t="str">
        <f>'Tab.G5.1-3'!$B$15</f>
        <v>07</v>
      </c>
      <c r="J71" s="248"/>
      <c r="K71" s="248"/>
      <c r="L71" s="326"/>
      <c r="M71" s="326"/>
      <c r="N71" s="326"/>
      <c r="O71" s="326"/>
    </row>
    <row r="72" spans="1:15" ht="16.5" thickBot="1">
      <c r="A72" s="326"/>
      <c r="B72" s="293" t="str">
        <v>02</v>
      </c>
      <c r="C72" s="344" t="str">
        <f t="array" ref="C72:C127">$C$10:$C$65</f>
        <v>A. GAZOCIĄGI DYSTRYBUCYJNE, Z TEGO:</v>
      </c>
      <c r="D72" s="345" t="str">
        <f t="shared" ref="D72:D105" si="1">JM_03</f>
        <v>[km]</v>
      </c>
      <c r="E72" s="346">
        <f>SUM(E73,E84,E95)</f>
        <v>0</v>
      </c>
      <c r="F72" s="346">
        <f>SUM(F73,F84,F95)</f>
        <v>0</v>
      </c>
      <c r="G72" s="346">
        <f>SUM(G73,G84,G95)</f>
        <v>0</v>
      </c>
      <c r="H72" s="346">
        <f>SUM(H73,H84,H95)</f>
        <v>0</v>
      </c>
      <c r="I72" s="346">
        <f>SUM(I73,I84,I95)</f>
        <v>0</v>
      </c>
      <c r="J72" s="248"/>
      <c r="K72" s="248"/>
      <c r="L72" s="326"/>
      <c r="M72" s="326"/>
      <c r="N72" s="326"/>
      <c r="O72" s="326"/>
    </row>
    <row r="73" spans="1:15" ht="16.5" thickBot="1">
      <c r="A73" s="326"/>
      <c r="B73" s="285" t="str">
        <v>03</v>
      </c>
      <c r="C73" s="3" t="str">
        <v>A1. Gazociągi wysokiego i podyższonego średniego ciśnienia</v>
      </c>
      <c r="D73" s="4" t="str">
        <f t="shared" si="1"/>
        <v>[km]</v>
      </c>
      <c r="E73" s="139">
        <f>SUM(E74,E79)</f>
        <v>0</v>
      </c>
      <c r="F73" s="139">
        <f>SUM(F74,F79)</f>
        <v>0</v>
      </c>
      <c r="G73" s="139">
        <f>SUM(G74,G79)</f>
        <v>0</v>
      </c>
      <c r="H73" s="139">
        <f>SUM(H74,H79)</f>
        <v>0</v>
      </c>
      <c r="I73" s="139">
        <f>SUM(I74,I79)</f>
        <v>0</v>
      </c>
      <c r="J73" s="248"/>
      <c r="K73" s="248"/>
      <c r="L73" s="326"/>
      <c r="M73" s="326"/>
      <c r="N73" s="326"/>
      <c r="O73" s="326"/>
    </row>
    <row r="74" spans="1:15">
      <c r="A74" s="326"/>
      <c r="B74" s="286" t="str">
        <v>04</v>
      </c>
      <c r="C74" s="232" t="str">
        <v>ze stali</v>
      </c>
      <c r="D74" s="5" t="str">
        <f t="shared" si="1"/>
        <v>[km]</v>
      </c>
      <c r="E74" s="140">
        <f>SUM(E75:E78)</f>
        <v>0</v>
      </c>
      <c r="F74" s="140">
        <f>SUM(F75:F78)</f>
        <v>0</v>
      </c>
      <c r="G74" s="140">
        <f>SUM(G75:G78)</f>
        <v>0</v>
      </c>
      <c r="H74" s="140">
        <f>SUM(H75:H78)</f>
        <v>0</v>
      </c>
      <c r="I74" s="140">
        <f>SUM(I75:I78)</f>
        <v>0</v>
      </c>
      <c r="J74" s="248"/>
      <c r="K74" s="248"/>
      <c r="L74" s="326"/>
      <c r="M74" s="326"/>
      <c r="N74" s="326"/>
      <c r="O74" s="326"/>
    </row>
    <row r="75" spans="1:15">
      <c r="A75" s="326"/>
      <c r="B75" s="287" t="str">
        <v>05</v>
      </c>
      <c r="C75" s="234" t="str">
        <v>300 &lt; DN[mm]</v>
      </c>
      <c r="D75" s="6" t="str">
        <f t="shared" si="1"/>
        <v>[km]</v>
      </c>
      <c r="E75" s="141"/>
      <c r="F75" s="141"/>
      <c r="G75" s="141"/>
      <c r="H75" s="141"/>
      <c r="I75" s="141"/>
      <c r="J75" s="248"/>
      <c r="K75" s="248"/>
      <c r="L75" s="326"/>
      <c r="M75" s="326"/>
      <c r="N75" s="326"/>
      <c r="O75" s="326"/>
    </row>
    <row r="76" spans="1:15">
      <c r="A76" s="326"/>
      <c r="B76" s="288" t="str">
        <v>06</v>
      </c>
      <c r="C76" s="235" t="str">
        <v>200 &lt; DN[mm] ≤ 300</v>
      </c>
      <c r="D76" s="7" t="str">
        <f t="shared" si="1"/>
        <v>[km]</v>
      </c>
      <c r="E76" s="142"/>
      <c r="F76" s="142"/>
      <c r="G76" s="142"/>
      <c r="H76" s="142"/>
      <c r="I76" s="142"/>
      <c r="J76" s="248"/>
      <c r="K76" s="248"/>
      <c r="L76" s="326"/>
      <c r="M76" s="326"/>
      <c r="N76" s="326"/>
      <c r="O76" s="326"/>
    </row>
    <row r="77" spans="1:15">
      <c r="A77" s="326"/>
      <c r="B77" s="288" t="str">
        <v>07</v>
      </c>
      <c r="C77" s="235" t="str">
        <v>100 &lt; DN[mm] ≤ 200</v>
      </c>
      <c r="D77" s="7" t="str">
        <f t="shared" si="1"/>
        <v>[km]</v>
      </c>
      <c r="E77" s="142"/>
      <c r="F77" s="142"/>
      <c r="G77" s="142"/>
      <c r="H77" s="142"/>
      <c r="I77" s="142"/>
      <c r="J77" s="248"/>
      <c r="K77" s="248"/>
      <c r="L77" s="326"/>
      <c r="M77" s="326"/>
      <c r="N77" s="326"/>
      <c r="O77" s="326"/>
    </row>
    <row r="78" spans="1:15">
      <c r="A78" s="326"/>
      <c r="B78" s="289" t="str">
        <v>08</v>
      </c>
      <c r="C78" s="238" t="str">
        <v>DN[mm] ≤ 100</v>
      </c>
      <c r="D78" s="8" t="str">
        <f t="shared" si="1"/>
        <v>[km]</v>
      </c>
      <c r="E78" s="143"/>
      <c r="F78" s="143"/>
      <c r="G78" s="143"/>
      <c r="H78" s="143"/>
      <c r="I78" s="143"/>
      <c r="J78" s="248"/>
      <c r="K78" s="248"/>
      <c r="L78" s="326"/>
      <c r="M78" s="326"/>
      <c r="N78" s="326"/>
      <c r="O78" s="326"/>
    </row>
    <row r="79" spans="1:15">
      <c r="A79" s="326"/>
      <c r="B79" s="290" t="str">
        <v>09</v>
      </c>
      <c r="C79" s="233" t="str">
        <v>z tworzyw sztucznych (np. polietylenu)</v>
      </c>
      <c r="D79" s="9" t="str">
        <f t="shared" si="1"/>
        <v>[km]</v>
      </c>
      <c r="E79" s="144">
        <f>SUM(E80:E83)</f>
        <v>0</v>
      </c>
      <c r="F79" s="144">
        <f>SUM(F80:F83)</f>
        <v>0</v>
      </c>
      <c r="G79" s="144">
        <f>SUM(G80:G83)</f>
        <v>0</v>
      </c>
      <c r="H79" s="144">
        <f>SUM(H80:H83)</f>
        <v>0</v>
      </c>
      <c r="I79" s="144">
        <f>SUM(I80:I83)</f>
        <v>0</v>
      </c>
      <c r="J79" s="248"/>
      <c r="K79" s="248"/>
      <c r="L79" s="326"/>
      <c r="M79" s="326"/>
      <c r="N79" s="326"/>
      <c r="O79" s="326"/>
    </row>
    <row r="80" spans="1:15">
      <c r="A80" s="326"/>
      <c r="B80" s="287" t="str">
        <v>10</v>
      </c>
      <c r="C80" s="234" t="str">
        <v>300 &lt; DN[mm]</v>
      </c>
      <c r="D80" s="6" t="str">
        <f t="shared" si="1"/>
        <v>[km]</v>
      </c>
      <c r="E80" s="141"/>
      <c r="F80" s="141"/>
      <c r="G80" s="141"/>
      <c r="H80" s="141"/>
      <c r="I80" s="141"/>
      <c r="J80" s="248"/>
      <c r="K80" s="248"/>
      <c r="L80" s="326"/>
      <c r="M80" s="326"/>
      <c r="N80" s="326"/>
      <c r="O80" s="326"/>
    </row>
    <row r="81" spans="1:15">
      <c r="A81" s="326"/>
      <c r="B81" s="288" t="str">
        <v>11</v>
      </c>
      <c r="C81" s="235" t="str">
        <v>200 &lt; DN[mm] ≤ 300</v>
      </c>
      <c r="D81" s="7" t="str">
        <f t="shared" si="1"/>
        <v>[km]</v>
      </c>
      <c r="E81" s="142"/>
      <c r="F81" s="142"/>
      <c r="G81" s="142"/>
      <c r="H81" s="142"/>
      <c r="I81" s="142"/>
      <c r="J81" s="248"/>
      <c r="K81" s="248"/>
      <c r="L81" s="326"/>
      <c r="M81" s="326"/>
      <c r="N81" s="326"/>
      <c r="O81" s="326"/>
    </row>
    <row r="82" spans="1:15">
      <c r="A82" s="326"/>
      <c r="B82" s="288" t="str">
        <v>12</v>
      </c>
      <c r="C82" s="235" t="str">
        <v>100 &lt; DN[mm] ≤ 200</v>
      </c>
      <c r="D82" s="7" t="str">
        <f t="shared" si="1"/>
        <v>[km]</v>
      </c>
      <c r="E82" s="142"/>
      <c r="F82" s="142"/>
      <c r="G82" s="142"/>
      <c r="H82" s="142"/>
      <c r="I82" s="142"/>
      <c r="J82" s="248"/>
      <c r="K82" s="248"/>
      <c r="L82" s="326"/>
      <c r="M82" s="326"/>
      <c r="N82" s="326"/>
      <c r="O82" s="326"/>
    </row>
    <row r="83" spans="1:15" ht="16.5" thickBot="1">
      <c r="A83" s="326"/>
      <c r="B83" s="291" t="str">
        <v>13</v>
      </c>
      <c r="C83" s="239" t="str">
        <v>DN[mm] ≤ 100</v>
      </c>
      <c r="D83" s="10" t="str">
        <f t="shared" si="1"/>
        <v>[km]</v>
      </c>
      <c r="E83" s="145"/>
      <c r="F83" s="145"/>
      <c r="G83" s="145"/>
      <c r="H83" s="145"/>
      <c r="I83" s="145"/>
      <c r="J83" s="248"/>
      <c r="K83" s="248"/>
      <c r="L83" s="326"/>
      <c r="M83" s="326"/>
      <c r="N83" s="326"/>
      <c r="O83" s="326"/>
    </row>
    <row r="84" spans="1:15" ht="16.5" thickBot="1">
      <c r="A84" s="326"/>
      <c r="B84" s="285" t="str">
        <v>14</v>
      </c>
      <c r="C84" s="11" t="str">
        <v>A2. Gazociągi średniego i niskiego ciśnienia</v>
      </c>
      <c r="D84" s="4" t="str">
        <f t="shared" si="1"/>
        <v>[km]</v>
      </c>
      <c r="E84" s="139">
        <f>SUM(E85,E90)</f>
        <v>0</v>
      </c>
      <c r="F84" s="139">
        <f>SUM(F85,F90)</f>
        <v>0</v>
      </c>
      <c r="G84" s="139">
        <f>SUM(G85,G90)</f>
        <v>0</v>
      </c>
      <c r="H84" s="139">
        <f>SUM(H85,H90)</f>
        <v>0</v>
      </c>
      <c r="I84" s="139">
        <f>SUM(I85,I90)</f>
        <v>0</v>
      </c>
      <c r="J84" s="248"/>
      <c r="K84" s="248"/>
      <c r="L84" s="326"/>
      <c r="M84" s="326"/>
      <c r="N84" s="326"/>
      <c r="O84" s="326"/>
    </row>
    <row r="85" spans="1:15">
      <c r="A85" s="326"/>
      <c r="B85" s="286" t="str">
        <v>15</v>
      </c>
      <c r="C85" s="232" t="str">
        <v>ze stali</v>
      </c>
      <c r="D85" s="5" t="str">
        <f t="shared" si="1"/>
        <v>[km]</v>
      </c>
      <c r="E85" s="140">
        <f>SUM(E86:E89)</f>
        <v>0</v>
      </c>
      <c r="F85" s="140">
        <f>SUM(F86:F89)</f>
        <v>0</v>
      </c>
      <c r="G85" s="140">
        <f>SUM(G86:G89)</f>
        <v>0</v>
      </c>
      <c r="H85" s="140">
        <f>SUM(H86:H89)</f>
        <v>0</v>
      </c>
      <c r="I85" s="140">
        <f>SUM(I86:I89)</f>
        <v>0</v>
      </c>
      <c r="J85" s="248"/>
      <c r="K85" s="248"/>
      <c r="L85" s="326"/>
      <c r="M85" s="326"/>
      <c r="N85" s="326"/>
      <c r="O85" s="326"/>
    </row>
    <row r="86" spans="1:15">
      <c r="A86" s="326"/>
      <c r="B86" s="287" t="str">
        <v>16</v>
      </c>
      <c r="C86" s="234" t="str">
        <v>200 &lt; DN[mm]</v>
      </c>
      <c r="D86" s="6" t="str">
        <f t="shared" si="1"/>
        <v>[km]</v>
      </c>
      <c r="E86" s="141"/>
      <c r="F86" s="141"/>
      <c r="G86" s="141"/>
      <c r="H86" s="141"/>
      <c r="I86" s="141"/>
      <c r="J86" s="248"/>
      <c r="K86" s="248"/>
      <c r="L86" s="326"/>
      <c r="M86" s="326"/>
      <c r="N86" s="326"/>
      <c r="O86" s="326"/>
    </row>
    <row r="87" spans="1:15">
      <c r="A87" s="326"/>
      <c r="B87" s="288" t="str">
        <v>17</v>
      </c>
      <c r="C87" s="235" t="str">
        <v>100 &lt; DN[mm] ≤ 200</v>
      </c>
      <c r="D87" s="7" t="str">
        <f t="shared" si="1"/>
        <v>[km]</v>
      </c>
      <c r="E87" s="142"/>
      <c r="F87" s="142"/>
      <c r="G87" s="142"/>
      <c r="H87" s="142"/>
      <c r="I87" s="142"/>
      <c r="J87" s="248"/>
      <c r="K87" s="248"/>
      <c r="L87" s="326"/>
      <c r="M87" s="326"/>
      <c r="N87" s="326"/>
      <c r="O87" s="326"/>
    </row>
    <row r="88" spans="1:15">
      <c r="A88" s="326"/>
      <c r="B88" s="288" t="str">
        <v>18</v>
      </c>
      <c r="C88" s="236" t="str">
        <v>63 &lt; DN[mm] ≤ 100</v>
      </c>
      <c r="D88" s="7" t="str">
        <f t="shared" si="1"/>
        <v>[km]</v>
      </c>
      <c r="E88" s="142"/>
      <c r="F88" s="142"/>
      <c r="G88" s="142"/>
      <c r="H88" s="142"/>
      <c r="I88" s="142"/>
      <c r="J88" s="248"/>
      <c r="K88" s="248"/>
      <c r="L88" s="326"/>
      <c r="M88" s="326"/>
      <c r="N88" s="326"/>
      <c r="O88" s="326"/>
    </row>
    <row r="89" spans="1:15">
      <c r="A89" s="326"/>
      <c r="B89" s="289" t="str">
        <v>19</v>
      </c>
      <c r="C89" s="238" t="str">
        <v>DN[mm] ≤ 63</v>
      </c>
      <c r="D89" s="8" t="str">
        <f t="shared" si="1"/>
        <v>[km]</v>
      </c>
      <c r="E89" s="143"/>
      <c r="F89" s="143"/>
      <c r="G89" s="143"/>
      <c r="H89" s="143"/>
      <c r="I89" s="143"/>
      <c r="J89" s="248"/>
      <c r="K89" s="248"/>
      <c r="L89" s="326"/>
      <c r="M89" s="326"/>
      <c r="N89" s="326"/>
      <c r="O89" s="326"/>
    </row>
    <row r="90" spans="1:15">
      <c r="A90" s="326"/>
      <c r="B90" s="290" t="str">
        <v>20</v>
      </c>
      <c r="C90" s="233" t="str">
        <v>z tworzyw sztucznych (np. polietylenu)</v>
      </c>
      <c r="D90" s="9" t="str">
        <f t="shared" si="1"/>
        <v>[km]</v>
      </c>
      <c r="E90" s="144">
        <f>SUM(E91:E94)</f>
        <v>0</v>
      </c>
      <c r="F90" s="144">
        <f>SUM(F91:F94)</f>
        <v>0</v>
      </c>
      <c r="G90" s="144">
        <f>SUM(G91:G94)</f>
        <v>0</v>
      </c>
      <c r="H90" s="144">
        <f>SUM(H91:H94)</f>
        <v>0</v>
      </c>
      <c r="I90" s="144">
        <f>SUM(I91:I94)</f>
        <v>0</v>
      </c>
      <c r="J90" s="248"/>
      <c r="K90" s="248"/>
      <c r="L90" s="326"/>
      <c r="M90" s="326"/>
      <c r="N90" s="326"/>
      <c r="O90" s="326"/>
    </row>
    <row r="91" spans="1:15">
      <c r="A91" s="326"/>
      <c r="B91" s="287" t="str">
        <v>21</v>
      </c>
      <c r="C91" s="234" t="str">
        <v>200 &lt; DN[mm]</v>
      </c>
      <c r="D91" s="6" t="str">
        <f t="shared" si="1"/>
        <v>[km]</v>
      </c>
      <c r="E91" s="141"/>
      <c r="F91" s="141"/>
      <c r="G91" s="141"/>
      <c r="H91" s="141"/>
      <c r="I91" s="141"/>
      <c r="J91" s="248"/>
      <c r="K91" s="248"/>
      <c r="L91" s="326"/>
      <c r="M91" s="326"/>
      <c r="N91" s="326"/>
      <c r="O91" s="326"/>
    </row>
    <row r="92" spans="1:15">
      <c r="A92" s="326"/>
      <c r="B92" s="288" t="str">
        <v>22</v>
      </c>
      <c r="C92" s="235" t="str">
        <v>100 &lt; DN[mm] ≤ 200</v>
      </c>
      <c r="D92" s="7" t="str">
        <f t="shared" si="1"/>
        <v>[km]</v>
      </c>
      <c r="E92" s="142"/>
      <c r="F92" s="142"/>
      <c r="G92" s="142"/>
      <c r="H92" s="142"/>
      <c r="I92" s="142"/>
      <c r="J92" s="248"/>
      <c r="K92" s="248"/>
      <c r="L92" s="326"/>
      <c r="M92" s="326"/>
      <c r="N92" s="326"/>
      <c r="O92" s="326"/>
    </row>
    <row r="93" spans="1:15">
      <c r="A93" s="326"/>
      <c r="B93" s="288" t="str">
        <v>23</v>
      </c>
      <c r="C93" s="236" t="str">
        <v>63 &lt; DN[mm] ≤ 100</v>
      </c>
      <c r="D93" s="7" t="str">
        <f t="shared" si="1"/>
        <v>[km]</v>
      </c>
      <c r="E93" s="142"/>
      <c r="F93" s="142"/>
      <c r="G93" s="142"/>
      <c r="H93" s="142"/>
      <c r="I93" s="142"/>
      <c r="J93" s="248"/>
      <c r="K93" s="248"/>
      <c r="L93" s="326"/>
      <c r="M93" s="326"/>
      <c r="N93" s="326"/>
      <c r="O93" s="326"/>
    </row>
    <row r="94" spans="1:15" ht="16.5" thickBot="1">
      <c r="A94" s="326"/>
      <c r="B94" s="291" t="str">
        <v>24</v>
      </c>
      <c r="C94" s="239" t="str">
        <v>DN[mm] ≤ 63</v>
      </c>
      <c r="D94" s="10" t="str">
        <f t="shared" si="1"/>
        <v>[km]</v>
      </c>
      <c r="E94" s="145"/>
      <c r="F94" s="145"/>
      <c r="G94" s="145"/>
      <c r="H94" s="145"/>
      <c r="I94" s="145"/>
      <c r="J94" s="248"/>
      <c r="K94" s="248"/>
      <c r="L94" s="326"/>
      <c r="M94" s="326"/>
      <c r="N94" s="326"/>
      <c r="O94" s="326"/>
    </row>
    <row r="95" spans="1:15" ht="16.5" thickBot="1">
      <c r="A95" s="326"/>
      <c r="B95" s="285" t="str">
        <v>25</v>
      </c>
      <c r="C95" s="11" t="str">
        <v>A3. przyłącza</v>
      </c>
      <c r="D95" s="4" t="str">
        <f t="shared" si="1"/>
        <v>[km]</v>
      </c>
      <c r="E95" s="139">
        <f>SUM(E96,E101)</f>
        <v>0</v>
      </c>
      <c r="F95" s="139">
        <f>SUM(F96,F101)</f>
        <v>0</v>
      </c>
      <c r="G95" s="139">
        <f>SUM(G96,G101)</f>
        <v>0</v>
      </c>
      <c r="H95" s="139">
        <f>SUM(H96,H101)</f>
        <v>0</v>
      </c>
      <c r="I95" s="139">
        <f>SUM(I96,I101)</f>
        <v>0</v>
      </c>
      <c r="J95" s="248"/>
      <c r="K95" s="248"/>
      <c r="L95" s="326"/>
      <c r="M95" s="326"/>
      <c r="N95" s="326"/>
      <c r="O95" s="326"/>
    </row>
    <row r="96" spans="1:15">
      <c r="A96" s="326"/>
      <c r="B96" s="286" t="str">
        <v>26</v>
      </c>
      <c r="C96" s="232" t="str">
        <v>ze stali</v>
      </c>
      <c r="D96" s="5" t="str">
        <f t="shared" si="1"/>
        <v>[km]</v>
      </c>
      <c r="E96" s="140">
        <f>SUM(E97:E100)</f>
        <v>0</v>
      </c>
      <c r="F96" s="140">
        <f>SUM(F97:F100)</f>
        <v>0</v>
      </c>
      <c r="G96" s="140">
        <f>SUM(G97:G100)</f>
        <v>0</v>
      </c>
      <c r="H96" s="140">
        <f>SUM(H97:H100)</f>
        <v>0</v>
      </c>
      <c r="I96" s="140">
        <f>SUM(I97:I100)</f>
        <v>0</v>
      </c>
      <c r="J96" s="248"/>
      <c r="K96" s="248"/>
      <c r="L96" s="326"/>
      <c r="M96" s="326"/>
      <c r="N96" s="326"/>
      <c r="O96" s="326"/>
    </row>
    <row r="97" spans="1:15">
      <c r="A97" s="326"/>
      <c r="B97" s="287" t="str">
        <v>27</v>
      </c>
      <c r="C97" s="237" t="str">
        <v>90 &lt; DN[mm]</v>
      </c>
      <c r="D97" s="6" t="str">
        <f t="shared" si="1"/>
        <v>[km]</v>
      </c>
      <c r="E97" s="141"/>
      <c r="F97" s="141"/>
      <c r="G97" s="141"/>
      <c r="H97" s="141"/>
      <c r="I97" s="141"/>
      <c r="J97" s="248"/>
      <c r="K97" s="248"/>
      <c r="L97" s="326"/>
      <c r="M97" s="326"/>
      <c r="N97" s="326"/>
      <c r="O97" s="326"/>
    </row>
    <row r="98" spans="1:15">
      <c r="A98" s="326"/>
      <c r="B98" s="288" t="str">
        <v>28</v>
      </c>
      <c r="C98" s="236" t="str">
        <v>63 &lt; DN[mm] ≤ 90</v>
      </c>
      <c r="D98" s="7" t="str">
        <f t="shared" si="1"/>
        <v>[km]</v>
      </c>
      <c r="E98" s="142"/>
      <c r="F98" s="142"/>
      <c r="G98" s="142"/>
      <c r="H98" s="142"/>
      <c r="I98" s="142"/>
      <c r="J98" s="248"/>
      <c r="K98" s="248"/>
      <c r="L98" s="326"/>
      <c r="M98" s="326"/>
      <c r="N98" s="326"/>
      <c r="O98" s="326"/>
    </row>
    <row r="99" spans="1:15">
      <c r="A99" s="326"/>
      <c r="B99" s="288" t="str">
        <v>29</v>
      </c>
      <c r="C99" s="236" t="str">
        <v>32 &lt; DN[mm] ≤ 63</v>
      </c>
      <c r="D99" s="7" t="str">
        <f t="shared" si="1"/>
        <v>[km]</v>
      </c>
      <c r="E99" s="142"/>
      <c r="F99" s="142"/>
      <c r="G99" s="142"/>
      <c r="H99" s="142"/>
      <c r="I99" s="142"/>
      <c r="J99" s="248"/>
      <c r="K99" s="248"/>
      <c r="L99" s="326"/>
      <c r="M99" s="326"/>
      <c r="N99" s="326"/>
      <c r="O99" s="326"/>
    </row>
    <row r="100" spans="1:15">
      <c r="A100" s="326"/>
      <c r="B100" s="289" t="str">
        <v>30</v>
      </c>
      <c r="C100" s="238" t="str">
        <v>DN[mm] ≤ 32</v>
      </c>
      <c r="D100" s="8" t="str">
        <f t="shared" si="1"/>
        <v>[km]</v>
      </c>
      <c r="E100" s="143"/>
      <c r="F100" s="143"/>
      <c r="G100" s="143"/>
      <c r="H100" s="143"/>
      <c r="I100" s="143"/>
      <c r="J100" s="248"/>
      <c r="K100" s="248"/>
      <c r="L100" s="326"/>
      <c r="M100" s="326"/>
      <c r="N100" s="326"/>
      <c r="O100" s="326"/>
    </row>
    <row r="101" spans="1:15">
      <c r="A101" s="326"/>
      <c r="B101" s="290" t="str">
        <v>31</v>
      </c>
      <c r="C101" s="233" t="str">
        <v>z tworzyw sztucznych (np. polietylenu)</v>
      </c>
      <c r="D101" s="9" t="str">
        <f t="shared" si="1"/>
        <v>[km]</v>
      </c>
      <c r="E101" s="144">
        <f>SUM(E102:E105)</f>
        <v>0</v>
      </c>
      <c r="F101" s="144">
        <f>SUM(F102:F105)</f>
        <v>0</v>
      </c>
      <c r="G101" s="144">
        <f>SUM(G102:G105)</f>
        <v>0</v>
      </c>
      <c r="H101" s="144">
        <f>SUM(H102:H105)</f>
        <v>0</v>
      </c>
      <c r="I101" s="144">
        <f>SUM(I102:I105)</f>
        <v>0</v>
      </c>
      <c r="J101" s="248"/>
      <c r="K101" s="248"/>
      <c r="L101" s="326"/>
      <c r="M101" s="326"/>
      <c r="N101" s="326"/>
      <c r="O101" s="326"/>
    </row>
    <row r="102" spans="1:15">
      <c r="A102" s="326"/>
      <c r="B102" s="287" t="str">
        <v>32</v>
      </c>
      <c r="C102" s="237" t="str">
        <v>90 &lt; DN[mm]</v>
      </c>
      <c r="D102" s="6" t="str">
        <f t="shared" si="1"/>
        <v>[km]</v>
      </c>
      <c r="E102" s="141"/>
      <c r="F102" s="141"/>
      <c r="G102" s="141"/>
      <c r="H102" s="141"/>
      <c r="I102" s="141"/>
      <c r="J102" s="248"/>
      <c r="K102" s="248"/>
      <c r="L102" s="326"/>
      <c r="M102" s="326"/>
      <c r="N102" s="326"/>
      <c r="O102" s="326"/>
    </row>
    <row r="103" spans="1:15">
      <c r="A103" s="326"/>
      <c r="B103" s="288" t="str">
        <v>33</v>
      </c>
      <c r="C103" s="236" t="str">
        <v>63 &lt; DN[mm] ≤ 90</v>
      </c>
      <c r="D103" s="7" t="str">
        <f t="shared" si="1"/>
        <v>[km]</v>
      </c>
      <c r="E103" s="142"/>
      <c r="F103" s="142"/>
      <c r="G103" s="142"/>
      <c r="H103" s="142"/>
      <c r="I103" s="142"/>
      <c r="J103" s="248"/>
      <c r="K103" s="248"/>
      <c r="L103" s="326"/>
      <c r="M103" s="326"/>
      <c r="N103" s="326"/>
      <c r="O103" s="326"/>
    </row>
    <row r="104" spans="1:15">
      <c r="A104" s="326"/>
      <c r="B104" s="288" t="str">
        <v>34</v>
      </c>
      <c r="C104" s="236" t="str">
        <v>32 &lt; DN[mm] ≤ 63</v>
      </c>
      <c r="D104" s="7" t="str">
        <f t="shared" si="1"/>
        <v>[km]</v>
      </c>
      <c r="E104" s="142"/>
      <c r="F104" s="142"/>
      <c r="G104" s="142"/>
      <c r="H104" s="142"/>
      <c r="I104" s="142"/>
      <c r="J104" s="248"/>
      <c r="K104" s="248"/>
      <c r="L104" s="326"/>
      <c r="M104" s="326"/>
      <c r="N104" s="326"/>
      <c r="O104" s="326"/>
    </row>
    <row r="105" spans="1:15" ht="16.5" thickBot="1">
      <c r="A105" s="326"/>
      <c r="B105" s="291" t="str">
        <v>35</v>
      </c>
      <c r="C105" s="239" t="str">
        <v>DN[mm] ≤ 32</v>
      </c>
      <c r="D105" s="10" t="str">
        <f t="shared" si="1"/>
        <v>[km]</v>
      </c>
      <c r="E105" s="145"/>
      <c r="F105" s="145"/>
      <c r="G105" s="145"/>
      <c r="H105" s="145"/>
      <c r="I105" s="145"/>
      <c r="J105" s="248"/>
      <c r="K105" s="248"/>
      <c r="L105" s="326"/>
      <c r="M105" s="326"/>
      <c r="N105" s="326"/>
      <c r="O105" s="326"/>
    </row>
    <row r="106" spans="1:15" ht="16.5" thickBot="1">
      <c r="A106" s="326"/>
      <c r="B106" s="293" t="str">
        <v>36</v>
      </c>
      <c r="C106" s="1" t="str">
        <v>B. STACJE GAZOWE, TŁOCZNIE I WĘZŁY</v>
      </c>
      <c r="D106" s="2" t="str">
        <f t="shared" ref="D106:D127" si="2">JM_04</f>
        <v>[szt.]</v>
      </c>
      <c r="E106" s="138">
        <f>SUM(E107,E111,E115,E119:E120)</f>
        <v>0</v>
      </c>
      <c r="F106" s="138">
        <f>SUM(F107,F111,F115,F119:F120)</f>
        <v>0</v>
      </c>
      <c r="G106" s="138">
        <f>SUM(G107,G111,G115,G119:G120)</f>
        <v>0</v>
      </c>
      <c r="H106" s="138">
        <f>SUM(H107,H111,H115,H119:H120)</f>
        <v>0</v>
      </c>
      <c r="I106" s="138">
        <f>SUM(I107,I111,I115,I119:I120)</f>
        <v>0</v>
      </c>
      <c r="J106" s="248"/>
      <c r="K106" s="248"/>
      <c r="L106" s="326"/>
      <c r="M106" s="326"/>
      <c r="N106" s="326"/>
      <c r="O106" s="326"/>
    </row>
    <row r="107" spans="1:15">
      <c r="A107" s="326"/>
      <c r="B107" s="286" t="str">
        <v>37</v>
      </c>
      <c r="C107" s="12" t="str">
        <v>B1. stacje redukcyjno-pomiarowe I°</v>
      </c>
      <c r="D107" s="5" t="str">
        <f t="shared" si="2"/>
        <v>[szt.]</v>
      </c>
      <c r="E107" s="140">
        <f>SUM(E108:E110)</f>
        <v>0</v>
      </c>
      <c r="F107" s="140">
        <f>SUM(F108:F110)</f>
        <v>0</v>
      </c>
      <c r="G107" s="140">
        <f>SUM(G108:G110)</f>
        <v>0</v>
      </c>
      <c r="H107" s="140">
        <f>SUM(H108:H110)</f>
        <v>0</v>
      </c>
      <c r="I107" s="140">
        <f>SUM(I108:I110)</f>
        <v>0</v>
      </c>
      <c r="J107" s="248"/>
      <c r="K107" s="248"/>
      <c r="L107" s="326"/>
      <c r="M107" s="326"/>
      <c r="N107" s="326"/>
      <c r="O107" s="326"/>
    </row>
    <row r="108" spans="1:15">
      <c r="A108" s="326"/>
      <c r="B108" s="287" t="str">
        <v>38</v>
      </c>
      <c r="C108" s="234" t="str">
        <v>3000 &lt; Q[m³/h]</v>
      </c>
      <c r="D108" s="6" t="str">
        <f t="shared" si="2"/>
        <v>[szt.]</v>
      </c>
      <c r="E108" s="141"/>
      <c r="F108" s="141"/>
      <c r="G108" s="141"/>
      <c r="H108" s="141"/>
      <c r="I108" s="141"/>
      <c r="J108" s="248"/>
      <c r="K108" s="248"/>
      <c r="L108" s="326"/>
      <c r="M108" s="326"/>
      <c r="N108" s="326"/>
      <c r="O108" s="326"/>
    </row>
    <row r="109" spans="1:15">
      <c r="A109" s="326"/>
      <c r="B109" s="288" t="str">
        <v>39</v>
      </c>
      <c r="C109" s="235" t="str">
        <v>1000 &lt; Q[m³/h] ≤ 3000</v>
      </c>
      <c r="D109" s="7" t="str">
        <f t="shared" si="2"/>
        <v>[szt.]</v>
      </c>
      <c r="E109" s="142"/>
      <c r="F109" s="142"/>
      <c r="G109" s="142"/>
      <c r="H109" s="142"/>
      <c r="I109" s="142"/>
      <c r="J109" s="248"/>
      <c r="K109" s="248"/>
      <c r="L109" s="326"/>
      <c r="M109" s="326"/>
      <c r="N109" s="326"/>
      <c r="O109" s="326"/>
    </row>
    <row r="110" spans="1:15">
      <c r="A110" s="326"/>
      <c r="B110" s="289" t="str">
        <v>40</v>
      </c>
      <c r="C110" s="243" t="str">
        <v>Q[m³/h] ≤ 1000</v>
      </c>
      <c r="D110" s="8" t="str">
        <f t="shared" si="2"/>
        <v>[szt.]</v>
      </c>
      <c r="E110" s="143"/>
      <c r="F110" s="143"/>
      <c r="G110" s="143"/>
      <c r="H110" s="143"/>
      <c r="I110" s="143"/>
      <c r="J110" s="248"/>
      <c r="K110" s="248"/>
      <c r="L110" s="326"/>
      <c r="M110" s="326"/>
      <c r="N110" s="326"/>
      <c r="O110" s="326"/>
    </row>
    <row r="111" spans="1:15">
      <c r="A111" s="326"/>
      <c r="B111" s="290" t="str">
        <v>41</v>
      </c>
      <c r="C111" s="13" t="str">
        <v>B2. stacje redukcyjno-pomiarowe II°</v>
      </c>
      <c r="D111" s="9" t="str">
        <f t="shared" si="2"/>
        <v>[szt.]</v>
      </c>
      <c r="E111" s="144">
        <f>SUM(E112:E114)</f>
        <v>0</v>
      </c>
      <c r="F111" s="144">
        <f>SUM(F112:F114)</f>
        <v>0</v>
      </c>
      <c r="G111" s="144">
        <f>SUM(G112:G114)</f>
        <v>0</v>
      </c>
      <c r="H111" s="144">
        <f>SUM(H112:H114)</f>
        <v>0</v>
      </c>
      <c r="I111" s="144">
        <f>SUM(I112:I114)</f>
        <v>0</v>
      </c>
      <c r="J111" s="248"/>
      <c r="K111" s="248"/>
      <c r="L111" s="326"/>
      <c r="M111" s="326"/>
      <c r="N111" s="326"/>
      <c r="O111" s="326"/>
    </row>
    <row r="112" spans="1:15">
      <c r="A112" s="326"/>
      <c r="B112" s="287" t="str">
        <v>42</v>
      </c>
      <c r="C112" s="234" t="str">
        <v>1000 &lt; Q[m³/h]</v>
      </c>
      <c r="D112" s="6" t="str">
        <f t="shared" si="2"/>
        <v>[szt.]</v>
      </c>
      <c r="E112" s="141"/>
      <c r="F112" s="141"/>
      <c r="G112" s="141"/>
      <c r="H112" s="141"/>
      <c r="I112" s="141"/>
      <c r="J112" s="248"/>
      <c r="K112" s="248"/>
      <c r="L112" s="326"/>
      <c r="M112" s="326"/>
      <c r="N112" s="326"/>
      <c r="O112" s="326"/>
    </row>
    <row r="113" spans="1:15">
      <c r="A113" s="326"/>
      <c r="B113" s="288" t="str">
        <v>43</v>
      </c>
      <c r="C113" s="236" t="str">
        <v>300 &lt; Q[m³/h] ≤ 1000</v>
      </c>
      <c r="D113" s="7" t="str">
        <f t="shared" si="2"/>
        <v>[szt.]</v>
      </c>
      <c r="E113" s="142"/>
      <c r="F113" s="142"/>
      <c r="G113" s="142"/>
      <c r="H113" s="142"/>
      <c r="I113" s="142"/>
      <c r="J113" s="248"/>
      <c r="K113" s="248"/>
      <c r="L113" s="326"/>
      <c r="M113" s="326"/>
      <c r="N113" s="326"/>
      <c r="O113" s="326"/>
    </row>
    <row r="114" spans="1:15">
      <c r="A114" s="326"/>
      <c r="B114" s="289" t="str">
        <v>44</v>
      </c>
      <c r="C114" s="243" t="str">
        <v>Q[m³/h] ≤ 300</v>
      </c>
      <c r="D114" s="8" t="str">
        <f t="shared" si="2"/>
        <v>[szt.]</v>
      </c>
      <c r="E114" s="143"/>
      <c r="F114" s="143"/>
      <c r="G114" s="143"/>
      <c r="H114" s="143"/>
      <c r="I114" s="143"/>
      <c r="J114" s="248"/>
      <c r="K114" s="248"/>
      <c r="L114" s="326"/>
      <c r="M114" s="326"/>
      <c r="N114" s="326"/>
      <c r="O114" s="326"/>
    </row>
    <row r="115" spans="1:15">
      <c r="A115" s="326"/>
      <c r="B115" s="290" t="str">
        <v>45</v>
      </c>
      <c r="C115" s="13" t="str">
        <v>B3. stacje LNG</v>
      </c>
      <c r="D115" s="9" t="str">
        <f t="shared" si="2"/>
        <v>[szt.]</v>
      </c>
      <c r="E115" s="144">
        <f>SUM(E116:E118)</f>
        <v>0</v>
      </c>
      <c r="F115" s="144">
        <f>SUM(F116:F118)</f>
        <v>0</v>
      </c>
      <c r="G115" s="144">
        <f>SUM(G116:G118)</f>
        <v>0</v>
      </c>
      <c r="H115" s="144">
        <f>SUM(H116:H118)</f>
        <v>0</v>
      </c>
      <c r="I115" s="144">
        <f>SUM(I116:I118)</f>
        <v>0</v>
      </c>
      <c r="J115" s="248"/>
      <c r="K115" s="248"/>
      <c r="L115" s="326"/>
      <c r="M115" s="326"/>
      <c r="N115" s="326"/>
      <c r="O115" s="326"/>
    </row>
    <row r="116" spans="1:15">
      <c r="A116" s="326"/>
      <c r="B116" s="287" t="str">
        <v>46</v>
      </c>
      <c r="C116" s="234" t="str">
        <v>1000 &lt; Q[m³/h]</v>
      </c>
      <c r="D116" s="6" t="str">
        <f t="shared" si="2"/>
        <v>[szt.]</v>
      </c>
      <c r="E116" s="141"/>
      <c r="F116" s="141"/>
      <c r="G116" s="141"/>
      <c r="H116" s="141"/>
      <c r="I116" s="141"/>
      <c r="J116" s="248"/>
      <c r="K116" s="248"/>
      <c r="L116" s="326"/>
      <c r="M116" s="326"/>
      <c r="N116" s="326"/>
      <c r="O116" s="326"/>
    </row>
    <row r="117" spans="1:15">
      <c r="A117" s="326"/>
      <c r="B117" s="288" t="str">
        <v>47</v>
      </c>
      <c r="C117" s="236" t="str">
        <v>300 &lt; Q[m³/h] ≤ 1000</v>
      </c>
      <c r="D117" s="7" t="str">
        <f t="shared" si="2"/>
        <v>[szt.]</v>
      </c>
      <c r="E117" s="142"/>
      <c r="F117" s="142"/>
      <c r="G117" s="142"/>
      <c r="H117" s="142"/>
      <c r="I117" s="142"/>
      <c r="J117" s="248"/>
      <c r="K117" s="248"/>
      <c r="L117" s="326"/>
      <c r="M117" s="326"/>
      <c r="N117" s="326"/>
      <c r="O117" s="326"/>
    </row>
    <row r="118" spans="1:15">
      <c r="A118" s="326"/>
      <c r="B118" s="289" t="str">
        <v>48</v>
      </c>
      <c r="C118" s="243" t="str">
        <v>Q[m³/h] ≤ 300</v>
      </c>
      <c r="D118" s="8" t="str">
        <f t="shared" si="2"/>
        <v>[szt.]</v>
      </c>
      <c r="E118" s="143"/>
      <c r="F118" s="143"/>
      <c r="G118" s="143"/>
      <c r="H118" s="143"/>
      <c r="I118" s="143"/>
      <c r="J118" s="248"/>
      <c r="K118" s="248"/>
      <c r="L118" s="326"/>
      <c r="M118" s="326"/>
      <c r="N118" s="326"/>
      <c r="O118" s="326"/>
    </row>
    <row r="119" spans="1:15">
      <c r="A119" s="326"/>
      <c r="B119" s="294" t="str">
        <v>49</v>
      </c>
      <c r="C119" s="14" t="str">
        <v>B4. tłocznie gazu</v>
      </c>
      <c r="D119" s="15" t="str">
        <f t="shared" si="2"/>
        <v>[szt.]</v>
      </c>
      <c r="E119" s="144"/>
      <c r="F119" s="144"/>
      <c r="G119" s="144"/>
      <c r="H119" s="144"/>
      <c r="I119" s="144"/>
      <c r="J119" s="248"/>
      <c r="K119" s="248"/>
      <c r="L119" s="326"/>
      <c r="M119" s="326"/>
      <c r="N119" s="326"/>
      <c r="O119" s="326"/>
    </row>
    <row r="120" spans="1:15" ht="16.5" thickBot="1">
      <c r="A120" s="326"/>
      <c r="B120" s="295" t="str">
        <v>50</v>
      </c>
      <c r="C120" s="16" t="str">
        <v>B5. węzły</v>
      </c>
      <c r="D120" s="17" t="str">
        <f t="shared" si="2"/>
        <v>[szt.]</v>
      </c>
      <c r="E120" s="146"/>
      <c r="F120" s="146"/>
      <c r="G120" s="146"/>
      <c r="H120" s="146"/>
      <c r="I120" s="146"/>
      <c r="J120" s="248"/>
      <c r="K120" s="248"/>
      <c r="L120" s="326"/>
      <c r="M120" s="326"/>
      <c r="N120" s="326"/>
      <c r="O120" s="326"/>
    </row>
    <row r="121" spans="1:15" ht="16.5" thickBot="1">
      <c r="A121" s="326"/>
      <c r="B121" s="293" t="str">
        <v>51</v>
      </c>
      <c r="C121" s="1" t="str">
        <v>C. GAZOMIERZE I UKŁADY POMIAROWE</v>
      </c>
      <c r="D121" s="2" t="str">
        <f t="shared" si="2"/>
        <v>[szt.]</v>
      </c>
      <c r="E121" s="138">
        <f>SUM(E122,E125:E127)</f>
        <v>0</v>
      </c>
      <c r="F121" s="138">
        <f>SUM(F122,F125:F127)</f>
        <v>0</v>
      </c>
      <c r="G121" s="138">
        <f>SUM(G122,G125:G127)</f>
        <v>0</v>
      </c>
      <c r="H121" s="138">
        <f>SUM(H122,H125:H127)</f>
        <v>0</v>
      </c>
      <c r="I121" s="138">
        <f>SUM(I122,I125:I127)</f>
        <v>0</v>
      </c>
      <c r="J121" s="326"/>
      <c r="K121" s="326"/>
      <c r="L121" s="326"/>
      <c r="M121" s="326"/>
      <c r="N121" s="326"/>
      <c r="O121" s="326"/>
    </row>
    <row r="122" spans="1:15">
      <c r="A122" s="326"/>
      <c r="B122" s="286" t="str">
        <v>52</v>
      </c>
      <c r="C122" s="12" t="str">
        <v>C1. Gazomierze miechowe</v>
      </c>
      <c r="D122" s="5" t="str">
        <f t="shared" si="2"/>
        <v>[szt.]</v>
      </c>
      <c r="E122" s="140">
        <f>SUM(E123:E124)</f>
        <v>0</v>
      </c>
      <c r="F122" s="140">
        <f>SUM(F123:F124)</f>
        <v>0</v>
      </c>
      <c r="G122" s="140">
        <f>SUM(G123:G124)</f>
        <v>0</v>
      </c>
      <c r="H122" s="140">
        <f>SUM(H123:H124)</f>
        <v>0</v>
      </c>
      <c r="I122" s="140">
        <f>SUM(I123:I124)</f>
        <v>0</v>
      </c>
      <c r="J122" s="326"/>
      <c r="K122" s="326"/>
      <c r="L122" s="326"/>
      <c r="M122" s="326"/>
      <c r="N122" s="326"/>
      <c r="O122" s="326"/>
    </row>
    <row r="123" spans="1:15">
      <c r="A123" s="326"/>
      <c r="B123" s="287" t="str">
        <v>53</v>
      </c>
      <c r="C123" s="237" t="str">
        <v>G1.6 ÷ G6 (nowe)</v>
      </c>
      <c r="D123" s="6" t="str">
        <f t="shared" si="2"/>
        <v>[szt.]</v>
      </c>
      <c r="E123" s="141"/>
      <c r="F123" s="141"/>
      <c r="G123" s="141"/>
      <c r="H123" s="141"/>
      <c r="I123" s="141"/>
      <c r="J123" s="326"/>
      <c r="K123" s="326"/>
      <c r="L123" s="326"/>
      <c r="M123" s="326"/>
      <c r="N123" s="326"/>
      <c r="O123" s="326"/>
    </row>
    <row r="124" spans="1:15">
      <c r="A124" s="326"/>
      <c r="B124" s="292" t="str">
        <v>54</v>
      </c>
      <c r="C124" s="240" t="str">
        <v>G10 ÷ G650 (nowe)</v>
      </c>
      <c r="D124" s="241" t="str">
        <f t="shared" si="2"/>
        <v>[szt.]</v>
      </c>
      <c r="E124" s="242"/>
      <c r="F124" s="242"/>
      <c r="G124" s="242"/>
      <c r="H124" s="242"/>
      <c r="I124" s="242"/>
      <c r="J124" s="326"/>
      <c r="K124" s="326"/>
      <c r="L124" s="326"/>
      <c r="M124" s="326"/>
      <c r="N124" s="326"/>
      <c r="O124" s="326"/>
    </row>
    <row r="125" spans="1:15">
      <c r="A125" s="326"/>
      <c r="B125" s="290" t="str">
        <v>55</v>
      </c>
      <c r="C125" s="13" t="str">
        <v>C2. Gazomierze turbinowe</v>
      </c>
      <c r="D125" s="9" t="str">
        <f t="shared" si="2"/>
        <v>[szt.]</v>
      </c>
      <c r="E125" s="144"/>
      <c r="F125" s="144"/>
      <c r="G125" s="144"/>
      <c r="H125" s="144"/>
      <c r="I125" s="144"/>
      <c r="J125" s="326"/>
      <c r="K125" s="326"/>
      <c r="L125" s="326"/>
      <c r="M125" s="326"/>
      <c r="N125" s="326"/>
      <c r="O125" s="326"/>
    </row>
    <row r="126" spans="1:15">
      <c r="A126" s="326"/>
      <c r="B126" s="290" t="str">
        <v>56</v>
      </c>
      <c r="C126" s="13" t="str">
        <v>C3. Gazomierze rotorowe</v>
      </c>
      <c r="D126" s="9" t="str">
        <f t="shared" si="2"/>
        <v>[szt.]</v>
      </c>
      <c r="E126" s="144"/>
      <c r="F126" s="144"/>
      <c r="G126" s="144"/>
      <c r="H126" s="144"/>
      <c r="I126" s="144"/>
      <c r="J126" s="326"/>
      <c r="K126" s="326"/>
      <c r="L126" s="326"/>
      <c r="M126" s="326"/>
      <c r="N126" s="326"/>
      <c r="O126" s="326"/>
    </row>
    <row r="127" spans="1:15" ht="16.5" thickBot="1">
      <c r="A127" s="326"/>
      <c r="B127" s="295" t="str">
        <v>57</v>
      </c>
      <c r="C127" s="16" t="str">
        <v xml:space="preserve">C4. Inne </v>
      </c>
      <c r="D127" s="17" t="str">
        <f t="shared" si="2"/>
        <v>[szt.]</v>
      </c>
      <c r="E127" s="146"/>
      <c r="F127" s="146"/>
      <c r="G127" s="146"/>
      <c r="H127" s="146"/>
      <c r="I127" s="146"/>
      <c r="J127" s="326"/>
      <c r="K127" s="326"/>
      <c r="L127" s="326"/>
      <c r="M127" s="326"/>
      <c r="N127" s="326"/>
      <c r="O127" s="326"/>
    </row>
    <row r="128" spans="1:15">
      <c r="A128" s="326"/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</row>
    <row r="129" spans="1:15">
      <c r="A129" s="326"/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</row>
    <row r="130" spans="1:15" ht="24.75" customHeight="1" thickBot="1">
      <c r="A130" s="326"/>
      <c r="B130" s="335" t="s">
        <v>231</v>
      </c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</row>
    <row r="131" spans="1:15">
      <c r="A131" s="326"/>
      <c r="B131" s="797" t="str">
        <f>'Tab.G1.1-4'!$B$8</f>
        <v>LP</v>
      </c>
      <c r="C131" s="807" t="str">
        <f>'Tab.G1.1-4'!$C$8</f>
        <v>WYSZCZEGÓLNIENIE</v>
      </c>
      <c r="D131" s="800"/>
      <c r="E131" s="804" t="str">
        <f>$E$7</f>
        <v>PLAN DO REALIZACJI</v>
      </c>
      <c r="F131" s="805"/>
      <c r="G131" s="805"/>
      <c r="H131" s="805"/>
      <c r="I131" s="806"/>
      <c r="J131" s="248"/>
      <c r="K131" s="248"/>
      <c r="L131" s="326"/>
      <c r="M131" s="326"/>
      <c r="N131" s="326"/>
      <c r="O131" s="326"/>
    </row>
    <row r="132" spans="1:15">
      <c r="A132" s="326"/>
      <c r="B132" s="798"/>
      <c r="C132" s="808"/>
      <c r="D132" s="802"/>
      <c r="E132" s="514">
        <f>SUM(Rok_ZPR,1)</f>
        <v>2024</v>
      </c>
      <c r="F132" s="514">
        <f>SUM(E132,1)</f>
        <v>2025</v>
      </c>
      <c r="G132" s="514">
        <f>SUM(F132,1)</f>
        <v>2026</v>
      </c>
      <c r="H132" s="514">
        <f>SUM(G132,1)</f>
        <v>2027</v>
      </c>
      <c r="I132" s="684">
        <f>SUM(H132,1)</f>
        <v>2028</v>
      </c>
      <c r="J132" s="248"/>
      <c r="K132" s="248"/>
      <c r="L132" s="326"/>
      <c r="M132" s="326"/>
      <c r="N132" s="326"/>
      <c r="O132" s="326"/>
    </row>
    <row r="133" spans="1:15" ht="16.5" thickBot="1">
      <c r="A133" s="326"/>
      <c r="B133" s="296" t="str">
        <f t="array" ref="B133:B189">$B$9:$B$65</f>
        <v>01</v>
      </c>
      <c r="C133" s="795" t="str">
        <f>'Tab.G5.1-3'!$B$10</f>
        <v>02</v>
      </c>
      <c r="D133" s="796"/>
      <c r="E133" s="728" t="str">
        <f>'Tab.G5.1-3'!$B$11</f>
        <v>03</v>
      </c>
      <c r="F133" s="728" t="str">
        <f>'Tab.G5.1-3'!$B$12</f>
        <v>04</v>
      </c>
      <c r="G133" s="728" t="str">
        <f>'Tab.G5.1-3'!$B$13</f>
        <v>05</v>
      </c>
      <c r="H133" s="728" t="str">
        <f>'Tab.G5.1-3'!$B$14</f>
        <v>06</v>
      </c>
      <c r="I133" s="297" t="str">
        <f>'Tab.G5.1-3'!$B$15</f>
        <v>07</v>
      </c>
      <c r="J133" s="248"/>
      <c r="K133" s="248"/>
      <c r="L133" s="326"/>
      <c r="M133" s="326"/>
      <c r="N133" s="326"/>
      <c r="O133" s="326"/>
    </row>
    <row r="134" spans="1:15" ht="16.5" thickBot="1">
      <c r="A134" s="326"/>
      <c r="B134" s="293" t="str">
        <v>02</v>
      </c>
      <c r="C134" s="344" t="str">
        <f t="array" ref="C134:C189">$C$10:$C$65</f>
        <v>A. GAZOCIĄGI DYSTRYBUCYJNE, Z TEGO:</v>
      </c>
      <c r="D134" s="345" t="str">
        <f t="shared" ref="D134:D167" si="3">JM_05</f>
        <v>[tys. zł/km]</v>
      </c>
      <c r="E134" s="518" t="str">
        <f t="array" ref="E134:E189">IFERROR($E$10:$E$65/$E$72:$E$127,"")</f>
        <v/>
      </c>
      <c r="F134" s="518" t="str">
        <f t="array" ref="F134:F189">IFERROR($F$10:$F$65/$F$72:$F$127,"")</f>
        <v/>
      </c>
      <c r="G134" s="346" t="str">
        <f t="array" ref="G134:G189">IFERROR($G$10:$G$65/$G$72:$G$127,"")</f>
        <v/>
      </c>
      <c r="H134" s="346" t="str">
        <f t="array" ref="H134:H189">IFERROR($H$10:$H$65/$H$72:$H$127,"")</f>
        <v/>
      </c>
      <c r="I134" s="346" t="str">
        <f t="array" ref="I134:I189">IFERROR($I$10:$I$65/$I$72:$I$127,"")</f>
        <v/>
      </c>
      <c r="J134" s="248"/>
      <c r="K134" s="248"/>
      <c r="L134" s="326"/>
      <c r="M134" s="326"/>
      <c r="N134" s="326"/>
      <c r="O134" s="326"/>
    </row>
    <row r="135" spans="1:15" ht="16.5" thickBot="1">
      <c r="A135" s="326"/>
      <c r="B135" s="285" t="str">
        <v>03</v>
      </c>
      <c r="C135" s="3" t="str">
        <v>A1. Gazociągi wysokiego i podyższonego średniego ciśnienia</v>
      </c>
      <c r="D135" s="4" t="str">
        <f t="shared" si="3"/>
        <v>[tys. zł/km]</v>
      </c>
      <c r="E135" s="685" t="str">
        <v/>
      </c>
      <c r="F135" s="685" t="str">
        <v/>
      </c>
      <c r="G135" s="139" t="str">
        <v/>
      </c>
      <c r="H135" s="139" t="str">
        <v/>
      </c>
      <c r="I135" s="139" t="str">
        <v/>
      </c>
      <c r="J135" s="248"/>
      <c r="K135" s="248"/>
      <c r="L135" s="326"/>
      <c r="M135" s="326"/>
      <c r="N135" s="326"/>
      <c r="O135" s="326"/>
    </row>
    <row r="136" spans="1:15">
      <c r="A136" s="326"/>
      <c r="B136" s="286" t="str">
        <v>04</v>
      </c>
      <c r="C136" s="232" t="str">
        <v>ze stali</v>
      </c>
      <c r="D136" s="5" t="str">
        <f t="shared" si="3"/>
        <v>[tys. zł/km]</v>
      </c>
      <c r="E136" s="519" t="str">
        <v/>
      </c>
      <c r="F136" s="519" t="str">
        <v/>
      </c>
      <c r="G136" s="140" t="str">
        <v/>
      </c>
      <c r="H136" s="140" t="str">
        <v/>
      </c>
      <c r="I136" s="140" t="str">
        <v/>
      </c>
      <c r="J136" s="248"/>
      <c r="K136" s="248"/>
      <c r="L136" s="326"/>
      <c r="M136" s="326"/>
      <c r="N136" s="326"/>
      <c r="O136" s="326"/>
    </row>
    <row r="137" spans="1:15">
      <c r="A137" s="326"/>
      <c r="B137" s="287" t="str">
        <v>05</v>
      </c>
      <c r="C137" s="234" t="str">
        <v>300 &lt; DN[mm]</v>
      </c>
      <c r="D137" s="6" t="str">
        <f t="shared" si="3"/>
        <v>[tys. zł/km]</v>
      </c>
      <c r="E137" s="520" t="str">
        <v/>
      </c>
      <c r="F137" s="520" t="str">
        <v/>
      </c>
      <c r="G137" s="141" t="str">
        <v/>
      </c>
      <c r="H137" s="141" t="str">
        <v/>
      </c>
      <c r="I137" s="141" t="str">
        <v/>
      </c>
      <c r="J137" s="248"/>
      <c r="K137" s="248"/>
      <c r="L137" s="326"/>
      <c r="M137" s="326"/>
      <c r="N137" s="326"/>
      <c r="O137" s="326"/>
    </row>
    <row r="138" spans="1:15">
      <c r="A138" s="326"/>
      <c r="B138" s="288" t="str">
        <v>06</v>
      </c>
      <c r="C138" s="235" t="str">
        <v>200 &lt; DN[mm] ≤ 300</v>
      </c>
      <c r="D138" s="7" t="str">
        <f t="shared" si="3"/>
        <v>[tys. zł/km]</v>
      </c>
      <c r="E138" s="521" t="str">
        <v/>
      </c>
      <c r="F138" s="521" t="str">
        <v/>
      </c>
      <c r="G138" s="142" t="str">
        <v/>
      </c>
      <c r="H138" s="142" t="str">
        <v/>
      </c>
      <c r="I138" s="142" t="str">
        <v/>
      </c>
      <c r="J138" s="248"/>
      <c r="K138" s="248"/>
      <c r="L138" s="326"/>
      <c r="M138" s="326"/>
      <c r="N138" s="326"/>
      <c r="O138" s="326"/>
    </row>
    <row r="139" spans="1:15">
      <c r="A139" s="326"/>
      <c r="B139" s="288" t="str">
        <v>07</v>
      </c>
      <c r="C139" s="235" t="str">
        <v>100 &lt; DN[mm] ≤ 200</v>
      </c>
      <c r="D139" s="7" t="str">
        <f t="shared" si="3"/>
        <v>[tys. zł/km]</v>
      </c>
      <c r="E139" s="521" t="str">
        <v/>
      </c>
      <c r="F139" s="521" t="str">
        <v/>
      </c>
      <c r="G139" s="142" t="str">
        <v/>
      </c>
      <c r="H139" s="142" t="str">
        <v/>
      </c>
      <c r="I139" s="142" t="str">
        <v/>
      </c>
      <c r="J139" s="248"/>
      <c r="K139" s="248"/>
      <c r="L139" s="326"/>
      <c r="M139" s="326"/>
      <c r="N139" s="326"/>
      <c r="O139" s="326"/>
    </row>
    <row r="140" spans="1:15">
      <c r="A140" s="326"/>
      <c r="B140" s="289" t="str">
        <v>08</v>
      </c>
      <c r="C140" s="238" t="str">
        <v>DN[mm] ≤ 100</v>
      </c>
      <c r="D140" s="8" t="str">
        <f t="shared" si="3"/>
        <v>[tys. zł/km]</v>
      </c>
      <c r="E140" s="522" t="str">
        <v/>
      </c>
      <c r="F140" s="522" t="str">
        <v/>
      </c>
      <c r="G140" s="143" t="str">
        <v/>
      </c>
      <c r="H140" s="143" t="str">
        <v/>
      </c>
      <c r="I140" s="143" t="str">
        <v/>
      </c>
      <c r="J140" s="248"/>
      <c r="K140" s="248"/>
      <c r="L140" s="326"/>
      <c r="M140" s="326"/>
      <c r="N140" s="326"/>
      <c r="O140" s="326"/>
    </row>
    <row r="141" spans="1:15">
      <c r="A141" s="326"/>
      <c r="B141" s="290" t="str">
        <v>09</v>
      </c>
      <c r="C141" s="233" t="str">
        <v>z tworzyw sztucznych (np. polietylenu)</v>
      </c>
      <c r="D141" s="9" t="str">
        <f t="shared" si="3"/>
        <v>[tys. zł/km]</v>
      </c>
      <c r="E141" s="686" t="str">
        <v/>
      </c>
      <c r="F141" s="686" t="str">
        <v/>
      </c>
      <c r="G141" s="144" t="str">
        <v/>
      </c>
      <c r="H141" s="144" t="str">
        <v/>
      </c>
      <c r="I141" s="144" t="str">
        <v/>
      </c>
      <c r="J141" s="248"/>
      <c r="K141" s="248"/>
      <c r="L141" s="326"/>
      <c r="M141" s="326"/>
      <c r="N141" s="326"/>
      <c r="O141" s="326"/>
    </row>
    <row r="142" spans="1:15">
      <c r="A142" s="326"/>
      <c r="B142" s="287" t="str">
        <v>10</v>
      </c>
      <c r="C142" s="234" t="str">
        <v>300 &lt; DN[mm]</v>
      </c>
      <c r="D142" s="6" t="str">
        <f t="shared" si="3"/>
        <v>[tys. zł/km]</v>
      </c>
      <c r="E142" s="520" t="str">
        <v/>
      </c>
      <c r="F142" s="520" t="str">
        <v/>
      </c>
      <c r="G142" s="141" t="str">
        <v/>
      </c>
      <c r="H142" s="141" t="str">
        <v/>
      </c>
      <c r="I142" s="141" t="str">
        <v/>
      </c>
      <c r="J142" s="248"/>
      <c r="K142" s="248"/>
      <c r="L142" s="326"/>
      <c r="M142" s="326"/>
      <c r="N142" s="326"/>
      <c r="O142" s="326"/>
    </row>
    <row r="143" spans="1:15">
      <c r="A143" s="326"/>
      <c r="B143" s="288" t="str">
        <v>11</v>
      </c>
      <c r="C143" s="235" t="str">
        <v>200 &lt; DN[mm] ≤ 300</v>
      </c>
      <c r="D143" s="7" t="str">
        <f t="shared" si="3"/>
        <v>[tys. zł/km]</v>
      </c>
      <c r="E143" s="521" t="str">
        <v/>
      </c>
      <c r="F143" s="521" t="str">
        <v/>
      </c>
      <c r="G143" s="142" t="str">
        <v/>
      </c>
      <c r="H143" s="142" t="str">
        <v/>
      </c>
      <c r="I143" s="142" t="str">
        <v/>
      </c>
      <c r="J143" s="248"/>
      <c r="K143" s="248"/>
      <c r="L143" s="326"/>
      <c r="M143" s="326"/>
      <c r="N143" s="326"/>
      <c r="O143" s="326"/>
    </row>
    <row r="144" spans="1:15">
      <c r="A144" s="326"/>
      <c r="B144" s="288" t="str">
        <v>12</v>
      </c>
      <c r="C144" s="235" t="str">
        <v>100 &lt; DN[mm] ≤ 200</v>
      </c>
      <c r="D144" s="7" t="str">
        <f t="shared" si="3"/>
        <v>[tys. zł/km]</v>
      </c>
      <c r="E144" s="521" t="str">
        <v/>
      </c>
      <c r="F144" s="521" t="str">
        <v/>
      </c>
      <c r="G144" s="142" t="str">
        <v/>
      </c>
      <c r="H144" s="142" t="str">
        <v/>
      </c>
      <c r="I144" s="142" t="str">
        <v/>
      </c>
      <c r="J144" s="248"/>
      <c r="K144" s="248"/>
      <c r="L144" s="326"/>
      <c r="M144" s="326"/>
      <c r="N144" s="326"/>
      <c r="O144" s="326"/>
    </row>
    <row r="145" spans="1:15" ht="16.5" thickBot="1">
      <c r="A145" s="326"/>
      <c r="B145" s="291" t="str">
        <v>13</v>
      </c>
      <c r="C145" s="239" t="str">
        <v>DN[mm] ≤ 100</v>
      </c>
      <c r="D145" s="10" t="str">
        <f t="shared" si="3"/>
        <v>[tys. zł/km]</v>
      </c>
      <c r="E145" s="523" t="str">
        <v/>
      </c>
      <c r="F145" s="523" t="str">
        <v/>
      </c>
      <c r="G145" s="145" t="str">
        <v/>
      </c>
      <c r="H145" s="145" t="str">
        <v/>
      </c>
      <c r="I145" s="145" t="str">
        <v/>
      </c>
      <c r="J145" s="248"/>
      <c r="K145" s="248"/>
      <c r="L145" s="326"/>
      <c r="M145" s="326"/>
      <c r="N145" s="326"/>
      <c r="O145" s="326"/>
    </row>
    <row r="146" spans="1:15" ht="16.5" thickBot="1">
      <c r="A146" s="326"/>
      <c r="B146" s="285" t="str">
        <v>14</v>
      </c>
      <c r="C146" s="11" t="str">
        <v>A2. Gazociągi średniego i niskiego ciśnienia</v>
      </c>
      <c r="D146" s="4" t="str">
        <f t="shared" si="3"/>
        <v>[tys. zł/km]</v>
      </c>
      <c r="E146" s="685" t="str">
        <v/>
      </c>
      <c r="F146" s="685" t="str">
        <v/>
      </c>
      <c r="G146" s="139" t="str">
        <v/>
      </c>
      <c r="H146" s="139" t="str">
        <v/>
      </c>
      <c r="I146" s="139" t="str">
        <v/>
      </c>
      <c r="J146" s="248"/>
      <c r="K146" s="248"/>
      <c r="L146" s="326"/>
      <c r="M146" s="326"/>
      <c r="N146" s="326"/>
      <c r="O146" s="326"/>
    </row>
    <row r="147" spans="1:15">
      <c r="A147" s="326"/>
      <c r="B147" s="286" t="str">
        <v>15</v>
      </c>
      <c r="C147" s="232" t="str">
        <v>ze stali</v>
      </c>
      <c r="D147" s="5" t="str">
        <f t="shared" si="3"/>
        <v>[tys. zł/km]</v>
      </c>
      <c r="E147" s="519" t="str">
        <v/>
      </c>
      <c r="F147" s="519" t="str">
        <v/>
      </c>
      <c r="G147" s="140" t="str">
        <v/>
      </c>
      <c r="H147" s="140" t="str">
        <v/>
      </c>
      <c r="I147" s="140" t="str">
        <v/>
      </c>
      <c r="J147" s="248"/>
      <c r="K147" s="248"/>
      <c r="L147" s="326"/>
      <c r="M147" s="326"/>
      <c r="N147" s="326"/>
      <c r="O147" s="326"/>
    </row>
    <row r="148" spans="1:15">
      <c r="A148" s="326"/>
      <c r="B148" s="287" t="str">
        <v>16</v>
      </c>
      <c r="C148" s="234" t="str">
        <v>200 &lt; DN[mm]</v>
      </c>
      <c r="D148" s="6" t="str">
        <f t="shared" si="3"/>
        <v>[tys. zł/km]</v>
      </c>
      <c r="E148" s="520" t="str">
        <v/>
      </c>
      <c r="F148" s="520" t="str">
        <v/>
      </c>
      <c r="G148" s="141" t="str">
        <v/>
      </c>
      <c r="H148" s="141" t="str">
        <v/>
      </c>
      <c r="I148" s="141" t="str">
        <v/>
      </c>
      <c r="J148" s="248"/>
      <c r="K148" s="248"/>
      <c r="L148" s="326"/>
      <c r="M148" s="326"/>
      <c r="N148" s="326"/>
      <c r="O148" s="326"/>
    </row>
    <row r="149" spans="1:15">
      <c r="A149" s="326"/>
      <c r="B149" s="288" t="str">
        <v>17</v>
      </c>
      <c r="C149" s="235" t="str">
        <v>100 &lt; DN[mm] ≤ 200</v>
      </c>
      <c r="D149" s="7" t="str">
        <f t="shared" si="3"/>
        <v>[tys. zł/km]</v>
      </c>
      <c r="E149" s="521" t="str">
        <v/>
      </c>
      <c r="F149" s="521" t="str">
        <v/>
      </c>
      <c r="G149" s="142" t="str">
        <v/>
      </c>
      <c r="H149" s="142" t="str">
        <v/>
      </c>
      <c r="I149" s="142" t="str">
        <v/>
      </c>
      <c r="J149" s="248"/>
      <c r="K149" s="248"/>
      <c r="L149" s="326"/>
      <c r="M149" s="326"/>
      <c r="N149" s="326"/>
      <c r="O149" s="326"/>
    </row>
    <row r="150" spans="1:15">
      <c r="A150" s="326"/>
      <c r="B150" s="288" t="str">
        <v>18</v>
      </c>
      <c r="C150" s="236" t="str">
        <v>63 &lt; DN[mm] ≤ 100</v>
      </c>
      <c r="D150" s="7" t="str">
        <f t="shared" si="3"/>
        <v>[tys. zł/km]</v>
      </c>
      <c r="E150" s="521" t="str">
        <v/>
      </c>
      <c r="F150" s="521" t="str">
        <v/>
      </c>
      <c r="G150" s="142" t="str">
        <v/>
      </c>
      <c r="H150" s="142" t="str">
        <v/>
      </c>
      <c r="I150" s="142" t="str">
        <v/>
      </c>
      <c r="J150" s="248"/>
      <c r="K150" s="248"/>
      <c r="L150" s="326"/>
      <c r="M150" s="326"/>
      <c r="N150" s="326"/>
      <c r="O150" s="326"/>
    </row>
    <row r="151" spans="1:15">
      <c r="A151" s="326"/>
      <c r="B151" s="289" t="str">
        <v>19</v>
      </c>
      <c r="C151" s="238" t="str">
        <v>DN[mm] ≤ 63</v>
      </c>
      <c r="D151" s="8" t="str">
        <f t="shared" si="3"/>
        <v>[tys. zł/km]</v>
      </c>
      <c r="E151" s="522" t="str">
        <v/>
      </c>
      <c r="F151" s="522" t="str">
        <v/>
      </c>
      <c r="G151" s="143" t="str">
        <v/>
      </c>
      <c r="H151" s="143" t="str">
        <v/>
      </c>
      <c r="I151" s="143" t="str">
        <v/>
      </c>
      <c r="J151" s="248"/>
      <c r="K151" s="248"/>
      <c r="L151" s="326"/>
      <c r="M151" s="326"/>
      <c r="N151" s="326"/>
      <c r="O151" s="326"/>
    </row>
    <row r="152" spans="1:15">
      <c r="A152" s="326"/>
      <c r="B152" s="290" t="str">
        <v>20</v>
      </c>
      <c r="C152" s="233" t="str">
        <v>z tworzyw sztucznych (np. polietylenu)</v>
      </c>
      <c r="D152" s="9" t="str">
        <f t="shared" si="3"/>
        <v>[tys. zł/km]</v>
      </c>
      <c r="E152" s="686" t="str">
        <v/>
      </c>
      <c r="F152" s="686" t="str">
        <v/>
      </c>
      <c r="G152" s="144" t="str">
        <v/>
      </c>
      <c r="H152" s="144" t="str">
        <v/>
      </c>
      <c r="I152" s="144" t="str">
        <v/>
      </c>
      <c r="J152" s="248"/>
      <c r="K152" s="248"/>
      <c r="L152" s="326"/>
      <c r="M152" s="326"/>
      <c r="N152" s="326"/>
      <c r="O152" s="326"/>
    </row>
    <row r="153" spans="1:15">
      <c r="A153" s="326"/>
      <c r="B153" s="287" t="str">
        <v>21</v>
      </c>
      <c r="C153" s="234" t="str">
        <v>200 &lt; DN[mm]</v>
      </c>
      <c r="D153" s="6" t="str">
        <f t="shared" si="3"/>
        <v>[tys. zł/km]</v>
      </c>
      <c r="E153" s="520" t="str">
        <v/>
      </c>
      <c r="F153" s="520" t="str">
        <v/>
      </c>
      <c r="G153" s="141" t="str">
        <v/>
      </c>
      <c r="H153" s="141" t="str">
        <v/>
      </c>
      <c r="I153" s="141" t="str">
        <v/>
      </c>
      <c r="J153" s="248"/>
      <c r="K153" s="248"/>
      <c r="L153" s="326"/>
      <c r="M153" s="326"/>
      <c r="N153" s="326"/>
      <c r="O153" s="326"/>
    </row>
    <row r="154" spans="1:15">
      <c r="A154" s="326"/>
      <c r="B154" s="288" t="str">
        <v>22</v>
      </c>
      <c r="C154" s="235" t="str">
        <v>100 &lt; DN[mm] ≤ 200</v>
      </c>
      <c r="D154" s="7" t="str">
        <f t="shared" si="3"/>
        <v>[tys. zł/km]</v>
      </c>
      <c r="E154" s="521" t="str">
        <v/>
      </c>
      <c r="F154" s="521" t="str">
        <v/>
      </c>
      <c r="G154" s="142" t="str">
        <v/>
      </c>
      <c r="H154" s="142" t="str">
        <v/>
      </c>
      <c r="I154" s="142" t="str">
        <v/>
      </c>
      <c r="J154" s="248"/>
      <c r="K154" s="248"/>
      <c r="L154" s="326"/>
      <c r="M154" s="326"/>
      <c r="N154" s="326"/>
      <c r="O154" s="326"/>
    </row>
    <row r="155" spans="1:15">
      <c r="A155" s="326"/>
      <c r="B155" s="288" t="str">
        <v>23</v>
      </c>
      <c r="C155" s="236" t="str">
        <v>63 &lt; DN[mm] ≤ 100</v>
      </c>
      <c r="D155" s="7" t="str">
        <f t="shared" si="3"/>
        <v>[tys. zł/km]</v>
      </c>
      <c r="E155" s="521" t="str">
        <v/>
      </c>
      <c r="F155" s="521" t="str">
        <v/>
      </c>
      <c r="G155" s="142" t="str">
        <v/>
      </c>
      <c r="H155" s="142" t="str">
        <v/>
      </c>
      <c r="I155" s="142" t="str">
        <v/>
      </c>
      <c r="J155" s="248"/>
      <c r="K155" s="248"/>
      <c r="L155" s="326"/>
      <c r="M155" s="326"/>
      <c r="N155" s="326"/>
      <c r="O155" s="326"/>
    </row>
    <row r="156" spans="1:15" ht="16.5" thickBot="1">
      <c r="A156" s="326"/>
      <c r="B156" s="291" t="str">
        <v>24</v>
      </c>
      <c r="C156" s="239" t="str">
        <v>DN[mm] ≤ 63</v>
      </c>
      <c r="D156" s="10" t="str">
        <f t="shared" si="3"/>
        <v>[tys. zł/km]</v>
      </c>
      <c r="E156" s="523" t="str">
        <v/>
      </c>
      <c r="F156" s="523" t="str">
        <v/>
      </c>
      <c r="G156" s="145" t="str">
        <v/>
      </c>
      <c r="H156" s="145" t="str">
        <v/>
      </c>
      <c r="I156" s="145" t="str">
        <v/>
      </c>
      <c r="J156" s="248"/>
      <c r="K156" s="248"/>
      <c r="L156" s="326"/>
      <c r="M156" s="326"/>
      <c r="N156" s="326"/>
      <c r="O156" s="326"/>
    </row>
    <row r="157" spans="1:15" ht="16.5" thickBot="1">
      <c r="A157" s="326"/>
      <c r="B157" s="285" t="str">
        <v>25</v>
      </c>
      <c r="C157" s="11" t="str">
        <v>A3. przyłącza</v>
      </c>
      <c r="D157" s="4" t="str">
        <f t="shared" si="3"/>
        <v>[tys. zł/km]</v>
      </c>
      <c r="E157" s="685" t="str">
        <v/>
      </c>
      <c r="F157" s="685" t="str">
        <v/>
      </c>
      <c r="G157" s="139" t="str">
        <v/>
      </c>
      <c r="H157" s="139" t="str">
        <v/>
      </c>
      <c r="I157" s="139" t="str">
        <v/>
      </c>
      <c r="J157" s="248"/>
      <c r="K157" s="248"/>
      <c r="L157" s="326"/>
      <c r="M157" s="326"/>
      <c r="N157" s="326"/>
      <c r="O157" s="326"/>
    </row>
    <row r="158" spans="1:15">
      <c r="A158" s="326"/>
      <c r="B158" s="286" t="str">
        <v>26</v>
      </c>
      <c r="C158" s="232" t="str">
        <v>ze stali</v>
      </c>
      <c r="D158" s="5" t="str">
        <f t="shared" si="3"/>
        <v>[tys. zł/km]</v>
      </c>
      <c r="E158" s="519" t="str">
        <v/>
      </c>
      <c r="F158" s="519" t="str">
        <v/>
      </c>
      <c r="G158" s="140" t="str">
        <v/>
      </c>
      <c r="H158" s="140" t="str">
        <v/>
      </c>
      <c r="I158" s="140" t="str">
        <v/>
      </c>
      <c r="J158" s="248"/>
      <c r="K158" s="248"/>
      <c r="L158" s="326"/>
      <c r="M158" s="326"/>
      <c r="N158" s="326"/>
      <c r="O158" s="326"/>
    </row>
    <row r="159" spans="1:15">
      <c r="A159" s="326"/>
      <c r="B159" s="287" t="str">
        <v>27</v>
      </c>
      <c r="C159" s="237" t="str">
        <v>90 &lt; DN[mm]</v>
      </c>
      <c r="D159" s="6" t="str">
        <f t="shared" si="3"/>
        <v>[tys. zł/km]</v>
      </c>
      <c r="E159" s="520" t="str">
        <v/>
      </c>
      <c r="F159" s="520" t="str">
        <v/>
      </c>
      <c r="G159" s="141" t="str">
        <v/>
      </c>
      <c r="H159" s="141" t="str">
        <v/>
      </c>
      <c r="I159" s="141" t="str">
        <v/>
      </c>
      <c r="J159" s="248"/>
      <c r="K159" s="248"/>
      <c r="L159" s="326"/>
      <c r="M159" s="326"/>
      <c r="N159" s="326"/>
      <c r="O159" s="326"/>
    </row>
    <row r="160" spans="1:15">
      <c r="A160" s="326"/>
      <c r="B160" s="288" t="str">
        <v>28</v>
      </c>
      <c r="C160" s="236" t="str">
        <v>63 &lt; DN[mm] ≤ 90</v>
      </c>
      <c r="D160" s="7" t="str">
        <f t="shared" si="3"/>
        <v>[tys. zł/km]</v>
      </c>
      <c r="E160" s="521" t="str">
        <v/>
      </c>
      <c r="F160" s="521" t="str">
        <v/>
      </c>
      <c r="G160" s="142" t="str">
        <v/>
      </c>
      <c r="H160" s="142" t="str">
        <v/>
      </c>
      <c r="I160" s="142" t="str">
        <v/>
      </c>
      <c r="J160" s="248"/>
      <c r="K160" s="248"/>
      <c r="L160" s="326"/>
      <c r="M160" s="326"/>
      <c r="N160" s="326"/>
      <c r="O160" s="326"/>
    </row>
    <row r="161" spans="1:15">
      <c r="A161" s="326"/>
      <c r="B161" s="288" t="str">
        <v>29</v>
      </c>
      <c r="C161" s="236" t="str">
        <v>32 &lt; DN[mm] ≤ 63</v>
      </c>
      <c r="D161" s="7" t="str">
        <f t="shared" si="3"/>
        <v>[tys. zł/km]</v>
      </c>
      <c r="E161" s="521" t="str">
        <v/>
      </c>
      <c r="F161" s="521" t="str">
        <v/>
      </c>
      <c r="G161" s="142" t="str">
        <v/>
      </c>
      <c r="H161" s="142" t="str">
        <v/>
      </c>
      <c r="I161" s="142" t="str">
        <v/>
      </c>
      <c r="J161" s="248"/>
      <c r="K161" s="248"/>
      <c r="L161" s="326"/>
      <c r="M161" s="326"/>
      <c r="N161" s="326"/>
      <c r="O161" s="326"/>
    </row>
    <row r="162" spans="1:15">
      <c r="A162" s="326"/>
      <c r="B162" s="289" t="str">
        <v>30</v>
      </c>
      <c r="C162" s="238" t="str">
        <v>DN[mm] ≤ 32</v>
      </c>
      <c r="D162" s="8" t="str">
        <f t="shared" si="3"/>
        <v>[tys. zł/km]</v>
      </c>
      <c r="E162" s="522" t="str">
        <v/>
      </c>
      <c r="F162" s="522" t="str">
        <v/>
      </c>
      <c r="G162" s="143" t="str">
        <v/>
      </c>
      <c r="H162" s="143" t="str">
        <v/>
      </c>
      <c r="I162" s="143" t="str">
        <v/>
      </c>
      <c r="J162" s="248"/>
      <c r="K162" s="248"/>
      <c r="L162" s="326"/>
      <c r="M162" s="326"/>
      <c r="N162" s="326"/>
      <c r="O162" s="326"/>
    </row>
    <row r="163" spans="1:15">
      <c r="A163" s="326"/>
      <c r="B163" s="290" t="str">
        <v>31</v>
      </c>
      <c r="C163" s="233" t="str">
        <v>z tworzyw sztucznych (np. polietylenu)</v>
      </c>
      <c r="D163" s="9" t="str">
        <f t="shared" si="3"/>
        <v>[tys. zł/km]</v>
      </c>
      <c r="E163" s="686" t="str">
        <v/>
      </c>
      <c r="F163" s="686" t="str">
        <v/>
      </c>
      <c r="G163" s="144" t="str">
        <v/>
      </c>
      <c r="H163" s="144" t="str">
        <v/>
      </c>
      <c r="I163" s="144" t="str">
        <v/>
      </c>
      <c r="J163" s="248"/>
      <c r="K163" s="248"/>
      <c r="L163" s="326"/>
      <c r="M163" s="326"/>
      <c r="N163" s="326"/>
      <c r="O163" s="326"/>
    </row>
    <row r="164" spans="1:15">
      <c r="A164" s="326"/>
      <c r="B164" s="287" t="str">
        <v>32</v>
      </c>
      <c r="C164" s="237" t="str">
        <v>90 &lt; DN[mm]</v>
      </c>
      <c r="D164" s="6" t="str">
        <f t="shared" si="3"/>
        <v>[tys. zł/km]</v>
      </c>
      <c r="E164" s="520" t="str">
        <v/>
      </c>
      <c r="F164" s="520" t="str">
        <v/>
      </c>
      <c r="G164" s="141" t="str">
        <v/>
      </c>
      <c r="H164" s="141" t="str">
        <v/>
      </c>
      <c r="I164" s="141" t="str">
        <v/>
      </c>
      <c r="J164" s="248"/>
      <c r="K164" s="248"/>
      <c r="L164" s="326"/>
      <c r="M164" s="326"/>
      <c r="N164" s="326"/>
      <c r="O164" s="326"/>
    </row>
    <row r="165" spans="1:15">
      <c r="A165" s="326"/>
      <c r="B165" s="288" t="str">
        <v>33</v>
      </c>
      <c r="C165" s="236" t="str">
        <v>63 &lt; DN[mm] ≤ 90</v>
      </c>
      <c r="D165" s="7" t="str">
        <f t="shared" si="3"/>
        <v>[tys. zł/km]</v>
      </c>
      <c r="E165" s="521" t="str">
        <v/>
      </c>
      <c r="F165" s="521" t="str">
        <v/>
      </c>
      <c r="G165" s="142" t="str">
        <v/>
      </c>
      <c r="H165" s="142" t="str">
        <v/>
      </c>
      <c r="I165" s="142" t="str">
        <v/>
      </c>
      <c r="J165" s="248"/>
      <c r="K165" s="248"/>
      <c r="L165" s="326"/>
      <c r="M165" s="326"/>
      <c r="N165" s="326"/>
      <c r="O165" s="326"/>
    </row>
    <row r="166" spans="1:15">
      <c r="A166" s="326"/>
      <c r="B166" s="288" t="str">
        <v>34</v>
      </c>
      <c r="C166" s="236" t="str">
        <v>32 &lt; DN[mm] ≤ 63</v>
      </c>
      <c r="D166" s="7" t="str">
        <f t="shared" si="3"/>
        <v>[tys. zł/km]</v>
      </c>
      <c r="E166" s="521" t="str">
        <v/>
      </c>
      <c r="F166" s="521" t="str">
        <v/>
      </c>
      <c r="G166" s="142" t="str">
        <v/>
      </c>
      <c r="H166" s="142" t="str">
        <v/>
      </c>
      <c r="I166" s="142" t="str">
        <v/>
      </c>
      <c r="J166" s="248"/>
      <c r="K166" s="248"/>
      <c r="L166" s="326"/>
      <c r="M166" s="326"/>
      <c r="N166" s="326"/>
      <c r="O166" s="326"/>
    </row>
    <row r="167" spans="1:15" ht="16.5" thickBot="1">
      <c r="A167" s="326"/>
      <c r="B167" s="291" t="str">
        <v>35</v>
      </c>
      <c r="C167" s="239" t="str">
        <v>DN[mm] ≤ 32</v>
      </c>
      <c r="D167" s="10" t="str">
        <f t="shared" si="3"/>
        <v>[tys. zł/km]</v>
      </c>
      <c r="E167" s="523" t="str">
        <v/>
      </c>
      <c r="F167" s="523" t="str">
        <v/>
      </c>
      <c r="G167" s="145" t="str">
        <v/>
      </c>
      <c r="H167" s="145" t="str">
        <v/>
      </c>
      <c r="I167" s="145" t="str">
        <v/>
      </c>
      <c r="J167" s="248"/>
      <c r="K167" s="248"/>
      <c r="L167" s="326"/>
      <c r="M167" s="326"/>
      <c r="N167" s="326"/>
      <c r="O167" s="326"/>
    </row>
    <row r="168" spans="1:15" ht="16.5" thickBot="1">
      <c r="A168" s="326"/>
      <c r="B168" s="293" t="str">
        <v>36</v>
      </c>
      <c r="C168" s="1" t="str">
        <v>B. STACJE GAZOWE, TŁOCZNIE I WĘZŁY</v>
      </c>
      <c r="D168" s="2" t="str">
        <f t="shared" ref="D168:D189" si="4">JM_06</f>
        <v>[tys. zł/szt.]</v>
      </c>
      <c r="E168" s="687" t="str">
        <v/>
      </c>
      <c r="F168" s="687" t="str">
        <v/>
      </c>
      <c r="G168" s="138" t="str">
        <v/>
      </c>
      <c r="H168" s="138" t="str">
        <v/>
      </c>
      <c r="I168" s="138" t="str">
        <v/>
      </c>
      <c r="J168" s="248"/>
      <c r="K168" s="248"/>
      <c r="L168" s="326"/>
      <c r="M168" s="326"/>
      <c r="N168" s="326"/>
      <c r="O168" s="326"/>
    </row>
    <row r="169" spans="1:15">
      <c r="A169" s="326"/>
      <c r="B169" s="286" t="str">
        <v>37</v>
      </c>
      <c r="C169" s="12" t="str">
        <v>B1. stacje redukcyjno-pomiarowe I°</v>
      </c>
      <c r="D169" s="5" t="str">
        <f t="shared" si="4"/>
        <v>[tys. zł/szt.]</v>
      </c>
      <c r="E169" s="519" t="str">
        <v/>
      </c>
      <c r="F169" s="519" t="str">
        <v/>
      </c>
      <c r="G169" s="140" t="str">
        <v/>
      </c>
      <c r="H169" s="140" t="str">
        <v/>
      </c>
      <c r="I169" s="140" t="str">
        <v/>
      </c>
      <c r="J169" s="248"/>
      <c r="K169" s="248"/>
      <c r="L169" s="326"/>
      <c r="M169" s="326"/>
      <c r="N169" s="326"/>
      <c r="O169" s="326"/>
    </row>
    <row r="170" spans="1:15">
      <c r="A170" s="326"/>
      <c r="B170" s="287" t="str">
        <v>38</v>
      </c>
      <c r="C170" s="234" t="str">
        <v>3000 &lt; Q[m³/h]</v>
      </c>
      <c r="D170" s="6" t="str">
        <f t="shared" si="4"/>
        <v>[tys. zł/szt.]</v>
      </c>
      <c r="E170" s="520" t="str">
        <v/>
      </c>
      <c r="F170" s="520" t="str">
        <v/>
      </c>
      <c r="G170" s="141" t="str">
        <v/>
      </c>
      <c r="H170" s="141" t="str">
        <v/>
      </c>
      <c r="I170" s="141" t="str">
        <v/>
      </c>
      <c r="J170" s="248"/>
      <c r="K170" s="248"/>
      <c r="L170" s="326"/>
      <c r="M170" s="326"/>
      <c r="N170" s="326"/>
      <c r="O170" s="326"/>
    </row>
    <row r="171" spans="1:15">
      <c r="A171" s="326"/>
      <c r="B171" s="288" t="str">
        <v>39</v>
      </c>
      <c r="C171" s="235" t="str">
        <v>1000 &lt; Q[m³/h] ≤ 3000</v>
      </c>
      <c r="D171" s="7" t="str">
        <f t="shared" si="4"/>
        <v>[tys. zł/szt.]</v>
      </c>
      <c r="E171" s="521" t="str">
        <v/>
      </c>
      <c r="F171" s="521" t="str">
        <v/>
      </c>
      <c r="G171" s="142" t="str">
        <v/>
      </c>
      <c r="H171" s="142" t="str">
        <v/>
      </c>
      <c r="I171" s="142" t="str">
        <v/>
      </c>
      <c r="J171" s="248"/>
      <c r="K171" s="248"/>
      <c r="L171" s="326"/>
      <c r="M171" s="326"/>
      <c r="N171" s="326"/>
      <c r="O171" s="326"/>
    </row>
    <row r="172" spans="1:15">
      <c r="A172" s="326"/>
      <c r="B172" s="289" t="str">
        <v>40</v>
      </c>
      <c r="C172" s="243" t="str">
        <v>Q[m³/h] ≤ 1000</v>
      </c>
      <c r="D172" s="8" t="str">
        <f t="shared" si="4"/>
        <v>[tys. zł/szt.]</v>
      </c>
      <c r="E172" s="522" t="str">
        <v/>
      </c>
      <c r="F172" s="522" t="str">
        <v/>
      </c>
      <c r="G172" s="143" t="str">
        <v/>
      </c>
      <c r="H172" s="143" t="str">
        <v/>
      </c>
      <c r="I172" s="143" t="str">
        <v/>
      </c>
      <c r="J172" s="248"/>
      <c r="K172" s="248"/>
      <c r="L172" s="326"/>
      <c r="M172" s="326"/>
      <c r="N172" s="326"/>
      <c r="O172" s="326"/>
    </row>
    <row r="173" spans="1:15">
      <c r="A173" s="326"/>
      <c r="B173" s="290" t="str">
        <v>41</v>
      </c>
      <c r="C173" s="13" t="str">
        <v>B2. stacje redukcyjno-pomiarowe II°</v>
      </c>
      <c r="D173" s="9" t="str">
        <f t="shared" si="4"/>
        <v>[tys. zł/szt.]</v>
      </c>
      <c r="E173" s="686" t="str">
        <v/>
      </c>
      <c r="F173" s="686" t="str">
        <v/>
      </c>
      <c r="G173" s="144" t="str">
        <v/>
      </c>
      <c r="H173" s="144" t="str">
        <v/>
      </c>
      <c r="I173" s="144" t="str">
        <v/>
      </c>
      <c r="J173" s="248"/>
      <c r="K173" s="248"/>
      <c r="L173" s="326"/>
      <c r="M173" s="326"/>
      <c r="N173" s="326"/>
      <c r="O173" s="326"/>
    </row>
    <row r="174" spans="1:15">
      <c r="A174" s="326"/>
      <c r="B174" s="287" t="str">
        <v>42</v>
      </c>
      <c r="C174" s="234" t="str">
        <v>1000 &lt; Q[m³/h]</v>
      </c>
      <c r="D174" s="6" t="str">
        <f t="shared" si="4"/>
        <v>[tys. zł/szt.]</v>
      </c>
      <c r="E174" s="520" t="str">
        <v/>
      </c>
      <c r="F174" s="520" t="str">
        <v/>
      </c>
      <c r="G174" s="141" t="str">
        <v/>
      </c>
      <c r="H174" s="141" t="str">
        <v/>
      </c>
      <c r="I174" s="141" t="str">
        <v/>
      </c>
      <c r="J174" s="248"/>
      <c r="K174" s="248"/>
      <c r="L174" s="326"/>
      <c r="M174" s="326"/>
      <c r="N174" s="326"/>
      <c r="O174" s="326"/>
    </row>
    <row r="175" spans="1:15">
      <c r="A175" s="326"/>
      <c r="B175" s="288" t="str">
        <v>43</v>
      </c>
      <c r="C175" s="236" t="str">
        <v>300 &lt; Q[m³/h] ≤ 1000</v>
      </c>
      <c r="D175" s="7" t="str">
        <f t="shared" si="4"/>
        <v>[tys. zł/szt.]</v>
      </c>
      <c r="E175" s="521" t="str">
        <v/>
      </c>
      <c r="F175" s="521" t="str">
        <v/>
      </c>
      <c r="G175" s="142" t="str">
        <v/>
      </c>
      <c r="H175" s="142" t="str">
        <v/>
      </c>
      <c r="I175" s="142" t="str">
        <v/>
      </c>
      <c r="J175" s="248"/>
      <c r="K175" s="248"/>
      <c r="L175" s="326"/>
      <c r="M175" s="326"/>
      <c r="N175" s="326"/>
      <c r="O175" s="326"/>
    </row>
    <row r="176" spans="1:15">
      <c r="A176" s="326"/>
      <c r="B176" s="289" t="str">
        <v>44</v>
      </c>
      <c r="C176" s="243" t="str">
        <v>Q[m³/h] ≤ 300</v>
      </c>
      <c r="D176" s="8" t="str">
        <f t="shared" si="4"/>
        <v>[tys. zł/szt.]</v>
      </c>
      <c r="E176" s="522" t="str">
        <v/>
      </c>
      <c r="F176" s="522" t="str">
        <v/>
      </c>
      <c r="G176" s="143" t="str">
        <v/>
      </c>
      <c r="H176" s="143" t="str">
        <v/>
      </c>
      <c r="I176" s="143" t="str">
        <v/>
      </c>
      <c r="J176" s="248"/>
      <c r="K176" s="248"/>
      <c r="L176" s="326"/>
      <c r="M176" s="326"/>
      <c r="N176" s="326"/>
      <c r="O176" s="326"/>
    </row>
    <row r="177" spans="1:15">
      <c r="A177" s="326"/>
      <c r="B177" s="290" t="str">
        <v>45</v>
      </c>
      <c r="C177" s="13" t="str">
        <v>B3. stacje LNG</v>
      </c>
      <c r="D177" s="9" t="str">
        <f t="shared" si="4"/>
        <v>[tys. zł/szt.]</v>
      </c>
      <c r="E177" s="686" t="str">
        <v/>
      </c>
      <c r="F177" s="686" t="str">
        <v/>
      </c>
      <c r="G177" s="144" t="str">
        <v/>
      </c>
      <c r="H177" s="144" t="str">
        <v/>
      </c>
      <c r="I177" s="144" t="str">
        <v/>
      </c>
      <c r="J177" s="248"/>
      <c r="K177" s="248"/>
      <c r="L177" s="326"/>
      <c r="M177" s="326"/>
      <c r="N177" s="326"/>
      <c r="O177" s="326"/>
    </row>
    <row r="178" spans="1:15">
      <c r="A178" s="326"/>
      <c r="B178" s="287" t="str">
        <v>46</v>
      </c>
      <c r="C178" s="234" t="str">
        <v>1000 &lt; Q[m³/h]</v>
      </c>
      <c r="D178" s="6" t="str">
        <f t="shared" si="4"/>
        <v>[tys. zł/szt.]</v>
      </c>
      <c r="E178" s="520" t="str">
        <v/>
      </c>
      <c r="F178" s="520" t="str">
        <v/>
      </c>
      <c r="G178" s="141" t="str">
        <v/>
      </c>
      <c r="H178" s="141" t="str">
        <v/>
      </c>
      <c r="I178" s="141" t="str">
        <v/>
      </c>
      <c r="J178" s="248"/>
      <c r="K178" s="248"/>
      <c r="L178" s="326"/>
      <c r="M178" s="326"/>
      <c r="N178" s="326"/>
      <c r="O178" s="326"/>
    </row>
    <row r="179" spans="1:15">
      <c r="A179" s="326"/>
      <c r="B179" s="288" t="str">
        <v>47</v>
      </c>
      <c r="C179" s="236" t="str">
        <v>300 &lt; Q[m³/h] ≤ 1000</v>
      </c>
      <c r="D179" s="7" t="str">
        <f t="shared" si="4"/>
        <v>[tys. zł/szt.]</v>
      </c>
      <c r="E179" s="521" t="str">
        <v/>
      </c>
      <c r="F179" s="521" t="str">
        <v/>
      </c>
      <c r="G179" s="142" t="str">
        <v/>
      </c>
      <c r="H179" s="142" t="str">
        <v/>
      </c>
      <c r="I179" s="142" t="str">
        <v/>
      </c>
      <c r="J179" s="248"/>
      <c r="K179" s="248"/>
      <c r="L179" s="326"/>
      <c r="M179" s="326"/>
      <c r="N179" s="326"/>
      <c r="O179" s="326"/>
    </row>
    <row r="180" spans="1:15">
      <c r="A180" s="326"/>
      <c r="B180" s="289" t="str">
        <v>48</v>
      </c>
      <c r="C180" s="243" t="str">
        <v>Q[m³/h] ≤ 300</v>
      </c>
      <c r="D180" s="8" t="str">
        <f t="shared" si="4"/>
        <v>[tys. zł/szt.]</v>
      </c>
      <c r="E180" s="522" t="str">
        <v/>
      </c>
      <c r="F180" s="522" t="str">
        <v/>
      </c>
      <c r="G180" s="143" t="str">
        <v/>
      </c>
      <c r="H180" s="143" t="str">
        <v/>
      </c>
      <c r="I180" s="143" t="str">
        <v/>
      </c>
      <c r="J180" s="248"/>
      <c r="K180" s="248"/>
      <c r="L180" s="326"/>
      <c r="M180" s="326"/>
      <c r="N180" s="326"/>
      <c r="O180" s="326"/>
    </row>
    <row r="181" spans="1:15">
      <c r="A181" s="326"/>
      <c r="B181" s="294" t="str">
        <v>49</v>
      </c>
      <c r="C181" s="14" t="str">
        <v>B4. tłocznie gazu</v>
      </c>
      <c r="D181" s="15" t="str">
        <f t="shared" si="4"/>
        <v>[tys. zł/szt.]</v>
      </c>
      <c r="E181" s="688" t="str">
        <v/>
      </c>
      <c r="F181" s="688" t="str">
        <v/>
      </c>
      <c r="G181" s="144" t="str">
        <v/>
      </c>
      <c r="H181" s="144" t="str">
        <v/>
      </c>
      <c r="I181" s="144" t="str">
        <v/>
      </c>
      <c r="J181" s="248"/>
      <c r="K181" s="248"/>
      <c r="L181" s="326"/>
      <c r="M181" s="326"/>
      <c r="N181" s="326"/>
      <c r="O181" s="326"/>
    </row>
    <row r="182" spans="1:15" ht="16.5" thickBot="1">
      <c r="A182" s="326"/>
      <c r="B182" s="295" t="str">
        <v>50</v>
      </c>
      <c r="C182" s="16" t="str">
        <v>B5. węzły</v>
      </c>
      <c r="D182" s="17" t="str">
        <f t="shared" si="4"/>
        <v>[tys. zł/szt.]</v>
      </c>
      <c r="E182" s="689" t="str">
        <v/>
      </c>
      <c r="F182" s="689" t="str">
        <v/>
      </c>
      <c r="G182" s="146" t="str">
        <v/>
      </c>
      <c r="H182" s="146" t="str">
        <v/>
      </c>
      <c r="I182" s="146" t="str">
        <v/>
      </c>
      <c r="J182" s="248"/>
      <c r="K182" s="248"/>
      <c r="L182" s="326"/>
      <c r="M182" s="326"/>
      <c r="N182" s="326"/>
      <c r="O182" s="326"/>
    </row>
    <row r="183" spans="1:15" ht="16.5" thickBot="1">
      <c r="A183" s="326"/>
      <c r="B183" s="293" t="str">
        <v>51</v>
      </c>
      <c r="C183" s="1" t="str">
        <v>C. GAZOMIERZE I UKŁADY POMIAROWE</v>
      </c>
      <c r="D183" s="2" t="str">
        <f t="shared" si="4"/>
        <v>[tys. zł/szt.]</v>
      </c>
      <c r="E183" s="687" t="str">
        <v/>
      </c>
      <c r="F183" s="687" t="str">
        <v/>
      </c>
      <c r="G183" s="138" t="str">
        <v/>
      </c>
      <c r="H183" s="138" t="str">
        <v/>
      </c>
      <c r="I183" s="138" t="str">
        <v/>
      </c>
      <c r="J183" s="326"/>
      <c r="K183" s="326"/>
      <c r="L183" s="326"/>
      <c r="M183" s="326"/>
      <c r="N183" s="326"/>
      <c r="O183" s="326"/>
    </row>
    <row r="184" spans="1:15">
      <c r="A184" s="326"/>
      <c r="B184" s="286" t="str">
        <v>52</v>
      </c>
      <c r="C184" s="12" t="str">
        <v>C1. Gazomierze miechowe</v>
      </c>
      <c r="D184" s="5" t="str">
        <f t="shared" si="4"/>
        <v>[tys. zł/szt.]</v>
      </c>
      <c r="E184" s="519" t="str">
        <v/>
      </c>
      <c r="F184" s="519" t="str">
        <v/>
      </c>
      <c r="G184" s="140" t="str">
        <v/>
      </c>
      <c r="H184" s="140" t="str">
        <v/>
      </c>
      <c r="I184" s="140" t="str">
        <v/>
      </c>
      <c r="J184" s="326"/>
      <c r="K184" s="326"/>
      <c r="L184" s="326"/>
      <c r="M184" s="326"/>
      <c r="N184" s="326"/>
      <c r="O184" s="326"/>
    </row>
    <row r="185" spans="1:15">
      <c r="A185" s="326"/>
      <c r="B185" s="287" t="str">
        <v>53</v>
      </c>
      <c r="C185" s="237" t="str">
        <v>G1.6 ÷ G6 (nowe)</v>
      </c>
      <c r="D185" s="6" t="str">
        <f t="shared" si="4"/>
        <v>[tys. zł/szt.]</v>
      </c>
      <c r="E185" s="520" t="str">
        <v/>
      </c>
      <c r="F185" s="520" t="str">
        <v/>
      </c>
      <c r="G185" s="141" t="str">
        <v/>
      </c>
      <c r="H185" s="141" t="str">
        <v/>
      </c>
      <c r="I185" s="141" t="str">
        <v/>
      </c>
      <c r="J185" s="326"/>
      <c r="K185" s="326"/>
      <c r="L185" s="326"/>
      <c r="M185" s="326"/>
      <c r="N185" s="326"/>
      <c r="O185" s="326"/>
    </row>
    <row r="186" spans="1:15">
      <c r="A186" s="326"/>
      <c r="B186" s="292" t="str">
        <v>54</v>
      </c>
      <c r="C186" s="240" t="str">
        <v>G10 ÷ G650 (nowe)</v>
      </c>
      <c r="D186" s="241" t="str">
        <f t="shared" si="4"/>
        <v>[tys. zł/szt.]</v>
      </c>
      <c r="E186" s="690" t="str">
        <v/>
      </c>
      <c r="F186" s="690" t="str">
        <v/>
      </c>
      <c r="G186" s="242" t="str">
        <v/>
      </c>
      <c r="H186" s="242" t="str">
        <v/>
      </c>
      <c r="I186" s="242" t="str">
        <v/>
      </c>
      <c r="J186" s="326"/>
      <c r="K186" s="326"/>
      <c r="L186" s="326"/>
      <c r="M186" s="326"/>
      <c r="N186" s="326"/>
      <c r="O186" s="326"/>
    </row>
    <row r="187" spans="1:15">
      <c r="A187" s="326"/>
      <c r="B187" s="290" t="str">
        <v>55</v>
      </c>
      <c r="C187" s="13" t="str">
        <v>C2. Gazomierze turbinowe</v>
      </c>
      <c r="D187" s="9" t="str">
        <f t="shared" si="4"/>
        <v>[tys. zł/szt.]</v>
      </c>
      <c r="E187" s="686" t="str">
        <v/>
      </c>
      <c r="F187" s="686" t="str">
        <v/>
      </c>
      <c r="G187" s="144" t="str">
        <v/>
      </c>
      <c r="H187" s="144" t="str">
        <v/>
      </c>
      <c r="I187" s="144" t="str">
        <v/>
      </c>
      <c r="J187" s="326"/>
      <c r="K187" s="326"/>
      <c r="L187" s="326"/>
      <c r="M187" s="326"/>
      <c r="N187" s="326"/>
      <c r="O187" s="326"/>
    </row>
    <row r="188" spans="1:15">
      <c r="A188" s="326"/>
      <c r="B188" s="290" t="str">
        <v>56</v>
      </c>
      <c r="C188" s="13" t="str">
        <v>C3. Gazomierze rotorowe</v>
      </c>
      <c r="D188" s="9" t="str">
        <f t="shared" si="4"/>
        <v>[tys. zł/szt.]</v>
      </c>
      <c r="E188" s="686" t="str">
        <v/>
      </c>
      <c r="F188" s="686" t="str">
        <v/>
      </c>
      <c r="G188" s="144" t="str">
        <v/>
      </c>
      <c r="H188" s="144" t="str">
        <v/>
      </c>
      <c r="I188" s="144" t="str">
        <v/>
      </c>
      <c r="J188" s="326"/>
      <c r="K188" s="326"/>
      <c r="L188" s="326"/>
      <c r="M188" s="326"/>
      <c r="N188" s="326"/>
      <c r="O188" s="326"/>
    </row>
    <row r="189" spans="1:15" ht="16.5" thickBot="1">
      <c r="A189" s="326"/>
      <c r="B189" s="295" t="str">
        <v>57</v>
      </c>
      <c r="C189" s="16" t="str">
        <v xml:space="preserve">C4. Inne </v>
      </c>
      <c r="D189" s="17" t="str">
        <f t="shared" si="4"/>
        <v>[tys. zł/szt.]</v>
      </c>
      <c r="E189" s="689" t="str">
        <v/>
      </c>
      <c r="F189" s="689" t="str">
        <v/>
      </c>
      <c r="G189" s="146" t="str">
        <v/>
      </c>
      <c r="H189" s="146" t="str">
        <v/>
      </c>
      <c r="I189" s="146" t="str">
        <v/>
      </c>
      <c r="J189" s="326"/>
      <c r="K189" s="326"/>
      <c r="L189" s="326"/>
      <c r="M189" s="326"/>
      <c r="N189" s="326"/>
      <c r="O189" s="326"/>
    </row>
    <row r="190" spans="1:15">
      <c r="A190" s="326"/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</row>
    <row r="191" spans="1:15">
      <c r="A191" s="326"/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</row>
  </sheetData>
  <mergeCells count="16">
    <mergeCell ref="C133:D133"/>
    <mergeCell ref="C9:D9"/>
    <mergeCell ref="B69:B70"/>
    <mergeCell ref="C69:D70"/>
    <mergeCell ref="E69:I69"/>
    <mergeCell ref="C71:D71"/>
    <mergeCell ref="B131:B132"/>
    <mergeCell ref="C131:D132"/>
    <mergeCell ref="E131:I131"/>
    <mergeCell ref="B2:K2"/>
    <mergeCell ref="C3:K3"/>
    <mergeCell ref="C4:K4"/>
    <mergeCell ref="C5:K5"/>
    <mergeCell ref="B7:B8"/>
    <mergeCell ref="C7:D8"/>
    <mergeCell ref="E7:I7"/>
  </mergeCells>
  <hyperlinks>
    <hyperlink ref="C1" location="Spis!B7" display="Spis!B7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7">
    <pageSetUpPr fitToPage="1"/>
  </sheetPr>
  <dimension ref="A1:X2068"/>
  <sheetViews>
    <sheetView zoomScale="50" zoomScaleNormal="5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5.77734375" style="70" customWidth="1"/>
    <col min="18" max="19" width="15.77734375" style="70" hidden="1" customWidth="1"/>
    <col min="20" max="20" width="7.33203125" style="70" hidden="1" customWidth="1"/>
    <col min="21" max="21" width="0" style="70" hidden="1" customWidth="1"/>
    <col min="22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  <c r="R1" s="448"/>
    </row>
    <row r="2" spans="1:24" s="101" customFormat="1" ht="24.95" customHeight="1">
      <c r="A2" s="472"/>
      <c r="B2" s="500" t="s">
        <v>18</v>
      </c>
      <c r="C2" s="500"/>
      <c r="D2" s="472"/>
      <c r="E2" s="472"/>
      <c r="F2" s="472"/>
      <c r="G2" s="472"/>
      <c r="H2" s="459"/>
      <c r="I2" s="429"/>
      <c r="J2" s="429"/>
      <c r="K2" s="429"/>
      <c r="L2" s="429"/>
      <c r="M2" s="429"/>
      <c r="N2" s="429"/>
      <c r="O2" s="430"/>
      <c r="P2" s="423"/>
      <c r="Q2" s="423"/>
      <c r="R2" s="423"/>
    </row>
    <row r="3" spans="1:24" ht="15" customHeight="1">
      <c r="A3" s="466"/>
      <c r="B3" s="482" t="s">
        <v>13</v>
      </c>
      <c r="C3" s="911" t="s">
        <v>20</v>
      </c>
      <c r="D3" s="912"/>
      <c r="E3" s="912"/>
      <c r="F3" s="912"/>
      <c r="G3" s="912"/>
      <c r="H3" s="887"/>
      <c r="I3" s="473"/>
      <c r="J3" s="473"/>
      <c r="K3" s="473"/>
      <c r="L3" s="473"/>
      <c r="M3" s="473"/>
      <c r="N3" s="473"/>
      <c r="O3" s="474"/>
      <c r="P3" s="474"/>
      <c r="Q3" s="448"/>
      <c r="R3" s="448"/>
    </row>
    <row r="4" spans="1:24" ht="15" customHeight="1">
      <c r="A4" s="466"/>
      <c r="B4" s="483" t="s">
        <v>28</v>
      </c>
      <c r="C4" s="911" t="s">
        <v>213</v>
      </c>
      <c r="D4" s="912"/>
      <c r="E4" s="912"/>
      <c r="F4" s="912"/>
      <c r="G4" s="912"/>
      <c r="H4" s="855"/>
      <c r="I4" s="471"/>
      <c r="J4" s="471"/>
      <c r="K4" s="471"/>
      <c r="L4" s="471"/>
      <c r="M4" s="471"/>
      <c r="N4" s="471"/>
      <c r="O4" s="448"/>
      <c r="P4" s="448"/>
      <c r="Q4" s="448"/>
      <c r="R4" s="448"/>
    </row>
    <row r="5" spans="1:24" ht="15" customHeight="1">
      <c r="A5" s="448"/>
      <c r="B5" s="465" t="s">
        <v>29</v>
      </c>
      <c r="C5" s="885" t="s">
        <v>79</v>
      </c>
      <c r="D5" s="885"/>
      <c r="E5" s="885"/>
      <c r="F5" s="885"/>
      <c r="G5" s="885"/>
      <c r="H5" s="855"/>
      <c r="I5" s="471"/>
      <c r="J5" s="471"/>
      <c r="K5" s="471"/>
      <c r="L5" s="471"/>
      <c r="M5" s="471"/>
      <c r="N5" s="471"/>
      <c r="O5" s="448"/>
      <c r="P5" s="448"/>
      <c r="Q5" s="448"/>
      <c r="R5" s="448"/>
    </row>
    <row r="6" spans="1:24" ht="50.1" customHeight="1">
      <c r="A6" s="448"/>
      <c r="B6" s="465" t="s">
        <v>35</v>
      </c>
      <c r="C6" s="885" t="s">
        <v>212</v>
      </c>
      <c r="D6" s="889"/>
      <c r="E6" s="889"/>
      <c r="F6" s="889"/>
      <c r="G6" s="889"/>
      <c r="H6" s="855"/>
      <c r="I6" s="471"/>
      <c r="J6" s="471"/>
      <c r="K6" s="471"/>
      <c r="L6" s="471"/>
      <c r="M6" s="471"/>
      <c r="N6" s="471"/>
      <c r="O6" s="448"/>
      <c r="P6" s="448"/>
      <c r="Q6" s="448"/>
      <c r="R6" s="448"/>
    </row>
    <row r="7" spans="1:24" s="71" customFormat="1" ht="30" customHeight="1" thickBot="1">
      <c r="A7" s="475"/>
      <c r="B7" s="476" t="s">
        <v>175</v>
      </c>
      <c r="C7" s="475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481"/>
    </row>
    <row r="8" spans="1:24" s="71" customFormat="1" ht="20.100000000000001" customHeight="1" thickBot="1">
      <c r="A8" s="475"/>
      <c r="B8" s="935" t="str">
        <f>'Tab.G1.1-4'!$B$8</f>
        <v>LP</v>
      </c>
      <c r="C8" s="908" t="str">
        <f>Tab.G6!$C$9</f>
        <v>Nazwa projektu inwestycyjnego</v>
      </c>
      <c r="D8" s="908" t="str">
        <f>Tab.G6!$D$9</f>
        <v>Lokalizacja projektu inwestycyjnego</v>
      </c>
      <c r="E8" s="908" t="str">
        <f>Tab.G6!$E$9</f>
        <v>Cel realizacji projektu</v>
      </c>
      <c r="F8" s="908" t="str">
        <f>Tab.G6!$F$9</f>
        <v>Spodziewane efekty, wynikające z realizacji projektu</v>
      </c>
      <c r="G8" s="908" t="str">
        <f>Tab.G6!$G$9</f>
        <v>Wartość dla poszczególnych spodziewanych efektów</v>
      </c>
      <c r="H8" s="908" t="str">
        <f>"Rodzaj i zakres powiązania projektu z główną działalnością"</f>
        <v>Rodzaj i zakres powiązania projektu z główną działalnością</v>
      </c>
      <c r="I8" s="908" t="str">
        <f>Tab.G6!$H$9</f>
        <v>Zakres prac</v>
      </c>
      <c r="J8" s="881" t="str">
        <f>"POZIOM NAKŁADÓW INWESTYCYJNYCH"</f>
        <v>POZIOM NAKŁADÓW INWESTYCYJNYCH</v>
      </c>
      <c r="K8" s="882"/>
      <c r="L8" s="882"/>
      <c r="M8" s="883"/>
      <c r="N8" s="883"/>
      <c r="O8" s="884"/>
      <c r="P8" s="944" t="str">
        <f>Tab.G6!$O$9</f>
        <v>UWAGI</v>
      </c>
      <c r="Q8" s="481"/>
      <c r="R8" s="481"/>
    </row>
    <row r="9" spans="1:24" ht="20.100000000000001" customHeight="1">
      <c r="A9" s="448"/>
      <c r="B9" s="905"/>
      <c r="C9" s="936"/>
      <c r="D9" s="938"/>
      <c r="E9" s="936"/>
      <c r="F9" s="940"/>
      <c r="G9" s="905"/>
      <c r="H9" s="936"/>
      <c r="I9" s="936"/>
      <c r="J9" s="879" t="str">
        <f>"OGÓŁEM"</f>
        <v>OGÓŁEM</v>
      </c>
      <c r="K9" s="804" t="str">
        <f>'Tab.G1.1-4'!$E$8</f>
        <v>PLAN DO REALIZACJI</v>
      </c>
      <c r="L9" s="805"/>
      <c r="M9" s="805"/>
      <c r="N9" s="805"/>
      <c r="O9" s="806"/>
      <c r="P9" s="936"/>
      <c r="Q9" s="446"/>
      <c r="R9" s="446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05"/>
      <c r="C10" s="936"/>
      <c r="D10" s="938"/>
      <c r="E10" s="936"/>
      <c r="F10" s="940"/>
      <c r="G10" s="905"/>
      <c r="H10" s="936"/>
      <c r="I10" s="936"/>
      <c r="J10" s="880"/>
      <c r="K10" s="514">
        <f>SUM(Rok_ZPR,1)</f>
        <v>2024</v>
      </c>
      <c r="L10" s="514">
        <f>SUM(K10,1)</f>
        <v>2025</v>
      </c>
      <c r="M10" s="514">
        <f>SUM(L10,1)</f>
        <v>2026</v>
      </c>
      <c r="N10" s="514">
        <f>SUM(M10,1)</f>
        <v>2027</v>
      </c>
      <c r="O10" s="684">
        <f>SUM(N10,1)</f>
        <v>2028</v>
      </c>
      <c r="P10" s="936"/>
      <c r="Q10" s="430"/>
      <c r="R10" s="430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06"/>
      <c r="C11" s="937"/>
      <c r="D11" s="939"/>
      <c r="E11" s="937"/>
      <c r="F11" s="941"/>
      <c r="G11" s="906"/>
      <c r="H11" s="937"/>
      <c r="I11" s="93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37"/>
      <c r="Q11" s="459"/>
      <c r="R11" s="459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460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102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460"/>
    </row>
    <row r="14" spans="1:24" s="74" customFormat="1" ht="12.75" customHeight="1">
      <c r="A14" s="468"/>
      <c r="B14" s="916">
        <v>1</v>
      </c>
      <c r="C14" s="942"/>
      <c r="D14" s="921"/>
      <c r="E14" s="921" t="s">
        <v>19</v>
      </c>
      <c r="F14" s="923" t="str">
        <f>VLOOKUP(E14,$S$14:$T$18,2,0)</f>
        <v>-</v>
      </c>
      <c r="G14" s="84"/>
      <c r="H14" s="921"/>
      <c r="I14" s="921"/>
      <c r="J14" s="914">
        <f>SUM(K14:O16)</f>
        <v>0</v>
      </c>
      <c r="K14" s="914"/>
      <c r="L14" s="914"/>
      <c r="M14" s="914"/>
      <c r="N14" s="914"/>
      <c r="O14" s="914"/>
      <c r="P14" s="914"/>
      <c r="Q14" s="460"/>
      <c r="R14" s="460"/>
      <c r="S14" s="85" t="s">
        <v>21</v>
      </c>
      <c r="T14" s="86" t="s">
        <v>22</v>
      </c>
    </row>
    <row r="15" spans="1:24" s="74" customFormat="1" ht="12.75" customHeight="1">
      <c r="A15" s="468"/>
      <c r="B15" s="916"/>
      <c r="C15" s="925"/>
      <c r="D15" s="921"/>
      <c r="E15" s="921"/>
      <c r="F15" s="923"/>
      <c r="G15" s="87"/>
      <c r="H15" s="921"/>
      <c r="I15" s="921"/>
      <c r="J15" s="914"/>
      <c r="K15" s="914"/>
      <c r="L15" s="914"/>
      <c r="M15" s="914"/>
      <c r="N15" s="914"/>
      <c r="O15" s="914"/>
      <c r="P15" s="914"/>
      <c r="Q15" s="460"/>
      <c r="R15" s="460"/>
      <c r="S15" s="88" t="s">
        <v>23</v>
      </c>
      <c r="T15" s="89" t="s">
        <v>43</v>
      </c>
    </row>
    <row r="16" spans="1:24" s="74" customFormat="1" ht="12.75" customHeight="1">
      <c r="A16" s="468"/>
      <c r="B16" s="917"/>
      <c r="C16" s="926"/>
      <c r="D16" s="922"/>
      <c r="E16" s="922"/>
      <c r="F16" s="924"/>
      <c r="G16" s="92"/>
      <c r="H16" s="922"/>
      <c r="I16" s="922"/>
      <c r="J16" s="915"/>
      <c r="K16" s="915"/>
      <c r="L16" s="915"/>
      <c r="M16" s="915"/>
      <c r="N16" s="915"/>
      <c r="O16" s="915"/>
      <c r="P16" s="915"/>
      <c r="Q16" s="460"/>
      <c r="R16" s="460"/>
      <c r="S16" s="88" t="s">
        <v>24</v>
      </c>
      <c r="T16" s="89" t="s">
        <v>25</v>
      </c>
    </row>
    <row r="17" spans="1:20" s="74" customFormat="1" ht="12.75" customHeight="1">
      <c r="A17" s="468"/>
      <c r="B17" s="916">
        <v>2</v>
      </c>
      <c r="C17" s="925"/>
      <c r="D17" s="921"/>
      <c r="E17" s="921" t="s">
        <v>19</v>
      </c>
      <c r="F17" s="923" t="str">
        <f>VLOOKUP(E17,$S$14:$T$18,2,0)</f>
        <v>-</v>
      </c>
      <c r="G17" s="84"/>
      <c r="H17" s="921"/>
      <c r="I17" s="921"/>
      <c r="J17" s="913">
        <f t="shared" ref="J17" si="1">SUM(K17:O19)</f>
        <v>0</v>
      </c>
      <c r="K17" s="913"/>
      <c r="L17" s="913"/>
      <c r="M17" s="913"/>
      <c r="N17" s="913"/>
      <c r="O17" s="913"/>
      <c r="P17" s="913"/>
      <c r="Q17" s="460"/>
      <c r="R17" s="460"/>
      <c r="S17" s="88" t="s">
        <v>26</v>
      </c>
      <c r="T17" s="89" t="s">
        <v>27</v>
      </c>
    </row>
    <row r="18" spans="1:20" s="74" customFormat="1" ht="12.75" customHeight="1" thickBot="1">
      <c r="A18" s="468"/>
      <c r="B18" s="916"/>
      <c r="C18" s="925"/>
      <c r="D18" s="921"/>
      <c r="E18" s="921"/>
      <c r="F18" s="923"/>
      <c r="G18" s="87"/>
      <c r="H18" s="921"/>
      <c r="I18" s="921"/>
      <c r="J18" s="914"/>
      <c r="K18" s="914"/>
      <c r="L18" s="914"/>
      <c r="M18" s="914"/>
      <c r="N18" s="914"/>
      <c r="O18" s="914"/>
      <c r="P18" s="914"/>
      <c r="Q18" s="460"/>
      <c r="R18" s="460"/>
      <c r="S18" s="93" t="s">
        <v>19</v>
      </c>
      <c r="T18" s="94" t="s">
        <v>19</v>
      </c>
    </row>
    <row r="19" spans="1:20" s="74" customFormat="1" ht="12.75" customHeight="1">
      <c r="A19" s="468"/>
      <c r="B19" s="917"/>
      <c r="C19" s="926"/>
      <c r="D19" s="922"/>
      <c r="E19" s="922"/>
      <c r="F19" s="924"/>
      <c r="G19" s="92"/>
      <c r="H19" s="922"/>
      <c r="I19" s="922"/>
      <c r="J19" s="915"/>
      <c r="K19" s="915"/>
      <c r="L19" s="915"/>
      <c r="M19" s="915"/>
      <c r="N19" s="915"/>
      <c r="O19" s="915"/>
      <c r="P19" s="915"/>
      <c r="Q19" s="460"/>
      <c r="R19" s="460"/>
      <c r="S19" s="95"/>
      <c r="T19" s="96"/>
    </row>
    <row r="20" spans="1:20" s="74" customFormat="1" ht="12.75" customHeight="1">
      <c r="A20" s="468"/>
      <c r="B20" s="916">
        <v>3</v>
      </c>
      <c r="C20" s="925"/>
      <c r="D20" s="921"/>
      <c r="E20" s="921" t="s">
        <v>19</v>
      </c>
      <c r="F20" s="923" t="str">
        <f>VLOOKUP(E20,$S$14:$T$18,2,0)</f>
        <v>-</v>
      </c>
      <c r="G20" s="84"/>
      <c r="H20" s="921"/>
      <c r="I20" s="921"/>
      <c r="J20" s="913">
        <f t="shared" ref="J20" si="2">SUM(K20:O22)</f>
        <v>0</v>
      </c>
      <c r="K20" s="913"/>
      <c r="L20" s="913"/>
      <c r="M20" s="913"/>
      <c r="N20" s="913"/>
      <c r="O20" s="913"/>
      <c r="P20" s="913"/>
      <c r="Q20" s="460"/>
      <c r="R20" s="460"/>
      <c r="S20" s="95"/>
      <c r="T20" s="96"/>
    </row>
    <row r="21" spans="1:20" s="74" customFormat="1" ht="12.75" customHeight="1">
      <c r="A21" s="468"/>
      <c r="B21" s="916"/>
      <c r="C21" s="925"/>
      <c r="D21" s="921"/>
      <c r="E21" s="921"/>
      <c r="F21" s="923"/>
      <c r="G21" s="87"/>
      <c r="H21" s="921"/>
      <c r="I21" s="921"/>
      <c r="J21" s="914"/>
      <c r="K21" s="914"/>
      <c r="L21" s="914"/>
      <c r="M21" s="914"/>
      <c r="N21" s="914"/>
      <c r="O21" s="914"/>
      <c r="P21" s="914"/>
      <c r="Q21" s="460"/>
      <c r="R21" s="460"/>
      <c r="S21" s="95"/>
      <c r="T21" s="96"/>
    </row>
    <row r="22" spans="1:20" s="74" customFormat="1" ht="12.75" customHeight="1">
      <c r="A22" s="468"/>
      <c r="B22" s="917"/>
      <c r="C22" s="926"/>
      <c r="D22" s="922"/>
      <c r="E22" s="922"/>
      <c r="F22" s="924"/>
      <c r="G22" s="92"/>
      <c r="H22" s="922"/>
      <c r="I22" s="922"/>
      <c r="J22" s="915"/>
      <c r="K22" s="915"/>
      <c r="L22" s="915"/>
      <c r="M22" s="915"/>
      <c r="N22" s="915"/>
      <c r="O22" s="915"/>
      <c r="P22" s="915"/>
      <c r="Q22" s="460"/>
      <c r="R22" s="460"/>
      <c r="S22" s="95"/>
      <c r="T22" s="96"/>
    </row>
    <row r="23" spans="1:20" s="74" customFormat="1" ht="12.75" customHeight="1">
      <c r="A23" s="468"/>
      <c r="B23" s="916">
        <v>4</v>
      </c>
      <c r="C23" s="925"/>
      <c r="D23" s="921"/>
      <c r="E23" s="921" t="s">
        <v>19</v>
      </c>
      <c r="F23" s="923" t="str">
        <f>VLOOKUP(E23,$S$14:$T$18,2,0)</f>
        <v>-</v>
      </c>
      <c r="G23" s="84"/>
      <c r="H23" s="921"/>
      <c r="I23" s="921"/>
      <c r="J23" s="913">
        <f t="shared" ref="J23" si="3">SUM(K23:O25)</f>
        <v>0</v>
      </c>
      <c r="K23" s="913"/>
      <c r="L23" s="913"/>
      <c r="M23" s="913"/>
      <c r="N23" s="913"/>
      <c r="O23" s="913"/>
      <c r="P23" s="913"/>
      <c r="Q23" s="460"/>
      <c r="R23" s="460"/>
      <c r="S23" s="95"/>
      <c r="T23" s="96"/>
    </row>
    <row r="24" spans="1:20" s="74" customFormat="1" ht="12.75" customHeight="1">
      <c r="A24" s="468"/>
      <c r="B24" s="916"/>
      <c r="C24" s="925"/>
      <c r="D24" s="921"/>
      <c r="E24" s="921"/>
      <c r="F24" s="923"/>
      <c r="G24" s="87"/>
      <c r="H24" s="921"/>
      <c r="I24" s="921"/>
      <c r="J24" s="914"/>
      <c r="K24" s="914"/>
      <c r="L24" s="914"/>
      <c r="M24" s="914"/>
      <c r="N24" s="914"/>
      <c r="O24" s="914"/>
      <c r="P24" s="914"/>
      <c r="Q24" s="460"/>
      <c r="R24" s="460"/>
      <c r="S24" s="95"/>
      <c r="T24" s="96"/>
    </row>
    <row r="25" spans="1:20" s="74" customFormat="1" ht="12.75" customHeight="1">
      <c r="A25" s="468"/>
      <c r="B25" s="917"/>
      <c r="C25" s="926"/>
      <c r="D25" s="922"/>
      <c r="E25" s="922"/>
      <c r="F25" s="924"/>
      <c r="G25" s="92"/>
      <c r="H25" s="922"/>
      <c r="I25" s="922"/>
      <c r="J25" s="915"/>
      <c r="K25" s="915"/>
      <c r="L25" s="915"/>
      <c r="M25" s="915"/>
      <c r="N25" s="915"/>
      <c r="O25" s="915"/>
      <c r="P25" s="915"/>
      <c r="Q25" s="460"/>
      <c r="R25" s="460"/>
      <c r="S25" s="95"/>
      <c r="T25" s="96"/>
    </row>
    <row r="26" spans="1:20" s="74" customFormat="1" ht="12.75" customHeight="1">
      <c r="A26" s="468"/>
      <c r="B26" s="916">
        <v>5</v>
      </c>
      <c r="C26" s="925"/>
      <c r="D26" s="921"/>
      <c r="E26" s="921" t="s">
        <v>19</v>
      </c>
      <c r="F26" s="923" t="str">
        <f>VLOOKUP(E26,$S$14:$T$18,2,0)</f>
        <v>-</v>
      </c>
      <c r="G26" s="84"/>
      <c r="H26" s="921"/>
      <c r="I26" s="921"/>
      <c r="J26" s="913">
        <f t="shared" ref="J26" si="4">SUM(K26:O28)</f>
        <v>0</v>
      </c>
      <c r="K26" s="913"/>
      <c r="L26" s="913"/>
      <c r="M26" s="913"/>
      <c r="N26" s="913"/>
      <c r="O26" s="913"/>
      <c r="P26" s="913"/>
      <c r="Q26" s="460"/>
      <c r="R26" s="460"/>
      <c r="S26" s="95"/>
      <c r="T26" s="96"/>
    </row>
    <row r="27" spans="1:20" s="74" customFormat="1" ht="12.75" customHeight="1">
      <c r="A27" s="468"/>
      <c r="B27" s="916"/>
      <c r="C27" s="925"/>
      <c r="D27" s="921"/>
      <c r="E27" s="921"/>
      <c r="F27" s="923"/>
      <c r="G27" s="87"/>
      <c r="H27" s="921"/>
      <c r="I27" s="921"/>
      <c r="J27" s="914"/>
      <c r="K27" s="914"/>
      <c r="L27" s="914"/>
      <c r="M27" s="914"/>
      <c r="N27" s="914"/>
      <c r="O27" s="914"/>
      <c r="P27" s="914"/>
      <c r="Q27" s="460"/>
      <c r="R27" s="460"/>
      <c r="S27" s="95"/>
      <c r="T27" s="96"/>
    </row>
    <row r="28" spans="1:20" s="74" customFormat="1" ht="12.75" customHeight="1">
      <c r="A28" s="468"/>
      <c r="B28" s="917"/>
      <c r="C28" s="926"/>
      <c r="D28" s="922"/>
      <c r="E28" s="922"/>
      <c r="F28" s="924"/>
      <c r="G28" s="92"/>
      <c r="H28" s="922"/>
      <c r="I28" s="922"/>
      <c r="J28" s="915"/>
      <c r="K28" s="915"/>
      <c r="L28" s="915"/>
      <c r="M28" s="915"/>
      <c r="N28" s="915"/>
      <c r="O28" s="915"/>
      <c r="P28" s="915"/>
      <c r="Q28" s="460"/>
      <c r="R28" s="460"/>
      <c r="S28" s="95"/>
      <c r="T28" s="96"/>
    </row>
    <row r="29" spans="1:20" s="74" customFormat="1" ht="12.75" customHeight="1">
      <c r="A29" s="468"/>
      <c r="B29" s="916">
        <v>6</v>
      </c>
      <c r="C29" s="925"/>
      <c r="D29" s="921"/>
      <c r="E29" s="921" t="s">
        <v>19</v>
      </c>
      <c r="F29" s="923" t="str">
        <f>VLOOKUP(E29,$S$14:$T$18,2,0)</f>
        <v>-</v>
      </c>
      <c r="G29" s="84"/>
      <c r="H29" s="921"/>
      <c r="I29" s="921"/>
      <c r="J29" s="913">
        <f t="shared" ref="J29" si="5">SUM(K29:O31)</f>
        <v>0</v>
      </c>
      <c r="K29" s="913"/>
      <c r="L29" s="913"/>
      <c r="M29" s="913"/>
      <c r="N29" s="913"/>
      <c r="O29" s="913"/>
      <c r="P29" s="913"/>
      <c r="Q29" s="460"/>
      <c r="R29" s="460"/>
      <c r="S29" s="95"/>
      <c r="T29" s="96"/>
    </row>
    <row r="30" spans="1:20" s="74" customFormat="1" ht="12.75" customHeight="1">
      <c r="A30" s="468"/>
      <c r="B30" s="916"/>
      <c r="C30" s="925"/>
      <c r="D30" s="921"/>
      <c r="E30" s="921"/>
      <c r="F30" s="923"/>
      <c r="G30" s="87"/>
      <c r="H30" s="921"/>
      <c r="I30" s="921"/>
      <c r="J30" s="914"/>
      <c r="K30" s="914"/>
      <c r="L30" s="914"/>
      <c r="M30" s="914"/>
      <c r="N30" s="914"/>
      <c r="O30" s="914"/>
      <c r="P30" s="914"/>
      <c r="Q30" s="460"/>
      <c r="R30" s="460"/>
      <c r="S30" s="95"/>
      <c r="T30" s="96"/>
    </row>
    <row r="31" spans="1:20" s="74" customFormat="1" ht="12.75" customHeight="1">
      <c r="A31" s="468"/>
      <c r="B31" s="917"/>
      <c r="C31" s="926"/>
      <c r="D31" s="922"/>
      <c r="E31" s="922"/>
      <c r="F31" s="924"/>
      <c r="G31" s="92"/>
      <c r="H31" s="922"/>
      <c r="I31" s="922"/>
      <c r="J31" s="915"/>
      <c r="K31" s="915"/>
      <c r="L31" s="915"/>
      <c r="M31" s="915"/>
      <c r="N31" s="915"/>
      <c r="O31" s="915"/>
      <c r="P31" s="915"/>
      <c r="Q31" s="460"/>
      <c r="R31" s="460"/>
      <c r="S31" s="95"/>
      <c r="T31" s="96"/>
    </row>
    <row r="32" spans="1:20" s="74" customFormat="1" ht="12.75" customHeight="1">
      <c r="A32" s="468"/>
      <c r="B32" s="933">
        <v>7</v>
      </c>
      <c r="C32" s="933"/>
      <c r="D32" s="933"/>
      <c r="E32" s="931" t="s">
        <v>19</v>
      </c>
      <c r="F32" s="929" t="str">
        <f>VLOOKUP(E32,$S$14:$T$18,2,0)</f>
        <v>-</v>
      </c>
      <c r="G32" s="103"/>
      <c r="H32" s="931"/>
      <c r="I32" s="931"/>
      <c r="J32" s="913">
        <f t="shared" ref="J32" si="6">SUM(K32:O34)</f>
        <v>0</v>
      </c>
      <c r="K32" s="913"/>
      <c r="L32" s="913"/>
      <c r="M32" s="913"/>
      <c r="N32" s="913"/>
      <c r="O32" s="913"/>
      <c r="P32" s="913"/>
      <c r="Q32" s="460"/>
      <c r="R32" s="460"/>
      <c r="S32" s="95"/>
      <c r="T32" s="96"/>
    </row>
    <row r="33" spans="1:20" s="74" customFormat="1" ht="12.75" customHeight="1">
      <c r="A33" s="468"/>
      <c r="B33" s="916"/>
      <c r="C33" s="916"/>
      <c r="D33" s="916"/>
      <c r="E33" s="921"/>
      <c r="F33" s="923"/>
      <c r="G33" s="87"/>
      <c r="H33" s="921"/>
      <c r="I33" s="921"/>
      <c r="J33" s="914"/>
      <c r="K33" s="914"/>
      <c r="L33" s="914"/>
      <c r="M33" s="914"/>
      <c r="N33" s="914"/>
      <c r="O33" s="914"/>
      <c r="P33" s="914"/>
      <c r="Q33" s="460"/>
      <c r="R33" s="460"/>
      <c r="S33" s="95"/>
      <c r="T33" s="96"/>
    </row>
    <row r="34" spans="1:20" s="74" customFormat="1" ht="12.75" customHeight="1">
      <c r="A34" s="468"/>
      <c r="B34" s="934"/>
      <c r="C34" s="934"/>
      <c r="D34" s="934"/>
      <c r="E34" s="932"/>
      <c r="F34" s="930"/>
      <c r="G34" s="91"/>
      <c r="H34" s="932"/>
      <c r="I34" s="932"/>
      <c r="J34" s="915"/>
      <c r="K34" s="930"/>
      <c r="L34" s="930"/>
      <c r="M34" s="930"/>
      <c r="N34" s="930"/>
      <c r="O34" s="930"/>
      <c r="P34" s="930"/>
      <c r="Q34" s="460"/>
      <c r="R34" s="460"/>
      <c r="S34" s="95"/>
      <c r="T34" s="96"/>
    </row>
    <row r="35" spans="1:20" s="74" customFormat="1" ht="12.75" customHeight="1">
      <c r="A35" s="468"/>
      <c r="B35" s="916">
        <v>8</v>
      </c>
      <c r="C35" s="925"/>
      <c r="D35" s="921"/>
      <c r="E35" s="921" t="s">
        <v>19</v>
      </c>
      <c r="F35" s="923" t="str">
        <f>VLOOKUP(E35,$S$14:$T$18,2,0)</f>
        <v>-</v>
      </c>
      <c r="G35" s="84"/>
      <c r="H35" s="921"/>
      <c r="I35" s="921"/>
      <c r="J35" s="913">
        <f t="shared" ref="J35" si="7">SUM(K35:O37)</f>
        <v>0</v>
      </c>
      <c r="K35" s="914"/>
      <c r="L35" s="914"/>
      <c r="M35" s="914"/>
      <c r="N35" s="914"/>
      <c r="O35" s="914"/>
      <c r="P35" s="914"/>
      <c r="Q35" s="460"/>
      <c r="R35" s="460"/>
      <c r="S35" s="95"/>
      <c r="T35" s="96"/>
    </row>
    <row r="36" spans="1:20" s="74" customFormat="1" ht="12.75" customHeight="1">
      <c r="A36" s="468"/>
      <c r="B36" s="916"/>
      <c r="C36" s="925"/>
      <c r="D36" s="921"/>
      <c r="E36" s="921"/>
      <c r="F36" s="923"/>
      <c r="G36" s="87"/>
      <c r="H36" s="921"/>
      <c r="I36" s="921"/>
      <c r="J36" s="914"/>
      <c r="K36" s="914"/>
      <c r="L36" s="914"/>
      <c r="M36" s="914"/>
      <c r="N36" s="914"/>
      <c r="O36" s="914"/>
      <c r="P36" s="914"/>
      <c r="Q36" s="460"/>
      <c r="R36" s="460"/>
      <c r="S36" s="95"/>
      <c r="T36" s="96"/>
    </row>
    <row r="37" spans="1:20" s="74" customFormat="1" ht="12.75" customHeight="1">
      <c r="A37" s="468"/>
      <c r="B37" s="917"/>
      <c r="C37" s="926"/>
      <c r="D37" s="922"/>
      <c r="E37" s="922"/>
      <c r="F37" s="924"/>
      <c r="G37" s="92"/>
      <c r="H37" s="922"/>
      <c r="I37" s="922"/>
      <c r="J37" s="915"/>
      <c r="K37" s="915"/>
      <c r="L37" s="915"/>
      <c r="M37" s="915"/>
      <c r="N37" s="915"/>
      <c r="O37" s="915"/>
      <c r="P37" s="915"/>
      <c r="Q37" s="460"/>
      <c r="R37" s="460"/>
      <c r="S37" s="95"/>
      <c r="T37" s="96"/>
    </row>
    <row r="38" spans="1:20" s="74" customFormat="1" ht="12.75" customHeight="1">
      <c r="A38" s="468"/>
      <c r="B38" s="916">
        <v>9</v>
      </c>
      <c r="C38" s="925"/>
      <c r="D38" s="921"/>
      <c r="E38" s="921" t="s">
        <v>19</v>
      </c>
      <c r="F38" s="923" t="str">
        <f>VLOOKUP(E38,$S$14:$T$18,2,0)</f>
        <v>-</v>
      </c>
      <c r="G38" s="84"/>
      <c r="H38" s="921"/>
      <c r="I38" s="921"/>
      <c r="J38" s="913">
        <f t="shared" ref="J38" si="8">SUM(K38:O40)</f>
        <v>0</v>
      </c>
      <c r="K38" s="913"/>
      <c r="L38" s="913"/>
      <c r="M38" s="913"/>
      <c r="N38" s="913"/>
      <c r="O38" s="913"/>
      <c r="P38" s="913"/>
      <c r="Q38" s="460"/>
      <c r="R38" s="460"/>
      <c r="S38" s="95"/>
      <c r="T38" s="96"/>
    </row>
    <row r="39" spans="1:20" s="74" customFormat="1" ht="12.75" customHeight="1">
      <c r="A39" s="468"/>
      <c r="B39" s="916"/>
      <c r="C39" s="925"/>
      <c r="D39" s="921"/>
      <c r="E39" s="921"/>
      <c r="F39" s="923"/>
      <c r="G39" s="87"/>
      <c r="H39" s="921"/>
      <c r="I39" s="921"/>
      <c r="J39" s="914"/>
      <c r="K39" s="914"/>
      <c r="L39" s="914"/>
      <c r="M39" s="914"/>
      <c r="N39" s="914"/>
      <c r="O39" s="914"/>
      <c r="P39" s="914"/>
      <c r="Q39" s="460"/>
      <c r="R39" s="460"/>
      <c r="S39" s="95"/>
      <c r="T39" s="96"/>
    </row>
    <row r="40" spans="1:20" s="74" customFormat="1" ht="12.75" customHeight="1">
      <c r="A40" s="468"/>
      <c r="B40" s="917"/>
      <c r="C40" s="926"/>
      <c r="D40" s="922"/>
      <c r="E40" s="922"/>
      <c r="F40" s="924"/>
      <c r="G40" s="92"/>
      <c r="H40" s="922"/>
      <c r="I40" s="922"/>
      <c r="J40" s="915"/>
      <c r="K40" s="915"/>
      <c r="L40" s="915"/>
      <c r="M40" s="915"/>
      <c r="N40" s="915"/>
      <c r="O40" s="915"/>
      <c r="P40" s="915"/>
      <c r="Q40" s="460"/>
      <c r="R40" s="460"/>
      <c r="S40" s="95"/>
      <c r="T40" s="96"/>
    </row>
    <row r="41" spans="1:20" s="74" customFormat="1" ht="12.75" customHeight="1">
      <c r="A41" s="468"/>
      <c r="B41" s="916">
        <v>10</v>
      </c>
      <c r="C41" s="925"/>
      <c r="D41" s="921"/>
      <c r="E41" s="921" t="s">
        <v>19</v>
      </c>
      <c r="F41" s="923" t="str">
        <f>VLOOKUP(E41,$S$14:$T$18,2,0)</f>
        <v>-</v>
      </c>
      <c r="G41" s="84"/>
      <c r="H41" s="921"/>
      <c r="I41" s="921"/>
      <c r="J41" s="913">
        <f t="shared" ref="J41" si="9">SUM(K41:O43)</f>
        <v>0</v>
      </c>
      <c r="K41" s="913"/>
      <c r="L41" s="913"/>
      <c r="M41" s="913"/>
      <c r="N41" s="913"/>
      <c r="O41" s="913"/>
      <c r="P41" s="913"/>
      <c r="Q41" s="460"/>
      <c r="R41" s="460"/>
      <c r="S41" s="95"/>
      <c r="T41" s="96"/>
    </row>
    <row r="42" spans="1:20" s="74" customFormat="1" ht="12.75" customHeight="1">
      <c r="A42" s="468"/>
      <c r="B42" s="916"/>
      <c r="C42" s="925"/>
      <c r="D42" s="921"/>
      <c r="E42" s="921"/>
      <c r="F42" s="923"/>
      <c r="G42" s="87"/>
      <c r="H42" s="921"/>
      <c r="I42" s="921"/>
      <c r="J42" s="914"/>
      <c r="K42" s="914"/>
      <c r="L42" s="914"/>
      <c r="M42" s="914"/>
      <c r="N42" s="914"/>
      <c r="O42" s="914"/>
      <c r="P42" s="914"/>
      <c r="Q42" s="460"/>
      <c r="R42" s="460"/>
      <c r="S42" s="95"/>
      <c r="T42" s="96"/>
    </row>
    <row r="43" spans="1:20" s="74" customFormat="1" ht="12.75" customHeight="1" thickBot="1">
      <c r="A43" s="468"/>
      <c r="B43" s="917"/>
      <c r="C43" s="926"/>
      <c r="D43" s="922"/>
      <c r="E43" s="922"/>
      <c r="F43" s="924"/>
      <c r="G43" s="92"/>
      <c r="H43" s="922"/>
      <c r="I43" s="922"/>
      <c r="J43" s="915"/>
      <c r="K43" s="915"/>
      <c r="L43" s="915"/>
      <c r="M43" s="915"/>
      <c r="N43" s="915"/>
      <c r="O43" s="915"/>
      <c r="P43" s="915"/>
      <c r="Q43" s="460"/>
      <c r="R43" s="460"/>
      <c r="S43" s="95"/>
      <c r="T43" s="96"/>
    </row>
    <row r="44" spans="1:20" s="95" customFormat="1" ht="15.75" hidden="1" customHeight="1" outlineLevel="1">
      <c r="A44" s="484"/>
      <c r="B44" s="916">
        <v>11</v>
      </c>
      <c r="C44" s="925"/>
      <c r="D44" s="921"/>
      <c r="E44" s="921" t="s">
        <v>19</v>
      </c>
      <c r="F44" s="923" t="str">
        <f>VLOOKUP(E44,$S$14:$T$18,2,0)</f>
        <v>-</v>
      </c>
      <c r="G44" s="84"/>
      <c r="H44" s="921"/>
      <c r="I44" s="921"/>
      <c r="J44" s="913">
        <f t="shared" ref="J44" si="10">SUM(K44:O46)</f>
        <v>0</v>
      </c>
      <c r="K44" s="913"/>
      <c r="L44" s="913"/>
      <c r="M44" s="913"/>
      <c r="N44" s="913"/>
      <c r="O44" s="913"/>
      <c r="P44" s="913"/>
      <c r="Q44" s="484"/>
      <c r="R44" s="484"/>
    </row>
    <row r="45" spans="1:20" s="95" customFormat="1" ht="15.75" hidden="1" customHeight="1" outlineLevel="1">
      <c r="A45" s="484"/>
      <c r="B45" s="916"/>
      <c r="C45" s="925"/>
      <c r="D45" s="921"/>
      <c r="E45" s="921"/>
      <c r="F45" s="923"/>
      <c r="G45" s="87"/>
      <c r="H45" s="921"/>
      <c r="I45" s="921"/>
      <c r="J45" s="914"/>
      <c r="K45" s="914"/>
      <c r="L45" s="914"/>
      <c r="M45" s="914"/>
      <c r="N45" s="914"/>
      <c r="O45" s="914"/>
      <c r="P45" s="914"/>
      <c r="Q45" s="484"/>
      <c r="R45" s="484"/>
    </row>
    <row r="46" spans="1:20" s="72" customFormat="1" ht="15.75" hidden="1" customHeight="1" outlineLevel="1">
      <c r="A46" s="478"/>
      <c r="B46" s="917"/>
      <c r="C46" s="926"/>
      <c r="D46" s="922"/>
      <c r="E46" s="922"/>
      <c r="F46" s="924"/>
      <c r="G46" s="92"/>
      <c r="H46" s="922"/>
      <c r="I46" s="922"/>
      <c r="J46" s="915"/>
      <c r="K46" s="915"/>
      <c r="L46" s="915"/>
      <c r="M46" s="915"/>
      <c r="N46" s="915"/>
      <c r="O46" s="915"/>
      <c r="P46" s="915"/>
      <c r="Q46" s="478"/>
      <c r="R46" s="478"/>
    </row>
    <row r="47" spans="1:20" s="72" customFormat="1" ht="15.75" hidden="1" customHeight="1" outlineLevel="1">
      <c r="A47" s="478"/>
      <c r="B47" s="916">
        <v>12</v>
      </c>
      <c r="C47" s="925"/>
      <c r="D47" s="921"/>
      <c r="E47" s="921" t="s">
        <v>19</v>
      </c>
      <c r="F47" s="923" t="str">
        <f>VLOOKUP(E47,$S$14:$T$18,2,0)</f>
        <v>-</v>
      </c>
      <c r="G47" s="84"/>
      <c r="H47" s="921"/>
      <c r="I47" s="921"/>
      <c r="J47" s="913">
        <f t="shared" ref="J47" si="11">SUM(K47:O49)</f>
        <v>0</v>
      </c>
      <c r="K47" s="913"/>
      <c r="L47" s="913"/>
      <c r="M47" s="913"/>
      <c r="N47" s="913"/>
      <c r="O47" s="913"/>
      <c r="P47" s="913"/>
      <c r="Q47" s="478"/>
      <c r="R47" s="478"/>
    </row>
    <row r="48" spans="1:20" s="95" customFormat="1" ht="15.75" hidden="1" customHeight="1" outlineLevel="1">
      <c r="A48" s="484"/>
      <c r="B48" s="916"/>
      <c r="C48" s="925"/>
      <c r="D48" s="921"/>
      <c r="E48" s="921"/>
      <c r="F48" s="923"/>
      <c r="G48" s="87"/>
      <c r="H48" s="921"/>
      <c r="I48" s="921"/>
      <c r="J48" s="914"/>
      <c r="K48" s="914"/>
      <c r="L48" s="914"/>
      <c r="M48" s="914"/>
      <c r="N48" s="914"/>
      <c r="O48" s="914"/>
      <c r="P48" s="914"/>
      <c r="Q48" s="484"/>
      <c r="R48" s="484"/>
    </row>
    <row r="49" spans="1:18" s="95" customFormat="1" ht="15.75" hidden="1" customHeight="1" outlineLevel="1">
      <c r="A49" s="484"/>
      <c r="B49" s="917"/>
      <c r="C49" s="926"/>
      <c r="D49" s="922"/>
      <c r="E49" s="922"/>
      <c r="F49" s="924"/>
      <c r="G49" s="92"/>
      <c r="H49" s="922"/>
      <c r="I49" s="922"/>
      <c r="J49" s="915"/>
      <c r="K49" s="915"/>
      <c r="L49" s="915"/>
      <c r="M49" s="915"/>
      <c r="N49" s="915"/>
      <c r="O49" s="915"/>
      <c r="P49" s="915"/>
      <c r="Q49" s="484"/>
      <c r="R49" s="484"/>
    </row>
    <row r="50" spans="1:18" s="95" customFormat="1" ht="15.75" hidden="1" customHeight="1" outlineLevel="1">
      <c r="A50" s="484"/>
      <c r="B50" s="916">
        <v>13</v>
      </c>
      <c r="C50" s="925"/>
      <c r="D50" s="921"/>
      <c r="E50" s="921" t="s">
        <v>19</v>
      </c>
      <c r="F50" s="923" t="str">
        <f>VLOOKUP(E50,$S$14:$T$18,2,0)</f>
        <v>-</v>
      </c>
      <c r="G50" s="84"/>
      <c r="H50" s="921"/>
      <c r="I50" s="921"/>
      <c r="J50" s="913">
        <f t="shared" ref="J50" si="12">SUM(K50:O52)</f>
        <v>0</v>
      </c>
      <c r="K50" s="913"/>
      <c r="L50" s="913"/>
      <c r="M50" s="913"/>
      <c r="N50" s="913"/>
      <c r="O50" s="913"/>
      <c r="P50" s="913"/>
      <c r="Q50" s="484"/>
      <c r="R50" s="484"/>
    </row>
    <row r="51" spans="1:18" s="95" customFormat="1" ht="15.75" hidden="1" customHeight="1" outlineLevel="1">
      <c r="A51" s="484"/>
      <c r="B51" s="916"/>
      <c r="C51" s="925"/>
      <c r="D51" s="921"/>
      <c r="E51" s="921"/>
      <c r="F51" s="923"/>
      <c r="G51" s="87"/>
      <c r="H51" s="921"/>
      <c r="I51" s="921"/>
      <c r="J51" s="914"/>
      <c r="K51" s="914"/>
      <c r="L51" s="914"/>
      <c r="M51" s="914"/>
      <c r="N51" s="914"/>
      <c r="O51" s="914"/>
      <c r="P51" s="914"/>
      <c r="Q51" s="484"/>
      <c r="R51" s="484"/>
    </row>
    <row r="52" spans="1:18" s="95" customFormat="1" ht="15.75" hidden="1" customHeight="1" outlineLevel="1">
      <c r="A52" s="484"/>
      <c r="B52" s="917"/>
      <c r="C52" s="926"/>
      <c r="D52" s="922"/>
      <c r="E52" s="922"/>
      <c r="F52" s="924"/>
      <c r="G52" s="92"/>
      <c r="H52" s="922"/>
      <c r="I52" s="922"/>
      <c r="J52" s="915"/>
      <c r="K52" s="915"/>
      <c r="L52" s="915"/>
      <c r="M52" s="915"/>
      <c r="N52" s="915"/>
      <c r="O52" s="915"/>
      <c r="P52" s="915"/>
      <c r="Q52" s="484"/>
      <c r="R52" s="484"/>
    </row>
    <row r="53" spans="1:18" s="95" customFormat="1" ht="15.75" hidden="1" customHeight="1" outlineLevel="1">
      <c r="A53" s="484"/>
      <c r="B53" s="916">
        <v>14</v>
      </c>
      <c r="C53" s="925"/>
      <c r="D53" s="921"/>
      <c r="E53" s="921" t="s">
        <v>19</v>
      </c>
      <c r="F53" s="923" t="str">
        <f>VLOOKUP(E53,$S$14:$T$18,2,0)</f>
        <v>-</v>
      </c>
      <c r="G53" s="84"/>
      <c r="H53" s="921"/>
      <c r="I53" s="921"/>
      <c r="J53" s="913">
        <f t="shared" ref="J53" si="13">SUM(K53:O55)</f>
        <v>0</v>
      </c>
      <c r="K53" s="913"/>
      <c r="L53" s="913"/>
      <c r="M53" s="913"/>
      <c r="N53" s="913"/>
      <c r="O53" s="913"/>
      <c r="P53" s="913"/>
      <c r="Q53" s="484"/>
      <c r="R53" s="484"/>
    </row>
    <row r="54" spans="1:18" s="95" customFormat="1" ht="15.75" hidden="1" customHeight="1" outlineLevel="1">
      <c r="A54" s="484"/>
      <c r="B54" s="916"/>
      <c r="C54" s="925"/>
      <c r="D54" s="921"/>
      <c r="E54" s="921"/>
      <c r="F54" s="923"/>
      <c r="G54" s="87"/>
      <c r="H54" s="921"/>
      <c r="I54" s="921"/>
      <c r="J54" s="914"/>
      <c r="K54" s="914"/>
      <c r="L54" s="914"/>
      <c r="M54" s="914"/>
      <c r="N54" s="914"/>
      <c r="O54" s="914"/>
      <c r="P54" s="914"/>
      <c r="Q54" s="484"/>
      <c r="R54" s="484"/>
    </row>
    <row r="55" spans="1:18" s="95" customFormat="1" ht="15.75" hidden="1" customHeight="1" outlineLevel="1">
      <c r="A55" s="484"/>
      <c r="B55" s="917"/>
      <c r="C55" s="926"/>
      <c r="D55" s="922"/>
      <c r="E55" s="922"/>
      <c r="F55" s="924"/>
      <c r="G55" s="92"/>
      <c r="H55" s="922"/>
      <c r="I55" s="922"/>
      <c r="J55" s="915"/>
      <c r="K55" s="915"/>
      <c r="L55" s="915"/>
      <c r="M55" s="915"/>
      <c r="N55" s="915"/>
      <c r="O55" s="915"/>
      <c r="P55" s="915"/>
      <c r="Q55" s="484"/>
      <c r="R55" s="484"/>
    </row>
    <row r="56" spans="1:18" s="95" customFormat="1" ht="15.75" hidden="1" customHeight="1" outlineLevel="1">
      <c r="A56" s="484"/>
      <c r="B56" s="916">
        <v>15</v>
      </c>
      <c r="C56" s="925"/>
      <c r="D56" s="921"/>
      <c r="E56" s="921" t="s">
        <v>19</v>
      </c>
      <c r="F56" s="923" t="str">
        <f>VLOOKUP(E56,$S$14:$T$18,2,0)</f>
        <v>-</v>
      </c>
      <c r="G56" s="84"/>
      <c r="H56" s="921"/>
      <c r="I56" s="921"/>
      <c r="J56" s="913">
        <f t="shared" ref="J56" si="14">SUM(K56:O58)</f>
        <v>0</v>
      </c>
      <c r="K56" s="913"/>
      <c r="L56" s="913"/>
      <c r="M56" s="913"/>
      <c r="N56" s="913"/>
      <c r="O56" s="913"/>
      <c r="P56" s="913"/>
      <c r="Q56" s="484"/>
      <c r="R56" s="484"/>
    </row>
    <row r="57" spans="1:18" s="95" customFormat="1" ht="15.75" hidden="1" customHeight="1" outlineLevel="1">
      <c r="A57" s="484"/>
      <c r="B57" s="916"/>
      <c r="C57" s="925"/>
      <c r="D57" s="921"/>
      <c r="E57" s="921"/>
      <c r="F57" s="923"/>
      <c r="G57" s="87"/>
      <c r="H57" s="921"/>
      <c r="I57" s="921"/>
      <c r="J57" s="914"/>
      <c r="K57" s="914"/>
      <c r="L57" s="914"/>
      <c r="M57" s="914"/>
      <c r="N57" s="914"/>
      <c r="O57" s="914"/>
      <c r="P57" s="914"/>
      <c r="Q57" s="484"/>
      <c r="R57" s="484"/>
    </row>
    <row r="58" spans="1:18" s="95" customFormat="1" ht="15.75" hidden="1" customHeight="1" outlineLevel="1">
      <c r="A58" s="484"/>
      <c r="B58" s="917"/>
      <c r="C58" s="926"/>
      <c r="D58" s="922"/>
      <c r="E58" s="922"/>
      <c r="F58" s="924"/>
      <c r="G58" s="92"/>
      <c r="H58" s="922"/>
      <c r="I58" s="922"/>
      <c r="J58" s="915"/>
      <c r="K58" s="915"/>
      <c r="L58" s="915"/>
      <c r="M58" s="915"/>
      <c r="N58" s="915"/>
      <c r="O58" s="915"/>
      <c r="P58" s="915"/>
      <c r="Q58" s="484"/>
      <c r="R58" s="484"/>
    </row>
    <row r="59" spans="1:18" s="95" customFormat="1" ht="15.75" hidden="1" customHeight="1" outlineLevel="1">
      <c r="A59" s="484"/>
      <c r="B59" s="916">
        <v>16</v>
      </c>
      <c r="C59" s="925"/>
      <c r="D59" s="921"/>
      <c r="E59" s="921" t="s">
        <v>19</v>
      </c>
      <c r="F59" s="923" t="e">
        <f>IF(F$26=0,0,F33/F$26)</f>
        <v>#VALUE!</v>
      </c>
      <c r="G59" s="84"/>
      <c r="H59" s="921"/>
      <c r="I59" s="921"/>
      <c r="J59" s="913">
        <f t="shared" ref="J59" si="15">SUM(K59:O61)</f>
        <v>0</v>
      </c>
      <c r="K59" s="913"/>
      <c r="L59" s="913"/>
      <c r="M59" s="913"/>
      <c r="N59" s="913"/>
      <c r="O59" s="913"/>
      <c r="P59" s="913"/>
      <c r="Q59" s="484"/>
      <c r="R59" s="484"/>
    </row>
    <row r="60" spans="1:18" s="95" customFormat="1" ht="15.75" hidden="1" customHeight="1" outlineLevel="1">
      <c r="A60" s="484"/>
      <c r="B60" s="916"/>
      <c r="C60" s="925"/>
      <c r="D60" s="921"/>
      <c r="E60" s="921"/>
      <c r="F60" s="923"/>
      <c r="G60" s="87"/>
      <c r="H60" s="921"/>
      <c r="I60" s="921"/>
      <c r="J60" s="914"/>
      <c r="K60" s="914"/>
      <c r="L60" s="914"/>
      <c r="M60" s="914"/>
      <c r="N60" s="914"/>
      <c r="O60" s="914"/>
      <c r="P60" s="914"/>
      <c r="Q60" s="484"/>
      <c r="R60" s="484"/>
    </row>
    <row r="61" spans="1:18" s="95" customFormat="1" ht="15.75" hidden="1" customHeight="1" outlineLevel="1">
      <c r="A61" s="484"/>
      <c r="B61" s="917"/>
      <c r="C61" s="926"/>
      <c r="D61" s="922"/>
      <c r="E61" s="922"/>
      <c r="F61" s="924"/>
      <c r="G61" s="92"/>
      <c r="H61" s="922"/>
      <c r="I61" s="922"/>
      <c r="J61" s="915"/>
      <c r="K61" s="915"/>
      <c r="L61" s="915"/>
      <c r="M61" s="915"/>
      <c r="N61" s="915"/>
      <c r="O61" s="915"/>
      <c r="P61" s="915"/>
      <c r="Q61" s="484"/>
      <c r="R61" s="484"/>
    </row>
    <row r="62" spans="1:18" s="95" customFormat="1" ht="15.75" hidden="1" customHeight="1" outlineLevel="1">
      <c r="A62" s="484"/>
      <c r="B62" s="916">
        <v>17</v>
      </c>
      <c r="C62" s="925"/>
      <c r="D62" s="921"/>
      <c r="E62" s="921" t="s">
        <v>19</v>
      </c>
      <c r="F62" s="923" t="str">
        <f>VLOOKUP(E62,$S$14:$T$18,2,0)</f>
        <v>-</v>
      </c>
      <c r="G62" s="84"/>
      <c r="H62" s="921"/>
      <c r="I62" s="921"/>
      <c r="J62" s="913">
        <f t="shared" ref="J62" si="16">SUM(K62:O64)</f>
        <v>0</v>
      </c>
      <c r="K62" s="913"/>
      <c r="L62" s="913"/>
      <c r="M62" s="913"/>
      <c r="N62" s="913"/>
      <c r="O62" s="913"/>
      <c r="P62" s="913"/>
      <c r="Q62" s="484"/>
      <c r="R62" s="484"/>
    </row>
    <row r="63" spans="1:18" s="95" customFormat="1" ht="15.75" hidden="1" customHeight="1" outlineLevel="1">
      <c r="A63" s="484"/>
      <c r="B63" s="916"/>
      <c r="C63" s="925"/>
      <c r="D63" s="921"/>
      <c r="E63" s="921"/>
      <c r="F63" s="923"/>
      <c r="G63" s="87"/>
      <c r="H63" s="921"/>
      <c r="I63" s="921"/>
      <c r="J63" s="914"/>
      <c r="K63" s="914"/>
      <c r="L63" s="914"/>
      <c r="M63" s="914"/>
      <c r="N63" s="914"/>
      <c r="O63" s="914"/>
      <c r="P63" s="914"/>
      <c r="Q63" s="484"/>
      <c r="R63" s="484"/>
    </row>
    <row r="64" spans="1:18" s="95" customFormat="1" ht="15.75" hidden="1" customHeight="1" outlineLevel="1">
      <c r="A64" s="484"/>
      <c r="B64" s="917"/>
      <c r="C64" s="926"/>
      <c r="D64" s="922"/>
      <c r="E64" s="922"/>
      <c r="F64" s="924"/>
      <c r="G64" s="92"/>
      <c r="H64" s="922"/>
      <c r="I64" s="922"/>
      <c r="J64" s="915"/>
      <c r="K64" s="915"/>
      <c r="L64" s="915"/>
      <c r="M64" s="915"/>
      <c r="N64" s="915"/>
      <c r="O64" s="915"/>
      <c r="P64" s="915"/>
      <c r="Q64" s="484"/>
      <c r="R64" s="484"/>
    </row>
    <row r="65" spans="1:18" s="95" customFormat="1" ht="15.75" hidden="1" customHeight="1" outlineLevel="1">
      <c r="A65" s="484"/>
      <c r="B65" s="916">
        <v>18</v>
      </c>
      <c r="C65" s="925"/>
      <c r="D65" s="921"/>
      <c r="E65" s="921" t="s">
        <v>19</v>
      </c>
      <c r="F65" s="923" t="str">
        <f>VLOOKUP(E65,$S$14:$T$18,2,0)</f>
        <v>-</v>
      </c>
      <c r="G65" s="84"/>
      <c r="H65" s="921"/>
      <c r="I65" s="921"/>
      <c r="J65" s="913">
        <f t="shared" ref="J65" si="17">SUM(K65:O67)</f>
        <v>0</v>
      </c>
      <c r="K65" s="913"/>
      <c r="L65" s="913"/>
      <c r="M65" s="913"/>
      <c r="N65" s="913"/>
      <c r="O65" s="913"/>
      <c r="P65" s="913"/>
      <c r="Q65" s="484"/>
      <c r="R65" s="484"/>
    </row>
    <row r="66" spans="1:18" s="95" customFormat="1" ht="15.75" hidden="1" customHeight="1" outlineLevel="1">
      <c r="A66" s="484"/>
      <c r="B66" s="916"/>
      <c r="C66" s="925"/>
      <c r="D66" s="921"/>
      <c r="E66" s="921"/>
      <c r="F66" s="923"/>
      <c r="G66" s="87"/>
      <c r="H66" s="921"/>
      <c r="I66" s="921"/>
      <c r="J66" s="914"/>
      <c r="K66" s="914"/>
      <c r="L66" s="914"/>
      <c r="M66" s="914"/>
      <c r="N66" s="914"/>
      <c r="O66" s="914"/>
      <c r="P66" s="914"/>
      <c r="Q66" s="484"/>
      <c r="R66" s="484"/>
    </row>
    <row r="67" spans="1:18" s="95" customFormat="1" ht="15.75" hidden="1" customHeight="1" outlineLevel="1">
      <c r="A67" s="484"/>
      <c r="B67" s="917"/>
      <c r="C67" s="926"/>
      <c r="D67" s="922"/>
      <c r="E67" s="922"/>
      <c r="F67" s="924"/>
      <c r="G67" s="92"/>
      <c r="H67" s="922"/>
      <c r="I67" s="922"/>
      <c r="J67" s="915"/>
      <c r="K67" s="915"/>
      <c r="L67" s="915"/>
      <c r="M67" s="915"/>
      <c r="N67" s="915"/>
      <c r="O67" s="915"/>
      <c r="P67" s="915"/>
      <c r="Q67" s="484"/>
      <c r="R67" s="484"/>
    </row>
    <row r="68" spans="1:18" s="95" customFormat="1" ht="15.75" hidden="1" customHeight="1" outlineLevel="1">
      <c r="A68" s="484"/>
      <c r="B68" s="916">
        <v>19</v>
      </c>
      <c r="C68" s="925"/>
      <c r="D68" s="921"/>
      <c r="E68" s="921" t="s">
        <v>19</v>
      </c>
      <c r="F68" s="923" t="str">
        <f>VLOOKUP(E68,$S$14:$T$18,2,0)</f>
        <v>-</v>
      </c>
      <c r="G68" s="84"/>
      <c r="H68" s="921"/>
      <c r="I68" s="921"/>
      <c r="J68" s="913">
        <f t="shared" ref="J68" si="18">SUM(K68:O70)</f>
        <v>0</v>
      </c>
      <c r="K68" s="913"/>
      <c r="L68" s="913"/>
      <c r="M68" s="913"/>
      <c r="N68" s="913"/>
      <c r="O68" s="913"/>
      <c r="P68" s="913"/>
      <c r="Q68" s="484"/>
      <c r="R68" s="484"/>
    </row>
    <row r="69" spans="1:18" s="95" customFormat="1" ht="15.75" hidden="1" customHeight="1" outlineLevel="1">
      <c r="A69" s="484"/>
      <c r="B69" s="916"/>
      <c r="C69" s="925"/>
      <c r="D69" s="921"/>
      <c r="E69" s="921"/>
      <c r="F69" s="923"/>
      <c r="G69" s="87"/>
      <c r="H69" s="921"/>
      <c r="I69" s="921"/>
      <c r="J69" s="914"/>
      <c r="K69" s="914"/>
      <c r="L69" s="914"/>
      <c r="M69" s="914"/>
      <c r="N69" s="914"/>
      <c r="O69" s="914"/>
      <c r="P69" s="914"/>
      <c r="Q69" s="484"/>
      <c r="R69" s="484"/>
    </row>
    <row r="70" spans="1:18" s="95" customFormat="1" ht="15.75" hidden="1" customHeight="1" outlineLevel="1">
      <c r="A70" s="484"/>
      <c r="B70" s="917"/>
      <c r="C70" s="926"/>
      <c r="D70" s="922"/>
      <c r="E70" s="922"/>
      <c r="F70" s="924"/>
      <c r="G70" s="92"/>
      <c r="H70" s="922"/>
      <c r="I70" s="922"/>
      <c r="J70" s="915"/>
      <c r="K70" s="915"/>
      <c r="L70" s="915"/>
      <c r="M70" s="915"/>
      <c r="N70" s="915"/>
      <c r="O70" s="915"/>
      <c r="P70" s="915"/>
      <c r="Q70" s="484"/>
      <c r="R70" s="484"/>
    </row>
    <row r="71" spans="1:18" s="95" customFormat="1" ht="15.75" hidden="1" customHeight="1" outlineLevel="1">
      <c r="A71" s="484"/>
      <c r="B71" s="916">
        <v>20</v>
      </c>
      <c r="C71" s="925"/>
      <c r="D71" s="921"/>
      <c r="E71" s="921" t="s">
        <v>19</v>
      </c>
      <c r="F71" s="923" t="str">
        <f>VLOOKUP(E71,$S$14:$T$18,2,0)</f>
        <v>-</v>
      </c>
      <c r="G71" s="84"/>
      <c r="H71" s="921"/>
      <c r="I71" s="921"/>
      <c r="J71" s="913">
        <f t="shared" ref="J71" si="19">SUM(K71:O73)</f>
        <v>0</v>
      </c>
      <c r="K71" s="913"/>
      <c r="L71" s="913"/>
      <c r="M71" s="913"/>
      <c r="N71" s="913"/>
      <c r="O71" s="913"/>
      <c r="P71" s="913"/>
      <c r="Q71" s="484"/>
      <c r="R71" s="484"/>
    </row>
    <row r="72" spans="1:18" s="95" customFormat="1" ht="15.75" hidden="1" customHeight="1" outlineLevel="1">
      <c r="A72" s="484"/>
      <c r="B72" s="916"/>
      <c r="C72" s="925"/>
      <c r="D72" s="921"/>
      <c r="E72" s="921"/>
      <c r="F72" s="923"/>
      <c r="G72" s="87"/>
      <c r="H72" s="921"/>
      <c r="I72" s="921"/>
      <c r="J72" s="914"/>
      <c r="K72" s="914"/>
      <c r="L72" s="914"/>
      <c r="M72" s="914"/>
      <c r="N72" s="914"/>
      <c r="O72" s="914"/>
      <c r="P72" s="914"/>
      <c r="Q72" s="484"/>
      <c r="R72" s="484"/>
    </row>
    <row r="73" spans="1:18" s="95" customFormat="1" ht="15.75" hidden="1" customHeight="1" outlineLevel="1">
      <c r="A73" s="484"/>
      <c r="B73" s="917"/>
      <c r="C73" s="926"/>
      <c r="D73" s="922"/>
      <c r="E73" s="922"/>
      <c r="F73" s="924"/>
      <c r="G73" s="92"/>
      <c r="H73" s="922"/>
      <c r="I73" s="922"/>
      <c r="J73" s="915"/>
      <c r="K73" s="915"/>
      <c r="L73" s="915"/>
      <c r="M73" s="915"/>
      <c r="N73" s="915"/>
      <c r="O73" s="915"/>
      <c r="P73" s="915"/>
      <c r="Q73" s="484"/>
      <c r="R73" s="484"/>
    </row>
    <row r="74" spans="1:18" s="95" customFormat="1" ht="15.75" hidden="1" customHeight="1" outlineLevel="1">
      <c r="A74" s="484"/>
      <c r="B74" s="916">
        <v>21</v>
      </c>
      <c r="C74" s="925"/>
      <c r="D74" s="921"/>
      <c r="E74" s="921" t="s">
        <v>19</v>
      </c>
      <c r="F74" s="923" t="str">
        <f>VLOOKUP(E74,$S$14:$T$18,2,0)</f>
        <v>-</v>
      </c>
      <c r="G74" s="84"/>
      <c r="H74" s="921"/>
      <c r="I74" s="921"/>
      <c r="J74" s="913">
        <f t="shared" ref="J74" si="20">SUM(K74:O76)</f>
        <v>0</v>
      </c>
      <c r="K74" s="913"/>
      <c r="L74" s="913"/>
      <c r="M74" s="913"/>
      <c r="N74" s="913"/>
      <c r="O74" s="913"/>
      <c r="P74" s="913"/>
      <c r="Q74" s="484"/>
      <c r="R74" s="484"/>
    </row>
    <row r="75" spans="1:18" s="95" customFormat="1" ht="15.75" hidden="1" customHeight="1" outlineLevel="1">
      <c r="A75" s="484"/>
      <c r="B75" s="916"/>
      <c r="C75" s="925"/>
      <c r="D75" s="921"/>
      <c r="E75" s="921"/>
      <c r="F75" s="923"/>
      <c r="G75" s="87"/>
      <c r="H75" s="921"/>
      <c r="I75" s="921"/>
      <c r="J75" s="914"/>
      <c r="K75" s="914"/>
      <c r="L75" s="914"/>
      <c r="M75" s="914"/>
      <c r="N75" s="914"/>
      <c r="O75" s="914"/>
      <c r="P75" s="914"/>
      <c r="Q75" s="484"/>
      <c r="R75" s="484"/>
    </row>
    <row r="76" spans="1:18" s="95" customFormat="1" ht="15.75" hidden="1" customHeight="1" outlineLevel="1">
      <c r="A76" s="484"/>
      <c r="B76" s="917"/>
      <c r="C76" s="926"/>
      <c r="D76" s="922"/>
      <c r="E76" s="922"/>
      <c r="F76" s="924"/>
      <c r="G76" s="92"/>
      <c r="H76" s="922"/>
      <c r="I76" s="922"/>
      <c r="J76" s="915"/>
      <c r="K76" s="915"/>
      <c r="L76" s="915"/>
      <c r="M76" s="915"/>
      <c r="N76" s="915"/>
      <c r="O76" s="915"/>
      <c r="P76" s="915"/>
      <c r="Q76" s="484"/>
      <c r="R76" s="484"/>
    </row>
    <row r="77" spans="1:18" s="95" customFormat="1" ht="15.75" hidden="1" customHeight="1" outlineLevel="1">
      <c r="A77" s="484"/>
      <c r="B77" s="916">
        <v>22</v>
      </c>
      <c r="C77" s="925"/>
      <c r="D77" s="921"/>
      <c r="E77" s="921" t="s">
        <v>19</v>
      </c>
      <c r="F77" s="923" t="str">
        <f>VLOOKUP(E77,$S$14:$T$18,2,0)</f>
        <v>-</v>
      </c>
      <c r="G77" s="84"/>
      <c r="H77" s="921"/>
      <c r="I77" s="921"/>
      <c r="J77" s="913">
        <f t="shared" ref="J77" si="21">SUM(K77:O79)</f>
        <v>0</v>
      </c>
      <c r="K77" s="913"/>
      <c r="L77" s="913"/>
      <c r="M77" s="913"/>
      <c r="N77" s="913"/>
      <c r="O77" s="913"/>
      <c r="P77" s="913"/>
      <c r="Q77" s="484"/>
      <c r="R77" s="484"/>
    </row>
    <row r="78" spans="1:18" s="95" customFormat="1" ht="15.75" hidden="1" customHeight="1" outlineLevel="1">
      <c r="A78" s="484"/>
      <c r="B78" s="916"/>
      <c r="C78" s="925"/>
      <c r="D78" s="921"/>
      <c r="E78" s="921"/>
      <c r="F78" s="923"/>
      <c r="G78" s="87"/>
      <c r="H78" s="921"/>
      <c r="I78" s="921"/>
      <c r="J78" s="914"/>
      <c r="K78" s="914"/>
      <c r="L78" s="914"/>
      <c r="M78" s="914"/>
      <c r="N78" s="914"/>
      <c r="O78" s="914"/>
      <c r="P78" s="914"/>
      <c r="Q78" s="484"/>
      <c r="R78" s="484"/>
    </row>
    <row r="79" spans="1:18" s="95" customFormat="1" ht="15.75" hidden="1" customHeight="1" outlineLevel="1">
      <c r="A79" s="484"/>
      <c r="B79" s="917"/>
      <c r="C79" s="926"/>
      <c r="D79" s="922"/>
      <c r="E79" s="922"/>
      <c r="F79" s="924"/>
      <c r="G79" s="92"/>
      <c r="H79" s="922"/>
      <c r="I79" s="922"/>
      <c r="J79" s="915"/>
      <c r="K79" s="915"/>
      <c r="L79" s="915"/>
      <c r="M79" s="915"/>
      <c r="N79" s="915"/>
      <c r="O79" s="915"/>
      <c r="P79" s="915"/>
      <c r="Q79" s="484"/>
      <c r="R79" s="484"/>
    </row>
    <row r="80" spans="1:18" s="95" customFormat="1" ht="15.75" hidden="1" customHeight="1" outlineLevel="1">
      <c r="A80" s="484"/>
      <c r="B80" s="916">
        <v>23</v>
      </c>
      <c r="C80" s="925"/>
      <c r="D80" s="921"/>
      <c r="E80" s="921" t="s">
        <v>19</v>
      </c>
      <c r="F80" s="923" t="str">
        <f>VLOOKUP(E80,$S$14:$T$18,2,0)</f>
        <v>-</v>
      </c>
      <c r="G80" s="84"/>
      <c r="H80" s="921"/>
      <c r="I80" s="921"/>
      <c r="J80" s="913">
        <f t="shared" ref="J80" si="22">SUM(K80:O82)</f>
        <v>0</v>
      </c>
      <c r="K80" s="913"/>
      <c r="L80" s="913"/>
      <c r="M80" s="913"/>
      <c r="N80" s="913"/>
      <c r="O80" s="913"/>
      <c r="P80" s="913"/>
      <c r="Q80" s="484"/>
      <c r="R80" s="484"/>
    </row>
    <row r="81" spans="1:18" s="95" customFormat="1" ht="15.75" hidden="1" customHeight="1" outlineLevel="1">
      <c r="A81" s="484"/>
      <c r="B81" s="916"/>
      <c r="C81" s="925"/>
      <c r="D81" s="921"/>
      <c r="E81" s="921"/>
      <c r="F81" s="923"/>
      <c r="G81" s="87"/>
      <c r="H81" s="921"/>
      <c r="I81" s="921"/>
      <c r="J81" s="914"/>
      <c r="K81" s="914"/>
      <c r="L81" s="914"/>
      <c r="M81" s="914"/>
      <c r="N81" s="914"/>
      <c r="O81" s="914"/>
      <c r="P81" s="914"/>
      <c r="Q81" s="484"/>
      <c r="R81" s="484"/>
    </row>
    <row r="82" spans="1:18" s="95" customFormat="1" ht="15.75" hidden="1" customHeight="1" outlineLevel="1">
      <c r="A82" s="484"/>
      <c r="B82" s="917"/>
      <c r="C82" s="926"/>
      <c r="D82" s="922"/>
      <c r="E82" s="922"/>
      <c r="F82" s="924"/>
      <c r="G82" s="92"/>
      <c r="H82" s="922"/>
      <c r="I82" s="922"/>
      <c r="J82" s="915"/>
      <c r="K82" s="915"/>
      <c r="L82" s="915"/>
      <c r="M82" s="915"/>
      <c r="N82" s="915"/>
      <c r="O82" s="915"/>
      <c r="P82" s="915"/>
      <c r="Q82" s="484"/>
      <c r="R82" s="484"/>
    </row>
    <row r="83" spans="1:18" s="95" customFormat="1" ht="15.75" hidden="1" customHeight="1" outlineLevel="1">
      <c r="A83" s="484"/>
      <c r="B83" s="916">
        <v>24</v>
      </c>
      <c r="C83" s="925"/>
      <c r="D83" s="921"/>
      <c r="E83" s="921" t="s">
        <v>19</v>
      </c>
      <c r="F83" s="923" t="str">
        <f>VLOOKUP(E83,$S$14:$T$18,2,0)</f>
        <v>-</v>
      </c>
      <c r="G83" s="84"/>
      <c r="H83" s="921"/>
      <c r="I83" s="921"/>
      <c r="J83" s="913">
        <f t="shared" ref="J83" si="23">SUM(K83:O85)</f>
        <v>0</v>
      </c>
      <c r="K83" s="913"/>
      <c r="L83" s="913"/>
      <c r="M83" s="913"/>
      <c r="N83" s="913"/>
      <c r="O83" s="913"/>
      <c r="P83" s="913"/>
      <c r="Q83" s="484"/>
      <c r="R83" s="484"/>
    </row>
    <row r="84" spans="1:18" s="95" customFormat="1" ht="15.75" hidden="1" customHeight="1" outlineLevel="1">
      <c r="A84" s="484"/>
      <c r="B84" s="916"/>
      <c r="C84" s="925"/>
      <c r="D84" s="921"/>
      <c r="E84" s="921"/>
      <c r="F84" s="923"/>
      <c r="G84" s="87"/>
      <c r="H84" s="921"/>
      <c r="I84" s="921"/>
      <c r="J84" s="914"/>
      <c r="K84" s="914"/>
      <c r="L84" s="914"/>
      <c r="M84" s="914"/>
      <c r="N84" s="914"/>
      <c r="O84" s="914"/>
      <c r="P84" s="914"/>
      <c r="Q84" s="484"/>
      <c r="R84" s="484"/>
    </row>
    <row r="85" spans="1:18" s="95" customFormat="1" ht="15.75" hidden="1" customHeight="1" outlineLevel="1">
      <c r="A85" s="484"/>
      <c r="B85" s="917"/>
      <c r="C85" s="926"/>
      <c r="D85" s="922"/>
      <c r="E85" s="922"/>
      <c r="F85" s="924"/>
      <c r="G85" s="92"/>
      <c r="H85" s="922"/>
      <c r="I85" s="922"/>
      <c r="J85" s="915"/>
      <c r="K85" s="915"/>
      <c r="L85" s="915"/>
      <c r="M85" s="915"/>
      <c r="N85" s="915"/>
      <c r="O85" s="915"/>
      <c r="P85" s="915"/>
      <c r="Q85" s="484"/>
      <c r="R85" s="484"/>
    </row>
    <row r="86" spans="1:18" s="95" customFormat="1" ht="15.75" hidden="1" customHeight="1" outlineLevel="1">
      <c r="A86" s="484"/>
      <c r="B86" s="916">
        <v>25</v>
      </c>
      <c r="C86" s="925"/>
      <c r="D86" s="921"/>
      <c r="E86" s="921" t="s">
        <v>19</v>
      </c>
      <c r="F86" s="923" t="str">
        <f>VLOOKUP(E86,$S$14:$T$18,2,0)</f>
        <v>-</v>
      </c>
      <c r="G86" s="84"/>
      <c r="H86" s="921"/>
      <c r="I86" s="921"/>
      <c r="J86" s="913">
        <f t="shared" ref="J86" si="24">SUM(K86:O88)</f>
        <v>0</v>
      </c>
      <c r="K86" s="913"/>
      <c r="L86" s="913"/>
      <c r="M86" s="913"/>
      <c r="N86" s="913"/>
      <c r="O86" s="913"/>
      <c r="P86" s="913"/>
      <c r="Q86" s="484"/>
      <c r="R86" s="484"/>
    </row>
    <row r="87" spans="1:18" s="95" customFormat="1" ht="15.75" hidden="1" customHeight="1" outlineLevel="1">
      <c r="A87" s="484"/>
      <c r="B87" s="916"/>
      <c r="C87" s="925"/>
      <c r="D87" s="921"/>
      <c r="E87" s="921"/>
      <c r="F87" s="923"/>
      <c r="G87" s="87"/>
      <c r="H87" s="921"/>
      <c r="I87" s="921"/>
      <c r="J87" s="914"/>
      <c r="K87" s="914"/>
      <c r="L87" s="914"/>
      <c r="M87" s="914"/>
      <c r="N87" s="914"/>
      <c r="O87" s="914"/>
      <c r="P87" s="914"/>
      <c r="Q87" s="484"/>
      <c r="R87" s="484"/>
    </row>
    <row r="88" spans="1:18" s="95" customFormat="1" ht="15.75" hidden="1" customHeight="1" outlineLevel="1">
      <c r="A88" s="484"/>
      <c r="B88" s="917"/>
      <c r="C88" s="926"/>
      <c r="D88" s="922"/>
      <c r="E88" s="922"/>
      <c r="F88" s="924"/>
      <c r="G88" s="92"/>
      <c r="H88" s="922"/>
      <c r="I88" s="922"/>
      <c r="J88" s="915"/>
      <c r="K88" s="915"/>
      <c r="L88" s="915"/>
      <c r="M88" s="915"/>
      <c r="N88" s="915"/>
      <c r="O88" s="915"/>
      <c r="P88" s="915"/>
      <c r="Q88" s="484"/>
      <c r="R88" s="484"/>
    </row>
    <row r="89" spans="1:18" s="95" customFormat="1" ht="15.75" hidden="1" customHeight="1" outlineLevel="1">
      <c r="A89" s="484"/>
      <c r="B89" s="916">
        <v>26</v>
      </c>
      <c r="C89" s="925"/>
      <c r="D89" s="921"/>
      <c r="E89" s="921" t="s">
        <v>19</v>
      </c>
      <c r="F89" s="923" t="str">
        <f>VLOOKUP(E89,$S$14:$T$18,2,0)</f>
        <v>-</v>
      </c>
      <c r="G89" s="84"/>
      <c r="H89" s="921"/>
      <c r="I89" s="921"/>
      <c r="J89" s="913">
        <f t="shared" ref="J89" si="25">SUM(K89:O91)</f>
        <v>0</v>
      </c>
      <c r="K89" s="913"/>
      <c r="L89" s="913"/>
      <c r="M89" s="913"/>
      <c r="N89" s="913"/>
      <c r="O89" s="913"/>
      <c r="P89" s="913"/>
      <c r="Q89" s="484"/>
      <c r="R89" s="484"/>
    </row>
    <row r="90" spans="1:18" s="95" customFormat="1" ht="15.75" hidden="1" customHeight="1" outlineLevel="1">
      <c r="A90" s="484"/>
      <c r="B90" s="916"/>
      <c r="C90" s="925"/>
      <c r="D90" s="921"/>
      <c r="E90" s="921"/>
      <c r="F90" s="923"/>
      <c r="G90" s="87"/>
      <c r="H90" s="921"/>
      <c r="I90" s="921"/>
      <c r="J90" s="914"/>
      <c r="K90" s="914"/>
      <c r="L90" s="914"/>
      <c r="M90" s="914"/>
      <c r="N90" s="914"/>
      <c r="O90" s="914"/>
      <c r="P90" s="914"/>
      <c r="Q90" s="484"/>
      <c r="R90" s="484"/>
    </row>
    <row r="91" spans="1:18" s="95" customFormat="1" ht="15.75" hidden="1" customHeight="1" outlineLevel="1">
      <c r="A91" s="484"/>
      <c r="B91" s="917"/>
      <c r="C91" s="926"/>
      <c r="D91" s="922"/>
      <c r="E91" s="922"/>
      <c r="F91" s="924"/>
      <c r="G91" s="92"/>
      <c r="H91" s="922"/>
      <c r="I91" s="922"/>
      <c r="J91" s="915"/>
      <c r="K91" s="915"/>
      <c r="L91" s="915"/>
      <c r="M91" s="915"/>
      <c r="N91" s="915"/>
      <c r="O91" s="915"/>
      <c r="P91" s="915"/>
      <c r="Q91" s="484"/>
      <c r="R91" s="484"/>
    </row>
    <row r="92" spans="1:18" s="95" customFormat="1" ht="15.75" hidden="1" customHeight="1" outlineLevel="1">
      <c r="A92" s="484"/>
      <c r="B92" s="916">
        <v>27</v>
      </c>
      <c r="C92" s="925"/>
      <c r="D92" s="921"/>
      <c r="E92" s="921" t="s">
        <v>19</v>
      </c>
      <c r="F92" s="923" t="str">
        <f>VLOOKUP(E92,$S$14:$T$18,2,0)</f>
        <v>-</v>
      </c>
      <c r="G92" s="84"/>
      <c r="H92" s="921"/>
      <c r="I92" s="921"/>
      <c r="J92" s="913">
        <f t="shared" ref="J92" si="26">SUM(K92:O94)</f>
        <v>0</v>
      </c>
      <c r="K92" s="913"/>
      <c r="L92" s="913"/>
      <c r="M92" s="913"/>
      <c r="N92" s="913"/>
      <c r="O92" s="913"/>
      <c r="P92" s="913"/>
      <c r="Q92" s="484"/>
      <c r="R92" s="484"/>
    </row>
    <row r="93" spans="1:18" s="95" customFormat="1" ht="15.75" hidden="1" customHeight="1" outlineLevel="1">
      <c r="A93" s="484"/>
      <c r="B93" s="916"/>
      <c r="C93" s="925"/>
      <c r="D93" s="921"/>
      <c r="E93" s="921"/>
      <c r="F93" s="923"/>
      <c r="G93" s="87"/>
      <c r="H93" s="921"/>
      <c r="I93" s="921"/>
      <c r="J93" s="914"/>
      <c r="K93" s="914"/>
      <c r="L93" s="914"/>
      <c r="M93" s="914"/>
      <c r="N93" s="914"/>
      <c r="O93" s="914"/>
      <c r="P93" s="914"/>
      <c r="Q93" s="484"/>
      <c r="R93" s="484"/>
    </row>
    <row r="94" spans="1:18" s="95" customFormat="1" ht="15.75" hidden="1" customHeight="1" outlineLevel="1">
      <c r="A94" s="484"/>
      <c r="B94" s="917"/>
      <c r="C94" s="926"/>
      <c r="D94" s="922"/>
      <c r="E94" s="922"/>
      <c r="F94" s="924"/>
      <c r="G94" s="92"/>
      <c r="H94" s="922"/>
      <c r="I94" s="922"/>
      <c r="J94" s="915"/>
      <c r="K94" s="915"/>
      <c r="L94" s="915"/>
      <c r="M94" s="915"/>
      <c r="N94" s="915"/>
      <c r="O94" s="915"/>
      <c r="P94" s="915"/>
      <c r="Q94" s="484"/>
      <c r="R94" s="484"/>
    </row>
    <row r="95" spans="1:18" s="95" customFormat="1" ht="15.75" hidden="1" customHeight="1" outlineLevel="1">
      <c r="A95" s="484"/>
      <c r="B95" s="916">
        <v>28</v>
      </c>
      <c r="C95" s="925"/>
      <c r="D95" s="921"/>
      <c r="E95" s="921" t="s">
        <v>19</v>
      </c>
      <c r="F95" s="923" t="str">
        <f>VLOOKUP(E95,$S$14:$T$18,2,0)</f>
        <v>-</v>
      </c>
      <c r="G95" s="84"/>
      <c r="H95" s="921"/>
      <c r="I95" s="921"/>
      <c r="J95" s="913">
        <f t="shared" ref="J95" si="27">SUM(K95:O97)</f>
        <v>0</v>
      </c>
      <c r="K95" s="913"/>
      <c r="L95" s="913"/>
      <c r="M95" s="913"/>
      <c r="N95" s="913"/>
      <c r="O95" s="913"/>
      <c r="P95" s="913"/>
      <c r="Q95" s="484"/>
      <c r="R95" s="484"/>
    </row>
    <row r="96" spans="1:18" s="95" customFormat="1" ht="15.75" hidden="1" customHeight="1" outlineLevel="1">
      <c r="A96" s="484"/>
      <c r="B96" s="916"/>
      <c r="C96" s="925"/>
      <c r="D96" s="921"/>
      <c r="E96" s="921"/>
      <c r="F96" s="923"/>
      <c r="G96" s="87"/>
      <c r="H96" s="921"/>
      <c r="I96" s="921"/>
      <c r="J96" s="914"/>
      <c r="K96" s="914"/>
      <c r="L96" s="914"/>
      <c r="M96" s="914"/>
      <c r="N96" s="914"/>
      <c r="O96" s="914"/>
      <c r="P96" s="914"/>
      <c r="Q96" s="484"/>
      <c r="R96" s="484"/>
    </row>
    <row r="97" spans="1:18" s="95" customFormat="1" ht="15.75" hidden="1" customHeight="1" outlineLevel="1">
      <c r="A97" s="484"/>
      <c r="B97" s="917"/>
      <c r="C97" s="926"/>
      <c r="D97" s="922"/>
      <c r="E97" s="922"/>
      <c r="F97" s="924"/>
      <c r="G97" s="92"/>
      <c r="H97" s="922"/>
      <c r="I97" s="922"/>
      <c r="J97" s="915"/>
      <c r="K97" s="915"/>
      <c r="L97" s="915"/>
      <c r="M97" s="915"/>
      <c r="N97" s="915"/>
      <c r="O97" s="915"/>
      <c r="P97" s="915"/>
      <c r="Q97" s="484"/>
      <c r="R97" s="484"/>
    </row>
    <row r="98" spans="1:18" s="95" customFormat="1" ht="15.75" hidden="1" customHeight="1" outlineLevel="1">
      <c r="A98" s="484"/>
      <c r="B98" s="916">
        <v>29</v>
      </c>
      <c r="C98" s="925"/>
      <c r="D98" s="921"/>
      <c r="E98" s="921" t="s">
        <v>19</v>
      </c>
      <c r="F98" s="923" t="str">
        <f>VLOOKUP(E98,$S$14:$T$18,2,0)</f>
        <v>-</v>
      </c>
      <c r="G98" s="84"/>
      <c r="H98" s="921"/>
      <c r="I98" s="921"/>
      <c r="J98" s="913">
        <f t="shared" ref="J98" si="28">SUM(K98:O100)</f>
        <v>0</v>
      </c>
      <c r="K98" s="913"/>
      <c r="L98" s="913"/>
      <c r="M98" s="913"/>
      <c r="N98" s="913"/>
      <c r="O98" s="913"/>
      <c r="P98" s="913"/>
      <c r="Q98" s="484"/>
      <c r="R98" s="484"/>
    </row>
    <row r="99" spans="1:18" s="95" customFormat="1" ht="15.75" hidden="1" customHeight="1" outlineLevel="1">
      <c r="A99" s="484"/>
      <c r="B99" s="916"/>
      <c r="C99" s="925"/>
      <c r="D99" s="921"/>
      <c r="E99" s="921"/>
      <c r="F99" s="923"/>
      <c r="G99" s="87"/>
      <c r="H99" s="921"/>
      <c r="I99" s="921"/>
      <c r="J99" s="914"/>
      <c r="K99" s="914"/>
      <c r="L99" s="914"/>
      <c r="M99" s="914"/>
      <c r="N99" s="914"/>
      <c r="O99" s="914"/>
      <c r="P99" s="914"/>
      <c r="Q99" s="484"/>
      <c r="R99" s="484"/>
    </row>
    <row r="100" spans="1:18" s="95" customFormat="1" ht="15.75" hidden="1" customHeight="1" outlineLevel="1">
      <c r="A100" s="484"/>
      <c r="B100" s="917"/>
      <c r="C100" s="926"/>
      <c r="D100" s="922"/>
      <c r="E100" s="922"/>
      <c r="F100" s="924"/>
      <c r="G100" s="92"/>
      <c r="H100" s="922"/>
      <c r="I100" s="922"/>
      <c r="J100" s="915"/>
      <c r="K100" s="915"/>
      <c r="L100" s="915"/>
      <c r="M100" s="915"/>
      <c r="N100" s="915"/>
      <c r="O100" s="915"/>
      <c r="P100" s="915"/>
      <c r="Q100" s="484"/>
      <c r="R100" s="484"/>
    </row>
    <row r="101" spans="1:18" s="95" customFormat="1" ht="15.75" hidden="1" customHeight="1" outlineLevel="1">
      <c r="A101" s="484"/>
      <c r="B101" s="916">
        <v>30</v>
      </c>
      <c r="C101" s="925"/>
      <c r="D101" s="921"/>
      <c r="E101" s="921" t="s">
        <v>19</v>
      </c>
      <c r="F101" s="923" t="str">
        <f>VLOOKUP(E101,$S$14:$T$18,2,0)</f>
        <v>-</v>
      </c>
      <c r="G101" s="84"/>
      <c r="H101" s="921"/>
      <c r="I101" s="921"/>
      <c r="J101" s="913">
        <f t="shared" ref="J101" si="29">SUM(K101:O103)</f>
        <v>0</v>
      </c>
      <c r="K101" s="913"/>
      <c r="L101" s="913"/>
      <c r="M101" s="913"/>
      <c r="N101" s="913"/>
      <c r="O101" s="913"/>
      <c r="P101" s="913"/>
      <c r="Q101" s="484"/>
      <c r="R101" s="484"/>
    </row>
    <row r="102" spans="1:18" s="95" customFormat="1" ht="15.75" hidden="1" customHeight="1" outlineLevel="1">
      <c r="A102" s="484"/>
      <c r="B102" s="916"/>
      <c r="C102" s="925"/>
      <c r="D102" s="921"/>
      <c r="E102" s="921"/>
      <c r="F102" s="923"/>
      <c r="G102" s="87"/>
      <c r="H102" s="921"/>
      <c r="I102" s="921"/>
      <c r="J102" s="914"/>
      <c r="K102" s="914"/>
      <c r="L102" s="914"/>
      <c r="M102" s="914"/>
      <c r="N102" s="914"/>
      <c r="O102" s="914"/>
      <c r="P102" s="914"/>
      <c r="Q102" s="484"/>
      <c r="R102" s="484"/>
    </row>
    <row r="103" spans="1:18" s="95" customFormat="1" ht="15.75" hidden="1" customHeight="1" outlineLevel="1">
      <c r="A103" s="484"/>
      <c r="B103" s="917"/>
      <c r="C103" s="926"/>
      <c r="D103" s="922"/>
      <c r="E103" s="922"/>
      <c r="F103" s="924"/>
      <c r="G103" s="92"/>
      <c r="H103" s="922"/>
      <c r="I103" s="922"/>
      <c r="J103" s="915"/>
      <c r="K103" s="915"/>
      <c r="L103" s="915"/>
      <c r="M103" s="915"/>
      <c r="N103" s="915"/>
      <c r="O103" s="915"/>
      <c r="P103" s="915"/>
      <c r="Q103" s="484"/>
      <c r="R103" s="484"/>
    </row>
    <row r="104" spans="1:18" s="95" customFormat="1" ht="15.75" hidden="1" customHeight="1" outlineLevel="1">
      <c r="A104" s="484"/>
      <c r="B104" s="916">
        <v>31</v>
      </c>
      <c r="C104" s="925"/>
      <c r="D104" s="921"/>
      <c r="E104" s="921" t="s">
        <v>19</v>
      </c>
      <c r="F104" s="923" t="str">
        <f>VLOOKUP(E104,$S$14:$T$18,2,0)</f>
        <v>-</v>
      </c>
      <c r="G104" s="84"/>
      <c r="H104" s="921"/>
      <c r="I104" s="921"/>
      <c r="J104" s="913">
        <f t="shared" ref="J104" si="30">SUM(K104:O106)</f>
        <v>0</v>
      </c>
      <c r="K104" s="913"/>
      <c r="L104" s="913"/>
      <c r="M104" s="913"/>
      <c r="N104" s="913"/>
      <c r="O104" s="913"/>
      <c r="P104" s="913"/>
      <c r="Q104" s="484"/>
      <c r="R104" s="484"/>
    </row>
    <row r="105" spans="1:18" s="95" customFormat="1" ht="15.75" hidden="1" customHeight="1" outlineLevel="1">
      <c r="A105" s="484"/>
      <c r="B105" s="916"/>
      <c r="C105" s="925"/>
      <c r="D105" s="921"/>
      <c r="E105" s="921"/>
      <c r="F105" s="923"/>
      <c r="G105" s="87"/>
      <c r="H105" s="921"/>
      <c r="I105" s="921"/>
      <c r="J105" s="914"/>
      <c r="K105" s="914"/>
      <c r="L105" s="914"/>
      <c r="M105" s="914"/>
      <c r="N105" s="914"/>
      <c r="O105" s="914"/>
      <c r="P105" s="914"/>
      <c r="Q105" s="484"/>
      <c r="R105" s="484"/>
    </row>
    <row r="106" spans="1:18" s="95" customFormat="1" ht="15.75" hidden="1" customHeight="1" outlineLevel="1">
      <c r="A106" s="484"/>
      <c r="B106" s="917"/>
      <c r="C106" s="926"/>
      <c r="D106" s="922"/>
      <c r="E106" s="922"/>
      <c r="F106" s="924"/>
      <c r="G106" s="92"/>
      <c r="H106" s="922"/>
      <c r="I106" s="922"/>
      <c r="J106" s="915"/>
      <c r="K106" s="915"/>
      <c r="L106" s="915"/>
      <c r="M106" s="915"/>
      <c r="N106" s="915"/>
      <c r="O106" s="915"/>
      <c r="P106" s="915"/>
      <c r="Q106" s="484"/>
      <c r="R106" s="484"/>
    </row>
    <row r="107" spans="1:18" s="95" customFormat="1" ht="15.75" hidden="1" customHeight="1" outlineLevel="1">
      <c r="A107" s="484"/>
      <c r="B107" s="916">
        <v>32</v>
      </c>
      <c r="C107" s="925"/>
      <c r="D107" s="921"/>
      <c r="E107" s="921" t="s">
        <v>19</v>
      </c>
      <c r="F107" s="923" t="str">
        <f>VLOOKUP(E107,$S$14:$T$18,2,0)</f>
        <v>-</v>
      </c>
      <c r="G107" s="84"/>
      <c r="H107" s="921"/>
      <c r="I107" s="921"/>
      <c r="J107" s="913">
        <f t="shared" ref="J107" si="31">SUM(K107:O109)</f>
        <v>0</v>
      </c>
      <c r="K107" s="913"/>
      <c r="L107" s="913"/>
      <c r="M107" s="913"/>
      <c r="N107" s="913"/>
      <c r="O107" s="913"/>
      <c r="P107" s="913"/>
      <c r="Q107" s="484"/>
      <c r="R107" s="484"/>
    </row>
    <row r="108" spans="1:18" s="95" customFormat="1" ht="15.75" hidden="1" customHeight="1" outlineLevel="1">
      <c r="A108" s="484"/>
      <c r="B108" s="916"/>
      <c r="C108" s="925"/>
      <c r="D108" s="921"/>
      <c r="E108" s="921"/>
      <c r="F108" s="923"/>
      <c r="G108" s="87"/>
      <c r="H108" s="921"/>
      <c r="I108" s="921"/>
      <c r="J108" s="914"/>
      <c r="K108" s="914"/>
      <c r="L108" s="914"/>
      <c r="M108" s="914"/>
      <c r="N108" s="914"/>
      <c r="O108" s="914"/>
      <c r="P108" s="914"/>
      <c r="Q108" s="484"/>
      <c r="R108" s="484"/>
    </row>
    <row r="109" spans="1:18" s="95" customFormat="1" ht="15.75" hidden="1" customHeight="1" outlineLevel="1">
      <c r="A109" s="484"/>
      <c r="B109" s="917"/>
      <c r="C109" s="926"/>
      <c r="D109" s="922"/>
      <c r="E109" s="922"/>
      <c r="F109" s="924"/>
      <c r="G109" s="92"/>
      <c r="H109" s="922"/>
      <c r="I109" s="922"/>
      <c r="J109" s="915"/>
      <c r="K109" s="915"/>
      <c r="L109" s="915"/>
      <c r="M109" s="915"/>
      <c r="N109" s="915"/>
      <c r="O109" s="915"/>
      <c r="P109" s="915"/>
      <c r="Q109" s="484"/>
      <c r="R109" s="484"/>
    </row>
    <row r="110" spans="1:18" s="95" customFormat="1" ht="15.75" hidden="1" customHeight="1" outlineLevel="1">
      <c r="A110" s="484"/>
      <c r="B110" s="916">
        <v>33</v>
      </c>
      <c r="C110" s="925"/>
      <c r="D110" s="921"/>
      <c r="E110" s="921" t="s">
        <v>19</v>
      </c>
      <c r="F110" s="923" t="str">
        <f>VLOOKUP(E110,$S$14:$T$18,2,0)</f>
        <v>-</v>
      </c>
      <c r="G110" s="84"/>
      <c r="H110" s="921"/>
      <c r="I110" s="921"/>
      <c r="J110" s="913">
        <f t="shared" ref="J110" si="32">SUM(K110:O112)</f>
        <v>0</v>
      </c>
      <c r="K110" s="913"/>
      <c r="L110" s="913"/>
      <c r="M110" s="913"/>
      <c r="N110" s="913"/>
      <c r="O110" s="913"/>
      <c r="P110" s="913"/>
      <c r="Q110" s="484"/>
      <c r="R110" s="484"/>
    </row>
    <row r="111" spans="1:18" s="95" customFormat="1" ht="15.75" hidden="1" customHeight="1" outlineLevel="1">
      <c r="A111" s="484"/>
      <c r="B111" s="916"/>
      <c r="C111" s="925"/>
      <c r="D111" s="921"/>
      <c r="E111" s="921"/>
      <c r="F111" s="923"/>
      <c r="G111" s="87"/>
      <c r="H111" s="921"/>
      <c r="I111" s="921"/>
      <c r="J111" s="914"/>
      <c r="K111" s="914"/>
      <c r="L111" s="914"/>
      <c r="M111" s="914"/>
      <c r="N111" s="914"/>
      <c r="O111" s="914"/>
      <c r="P111" s="914"/>
      <c r="Q111" s="484"/>
      <c r="R111" s="484"/>
    </row>
    <row r="112" spans="1:18" s="95" customFormat="1" ht="15.75" hidden="1" customHeight="1" outlineLevel="1">
      <c r="A112" s="484"/>
      <c r="B112" s="917"/>
      <c r="C112" s="926"/>
      <c r="D112" s="922"/>
      <c r="E112" s="922"/>
      <c r="F112" s="924"/>
      <c r="G112" s="92"/>
      <c r="H112" s="922"/>
      <c r="I112" s="922"/>
      <c r="J112" s="915"/>
      <c r="K112" s="915"/>
      <c r="L112" s="915"/>
      <c r="M112" s="915"/>
      <c r="N112" s="915"/>
      <c r="O112" s="915"/>
      <c r="P112" s="915"/>
      <c r="Q112" s="484"/>
      <c r="R112" s="484"/>
    </row>
    <row r="113" spans="1:18" s="95" customFormat="1" ht="15.75" hidden="1" customHeight="1" outlineLevel="1">
      <c r="A113" s="484"/>
      <c r="B113" s="916">
        <v>34</v>
      </c>
      <c r="C113" s="925"/>
      <c r="D113" s="921"/>
      <c r="E113" s="921" t="s">
        <v>19</v>
      </c>
      <c r="F113" s="923" t="str">
        <f>VLOOKUP(E113,$S$14:$T$18,2,0)</f>
        <v>-</v>
      </c>
      <c r="G113" s="84"/>
      <c r="H113" s="921"/>
      <c r="I113" s="921"/>
      <c r="J113" s="913">
        <f t="shared" ref="J113" si="33">SUM(K113:O115)</f>
        <v>0</v>
      </c>
      <c r="K113" s="913"/>
      <c r="L113" s="913"/>
      <c r="M113" s="913"/>
      <c r="N113" s="913"/>
      <c r="O113" s="913"/>
      <c r="P113" s="913"/>
      <c r="Q113" s="484"/>
      <c r="R113" s="484"/>
    </row>
    <row r="114" spans="1:18" s="95" customFormat="1" ht="15.75" hidden="1" customHeight="1" outlineLevel="1">
      <c r="A114" s="484"/>
      <c r="B114" s="916"/>
      <c r="C114" s="925"/>
      <c r="D114" s="921"/>
      <c r="E114" s="921"/>
      <c r="F114" s="923"/>
      <c r="G114" s="87"/>
      <c r="H114" s="921"/>
      <c r="I114" s="921"/>
      <c r="J114" s="914"/>
      <c r="K114" s="914"/>
      <c r="L114" s="914"/>
      <c r="M114" s="914"/>
      <c r="N114" s="914"/>
      <c r="O114" s="914"/>
      <c r="P114" s="914"/>
      <c r="Q114" s="484"/>
      <c r="R114" s="484"/>
    </row>
    <row r="115" spans="1:18" s="95" customFormat="1" ht="15.75" hidden="1" customHeight="1" outlineLevel="1">
      <c r="A115" s="484"/>
      <c r="B115" s="917"/>
      <c r="C115" s="926"/>
      <c r="D115" s="922"/>
      <c r="E115" s="922"/>
      <c r="F115" s="924"/>
      <c r="G115" s="92"/>
      <c r="H115" s="922"/>
      <c r="I115" s="922"/>
      <c r="J115" s="915"/>
      <c r="K115" s="915"/>
      <c r="L115" s="915"/>
      <c r="M115" s="915"/>
      <c r="N115" s="915"/>
      <c r="O115" s="915"/>
      <c r="P115" s="915"/>
      <c r="Q115" s="484"/>
      <c r="R115" s="484"/>
    </row>
    <row r="116" spans="1:18" s="95" customFormat="1" ht="15.75" hidden="1" customHeight="1" outlineLevel="1">
      <c r="A116" s="484"/>
      <c r="B116" s="916">
        <v>35</v>
      </c>
      <c r="C116" s="925"/>
      <c r="D116" s="921"/>
      <c r="E116" s="921" t="s">
        <v>19</v>
      </c>
      <c r="F116" s="923" t="str">
        <f>VLOOKUP(E116,$S$14:$T$18,2,0)</f>
        <v>-</v>
      </c>
      <c r="G116" s="84"/>
      <c r="H116" s="921"/>
      <c r="I116" s="921"/>
      <c r="J116" s="913">
        <f t="shared" ref="J116" si="34">SUM(K116:O118)</f>
        <v>0</v>
      </c>
      <c r="K116" s="913"/>
      <c r="L116" s="913"/>
      <c r="M116" s="913"/>
      <c r="N116" s="913"/>
      <c r="O116" s="913"/>
      <c r="P116" s="913"/>
      <c r="Q116" s="484"/>
      <c r="R116" s="484"/>
    </row>
    <row r="117" spans="1:18" s="95" customFormat="1" ht="15.75" hidden="1" customHeight="1" outlineLevel="1">
      <c r="A117" s="484"/>
      <c r="B117" s="916"/>
      <c r="C117" s="925"/>
      <c r="D117" s="921"/>
      <c r="E117" s="921"/>
      <c r="F117" s="923"/>
      <c r="G117" s="87"/>
      <c r="H117" s="921"/>
      <c r="I117" s="921"/>
      <c r="J117" s="914"/>
      <c r="K117" s="914"/>
      <c r="L117" s="914"/>
      <c r="M117" s="914"/>
      <c r="N117" s="914"/>
      <c r="O117" s="914"/>
      <c r="P117" s="914"/>
      <c r="Q117" s="484"/>
      <c r="R117" s="484"/>
    </row>
    <row r="118" spans="1:18" s="95" customFormat="1" ht="15.75" hidden="1" customHeight="1" outlineLevel="1">
      <c r="A118" s="484"/>
      <c r="B118" s="917"/>
      <c r="C118" s="926"/>
      <c r="D118" s="922"/>
      <c r="E118" s="922"/>
      <c r="F118" s="924"/>
      <c r="G118" s="92"/>
      <c r="H118" s="922"/>
      <c r="I118" s="922"/>
      <c r="J118" s="915"/>
      <c r="K118" s="915"/>
      <c r="L118" s="915"/>
      <c r="M118" s="915"/>
      <c r="N118" s="915"/>
      <c r="O118" s="915"/>
      <c r="P118" s="915"/>
      <c r="Q118" s="484"/>
      <c r="R118" s="484"/>
    </row>
    <row r="119" spans="1:18" s="95" customFormat="1" ht="15.75" hidden="1" customHeight="1" outlineLevel="1">
      <c r="A119" s="484"/>
      <c r="B119" s="916">
        <v>36</v>
      </c>
      <c r="C119" s="925"/>
      <c r="D119" s="921"/>
      <c r="E119" s="921" t="s">
        <v>19</v>
      </c>
      <c r="F119" s="923" t="str">
        <f>VLOOKUP(E119,$S$14:$T$18,2,0)</f>
        <v>-</v>
      </c>
      <c r="G119" s="84"/>
      <c r="H119" s="921"/>
      <c r="I119" s="921"/>
      <c r="J119" s="913">
        <f t="shared" ref="J119" si="35">SUM(K119:O121)</f>
        <v>0</v>
      </c>
      <c r="K119" s="913"/>
      <c r="L119" s="913"/>
      <c r="M119" s="913"/>
      <c r="N119" s="913"/>
      <c r="O119" s="913"/>
      <c r="P119" s="913"/>
      <c r="Q119" s="484"/>
      <c r="R119" s="484"/>
    </row>
    <row r="120" spans="1:18" s="95" customFormat="1" ht="15.75" hidden="1" customHeight="1" outlineLevel="1">
      <c r="A120" s="484"/>
      <c r="B120" s="916"/>
      <c r="C120" s="925"/>
      <c r="D120" s="921"/>
      <c r="E120" s="921"/>
      <c r="F120" s="923"/>
      <c r="G120" s="87"/>
      <c r="H120" s="921"/>
      <c r="I120" s="921"/>
      <c r="J120" s="914"/>
      <c r="K120" s="914"/>
      <c r="L120" s="914"/>
      <c r="M120" s="914"/>
      <c r="N120" s="914"/>
      <c r="O120" s="914"/>
      <c r="P120" s="914"/>
      <c r="Q120" s="484"/>
      <c r="R120" s="484"/>
    </row>
    <row r="121" spans="1:18" s="95" customFormat="1" ht="15.75" hidden="1" customHeight="1" outlineLevel="1">
      <c r="A121" s="484"/>
      <c r="B121" s="917"/>
      <c r="C121" s="926"/>
      <c r="D121" s="922"/>
      <c r="E121" s="922"/>
      <c r="F121" s="924"/>
      <c r="G121" s="92"/>
      <c r="H121" s="922"/>
      <c r="I121" s="922"/>
      <c r="J121" s="915"/>
      <c r="K121" s="915"/>
      <c r="L121" s="915"/>
      <c r="M121" s="915"/>
      <c r="N121" s="915"/>
      <c r="O121" s="915"/>
      <c r="P121" s="915"/>
      <c r="Q121" s="484"/>
      <c r="R121" s="484"/>
    </row>
    <row r="122" spans="1:18" s="95" customFormat="1" ht="15.75" hidden="1" customHeight="1" outlineLevel="1">
      <c r="A122" s="484"/>
      <c r="B122" s="916">
        <v>37</v>
      </c>
      <c r="C122" s="925"/>
      <c r="D122" s="921"/>
      <c r="E122" s="921" t="s">
        <v>19</v>
      </c>
      <c r="F122" s="923" t="str">
        <f>VLOOKUP(E122,$S$14:$T$18,2,0)</f>
        <v>-</v>
      </c>
      <c r="G122" s="84"/>
      <c r="H122" s="921"/>
      <c r="I122" s="921"/>
      <c r="J122" s="913">
        <f t="shared" ref="J122" si="36">SUM(K122:O124)</f>
        <v>0</v>
      </c>
      <c r="K122" s="913"/>
      <c r="L122" s="913"/>
      <c r="M122" s="913"/>
      <c r="N122" s="913"/>
      <c r="O122" s="913"/>
      <c r="P122" s="913"/>
      <c r="Q122" s="484"/>
      <c r="R122" s="484"/>
    </row>
    <row r="123" spans="1:18" s="95" customFormat="1" ht="15.75" hidden="1" customHeight="1" outlineLevel="1">
      <c r="A123" s="484"/>
      <c r="B123" s="916"/>
      <c r="C123" s="925"/>
      <c r="D123" s="921"/>
      <c r="E123" s="921"/>
      <c r="F123" s="923"/>
      <c r="G123" s="87"/>
      <c r="H123" s="921"/>
      <c r="I123" s="921"/>
      <c r="J123" s="914"/>
      <c r="K123" s="914"/>
      <c r="L123" s="914"/>
      <c r="M123" s="914"/>
      <c r="N123" s="914"/>
      <c r="O123" s="914"/>
      <c r="P123" s="914"/>
      <c r="Q123" s="484"/>
      <c r="R123" s="484"/>
    </row>
    <row r="124" spans="1:18" s="95" customFormat="1" ht="15.75" hidden="1" customHeight="1" outlineLevel="1">
      <c r="A124" s="484"/>
      <c r="B124" s="917"/>
      <c r="C124" s="926"/>
      <c r="D124" s="922"/>
      <c r="E124" s="922"/>
      <c r="F124" s="924"/>
      <c r="G124" s="92"/>
      <c r="H124" s="922"/>
      <c r="I124" s="922"/>
      <c r="J124" s="915"/>
      <c r="K124" s="915"/>
      <c r="L124" s="915"/>
      <c r="M124" s="915"/>
      <c r="N124" s="915"/>
      <c r="O124" s="915"/>
      <c r="P124" s="915"/>
      <c r="Q124" s="484"/>
      <c r="R124" s="484"/>
    </row>
    <row r="125" spans="1:18" s="95" customFormat="1" ht="15.75" hidden="1" customHeight="1" outlineLevel="1">
      <c r="A125" s="484"/>
      <c r="B125" s="916">
        <v>38</v>
      </c>
      <c r="C125" s="925"/>
      <c r="D125" s="921"/>
      <c r="E125" s="921" t="s">
        <v>19</v>
      </c>
      <c r="F125" s="923" t="str">
        <f>VLOOKUP(E125,$S$14:$T$18,2,0)</f>
        <v>-</v>
      </c>
      <c r="G125" s="84"/>
      <c r="H125" s="921"/>
      <c r="I125" s="921"/>
      <c r="J125" s="913">
        <f t="shared" ref="J125" si="37">SUM(K125:O127)</f>
        <v>0</v>
      </c>
      <c r="K125" s="913"/>
      <c r="L125" s="913"/>
      <c r="M125" s="913"/>
      <c r="N125" s="913"/>
      <c r="O125" s="913"/>
      <c r="P125" s="913"/>
      <c r="Q125" s="484"/>
      <c r="R125" s="484"/>
    </row>
    <row r="126" spans="1:18" s="95" customFormat="1" ht="15.75" hidden="1" customHeight="1" outlineLevel="1">
      <c r="A126" s="484"/>
      <c r="B126" s="916"/>
      <c r="C126" s="925"/>
      <c r="D126" s="921"/>
      <c r="E126" s="921"/>
      <c r="F126" s="923"/>
      <c r="G126" s="87"/>
      <c r="H126" s="921"/>
      <c r="I126" s="921"/>
      <c r="J126" s="914"/>
      <c r="K126" s="914"/>
      <c r="L126" s="914"/>
      <c r="M126" s="914"/>
      <c r="N126" s="914"/>
      <c r="O126" s="914"/>
      <c r="P126" s="914"/>
      <c r="Q126" s="484"/>
      <c r="R126" s="484"/>
    </row>
    <row r="127" spans="1:18" s="95" customFormat="1" ht="15.75" hidden="1" customHeight="1" outlineLevel="1">
      <c r="A127" s="484"/>
      <c r="B127" s="917"/>
      <c r="C127" s="926"/>
      <c r="D127" s="922"/>
      <c r="E127" s="922"/>
      <c r="F127" s="924"/>
      <c r="G127" s="92"/>
      <c r="H127" s="922"/>
      <c r="I127" s="922"/>
      <c r="J127" s="915"/>
      <c r="K127" s="915"/>
      <c r="L127" s="915"/>
      <c r="M127" s="915"/>
      <c r="N127" s="915"/>
      <c r="O127" s="915"/>
      <c r="P127" s="915"/>
      <c r="Q127" s="484"/>
      <c r="R127" s="484"/>
    </row>
    <row r="128" spans="1:18" s="95" customFormat="1" ht="15.75" hidden="1" customHeight="1" outlineLevel="1">
      <c r="A128" s="484"/>
      <c r="B128" s="916">
        <v>39</v>
      </c>
      <c r="C128" s="925"/>
      <c r="D128" s="921"/>
      <c r="E128" s="921" t="s">
        <v>19</v>
      </c>
      <c r="F128" s="923" t="str">
        <f>VLOOKUP(E128,$S$14:$T$18,2,0)</f>
        <v>-</v>
      </c>
      <c r="G128" s="84"/>
      <c r="H128" s="921"/>
      <c r="I128" s="921"/>
      <c r="J128" s="913">
        <f t="shared" ref="J128" si="38">SUM(K128:O130)</f>
        <v>0</v>
      </c>
      <c r="K128" s="913"/>
      <c r="L128" s="913"/>
      <c r="M128" s="913"/>
      <c r="N128" s="913"/>
      <c r="O128" s="913"/>
      <c r="P128" s="913"/>
      <c r="Q128" s="484"/>
      <c r="R128" s="484"/>
    </row>
    <row r="129" spans="1:18" s="95" customFormat="1" ht="15.75" hidden="1" customHeight="1" outlineLevel="1">
      <c r="A129" s="484"/>
      <c r="B129" s="916"/>
      <c r="C129" s="925"/>
      <c r="D129" s="921"/>
      <c r="E129" s="921"/>
      <c r="F129" s="923"/>
      <c r="G129" s="87"/>
      <c r="H129" s="921"/>
      <c r="I129" s="921"/>
      <c r="J129" s="914"/>
      <c r="K129" s="914"/>
      <c r="L129" s="914"/>
      <c r="M129" s="914"/>
      <c r="N129" s="914"/>
      <c r="O129" s="914"/>
      <c r="P129" s="914"/>
      <c r="Q129" s="484"/>
      <c r="R129" s="484"/>
    </row>
    <row r="130" spans="1:18" s="95" customFormat="1" ht="15.75" hidden="1" customHeight="1" outlineLevel="1">
      <c r="A130" s="484"/>
      <c r="B130" s="917"/>
      <c r="C130" s="926"/>
      <c r="D130" s="922"/>
      <c r="E130" s="922"/>
      <c r="F130" s="924"/>
      <c r="G130" s="92"/>
      <c r="H130" s="922"/>
      <c r="I130" s="922"/>
      <c r="J130" s="915"/>
      <c r="K130" s="915"/>
      <c r="L130" s="915"/>
      <c r="M130" s="915"/>
      <c r="N130" s="915"/>
      <c r="O130" s="915"/>
      <c r="P130" s="915"/>
      <c r="Q130" s="484"/>
      <c r="R130" s="484"/>
    </row>
    <row r="131" spans="1:18" s="95" customFormat="1" ht="15.75" hidden="1" customHeight="1" outlineLevel="1">
      <c r="A131" s="484"/>
      <c r="B131" s="916">
        <v>40</v>
      </c>
      <c r="C131" s="925"/>
      <c r="D131" s="921"/>
      <c r="E131" s="921" t="s">
        <v>19</v>
      </c>
      <c r="F131" s="923" t="str">
        <f>VLOOKUP(E131,$S$14:$T$18,2,0)</f>
        <v>-</v>
      </c>
      <c r="G131" s="84"/>
      <c r="H131" s="921"/>
      <c r="I131" s="921"/>
      <c r="J131" s="913">
        <f t="shared" ref="J131" si="39">SUM(K131:O133)</f>
        <v>0</v>
      </c>
      <c r="K131" s="913"/>
      <c r="L131" s="913"/>
      <c r="M131" s="913"/>
      <c r="N131" s="913"/>
      <c r="O131" s="913"/>
      <c r="P131" s="913"/>
      <c r="Q131" s="484"/>
      <c r="R131" s="484"/>
    </row>
    <row r="132" spans="1:18" s="95" customFormat="1" ht="15.75" hidden="1" customHeight="1" outlineLevel="1">
      <c r="A132" s="484"/>
      <c r="B132" s="916"/>
      <c r="C132" s="925"/>
      <c r="D132" s="921"/>
      <c r="E132" s="921"/>
      <c r="F132" s="923"/>
      <c r="G132" s="87"/>
      <c r="H132" s="921"/>
      <c r="I132" s="921"/>
      <c r="J132" s="914"/>
      <c r="K132" s="914"/>
      <c r="L132" s="914"/>
      <c r="M132" s="914"/>
      <c r="N132" s="914"/>
      <c r="O132" s="914"/>
      <c r="P132" s="914"/>
      <c r="Q132" s="484"/>
      <c r="R132" s="484"/>
    </row>
    <row r="133" spans="1:18" s="95" customFormat="1" ht="15.75" hidden="1" customHeight="1" outlineLevel="1">
      <c r="A133" s="484"/>
      <c r="B133" s="917"/>
      <c r="C133" s="926"/>
      <c r="D133" s="922"/>
      <c r="E133" s="922"/>
      <c r="F133" s="924"/>
      <c r="G133" s="92"/>
      <c r="H133" s="922"/>
      <c r="I133" s="922"/>
      <c r="J133" s="915"/>
      <c r="K133" s="915"/>
      <c r="L133" s="915"/>
      <c r="M133" s="915"/>
      <c r="N133" s="915"/>
      <c r="O133" s="915"/>
      <c r="P133" s="915"/>
      <c r="Q133" s="484"/>
      <c r="R133" s="484"/>
    </row>
    <row r="134" spans="1:18" s="95" customFormat="1" ht="15.75" hidden="1" customHeight="1" outlineLevel="1">
      <c r="A134" s="484"/>
      <c r="B134" s="916">
        <v>41</v>
      </c>
      <c r="C134" s="925"/>
      <c r="D134" s="921"/>
      <c r="E134" s="921" t="s">
        <v>19</v>
      </c>
      <c r="F134" s="923" t="str">
        <f>VLOOKUP(E134,$S$14:$T$18,2,0)</f>
        <v>-</v>
      </c>
      <c r="G134" s="84"/>
      <c r="H134" s="921"/>
      <c r="I134" s="921"/>
      <c r="J134" s="913">
        <f t="shared" ref="J134" si="40">SUM(K134:O136)</f>
        <v>0</v>
      </c>
      <c r="K134" s="913"/>
      <c r="L134" s="913"/>
      <c r="M134" s="913"/>
      <c r="N134" s="913"/>
      <c r="O134" s="913"/>
      <c r="P134" s="913"/>
      <c r="Q134" s="484"/>
      <c r="R134" s="484"/>
    </row>
    <row r="135" spans="1:18" s="95" customFormat="1" ht="15.75" hidden="1" customHeight="1" outlineLevel="1">
      <c r="A135" s="484"/>
      <c r="B135" s="916"/>
      <c r="C135" s="925"/>
      <c r="D135" s="921"/>
      <c r="E135" s="921"/>
      <c r="F135" s="923"/>
      <c r="G135" s="87"/>
      <c r="H135" s="921"/>
      <c r="I135" s="921"/>
      <c r="J135" s="914"/>
      <c r="K135" s="914"/>
      <c r="L135" s="914"/>
      <c r="M135" s="914"/>
      <c r="N135" s="914"/>
      <c r="O135" s="914"/>
      <c r="P135" s="914"/>
      <c r="Q135" s="484"/>
      <c r="R135" s="484"/>
    </row>
    <row r="136" spans="1:18" s="95" customFormat="1" ht="15.75" hidden="1" customHeight="1" outlineLevel="1">
      <c r="A136" s="484"/>
      <c r="B136" s="917"/>
      <c r="C136" s="926"/>
      <c r="D136" s="922"/>
      <c r="E136" s="922"/>
      <c r="F136" s="924"/>
      <c r="G136" s="92"/>
      <c r="H136" s="922"/>
      <c r="I136" s="922"/>
      <c r="J136" s="915"/>
      <c r="K136" s="915"/>
      <c r="L136" s="915"/>
      <c r="M136" s="915"/>
      <c r="N136" s="915"/>
      <c r="O136" s="915"/>
      <c r="P136" s="915"/>
      <c r="Q136" s="484"/>
      <c r="R136" s="484"/>
    </row>
    <row r="137" spans="1:18" s="95" customFormat="1" ht="15.75" hidden="1" customHeight="1" outlineLevel="1">
      <c r="A137" s="484"/>
      <c r="B137" s="916">
        <v>42</v>
      </c>
      <c r="C137" s="925"/>
      <c r="D137" s="921"/>
      <c r="E137" s="921" t="s">
        <v>19</v>
      </c>
      <c r="F137" s="923" t="str">
        <f>VLOOKUP(E137,$S$14:$T$18,2,0)</f>
        <v>-</v>
      </c>
      <c r="G137" s="84"/>
      <c r="H137" s="921"/>
      <c r="I137" s="921"/>
      <c r="J137" s="913">
        <f t="shared" ref="J137" si="41">SUM(K137:O139)</f>
        <v>0</v>
      </c>
      <c r="K137" s="913"/>
      <c r="L137" s="913"/>
      <c r="M137" s="913"/>
      <c r="N137" s="913"/>
      <c r="O137" s="913"/>
      <c r="P137" s="913"/>
      <c r="Q137" s="484"/>
      <c r="R137" s="484"/>
    </row>
    <row r="138" spans="1:18" s="95" customFormat="1" ht="15.75" hidden="1" customHeight="1" outlineLevel="1">
      <c r="A138" s="484"/>
      <c r="B138" s="916"/>
      <c r="C138" s="925"/>
      <c r="D138" s="921"/>
      <c r="E138" s="921"/>
      <c r="F138" s="923"/>
      <c r="G138" s="87"/>
      <c r="H138" s="921"/>
      <c r="I138" s="921"/>
      <c r="J138" s="914"/>
      <c r="K138" s="914"/>
      <c r="L138" s="914"/>
      <c r="M138" s="914"/>
      <c r="N138" s="914"/>
      <c r="O138" s="914"/>
      <c r="P138" s="914"/>
      <c r="Q138" s="484"/>
      <c r="R138" s="484"/>
    </row>
    <row r="139" spans="1:18" s="95" customFormat="1" ht="15.75" hidden="1" customHeight="1" outlineLevel="1">
      <c r="A139" s="484"/>
      <c r="B139" s="917"/>
      <c r="C139" s="926"/>
      <c r="D139" s="922"/>
      <c r="E139" s="922"/>
      <c r="F139" s="924"/>
      <c r="G139" s="92"/>
      <c r="H139" s="922"/>
      <c r="I139" s="922"/>
      <c r="J139" s="915"/>
      <c r="K139" s="915"/>
      <c r="L139" s="915"/>
      <c r="M139" s="915"/>
      <c r="N139" s="915"/>
      <c r="O139" s="915"/>
      <c r="P139" s="915"/>
      <c r="Q139" s="484"/>
      <c r="R139" s="484"/>
    </row>
    <row r="140" spans="1:18" s="95" customFormat="1" ht="15.75" hidden="1" customHeight="1" outlineLevel="1">
      <c r="A140" s="484"/>
      <c r="B140" s="916">
        <v>43</v>
      </c>
      <c r="C140" s="925"/>
      <c r="D140" s="921"/>
      <c r="E140" s="921" t="s">
        <v>19</v>
      </c>
      <c r="F140" s="923" t="str">
        <f>VLOOKUP(E140,$S$14:$T$18,2,0)</f>
        <v>-</v>
      </c>
      <c r="G140" s="84"/>
      <c r="H140" s="921"/>
      <c r="I140" s="921"/>
      <c r="J140" s="913">
        <f t="shared" ref="J140" si="42">SUM(K140:O142)</f>
        <v>0</v>
      </c>
      <c r="K140" s="913"/>
      <c r="L140" s="913"/>
      <c r="M140" s="913"/>
      <c r="N140" s="913"/>
      <c r="O140" s="913"/>
      <c r="P140" s="913"/>
      <c r="Q140" s="484"/>
      <c r="R140" s="484"/>
    </row>
    <row r="141" spans="1:18" s="95" customFormat="1" ht="15.75" hidden="1" customHeight="1" outlineLevel="1">
      <c r="A141" s="484"/>
      <c r="B141" s="916"/>
      <c r="C141" s="925"/>
      <c r="D141" s="921"/>
      <c r="E141" s="921"/>
      <c r="F141" s="923"/>
      <c r="G141" s="87"/>
      <c r="H141" s="921"/>
      <c r="I141" s="921"/>
      <c r="J141" s="914"/>
      <c r="K141" s="914"/>
      <c r="L141" s="914"/>
      <c r="M141" s="914"/>
      <c r="N141" s="914"/>
      <c r="O141" s="914"/>
      <c r="P141" s="914"/>
      <c r="Q141" s="484"/>
      <c r="R141" s="484"/>
    </row>
    <row r="142" spans="1:18" s="95" customFormat="1" ht="15.75" hidden="1" customHeight="1" outlineLevel="1">
      <c r="A142" s="484"/>
      <c r="B142" s="917"/>
      <c r="C142" s="926"/>
      <c r="D142" s="922"/>
      <c r="E142" s="922"/>
      <c r="F142" s="924"/>
      <c r="G142" s="92"/>
      <c r="H142" s="922"/>
      <c r="I142" s="922"/>
      <c r="J142" s="915"/>
      <c r="K142" s="915"/>
      <c r="L142" s="915"/>
      <c r="M142" s="915"/>
      <c r="N142" s="915"/>
      <c r="O142" s="915"/>
      <c r="P142" s="915"/>
      <c r="Q142" s="484"/>
      <c r="R142" s="484"/>
    </row>
    <row r="143" spans="1:18" s="95" customFormat="1" ht="15.75" hidden="1" customHeight="1" outlineLevel="1">
      <c r="A143" s="484"/>
      <c r="B143" s="916">
        <v>44</v>
      </c>
      <c r="C143" s="925"/>
      <c r="D143" s="921"/>
      <c r="E143" s="921" t="s">
        <v>19</v>
      </c>
      <c r="F143" s="923" t="str">
        <f>VLOOKUP(E143,$S$14:$T$18,2,0)</f>
        <v>-</v>
      </c>
      <c r="G143" s="84"/>
      <c r="H143" s="82"/>
      <c r="I143" s="921"/>
      <c r="J143" s="913">
        <f t="shared" ref="J143" si="43">SUM(K143:O145)</f>
        <v>0</v>
      </c>
      <c r="K143" s="913"/>
      <c r="L143" s="913"/>
      <c r="M143" s="913"/>
      <c r="N143" s="913"/>
      <c r="O143" s="913"/>
      <c r="P143" s="913"/>
      <c r="Q143" s="484"/>
      <c r="R143" s="484"/>
    </row>
    <row r="144" spans="1:18" s="95" customFormat="1" ht="15.75" hidden="1" customHeight="1" outlineLevel="1">
      <c r="A144" s="484"/>
      <c r="B144" s="916"/>
      <c r="C144" s="925"/>
      <c r="D144" s="921"/>
      <c r="E144" s="921"/>
      <c r="F144" s="923"/>
      <c r="G144" s="87"/>
      <c r="H144" s="82"/>
      <c r="I144" s="921"/>
      <c r="J144" s="914"/>
      <c r="K144" s="914"/>
      <c r="L144" s="914"/>
      <c r="M144" s="914"/>
      <c r="N144" s="914"/>
      <c r="O144" s="914"/>
      <c r="P144" s="914"/>
      <c r="Q144" s="484"/>
      <c r="R144" s="484"/>
    </row>
    <row r="145" spans="1:18" s="95" customFormat="1" ht="15.75" hidden="1" customHeight="1" outlineLevel="1">
      <c r="A145" s="484"/>
      <c r="B145" s="917"/>
      <c r="C145" s="926"/>
      <c r="D145" s="922"/>
      <c r="E145" s="922"/>
      <c r="F145" s="924"/>
      <c r="G145" s="92"/>
      <c r="H145" s="90"/>
      <c r="I145" s="922"/>
      <c r="J145" s="915"/>
      <c r="K145" s="915"/>
      <c r="L145" s="915"/>
      <c r="M145" s="915"/>
      <c r="N145" s="915"/>
      <c r="O145" s="915"/>
      <c r="P145" s="915"/>
      <c r="Q145" s="484"/>
      <c r="R145" s="484"/>
    </row>
    <row r="146" spans="1:18" s="95" customFormat="1" ht="15.75" hidden="1" customHeight="1" outlineLevel="1">
      <c r="A146" s="484"/>
      <c r="B146" s="916">
        <v>45</v>
      </c>
      <c r="C146" s="925"/>
      <c r="D146" s="921"/>
      <c r="E146" s="921" t="s">
        <v>19</v>
      </c>
      <c r="F146" s="923" t="str">
        <f>VLOOKUP(E146,$S$14:$T$18,2,0)</f>
        <v>-</v>
      </c>
      <c r="G146" s="84"/>
      <c r="H146" s="82"/>
      <c r="I146" s="921"/>
      <c r="J146" s="913">
        <f t="shared" ref="J146" si="44">SUM(K146:O148)</f>
        <v>0</v>
      </c>
      <c r="K146" s="913"/>
      <c r="L146" s="913"/>
      <c r="M146" s="913"/>
      <c r="N146" s="913"/>
      <c r="O146" s="913"/>
      <c r="P146" s="913"/>
      <c r="Q146" s="484"/>
      <c r="R146" s="484"/>
    </row>
    <row r="147" spans="1:18" s="95" customFormat="1" ht="15.75" hidden="1" customHeight="1" outlineLevel="1">
      <c r="A147" s="484"/>
      <c r="B147" s="916"/>
      <c r="C147" s="925"/>
      <c r="D147" s="921"/>
      <c r="E147" s="921"/>
      <c r="F147" s="923"/>
      <c r="G147" s="87"/>
      <c r="H147" s="82"/>
      <c r="I147" s="921"/>
      <c r="J147" s="914"/>
      <c r="K147" s="914"/>
      <c r="L147" s="914"/>
      <c r="M147" s="914"/>
      <c r="N147" s="914"/>
      <c r="O147" s="914"/>
      <c r="P147" s="914"/>
      <c r="Q147" s="484"/>
      <c r="R147" s="484"/>
    </row>
    <row r="148" spans="1:18" s="95" customFormat="1" ht="15.75" hidden="1" customHeight="1" outlineLevel="1">
      <c r="A148" s="484"/>
      <c r="B148" s="917"/>
      <c r="C148" s="926"/>
      <c r="D148" s="922"/>
      <c r="E148" s="922"/>
      <c r="F148" s="924"/>
      <c r="G148" s="92"/>
      <c r="H148" s="90"/>
      <c r="I148" s="922"/>
      <c r="J148" s="915"/>
      <c r="K148" s="915"/>
      <c r="L148" s="915"/>
      <c r="M148" s="915"/>
      <c r="N148" s="915"/>
      <c r="O148" s="915"/>
      <c r="P148" s="915"/>
      <c r="Q148" s="484"/>
      <c r="R148" s="484"/>
    </row>
    <row r="149" spans="1:18" s="95" customFormat="1" ht="15.75" hidden="1" customHeight="1" outlineLevel="1">
      <c r="A149" s="484"/>
      <c r="B149" s="916">
        <v>46</v>
      </c>
      <c r="C149" s="925"/>
      <c r="D149" s="921"/>
      <c r="E149" s="921" t="s">
        <v>19</v>
      </c>
      <c r="F149" s="923" t="str">
        <f>VLOOKUP(E149,$S$14:$T$18,2,0)</f>
        <v>-</v>
      </c>
      <c r="G149" s="84"/>
      <c r="H149" s="82"/>
      <c r="I149" s="921"/>
      <c r="J149" s="913">
        <f t="shared" ref="J149" si="45">SUM(K149:O151)</f>
        <v>0</v>
      </c>
      <c r="K149" s="913"/>
      <c r="L149" s="913"/>
      <c r="M149" s="913"/>
      <c r="N149" s="913"/>
      <c r="O149" s="913"/>
      <c r="P149" s="913"/>
      <c r="Q149" s="484"/>
      <c r="R149" s="484"/>
    </row>
    <row r="150" spans="1:18" s="95" customFormat="1" ht="15.75" hidden="1" customHeight="1" outlineLevel="1">
      <c r="A150" s="484"/>
      <c r="B150" s="916"/>
      <c r="C150" s="925"/>
      <c r="D150" s="921"/>
      <c r="E150" s="921"/>
      <c r="F150" s="923"/>
      <c r="G150" s="87"/>
      <c r="H150" s="82"/>
      <c r="I150" s="921"/>
      <c r="J150" s="914"/>
      <c r="K150" s="914"/>
      <c r="L150" s="914"/>
      <c r="M150" s="914"/>
      <c r="N150" s="914"/>
      <c r="O150" s="914"/>
      <c r="P150" s="914"/>
      <c r="Q150" s="484"/>
      <c r="R150" s="484"/>
    </row>
    <row r="151" spans="1:18" s="95" customFormat="1" ht="15.75" hidden="1" customHeight="1" outlineLevel="1">
      <c r="A151" s="484"/>
      <c r="B151" s="917"/>
      <c r="C151" s="926"/>
      <c r="D151" s="922"/>
      <c r="E151" s="922"/>
      <c r="F151" s="924"/>
      <c r="G151" s="92"/>
      <c r="H151" s="90"/>
      <c r="I151" s="922"/>
      <c r="J151" s="915"/>
      <c r="K151" s="915"/>
      <c r="L151" s="915"/>
      <c r="M151" s="915"/>
      <c r="N151" s="915"/>
      <c r="O151" s="915"/>
      <c r="P151" s="915"/>
      <c r="Q151" s="484"/>
      <c r="R151" s="484"/>
    </row>
    <row r="152" spans="1:18" s="95" customFormat="1" ht="15.75" hidden="1" customHeight="1" outlineLevel="1">
      <c r="A152" s="484"/>
      <c r="B152" s="916">
        <v>47</v>
      </c>
      <c r="C152" s="925"/>
      <c r="D152" s="921"/>
      <c r="E152" s="921" t="s">
        <v>19</v>
      </c>
      <c r="F152" s="923" t="str">
        <f>VLOOKUP(E152,$S$14:$T$18,2,0)</f>
        <v>-</v>
      </c>
      <c r="G152" s="84"/>
      <c r="H152" s="82"/>
      <c r="I152" s="921"/>
      <c r="J152" s="913">
        <f t="shared" ref="J152" si="46">SUM(K152:O154)</f>
        <v>0</v>
      </c>
      <c r="K152" s="913"/>
      <c r="L152" s="913"/>
      <c r="M152" s="913"/>
      <c r="N152" s="913"/>
      <c r="O152" s="913"/>
      <c r="P152" s="913"/>
      <c r="Q152" s="484"/>
      <c r="R152" s="484"/>
    </row>
    <row r="153" spans="1:18" s="95" customFormat="1" ht="15.75" hidden="1" customHeight="1" outlineLevel="1">
      <c r="A153" s="484"/>
      <c r="B153" s="916"/>
      <c r="C153" s="925"/>
      <c r="D153" s="921"/>
      <c r="E153" s="921"/>
      <c r="F153" s="923"/>
      <c r="G153" s="87"/>
      <c r="H153" s="82"/>
      <c r="I153" s="921"/>
      <c r="J153" s="914"/>
      <c r="K153" s="914"/>
      <c r="L153" s="914"/>
      <c r="M153" s="914"/>
      <c r="N153" s="914"/>
      <c r="O153" s="914"/>
      <c r="P153" s="914"/>
      <c r="Q153" s="484"/>
      <c r="R153" s="484"/>
    </row>
    <row r="154" spans="1:18" s="95" customFormat="1" ht="15.75" hidden="1" customHeight="1" outlineLevel="1">
      <c r="A154" s="484"/>
      <c r="B154" s="917"/>
      <c r="C154" s="926"/>
      <c r="D154" s="922"/>
      <c r="E154" s="922"/>
      <c r="F154" s="924"/>
      <c r="G154" s="92"/>
      <c r="H154" s="90"/>
      <c r="I154" s="922"/>
      <c r="J154" s="915"/>
      <c r="K154" s="915"/>
      <c r="L154" s="915"/>
      <c r="M154" s="915"/>
      <c r="N154" s="915"/>
      <c r="O154" s="915"/>
      <c r="P154" s="915"/>
      <c r="Q154" s="484"/>
      <c r="R154" s="484"/>
    </row>
    <row r="155" spans="1:18" s="95" customFormat="1" ht="15.75" hidden="1" customHeight="1" outlineLevel="1">
      <c r="A155" s="484"/>
      <c r="B155" s="916">
        <v>48</v>
      </c>
      <c r="C155" s="925"/>
      <c r="D155" s="921"/>
      <c r="E155" s="921" t="s">
        <v>19</v>
      </c>
      <c r="F155" s="923" t="str">
        <f>VLOOKUP(E155,$S$14:$T$18,2,0)</f>
        <v>-</v>
      </c>
      <c r="G155" s="84"/>
      <c r="H155" s="82"/>
      <c r="I155" s="921"/>
      <c r="J155" s="913">
        <f t="shared" ref="J155" si="47">SUM(K155:O157)</f>
        <v>0</v>
      </c>
      <c r="K155" s="913"/>
      <c r="L155" s="913"/>
      <c r="M155" s="913"/>
      <c r="N155" s="913"/>
      <c r="O155" s="913"/>
      <c r="P155" s="913"/>
      <c r="Q155" s="484"/>
      <c r="R155" s="484"/>
    </row>
    <row r="156" spans="1:18" s="95" customFormat="1" ht="15.75" hidden="1" customHeight="1" outlineLevel="1">
      <c r="A156" s="484"/>
      <c r="B156" s="916"/>
      <c r="C156" s="925"/>
      <c r="D156" s="921"/>
      <c r="E156" s="921"/>
      <c r="F156" s="923"/>
      <c r="G156" s="87"/>
      <c r="H156" s="82"/>
      <c r="I156" s="921"/>
      <c r="J156" s="914"/>
      <c r="K156" s="914"/>
      <c r="L156" s="914"/>
      <c r="M156" s="914"/>
      <c r="N156" s="914"/>
      <c r="O156" s="914"/>
      <c r="P156" s="914"/>
      <c r="Q156" s="484"/>
      <c r="R156" s="484"/>
    </row>
    <row r="157" spans="1:18" s="95" customFormat="1" ht="15.75" hidden="1" customHeight="1" outlineLevel="1">
      <c r="A157" s="484"/>
      <c r="B157" s="917"/>
      <c r="C157" s="926"/>
      <c r="D157" s="922"/>
      <c r="E157" s="922"/>
      <c r="F157" s="924"/>
      <c r="G157" s="92"/>
      <c r="H157" s="90"/>
      <c r="I157" s="922"/>
      <c r="J157" s="915"/>
      <c r="K157" s="915"/>
      <c r="L157" s="915"/>
      <c r="M157" s="915"/>
      <c r="N157" s="915"/>
      <c r="O157" s="915"/>
      <c r="P157" s="915"/>
      <c r="Q157" s="484"/>
      <c r="R157" s="484"/>
    </row>
    <row r="158" spans="1:18" s="95" customFormat="1" ht="15.75" hidden="1" customHeight="1" outlineLevel="1">
      <c r="A158" s="484"/>
      <c r="B158" s="916">
        <v>49</v>
      </c>
      <c r="C158" s="925"/>
      <c r="D158" s="921"/>
      <c r="E158" s="921" t="s">
        <v>19</v>
      </c>
      <c r="F158" s="923" t="str">
        <f>VLOOKUP(E158,$S$14:$T$18,2,0)</f>
        <v>-</v>
      </c>
      <c r="G158" s="84"/>
      <c r="H158" s="82"/>
      <c r="I158" s="921"/>
      <c r="J158" s="913">
        <f t="shared" ref="J158" si="48">SUM(K158:O160)</f>
        <v>0</v>
      </c>
      <c r="K158" s="913"/>
      <c r="L158" s="913"/>
      <c r="M158" s="913"/>
      <c r="N158" s="913"/>
      <c r="O158" s="913"/>
      <c r="P158" s="913"/>
      <c r="Q158" s="484"/>
      <c r="R158" s="484"/>
    </row>
    <row r="159" spans="1:18" s="95" customFormat="1" ht="15.75" hidden="1" customHeight="1" outlineLevel="1">
      <c r="A159" s="484"/>
      <c r="B159" s="916"/>
      <c r="C159" s="925"/>
      <c r="D159" s="921"/>
      <c r="E159" s="921"/>
      <c r="F159" s="923"/>
      <c r="G159" s="87"/>
      <c r="H159" s="82"/>
      <c r="I159" s="921"/>
      <c r="J159" s="914"/>
      <c r="K159" s="914"/>
      <c r="L159" s="914"/>
      <c r="M159" s="914"/>
      <c r="N159" s="914"/>
      <c r="O159" s="914"/>
      <c r="P159" s="914"/>
      <c r="Q159" s="484"/>
      <c r="R159" s="484"/>
    </row>
    <row r="160" spans="1:18" s="95" customFormat="1" ht="15.75" hidden="1" customHeight="1" outlineLevel="1">
      <c r="A160" s="484"/>
      <c r="B160" s="917"/>
      <c r="C160" s="926"/>
      <c r="D160" s="922"/>
      <c r="E160" s="922"/>
      <c r="F160" s="924"/>
      <c r="G160" s="92"/>
      <c r="H160" s="90"/>
      <c r="I160" s="922"/>
      <c r="J160" s="915"/>
      <c r="K160" s="915"/>
      <c r="L160" s="915"/>
      <c r="M160" s="915"/>
      <c r="N160" s="915"/>
      <c r="O160" s="915"/>
      <c r="P160" s="915"/>
      <c r="Q160" s="484"/>
      <c r="R160" s="484"/>
    </row>
    <row r="161" spans="1:18" s="95" customFormat="1" ht="15.75" hidden="1" customHeight="1" outlineLevel="1">
      <c r="A161" s="484"/>
      <c r="B161" s="916">
        <v>50</v>
      </c>
      <c r="C161" s="925"/>
      <c r="D161" s="921"/>
      <c r="E161" s="921" t="s">
        <v>19</v>
      </c>
      <c r="F161" s="923" t="str">
        <f>VLOOKUP(E161,$S$14:$T$18,2,0)</f>
        <v>-</v>
      </c>
      <c r="G161" s="84"/>
      <c r="H161" s="82"/>
      <c r="I161" s="921"/>
      <c r="J161" s="913">
        <f t="shared" ref="J161" si="49">SUM(K161:O163)</f>
        <v>0</v>
      </c>
      <c r="K161" s="913"/>
      <c r="L161" s="913"/>
      <c r="M161" s="913"/>
      <c r="N161" s="913"/>
      <c r="O161" s="913"/>
      <c r="P161" s="913"/>
      <c r="Q161" s="484"/>
      <c r="R161" s="484"/>
    </row>
    <row r="162" spans="1:18" s="95" customFormat="1" ht="15.75" hidden="1" customHeight="1" outlineLevel="1">
      <c r="A162" s="484"/>
      <c r="B162" s="916"/>
      <c r="C162" s="925"/>
      <c r="D162" s="921"/>
      <c r="E162" s="921"/>
      <c r="F162" s="923"/>
      <c r="G162" s="87"/>
      <c r="H162" s="82"/>
      <c r="I162" s="921"/>
      <c r="J162" s="914"/>
      <c r="K162" s="914"/>
      <c r="L162" s="914"/>
      <c r="M162" s="914"/>
      <c r="N162" s="914"/>
      <c r="O162" s="914"/>
      <c r="P162" s="914"/>
      <c r="Q162" s="484"/>
      <c r="R162" s="484"/>
    </row>
    <row r="163" spans="1:18" s="95" customFormat="1" ht="15.75" hidden="1" customHeight="1" outlineLevel="1">
      <c r="A163" s="484"/>
      <c r="B163" s="917"/>
      <c r="C163" s="926"/>
      <c r="D163" s="922"/>
      <c r="E163" s="922"/>
      <c r="F163" s="924"/>
      <c r="G163" s="92"/>
      <c r="H163" s="90"/>
      <c r="I163" s="922"/>
      <c r="J163" s="915"/>
      <c r="K163" s="915"/>
      <c r="L163" s="915"/>
      <c r="M163" s="915"/>
      <c r="N163" s="915"/>
      <c r="O163" s="915"/>
      <c r="P163" s="915"/>
      <c r="Q163" s="484"/>
      <c r="R163" s="484"/>
    </row>
    <row r="164" spans="1:18" s="95" customFormat="1" ht="15.75" hidden="1" customHeight="1" outlineLevel="1">
      <c r="A164" s="484"/>
      <c r="B164" s="916">
        <v>51</v>
      </c>
      <c r="C164" s="925"/>
      <c r="D164" s="921"/>
      <c r="E164" s="921" t="s">
        <v>19</v>
      </c>
      <c r="F164" s="923" t="str">
        <f>VLOOKUP(E164,$S$14:$T$18,2,0)</f>
        <v>-</v>
      </c>
      <c r="G164" s="84"/>
      <c r="H164" s="82"/>
      <c r="I164" s="921"/>
      <c r="J164" s="913">
        <f t="shared" ref="J164" si="50">SUM(K164:O166)</f>
        <v>0</v>
      </c>
      <c r="K164" s="913"/>
      <c r="L164" s="913"/>
      <c r="M164" s="913"/>
      <c r="N164" s="913"/>
      <c r="O164" s="913"/>
      <c r="P164" s="913"/>
      <c r="Q164" s="484"/>
      <c r="R164" s="484"/>
    </row>
    <row r="165" spans="1:18" s="95" customFormat="1" ht="15.75" hidden="1" customHeight="1" outlineLevel="1">
      <c r="A165" s="484"/>
      <c r="B165" s="916"/>
      <c r="C165" s="925"/>
      <c r="D165" s="921"/>
      <c r="E165" s="921"/>
      <c r="F165" s="923"/>
      <c r="G165" s="87"/>
      <c r="H165" s="82"/>
      <c r="I165" s="921"/>
      <c r="J165" s="914"/>
      <c r="K165" s="914"/>
      <c r="L165" s="914"/>
      <c r="M165" s="914"/>
      <c r="N165" s="914"/>
      <c r="O165" s="914"/>
      <c r="P165" s="914"/>
      <c r="Q165" s="484"/>
      <c r="R165" s="484"/>
    </row>
    <row r="166" spans="1:18" s="95" customFormat="1" ht="15.75" hidden="1" customHeight="1" outlineLevel="1">
      <c r="A166" s="484"/>
      <c r="B166" s="917"/>
      <c r="C166" s="926"/>
      <c r="D166" s="922"/>
      <c r="E166" s="922"/>
      <c r="F166" s="924"/>
      <c r="G166" s="92"/>
      <c r="H166" s="90"/>
      <c r="I166" s="922"/>
      <c r="J166" s="915"/>
      <c r="K166" s="915"/>
      <c r="L166" s="915"/>
      <c r="M166" s="915"/>
      <c r="N166" s="915"/>
      <c r="O166" s="915"/>
      <c r="P166" s="915"/>
      <c r="Q166" s="484"/>
      <c r="R166" s="484"/>
    </row>
    <row r="167" spans="1:18" s="95" customFormat="1" ht="15.75" hidden="1" customHeight="1" outlineLevel="1">
      <c r="A167" s="484"/>
      <c r="B167" s="916">
        <v>52</v>
      </c>
      <c r="C167" s="925"/>
      <c r="D167" s="921"/>
      <c r="E167" s="921" t="s">
        <v>19</v>
      </c>
      <c r="F167" s="923" t="str">
        <f>VLOOKUP(E167,$S$14:$T$18,2,0)</f>
        <v>-</v>
      </c>
      <c r="G167" s="84"/>
      <c r="H167" s="82"/>
      <c r="I167" s="921"/>
      <c r="J167" s="913">
        <f t="shared" ref="J167" si="51">SUM(K167:O169)</f>
        <v>0</v>
      </c>
      <c r="K167" s="913"/>
      <c r="L167" s="913"/>
      <c r="M167" s="913"/>
      <c r="N167" s="913"/>
      <c r="O167" s="913"/>
      <c r="P167" s="913"/>
      <c r="Q167" s="484"/>
      <c r="R167" s="484"/>
    </row>
    <row r="168" spans="1:18" s="95" customFormat="1" ht="15.75" hidden="1" customHeight="1" outlineLevel="1">
      <c r="A168" s="484"/>
      <c r="B168" s="916"/>
      <c r="C168" s="925"/>
      <c r="D168" s="921"/>
      <c r="E168" s="921"/>
      <c r="F168" s="923"/>
      <c r="G168" s="87"/>
      <c r="H168" s="82"/>
      <c r="I168" s="921"/>
      <c r="J168" s="914"/>
      <c r="K168" s="914"/>
      <c r="L168" s="914"/>
      <c r="M168" s="914"/>
      <c r="N168" s="914"/>
      <c r="O168" s="914"/>
      <c r="P168" s="914"/>
      <c r="Q168" s="484"/>
      <c r="R168" s="484"/>
    </row>
    <row r="169" spans="1:18" s="95" customFormat="1" ht="15.75" hidden="1" customHeight="1" outlineLevel="1">
      <c r="A169" s="484"/>
      <c r="B169" s="917"/>
      <c r="C169" s="926"/>
      <c r="D169" s="922"/>
      <c r="E169" s="922"/>
      <c r="F169" s="924"/>
      <c r="G169" s="92"/>
      <c r="H169" s="90"/>
      <c r="I169" s="922"/>
      <c r="J169" s="915"/>
      <c r="K169" s="915"/>
      <c r="L169" s="915"/>
      <c r="M169" s="915"/>
      <c r="N169" s="915"/>
      <c r="O169" s="915"/>
      <c r="P169" s="915"/>
      <c r="Q169" s="484"/>
      <c r="R169" s="484"/>
    </row>
    <row r="170" spans="1:18" s="95" customFormat="1" ht="15.75" hidden="1" customHeight="1" outlineLevel="1">
      <c r="A170" s="484"/>
      <c r="B170" s="916">
        <v>53</v>
      </c>
      <c r="C170" s="925"/>
      <c r="D170" s="921"/>
      <c r="E170" s="921" t="s">
        <v>19</v>
      </c>
      <c r="F170" s="923" t="str">
        <f>VLOOKUP(E170,$S$14:$T$18,2,0)</f>
        <v>-</v>
      </c>
      <c r="G170" s="84"/>
      <c r="H170" s="82"/>
      <c r="I170" s="921"/>
      <c r="J170" s="913">
        <f t="shared" ref="J170" si="52">SUM(K170:O172)</f>
        <v>0</v>
      </c>
      <c r="K170" s="913"/>
      <c r="L170" s="913"/>
      <c r="M170" s="913"/>
      <c r="N170" s="913"/>
      <c r="O170" s="913"/>
      <c r="P170" s="913"/>
      <c r="Q170" s="484"/>
      <c r="R170" s="484"/>
    </row>
    <row r="171" spans="1:18" s="95" customFormat="1" ht="15.75" hidden="1" customHeight="1" outlineLevel="1">
      <c r="A171" s="484"/>
      <c r="B171" s="916"/>
      <c r="C171" s="925"/>
      <c r="D171" s="921"/>
      <c r="E171" s="921"/>
      <c r="F171" s="923"/>
      <c r="G171" s="87"/>
      <c r="H171" s="82"/>
      <c r="I171" s="921"/>
      <c r="J171" s="914"/>
      <c r="K171" s="914"/>
      <c r="L171" s="914"/>
      <c r="M171" s="914"/>
      <c r="N171" s="914"/>
      <c r="O171" s="914"/>
      <c r="P171" s="914"/>
      <c r="Q171" s="484"/>
      <c r="R171" s="484"/>
    </row>
    <row r="172" spans="1:18" s="95" customFormat="1" ht="15.75" hidden="1" customHeight="1" outlineLevel="1">
      <c r="A172" s="484"/>
      <c r="B172" s="917"/>
      <c r="C172" s="926"/>
      <c r="D172" s="922"/>
      <c r="E172" s="922"/>
      <c r="F172" s="924"/>
      <c r="G172" s="92"/>
      <c r="H172" s="90"/>
      <c r="I172" s="922"/>
      <c r="J172" s="915"/>
      <c r="K172" s="915"/>
      <c r="L172" s="915"/>
      <c r="M172" s="915"/>
      <c r="N172" s="915"/>
      <c r="O172" s="915"/>
      <c r="P172" s="915"/>
      <c r="Q172" s="484"/>
      <c r="R172" s="484"/>
    </row>
    <row r="173" spans="1:18" s="95" customFormat="1" ht="15.75" hidden="1" customHeight="1" outlineLevel="1">
      <c r="A173" s="484"/>
      <c r="B173" s="916">
        <v>54</v>
      </c>
      <c r="C173" s="925"/>
      <c r="D173" s="921"/>
      <c r="E173" s="921" t="s">
        <v>19</v>
      </c>
      <c r="F173" s="923" t="str">
        <f>VLOOKUP(E173,$S$14:$T$18,2,0)</f>
        <v>-</v>
      </c>
      <c r="G173" s="84"/>
      <c r="H173" s="82"/>
      <c r="I173" s="921"/>
      <c r="J173" s="913">
        <f t="shared" ref="J173" si="53">SUM(K173:O175)</f>
        <v>0</v>
      </c>
      <c r="K173" s="913"/>
      <c r="L173" s="913"/>
      <c r="M173" s="913"/>
      <c r="N173" s="913"/>
      <c r="O173" s="913"/>
      <c r="P173" s="913"/>
      <c r="Q173" s="484"/>
      <c r="R173" s="484"/>
    </row>
    <row r="174" spans="1:18" s="95" customFormat="1" ht="15.75" hidden="1" customHeight="1" outlineLevel="1">
      <c r="A174" s="484"/>
      <c r="B174" s="916"/>
      <c r="C174" s="925"/>
      <c r="D174" s="921"/>
      <c r="E174" s="921"/>
      <c r="F174" s="923"/>
      <c r="G174" s="87"/>
      <c r="H174" s="82"/>
      <c r="I174" s="921"/>
      <c r="J174" s="914"/>
      <c r="K174" s="914"/>
      <c r="L174" s="914"/>
      <c r="M174" s="914"/>
      <c r="N174" s="914"/>
      <c r="O174" s="914"/>
      <c r="P174" s="914"/>
      <c r="Q174" s="484"/>
      <c r="R174" s="484"/>
    </row>
    <row r="175" spans="1:18" s="95" customFormat="1" ht="15.75" hidden="1" customHeight="1" outlineLevel="1">
      <c r="A175" s="484"/>
      <c r="B175" s="917"/>
      <c r="C175" s="926"/>
      <c r="D175" s="922"/>
      <c r="E175" s="922"/>
      <c r="F175" s="924"/>
      <c r="G175" s="92"/>
      <c r="H175" s="90"/>
      <c r="I175" s="922"/>
      <c r="J175" s="915"/>
      <c r="K175" s="915"/>
      <c r="L175" s="915"/>
      <c r="M175" s="915"/>
      <c r="N175" s="915"/>
      <c r="O175" s="915"/>
      <c r="P175" s="915"/>
      <c r="Q175" s="484"/>
      <c r="R175" s="484"/>
    </row>
    <row r="176" spans="1:18" s="95" customFormat="1" ht="15.75" hidden="1" customHeight="1" outlineLevel="1">
      <c r="A176" s="484"/>
      <c r="B176" s="916">
        <v>55</v>
      </c>
      <c r="C176" s="925"/>
      <c r="D176" s="921"/>
      <c r="E176" s="921" t="s">
        <v>19</v>
      </c>
      <c r="F176" s="923" t="str">
        <f>VLOOKUP(E176,$S$14:$T$18,2,0)</f>
        <v>-</v>
      </c>
      <c r="G176" s="84"/>
      <c r="H176" s="82"/>
      <c r="I176" s="921"/>
      <c r="J176" s="913">
        <f t="shared" ref="J176" si="54">SUM(K176:O178)</f>
        <v>0</v>
      </c>
      <c r="K176" s="913"/>
      <c r="L176" s="913"/>
      <c r="M176" s="913"/>
      <c r="N176" s="913"/>
      <c r="O176" s="913"/>
      <c r="P176" s="913"/>
      <c r="Q176" s="484"/>
      <c r="R176" s="484"/>
    </row>
    <row r="177" spans="1:18" s="95" customFormat="1" ht="15.75" hidden="1" customHeight="1" outlineLevel="1">
      <c r="A177" s="484"/>
      <c r="B177" s="916"/>
      <c r="C177" s="925"/>
      <c r="D177" s="921"/>
      <c r="E177" s="921"/>
      <c r="F177" s="923"/>
      <c r="G177" s="87"/>
      <c r="H177" s="82"/>
      <c r="I177" s="921"/>
      <c r="J177" s="914"/>
      <c r="K177" s="914"/>
      <c r="L177" s="914"/>
      <c r="M177" s="914"/>
      <c r="N177" s="914"/>
      <c r="O177" s="914"/>
      <c r="P177" s="914"/>
      <c r="Q177" s="484"/>
      <c r="R177" s="484"/>
    </row>
    <row r="178" spans="1:18" s="95" customFormat="1" ht="15.75" hidden="1" customHeight="1" outlineLevel="1">
      <c r="A178" s="484"/>
      <c r="B178" s="917"/>
      <c r="C178" s="926"/>
      <c r="D178" s="922"/>
      <c r="E178" s="922"/>
      <c r="F178" s="924"/>
      <c r="G178" s="92"/>
      <c r="H178" s="90"/>
      <c r="I178" s="922"/>
      <c r="J178" s="915"/>
      <c r="K178" s="915"/>
      <c r="L178" s="915"/>
      <c r="M178" s="915"/>
      <c r="N178" s="915"/>
      <c r="O178" s="915"/>
      <c r="P178" s="915"/>
      <c r="Q178" s="484"/>
      <c r="R178" s="484"/>
    </row>
    <row r="179" spans="1:18" s="95" customFormat="1" ht="15.75" hidden="1" customHeight="1" outlineLevel="1">
      <c r="A179" s="484"/>
      <c r="B179" s="916">
        <v>56</v>
      </c>
      <c r="C179" s="925"/>
      <c r="D179" s="921"/>
      <c r="E179" s="921" t="s">
        <v>19</v>
      </c>
      <c r="F179" s="923" t="str">
        <f>VLOOKUP(E179,$S$14:$T$18,2,0)</f>
        <v>-</v>
      </c>
      <c r="G179" s="84"/>
      <c r="H179" s="82"/>
      <c r="I179" s="921"/>
      <c r="J179" s="913">
        <f t="shared" ref="J179" si="55">SUM(K179:O181)</f>
        <v>0</v>
      </c>
      <c r="K179" s="913"/>
      <c r="L179" s="913"/>
      <c r="M179" s="913"/>
      <c r="N179" s="913"/>
      <c r="O179" s="913"/>
      <c r="P179" s="913"/>
      <c r="Q179" s="484"/>
      <c r="R179" s="484"/>
    </row>
    <row r="180" spans="1:18" s="95" customFormat="1" ht="15.75" hidden="1" customHeight="1" outlineLevel="1">
      <c r="A180" s="484"/>
      <c r="B180" s="916"/>
      <c r="C180" s="925"/>
      <c r="D180" s="921"/>
      <c r="E180" s="921"/>
      <c r="F180" s="923"/>
      <c r="G180" s="87"/>
      <c r="H180" s="82"/>
      <c r="I180" s="921"/>
      <c r="J180" s="914"/>
      <c r="K180" s="914"/>
      <c r="L180" s="914"/>
      <c r="M180" s="914"/>
      <c r="N180" s="914"/>
      <c r="O180" s="914"/>
      <c r="P180" s="914"/>
      <c r="Q180" s="484"/>
      <c r="R180" s="484"/>
    </row>
    <row r="181" spans="1:18" s="95" customFormat="1" ht="15.75" hidden="1" customHeight="1" outlineLevel="1">
      <c r="A181" s="484"/>
      <c r="B181" s="917"/>
      <c r="C181" s="926"/>
      <c r="D181" s="922"/>
      <c r="E181" s="922"/>
      <c r="F181" s="924"/>
      <c r="G181" s="92"/>
      <c r="H181" s="90"/>
      <c r="I181" s="922"/>
      <c r="J181" s="915"/>
      <c r="K181" s="915"/>
      <c r="L181" s="915"/>
      <c r="M181" s="915"/>
      <c r="N181" s="915"/>
      <c r="O181" s="915"/>
      <c r="P181" s="915"/>
      <c r="Q181" s="484"/>
      <c r="R181" s="484"/>
    </row>
    <row r="182" spans="1:18" s="95" customFormat="1" ht="15.75" hidden="1" customHeight="1" outlineLevel="1">
      <c r="A182" s="484"/>
      <c r="B182" s="916">
        <v>57</v>
      </c>
      <c r="C182" s="925"/>
      <c r="D182" s="921"/>
      <c r="E182" s="921" t="s">
        <v>19</v>
      </c>
      <c r="F182" s="923" t="str">
        <f>VLOOKUP(E182,$S$14:$T$18,2,0)</f>
        <v>-</v>
      </c>
      <c r="G182" s="84"/>
      <c r="H182" s="82"/>
      <c r="I182" s="921"/>
      <c r="J182" s="913">
        <f t="shared" ref="J182" si="56">SUM(K182:O184)</f>
        <v>0</v>
      </c>
      <c r="K182" s="913"/>
      <c r="L182" s="913"/>
      <c r="M182" s="913"/>
      <c r="N182" s="913"/>
      <c r="O182" s="913"/>
      <c r="P182" s="913"/>
      <c r="Q182" s="484"/>
      <c r="R182" s="484"/>
    </row>
    <row r="183" spans="1:18" s="95" customFormat="1" ht="15.75" hidden="1" customHeight="1" outlineLevel="1">
      <c r="A183" s="484"/>
      <c r="B183" s="916"/>
      <c r="C183" s="925"/>
      <c r="D183" s="921"/>
      <c r="E183" s="921"/>
      <c r="F183" s="923"/>
      <c r="G183" s="87"/>
      <c r="H183" s="82"/>
      <c r="I183" s="921"/>
      <c r="J183" s="914"/>
      <c r="K183" s="914"/>
      <c r="L183" s="914"/>
      <c r="M183" s="914"/>
      <c r="N183" s="914"/>
      <c r="O183" s="914"/>
      <c r="P183" s="914"/>
      <c r="Q183" s="484"/>
      <c r="R183" s="484"/>
    </row>
    <row r="184" spans="1:18" s="95" customFormat="1" ht="15.75" hidden="1" customHeight="1" outlineLevel="1">
      <c r="A184" s="484"/>
      <c r="B184" s="917"/>
      <c r="C184" s="926"/>
      <c r="D184" s="922"/>
      <c r="E184" s="922"/>
      <c r="F184" s="924"/>
      <c r="G184" s="92"/>
      <c r="H184" s="90"/>
      <c r="I184" s="922"/>
      <c r="J184" s="915"/>
      <c r="K184" s="915"/>
      <c r="L184" s="915"/>
      <c r="M184" s="915"/>
      <c r="N184" s="915"/>
      <c r="O184" s="915"/>
      <c r="P184" s="915"/>
      <c r="Q184" s="484"/>
      <c r="R184" s="484"/>
    </row>
    <row r="185" spans="1:18" s="95" customFormat="1" ht="15.75" hidden="1" customHeight="1" outlineLevel="1">
      <c r="A185" s="484"/>
      <c r="B185" s="916">
        <v>58</v>
      </c>
      <c r="C185" s="925"/>
      <c r="D185" s="921"/>
      <c r="E185" s="921" t="s">
        <v>19</v>
      </c>
      <c r="F185" s="923" t="str">
        <f>VLOOKUP(E185,$S$14:$T$18,2,0)</f>
        <v>-</v>
      </c>
      <c r="G185" s="84"/>
      <c r="H185" s="82"/>
      <c r="I185" s="921"/>
      <c r="J185" s="913">
        <f t="shared" ref="J185" si="57">SUM(K185:O187)</f>
        <v>0</v>
      </c>
      <c r="K185" s="913"/>
      <c r="L185" s="913"/>
      <c r="M185" s="913"/>
      <c r="N185" s="913"/>
      <c r="O185" s="913"/>
      <c r="P185" s="913"/>
      <c r="Q185" s="484"/>
      <c r="R185" s="484"/>
    </row>
    <row r="186" spans="1:18" s="95" customFormat="1" ht="15.75" hidden="1" customHeight="1" outlineLevel="1">
      <c r="A186" s="484"/>
      <c r="B186" s="916"/>
      <c r="C186" s="925"/>
      <c r="D186" s="921"/>
      <c r="E186" s="921"/>
      <c r="F186" s="923"/>
      <c r="G186" s="87"/>
      <c r="H186" s="82"/>
      <c r="I186" s="921"/>
      <c r="J186" s="914"/>
      <c r="K186" s="914"/>
      <c r="L186" s="914"/>
      <c r="M186" s="914"/>
      <c r="N186" s="914"/>
      <c r="O186" s="914"/>
      <c r="P186" s="914"/>
      <c r="Q186" s="484"/>
      <c r="R186" s="484"/>
    </row>
    <row r="187" spans="1:18" s="95" customFormat="1" ht="15.75" hidden="1" customHeight="1" outlineLevel="1">
      <c r="A187" s="484"/>
      <c r="B187" s="917"/>
      <c r="C187" s="926"/>
      <c r="D187" s="922"/>
      <c r="E187" s="922"/>
      <c r="F187" s="924"/>
      <c r="G187" s="92"/>
      <c r="H187" s="90"/>
      <c r="I187" s="922"/>
      <c r="J187" s="915"/>
      <c r="K187" s="915"/>
      <c r="L187" s="915"/>
      <c r="M187" s="915"/>
      <c r="N187" s="915"/>
      <c r="O187" s="915"/>
      <c r="P187" s="915"/>
      <c r="Q187" s="484"/>
      <c r="R187" s="484"/>
    </row>
    <row r="188" spans="1:18" s="95" customFormat="1" ht="15.75" hidden="1" customHeight="1" outlineLevel="1">
      <c r="A188" s="484"/>
      <c r="B188" s="916">
        <v>59</v>
      </c>
      <c r="C188" s="925"/>
      <c r="D188" s="921"/>
      <c r="E188" s="921" t="s">
        <v>19</v>
      </c>
      <c r="F188" s="923" t="str">
        <f>VLOOKUP(E188,$S$14:$T$18,2,0)</f>
        <v>-</v>
      </c>
      <c r="G188" s="84"/>
      <c r="H188" s="82"/>
      <c r="I188" s="921"/>
      <c r="J188" s="913">
        <f t="shared" ref="J188" si="58">SUM(K188:O190)</f>
        <v>0</v>
      </c>
      <c r="K188" s="913"/>
      <c r="L188" s="913"/>
      <c r="M188" s="913"/>
      <c r="N188" s="913"/>
      <c r="O188" s="913"/>
      <c r="P188" s="913"/>
      <c r="Q188" s="484"/>
      <c r="R188" s="484"/>
    </row>
    <row r="189" spans="1:18" s="95" customFormat="1" ht="15.75" hidden="1" customHeight="1" outlineLevel="1">
      <c r="A189" s="484"/>
      <c r="B189" s="916"/>
      <c r="C189" s="925"/>
      <c r="D189" s="921"/>
      <c r="E189" s="921"/>
      <c r="F189" s="923"/>
      <c r="G189" s="87"/>
      <c r="H189" s="82"/>
      <c r="I189" s="921"/>
      <c r="J189" s="914"/>
      <c r="K189" s="914"/>
      <c r="L189" s="914"/>
      <c r="M189" s="914"/>
      <c r="N189" s="914"/>
      <c r="O189" s="914"/>
      <c r="P189" s="914"/>
      <c r="Q189" s="484"/>
      <c r="R189" s="484"/>
    </row>
    <row r="190" spans="1:18" s="95" customFormat="1" ht="15.75" hidden="1" customHeight="1" outlineLevel="1">
      <c r="A190" s="484"/>
      <c r="B190" s="917"/>
      <c r="C190" s="926"/>
      <c r="D190" s="922"/>
      <c r="E190" s="922"/>
      <c r="F190" s="924"/>
      <c r="G190" s="92"/>
      <c r="H190" s="90"/>
      <c r="I190" s="922"/>
      <c r="J190" s="915"/>
      <c r="K190" s="915"/>
      <c r="L190" s="915"/>
      <c r="M190" s="915"/>
      <c r="N190" s="915"/>
      <c r="O190" s="915"/>
      <c r="P190" s="915"/>
      <c r="Q190" s="484"/>
      <c r="R190" s="484"/>
    </row>
    <row r="191" spans="1:18" s="95" customFormat="1" ht="15.75" hidden="1" customHeight="1" outlineLevel="1">
      <c r="A191" s="484"/>
      <c r="B191" s="916">
        <v>60</v>
      </c>
      <c r="C191" s="925"/>
      <c r="D191" s="921"/>
      <c r="E191" s="921" t="s">
        <v>19</v>
      </c>
      <c r="F191" s="923" t="str">
        <f>VLOOKUP(E191,$S$14:$T$18,2,0)</f>
        <v>-</v>
      </c>
      <c r="G191" s="84"/>
      <c r="H191" s="82"/>
      <c r="I191" s="921"/>
      <c r="J191" s="913">
        <f t="shared" ref="J191" si="59">SUM(K191:O193)</f>
        <v>0</v>
      </c>
      <c r="K191" s="913"/>
      <c r="L191" s="913"/>
      <c r="M191" s="913"/>
      <c r="N191" s="913"/>
      <c r="O191" s="913"/>
      <c r="P191" s="913"/>
      <c r="Q191" s="484"/>
      <c r="R191" s="484"/>
    </row>
    <row r="192" spans="1:18" s="95" customFormat="1" ht="15.75" hidden="1" customHeight="1" outlineLevel="1">
      <c r="A192" s="484"/>
      <c r="B192" s="916"/>
      <c r="C192" s="925"/>
      <c r="D192" s="921"/>
      <c r="E192" s="921"/>
      <c r="F192" s="923"/>
      <c r="G192" s="87"/>
      <c r="H192" s="82"/>
      <c r="I192" s="921"/>
      <c r="J192" s="914"/>
      <c r="K192" s="914"/>
      <c r="L192" s="914"/>
      <c r="M192" s="914"/>
      <c r="N192" s="914"/>
      <c r="O192" s="914"/>
      <c r="P192" s="914"/>
      <c r="Q192" s="484"/>
      <c r="R192" s="484"/>
    </row>
    <row r="193" spans="1:18" s="95" customFormat="1" ht="15.75" hidden="1" customHeight="1" outlineLevel="1">
      <c r="A193" s="484"/>
      <c r="B193" s="917"/>
      <c r="C193" s="926"/>
      <c r="D193" s="922"/>
      <c r="E193" s="922"/>
      <c r="F193" s="924"/>
      <c r="G193" s="92"/>
      <c r="H193" s="90"/>
      <c r="I193" s="922"/>
      <c r="J193" s="915"/>
      <c r="K193" s="915"/>
      <c r="L193" s="915"/>
      <c r="M193" s="915"/>
      <c r="N193" s="915"/>
      <c r="O193" s="915"/>
      <c r="P193" s="915"/>
      <c r="Q193" s="484"/>
      <c r="R193" s="484"/>
    </row>
    <row r="194" spans="1:18" s="95" customFormat="1" ht="15.75" hidden="1" customHeight="1" outlineLevel="1">
      <c r="A194" s="484"/>
      <c r="B194" s="916">
        <v>61</v>
      </c>
      <c r="C194" s="925"/>
      <c r="D194" s="921"/>
      <c r="E194" s="921" t="s">
        <v>19</v>
      </c>
      <c r="F194" s="923" t="str">
        <f>VLOOKUP(E194,$S$14:$T$18,2,0)</f>
        <v>-</v>
      </c>
      <c r="G194" s="84"/>
      <c r="H194" s="82"/>
      <c r="I194" s="921"/>
      <c r="J194" s="913">
        <f t="shared" ref="J194" si="60">SUM(K194:O196)</f>
        <v>0</v>
      </c>
      <c r="K194" s="913"/>
      <c r="L194" s="913"/>
      <c r="M194" s="913"/>
      <c r="N194" s="913"/>
      <c r="O194" s="913"/>
      <c r="P194" s="913"/>
      <c r="Q194" s="484"/>
      <c r="R194" s="484"/>
    </row>
    <row r="195" spans="1:18" s="95" customFormat="1" ht="15.75" hidden="1" customHeight="1" outlineLevel="1">
      <c r="A195" s="484"/>
      <c r="B195" s="916"/>
      <c r="C195" s="925"/>
      <c r="D195" s="921"/>
      <c r="E195" s="921"/>
      <c r="F195" s="923"/>
      <c r="G195" s="87"/>
      <c r="H195" s="82"/>
      <c r="I195" s="921"/>
      <c r="J195" s="914"/>
      <c r="K195" s="914"/>
      <c r="L195" s="914"/>
      <c r="M195" s="914"/>
      <c r="N195" s="914"/>
      <c r="O195" s="914"/>
      <c r="P195" s="914"/>
      <c r="Q195" s="484"/>
      <c r="R195" s="484"/>
    </row>
    <row r="196" spans="1:18" s="95" customFormat="1" ht="15.75" hidden="1" customHeight="1" outlineLevel="1">
      <c r="A196" s="484"/>
      <c r="B196" s="917"/>
      <c r="C196" s="926"/>
      <c r="D196" s="922"/>
      <c r="E196" s="922"/>
      <c r="F196" s="924"/>
      <c r="G196" s="92"/>
      <c r="H196" s="90"/>
      <c r="I196" s="922"/>
      <c r="J196" s="915"/>
      <c r="K196" s="915"/>
      <c r="L196" s="915"/>
      <c r="M196" s="915"/>
      <c r="N196" s="915"/>
      <c r="O196" s="915"/>
      <c r="P196" s="915"/>
      <c r="Q196" s="484"/>
      <c r="R196" s="484"/>
    </row>
    <row r="197" spans="1:18" s="95" customFormat="1" ht="15.75" hidden="1" customHeight="1" outlineLevel="1">
      <c r="A197" s="484"/>
      <c r="B197" s="916">
        <v>62</v>
      </c>
      <c r="C197" s="925"/>
      <c r="D197" s="921"/>
      <c r="E197" s="921" t="s">
        <v>19</v>
      </c>
      <c r="F197" s="923" t="str">
        <f>VLOOKUP(E197,$S$14:$T$18,2,0)</f>
        <v>-</v>
      </c>
      <c r="G197" s="84"/>
      <c r="H197" s="82"/>
      <c r="I197" s="921"/>
      <c r="J197" s="913">
        <f t="shared" ref="J197" si="61">SUM(K197:O199)</f>
        <v>0</v>
      </c>
      <c r="K197" s="913"/>
      <c r="L197" s="913"/>
      <c r="M197" s="913"/>
      <c r="N197" s="913"/>
      <c r="O197" s="913"/>
      <c r="P197" s="913"/>
      <c r="Q197" s="484"/>
      <c r="R197" s="484"/>
    </row>
    <row r="198" spans="1:18" s="95" customFormat="1" ht="15.75" hidden="1" customHeight="1" outlineLevel="1">
      <c r="A198" s="484"/>
      <c r="B198" s="916"/>
      <c r="C198" s="925"/>
      <c r="D198" s="921"/>
      <c r="E198" s="921"/>
      <c r="F198" s="923"/>
      <c r="G198" s="87"/>
      <c r="H198" s="82"/>
      <c r="I198" s="921"/>
      <c r="J198" s="914"/>
      <c r="K198" s="914"/>
      <c r="L198" s="914"/>
      <c r="M198" s="914"/>
      <c r="N198" s="914"/>
      <c r="O198" s="914"/>
      <c r="P198" s="914"/>
      <c r="Q198" s="484"/>
      <c r="R198" s="484"/>
    </row>
    <row r="199" spans="1:18" s="95" customFormat="1" ht="15.75" hidden="1" customHeight="1" outlineLevel="1">
      <c r="A199" s="484"/>
      <c r="B199" s="917"/>
      <c r="C199" s="926"/>
      <c r="D199" s="922"/>
      <c r="E199" s="922"/>
      <c r="F199" s="924"/>
      <c r="G199" s="92"/>
      <c r="H199" s="90"/>
      <c r="I199" s="922"/>
      <c r="J199" s="915"/>
      <c r="K199" s="915"/>
      <c r="L199" s="915"/>
      <c r="M199" s="915"/>
      <c r="N199" s="915"/>
      <c r="O199" s="915"/>
      <c r="P199" s="915"/>
      <c r="Q199" s="484"/>
      <c r="R199" s="484"/>
    </row>
    <row r="200" spans="1:18" s="95" customFormat="1" ht="15.75" hidden="1" customHeight="1" outlineLevel="1">
      <c r="A200" s="484"/>
      <c r="B200" s="916">
        <v>63</v>
      </c>
      <c r="C200" s="925"/>
      <c r="D200" s="921"/>
      <c r="E200" s="921" t="s">
        <v>19</v>
      </c>
      <c r="F200" s="923" t="str">
        <f>VLOOKUP(E200,$S$14:$T$18,2,0)</f>
        <v>-</v>
      </c>
      <c r="G200" s="84"/>
      <c r="H200" s="82"/>
      <c r="I200" s="921"/>
      <c r="J200" s="913">
        <f t="shared" ref="J200" si="62">SUM(K200:O202)</f>
        <v>0</v>
      </c>
      <c r="K200" s="913"/>
      <c r="L200" s="913"/>
      <c r="M200" s="913"/>
      <c r="N200" s="913"/>
      <c r="O200" s="913"/>
      <c r="P200" s="913"/>
      <c r="Q200" s="484"/>
      <c r="R200" s="484"/>
    </row>
    <row r="201" spans="1:18" s="95" customFormat="1" ht="15.75" hidden="1" customHeight="1" outlineLevel="1">
      <c r="A201" s="484"/>
      <c r="B201" s="916"/>
      <c r="C201" s="925"/>
      <c r="D201" s="921"/>
      <c r="E201" s="921"/>
      <c r="F201" s="923"/>
      <c r="G201" s="87"/>
      <c r="H201" s="82"/>
      <c r="I201" s="921"/>
      <c r="J201" s="914"/>
      <c r="K201" s="914"/>
      <c r="L201" s="914"/>
      <c r="M201" s="914"/>
      <c r="N201" s="914"/>
      <c r="O201" s="914"/>
      <c r="P201" s="914"/>
      <c r="Q201" s="484"/>
      <c r="R201" s="484"/>
    </row>
    <row r="202" spans="1:18" s="95" customFormat="1" ht="15.75" hidden="1" customHeight="1" outlineLevel="1">
      <c r="A202" s="484"/>
      <c r="B202" s="917"/>
      <c r="C202" s="926"/>
      <c r="D202" s="922"/>
      <c r="E202" s="922"/>
      <c r="F202" s="924"/>
      <c r="G202" s="92"/>
      <c r="H202" s="90"/>
      <c r="I202" s="922"/>
      <c r="J202" s="915"/>
      <c r="K202" s="915"/>
      <c r="L202" s="915"/>
      <c r="M202" s="915"/>
      <c r="N202" s="915"/>
      <c r="O202" s="915"/>
      <c r="P202" s="915"/>
      <c r="Q202" s="484"/>
      <c r="R202" s="484"/>
    </row>
    <row r="203" spans="1:18" s="95" customFormat="1" ht="15.75" hidden="1" customHeight="1" outlineLevel="1">
      <c r="A203" s="484"/>
      <c r="B203" s="916">
        <v>64</v>
      </c>
      <c r="C203" s="925"/>
      <c r="D203" s="921"/>
      <c r="E203" s="921" t="s">
        <v>19</v>
      </c>
      <c r="F203" s="923" t="str">
        <f>VLOOKUP(E203,$S$14:$T$18,2,0)</f>
        <v>-</v>
      </c>
      <c r="G203" s="84"/>
      <c r="H203" s="82"/>
      <c r="I203" s="921"/>
      <c r="J203" s="913">
        <f t="shared" ref="J203" si="63">SUM(K203:O205)</f>
        <v>0</v>
      </c>
      <c r="K203" s="913"/>
      <c r="L203" s="913"/>
      <c r="M203" s="913"/>
      <c r="N203" s="913"/>
      <c r="O203" s="913"/>
      <c r="P203" s="913"/>
      <c r="Q203" s="484"/>
      <c r="R203" s="484"/>
    </row>
    <row r="204" spans="1:18" s="95" customFormat="1" ht="15.75" hidden="1" customHeight="1" outlineLevel="1">
      <c r="A204" s="484"/>
      <c r="B204" s="916"/>
      <c r="C204" s="925"/>
      <c r="D204" s="921"/>
      <c r="E204" s="921"/>
      <c r="F204" s="923"/>
      <c r="G204" s="87"/>
      <c r="H204" s="82"/>
      <c r="I204" s="921"/>
      <c r="J204" s="914"/>
      <c r="K204" s="914"/>
      <c r="L204" s="914"/>
      <c r="M204" s="914"/>
      <c r="N204" s="914"/>
      <c r="O204" s="914"/>
      <c r="P204" s="914"/>
      <c r="Q204" s="484"/>
      <c r="R204" s="484"/>
    </row>
    <row r="205" spans="1:18" s="95" customFormat="1" ht="15.75" hidden="1" customHeight="1" outlineLevel="1">
      <c r="A205" s="484"/>
      <c r="B205" s="917"/>
      <c r="C205" s="926"/>
      <c r="D205" s="922"/>
      <c r="E205" s="922"/>
      <c r="F205" s="924"/>
      <c r="G205" s="92"/>
      <c r="H205" s="90"/>
      <c r="I205" s="922"/>
      <c r="J205" s="915"/>
      <c r="K205" s="915"/>
      <c r="L205" s="915"/>
      <c r="M205" s="915"/>
      <c r="N205" s="915"/>
      <c r="O205" s="915"/>
      <c r="P205" s="915"/>
      <c r="Q205" s="484"/>
      <c r="R205" s="484"/>
    </row>
    <row r="206" spans="1:18" s="95" customFormat="1" ht="15.75" hidden="1" customHeight="1" outlineLevel="1">
      <c r="A206" s="484"/>
      <c r="B206" s="916">
        <v>65</v>
      </c>
      <c r="C206" s="925"/>
      <c r="D206" s="921"/>
      <c r="E206" s="921" t="s">
        <v>19</v>
      </c>
      <c r="F206" s="923" t="str">
        <f>VLOOKUP(E206,$S$14:$T$18,2,0)</f>
        <v>-</v>
      </c>
      <c r="G206" s="84"/>
      <c r="H206" s="82"/>
      <c r="I206" s="921"/>
      <c r="J206" s="913">
        <f t="shared" ref="J206" si="64">SUM(K206:O208)</f>
        <v>0</v>
      </c>
      <c r="K206" s="913"/>
      <c r="L206" s="913"/>
      <c r="M206" s="913"/>
      <c r="N206" s="913"/>
      <c r="O206" s="913"/>
      <c r="P206" s="913"/>
      <c r="Q206" s="484"/>
      <c r="R206" s="484"/>
    </row>
    <row r="207" spans="1:18" s="95" customFormat="1" ht="15.75" hidden="1" customHeight="1" outlineLevel="1">
      <c r="A207" s="484"/>
      <c r="B207" s="916"/>
      <c r="C207" s="925"/>
      <c r="D207" s="921"/>
      <c r="E207" s="921"/>
      <c r="F207" s="923"/>
      <c r="G207" s="87"/>
      <c r="H207" s="82"/>
      <c r="I207" s="921"/>
      <c r="J207" s="914"/>
      <c r="K207" s="914"/>
      <c r="L207" s="914"/>
      <c r="M207" s="914"/>
      <c r="N207" s="914"/>
      <c r="O207" s="914"/>
      <c r="P207" s="914"/>
      <c r="Q207" s="484"/>
      <c r="R207" s="484"/>
    </row>
    <row r="208" spans="1:18" s="95" customFormat="1" ht="15.75" hidden="1" customHeight="1" outlineLevel="1">
      <c r="A208" s="484"/>
      <c r="B208" s="917"/>
      <c r="C208" s="926"/>
      <c r="D208" s="922"/>
      <c r="E208" s="922"/>
      <c r="F208" s="924"/>
      <c r="G208" s="92"/>
      <c r="H208" s="90"/>
      <c r="I208" s="922"/>
      <c r="J208" s="915"/>
      <c r="K208" s="915"/>
      <c r="L208" s="915"/>
      <c r="M208" s="915"/>
      <c r="N208" s="915"/>
      <c r="O208" s="915"/>
      <c r="P208" s="915"/>
      <c r="Q208" s="484"/>
      <c r="R208" s="484"/>
    </row>
    <row r="209" spans="1:18" s="95" customFormat="1" ht="15.75" hidden="1" customHeight="1" outlineLevel="1">
      <c r="A209" s="484"/>
      <c r="B209" s="916">
        <v>66</v>
      </c>
      <c r="C209" s="925"/>
      <c r="D209" s="921"/>
      <c r="E209" s="921" t="s">
        <v>19</v>
      </c>
      <c r="F209" s="923" t="str">
        <f>VLOOKUP(E209,$S$14:$T$18,2,0)</f>
        <v>-</v>
      </c>
      <c r="G209" s="84"/>
      <c r="H209" s="82"/>
      <c r="I209" s="921"/>
      <c r="J209" s="913">
        <f t="shared" ref="J209" si="65">SUM(K209:O211)</f>
        <v>0</v>
      </c>
      <c r="K209" s="913"/>
      <c r="L209" s="913"/>
      <c r="M209" s="913"/>
      <c r="N209" s="913"/>
      <c r="O209" s="913"/>
      <c r="P209" s="913"/>
      <c r="Q209" s="484"/>
      <c r="R209" s="484"/>
    </row>
    <row r="210" spans="1:18" s="95" customFormat="1" ht="15.75" hidden="1" customHeight="1" outlineLevel="1">
      <c r="A210" s="484"/>
      <c r="B210" s="916"/>
      <c r="C210" s="925"/>
      <c r="D210" s="921"/>
      <c r="E210" s="921"/>
      <c r="F210" s="923"/>
      <c r="G210" s="87"/>
      <c r="H210" s="82"/>
      <c r="I210" s="921"/>
      <c r="J210" s="914"/>
      <c r="K210" s="914"/>
      <c r="L210" s="914"/>
      <c r="M210" s="914"/>
      <c r="N210" s="914"/>
      <c r="O210" s="914"/>
      <c r="P210" s="914"/>
      <c r="Q210" s="484"/>
      <c r="R210" s="484"/>
    </row>
    <row r="211" spans="1:18" s="95" customFormat="1" ht="15.75" hidden="1" customHeight="1" outlineLevel="1">
      <c r="A211" s="484"/>
      <c r="B211" s="917"/>
      <c r="C211" s="926"/>
      <c r="D211" s="922"/>
      <c r="E211" s="922"/>
      <c r="F211" s="924"/>
      <c r="G211" s="92"/>
      <c r="H211" s="90"/>
      <c r="I211" s="922"/>
      <c r="J211" s="915"/>
      <c r="K211" s="915"/>
      <c r="L211" s="915"/>
      <c r="M211" s="915"/>
      <c r="N211" s="915"/>
      <c r="O211" s="915"/>
      <c r="P211" s="915"/>
      <c r="Q211" s="484"/>
      <c r="R211" s="484"/>
    </row>
    <row r="212" spans="1:18" s="95" customFormat="1" ht="15.75" hidden="1" customHeight="1" outlineLevel="1">
      <c r="A212" s="484"/>
      <c r="B212" s="916">
        <v>67</v>
      </c>
      <c r="C212" s="925"/>
      <c r="D212" s="921"/>
      <c r="E212" s="921" t="s">
        <v>19</v>
      </c>
      <c r="F212" s="923" t="str">
        <f>VLOOKUP(E212,$S$14:$T$18,2,0)</f>
        <v>-</v>
      </c>
      <c r="G212" s="84"/>
      <c r="H212" s="82"/>
      <c r="I212" s="921"/>
      <c r="J212" s="913">
        <f t="shared" ref="J212" si="66">SUM(K212:O214)</f>
        <v>0</v>
      </c>
      <c r="K212" s="913"/>
      <c r="L212" s="913"/>
      <c r="M212" s="913"/>
      <c r="N212" s="913"/>
      <c r="O212" s="913"/>
      <c r="P212" s="913"/>
      <c r="Q212" s="484"/>
      <c r="R212" s="484"/>
    </row>
    <row r="213" spans="1:18" s="95" customFormat="1" ht="15.75" hidden="1" customHeight="1" outlineLevel="1">
      <c r="A213" s="484"/>
      <c r="B213" s="916"/>
      <c r="C213" s="925"/>
      <c r="D213" s="921"/>
      <c r="E213" s="921"/>
      <c r="F213" s="923"/>
      <c r="G213" s="87"/>
      <c r="H213" s="82"/>
      <c r="I213" s="921"/>
      <c r="J213" s="914"/>
      <c r="K213" s="914"/>
      <c r="L213" s="914"/>
      <c r="M213" s="914"/>
      <c r="N213" s="914"/>
      <c r="O213" s="914"/>
      <c r="P213" s="914"/>
      <c r="Q213" s="484"/>
      <c r="R213" s="484"/>
    </row>
    <row r="214" spans="1:18" s="95" customFormat="1" ht="15.75" hidden="1" customHeight="1" outlineLevel="1">
      <c r="A214" s="484"/>
      <c r="B214" s="917"/>
      <c r="C214" s="926"/>
      <c r="D214" s="922"/>
      <c r="E214" s="922"/>
      <c r="F214" s="924"/>
      <c r="G214" s="92"/>
      <c r="H214" s="90"/>
      <c r="I214" s="922"/>
      <c r="J214" s="915"/>
      <c r="K214" s="915"/>
      <c r="L214" s="915"/>
      <c r="M214" s="915"/>
      <c r="N214" s="915"/>
      <c r="O214" s="915"/>
      <c r="P214" s="915"/>
      <c r="Q214" s="484"/>
      <c r="R214" s="484"/>
    </row>
    <row r="215" spans="1:18" s="95" customFormat="1" ht="15.75" hidden="1" customHeight="1" outlineLevel="1">
      <c r="A215" s="484"/>
      <c r="B215" s="916">
        <v>68</v>
      </c>
      <c r="C215" s="925"/>
      <c r="D215" s="921"/>
      <c r="E215" s="921" t="s">
        <v>19</v>
      </c>
      <c r="F215" s="923" t="str">
        <f>VLOOKUP(E215,$S$14:$T$18,2,0)</f>
        <v>-</v>
      </c>
      <c r="G215" s="84"/>
      <c r="H215" s="82"/>
      <c r="I215" s="921"/>
      <c r="J215" s="913">
        <f t="shared" ref="J215" si="67">SUM(K215:O217)</f>
        <v>0</v>
      </c>
      <c r="K215" s="913"/>
      <c r="L215" s="913"/>
      <c r="M215" s="913"/>
      <c r="N215" s="913"/>
      <c r="O215" s="913"/>
      <c r="P215" s="913"/>
      <c r="Q215" s="484"/>
      <c r="R215" s="484"/>
    </row>
    <row r="216" spans="1:18" s="95" customFormat="1" ht="15.75" hidden="1" customHeight="1" outlineLevel="1">
      <c r="A216" s="484"/>
      <c r="B216" s="916"/>
      <c r="C216" s="925"/>
      <c r="D216" s="921"/>
      <c r="E216" s="921"/>
      <c r="F216" s="923"/>
      <c r="G216" s="87"/>
      <c r="H216" s="82"/>
      <c r="I216" s="921"/>
      <c r="J216" s="914"/>
      <c r="K216" s="914"/>
      <c r="L216" s="914"/>
      <c r="M216" s="914"/>
      <c r="N216" s="914"/>
      <c r="O216" s="914"/>
      <c r="P216" s="914"/>
      <c r="Q216" s="484"/>
      <c r="R216" s="484"/>
    </row>
    <row r="217" spans="1:18" s="95" customFormat="1" ht="15.75" hidden="1" customHeight="1" outlineLevel="1">
      <c r="A217" s="484"/>
      <c r="B217" s="917"/>
      <c r="C217" s="926"/>
      <c r="D217" s="922"/>
      <c r="E217" s="922"/>
      <c r="F217" s="924"/>
      <c r="G217" s="92"/>
      <c r="H217" s="90"/>
      <c r="I217" s="922"/>
      <c r="J217" s="915"/>
      <c r="K217" s="915"/>
      <c r="L217" s="915"/>
      <c r="M217" s="915"/>
      <c r="N217" s="915"/>
      <c r="O217" s="915"/>
      <c r="P217" s="915"/>
      <c r="Q217" s="484"/>
      <c r="R217" s="484"/>
    </row>
    <row r="218" spans="1:18" s="95" customFormat="1" ht="15.75" hidden="1" customHeight="1" outlineLevel="1">
      <c r="A218" s="484"/>
      <c r="B218" s="916">
        <v>69</v>
      </c>
      <c r="C218" s="925"/>
      <c r="D218" s="921"/>
      <c r="E218" s="921" t="s">
        <v>19</v>
      </c>
      <c r="F218" s="923" t="str">
        <f>VLOOKUP(E218,$S$14:$T$18,2,0)</f>
        <v>-</v>
      </c>
      <c r="G218" s="84"/>
      <c r="H218" s="82"/>
      <c r="I218" s="921"/>
      <c r="J218" s="913">
        <f t="shared" ref="J218" si="68">SUM(K218:O220)</f>
        <v>0</v>
      </c>
      <c r="K218" s="913"/>
      <c r="L218" s="913"/>
      <c r="M218" s="913"/>
      <c r="N218" s="913"/>
      <c r="O218" s="913"/>
      <c r="P218" s="913"/>
      <c r="Q218" s="484"/>
      <c r="R218" s="484"/>
    </row>
    <row r="219" spans="1:18" s="95" customFormat="1" ht="15.75" hidden="1" customHeight="1" outlineLevel="1">
      <c r="A219" s="484"/>
      <c r="B219" s="916"/>
      <c r="C219" s="925"/>
      <c r="D219" s="921"/>
      <c r="E219" s="921"/>
      <c r="F219" s="923"/>
      <c r="G219" s="87"/>
      <c r="H219" s="82"/>
      <c r="I219" s="921"/>
      <c r="J219" s="914"/>
      <c r="K219" s="914"/>
      <c r="L219" s="914"/>
      <c r="M219" s="914"/>
      <c r="N219" s="914"/>
      <c r="O219" s="914"/>
      <c r="P219" s="914"/>
      <c r="Q219" s="484"/>
      <c r="R219" s="484"/>
    </row>
    <row r="220" spans="1:18" s="95" customFormat="1" ht="15.75" hidden="1" customHeight="1" outlineLevel="1">
      <c r="A220" s="484"/>
      <c r="B220" s="917"/>
      <c r="C220" s="926"/>
      <c r="D220" s="922"/>
      <c r="E220" s="922"/>
      <c r="F220" s="924"/>
      <c r="G220" s="92"/>
      <c r="H220" s="90"/>
      <c r="I220" s="922"/>
      <c r="J220" s="915"/>
      <c r="K220" s="915"/>
      <c r="L220" s="915"/>
      <c r="M220" s="915"/>
      <c r="N220" s="915"/>
      <c r="O220" s="915"/>
      <c r="P220" s="915"/>
      <c r="Q220" s="484"/>
      <c r="R220" s="484"/>
    </row>
    <row r="221" spans="1:18" s="95" customFormat="1" ht="15.75" hidden="1" customHeight="1" outlineLevel="1">
      <c r="A221" s="484"/>
      <c r="B221" s="916">
        <v>70</v>
      </c>
      <c r="C221" s="925"/>
      <c r="D221" s="921"/>
      <c r="E221" s="921" t="s">
        <v>19</v>
      </c>
      <c r="F221" s="923" t="str">
        <f>VLOOKUP(E221,$S$14:$T$18,2,0)</f>
        <v>-</v>
      </c>
      <c r="G221" s="84"/>
      <c r="H221" s="82"/>
      <c r="I221" s="921"/>
      <c r="J221" s="913">
        <f t="shared" ref="J221" si="69">SUM(K221:O223)</f>
        <v>0</v>
      </c>
      <c r="K221" s="913"/>
      <c r="L221" s="913"/>
      <c r="M221" s="913"/>
      <c r="N221" s="913"/>
      <c r="O221" s="913"/>
      <c r="P221" s="913"/>
      <c r="Q221" s="484"/>
      <c r="R221" s="484"/>
    </row>
    <row r="222" spans="1:18" s="95" customFormat="1" ht="15.75" hidden="1" customHeight="1" outlineLevel="1">
      <c r="A222" s="484"/>
      <c r="B222" s="916"/>
      <c r="C222" s="925"/>
      <c r="D222" s="921"/>
      <c r="E222" s="921"/>
      <c r="F222" s="923"/>
      <c r="G222" s="87"/>
      <c r="H222" s="82"/>
      <c r="I222" s="921"/>
      <c r="J222" s="914"/>
      <c r="K222" s="914"/>
      <c r="L222" s="914"/>
      <c r="M222" s="914"/>
      <c r="N222" s="914"/>
      <c r="O222" s="914"/>
      <c r="P222" s="914"/>
      <c r="Q222" s="484"/>
      <c r="R222" s="484"/>
    </row>
    <row r="223" spans="1:18" s="95" customFormat="1" ht="15.75" hidden="1" customHeight="1" outlineLevel="1">
      <c r="A223" s="484"/>
      <c r="B223" s="917"/>
      <c r="C223" s="926"/>
      <c r="D223" s="922"/>
      <c r="E223" s="922"/>
      <c r="F223" s="924"/>
      <c r="G223" s="92"/>
      <c r="H223" s="90"/>
      <c r="I223" s="922"/>
      <c r="J223" s="915"/>
      <c r="K223" s="915"/>
      <c r="L223" s="915"/>
      <c r="M223" s="915"/>
      <c r="N223" s="915"/>
      <c r="O223" s="915"/>
      <c r="P223" s="915"/>
      <c r="Q223" s="484"/>
      <c r="R223" s="484"/>
    </row>
    <row r="224" spans="1:18" s="95" customFormat="1" ht="15.75" hidden="1" customHeight="1" outlineLevel="1">
      <c r="A224" s="484"/>
      <c r="B224" s="916">
        <v>71</v>
      </c>
      <c r="C224" s="925"/>
      <c r="D224" s="921"/>
      <c r="E224" s="921" t="s">
        <v>19</v>
      </c>
      <c r="F224" s="923" t="str">
        <f>VLOOKUP(E224,$S$14:$T$18,2,0)</f>
        <v>-</v>
      </c>
      <c r="G224" s="84"/>
      <c r="H224" s="82"/>
      <c r="I224" s="921"/>
      <c r="J224" s="913">
        <f t="shared" ref="J224" si="70">SUM(K224:O226)</f>
        <v>0</v>
      </c>
      <c r="K224" s="913"/>
      <c r="L224" s="913"/>
      <c r="M224" s="913"/>
      <c r="N224" s="913"/>
      <c r="O224" s="913"/>
      <c r="P224" s="913"/>
      <c r="Q224" s="484"/>
      <c r="R224" s="484"/>
    </row>
    <row r="225" spans="1:18" s="95" customFormat="1" ht="15.75" hidden="1" customHeight="1" outlineLevel="1">
      <c r="A225" s="484"/>
      <c r="B225" s="916"/>
      <c r="C225" s="925"/>
      <c r="D225" s="921"/>
      <c r="E225" s="921"/>
      <c r="F225" s="923"/>
      <c r="G225" s="87"/>
      <c r="H225" s="82"/>
      <c r="I225" s="921"/>
      <c r="J225" s="914"/>
      <c r="K225" s="914"/>
      <c r="L225" s="914"/>
      <c r="M225" s="914"/>
      <c r="N225" s="914"/>
      <c r="O225" s="914"/>
      <c r="P225" s="914"/>
      <c r="Q225" s="484"/>
      <c r="R225" s="484"/>
    </row>
    <row r="226" spans="1:18" s="95" customFormat="1" ht="15.75" hidden="1" customHeight="1" outlineLevel="1">
      <c r="A226" s="484"/>
      <c r="B226" s="917"/>
      <c r="C226" s="926"/>
      <c r="D226" s="922"/>
      <c r="E226" s="922"/>
      <c r="F226" s="924"/>
      <c r="G226" s="92"/>
      <c r="H226" s="90"/>
      <c r="I226" s="922"/>
      <c r="J226" s="915"/>
      <c r="K226" s="915"/>
      <c r="L226" s="915"/>
      <c r="M226" s="915"/>
      <c r="N226" s="915"/>
      <c r="O226" s="915"/>
      <c r="P226" s="915"/>
      <c r="Q226" s="484"/>
      <c r="R226" s="484"/>
    </row>
    <row r="227" spans="1:18" s="95" customFormat="1" ht="15.75" hidden="1" customHeight="1" outlineLevel="1">
      <c r="A227" s="484"/>
      <c r="B227" s="916">
        <v>72</v>
      </c>
      <c r="C227" s="925"/>
      <c r="D227" s="921"/>
      <c r="E227" s="921" t="s">
        <v>19</v>
      </c>
      <c r="F227" s="923" t="str">
        <f>VLOOKUP(E227,$S$14:$T$18,2,0)</f>
        <v>-</v>
      </c>
      <c r="G227" s="84"/>
      <c r="H227" s="82"/>
      <c r="I227" s="921"/>
      <c r="J227" s="913">
        <f t="shared" ref="J227" si="71">SUM(K227:O229)</f>
        <v>0</v>
      </c>
      <c r="K227" s="913"/>
      <c r="L227" s="913"/>
      <c r="M227" s="913"/>
      <c r="N227" s="913"/>
      <c r="O227" s="913"/>
      <c r="P227" s="913"/>
      <c r="Q227" s="484"/>
      <c r="R227" s="484"/>
    </row>
    <row r="228" spans="1:18" s="95" customFormat="1" ht="15.75" hidden="1" customHeight="1" outlineLevel="1">
      <c r="A228" s="484"/>
      <c r="B228" s="916"/>
      <c r="C228" s="925"/>
      <c r="D228" s="921"/>
      <c r="E228" s="921"/>
      <c r="F228" s="923"/>
      <c r="G228" s="87"/>
      <c r="H228" s="82"/>
      <c r="I228" s="921"/>
      <c r="J228" s="914"/>
      <c r="K228" s="914"/>
      <c r="L228" s="914"/>
      <c r="M228" s="914"/>
      <c r="N228" s="914"/>
      <c r="O228" s="914"/>
      <c r="P228" s="914"/>
      <c r="Q228" s="484"/>
      <c r="R228" s="484"/>
    </row>
    <row r="229" spans="1:18" s="95" customFormat="1" ht="15.75" hidden="1" customHeight="1" outlineLevel="1">
      <c r="A229" s="484"/>
      <c r="B229" s="917"/>
      <c r="C229" s="926"/>
      <c r="D229" s="922"/>
      <c r="E229" s="922"/>
      <c r="F229" s="924"/>
      <c r="G229" s="92"/>
      <c r="H229" s="90"/>
      <c r="I229" s="922"/>
      <c r="J229" s="915"/>
      <c r="K229" s="915"/>
      <c r="L229" s="915"/>
      <c r="M229" s="915"/>
      <c r="N229" s="915"/>
      <c r="O229" s="915"/>
      <c r="P229" s="915"/>
      <c r="Q229" s="484"/>
      <c r="R229" s="484"/>
    </row>
    <row r="230" spans="1:18" s="95" customFormat="1" ht="15.75" hidden="1" customHeight="1" outlineLevel="1">
      <c r="A230" s="484"/>
      <c r="B230" s="916">
        <v>73</v>
      </c>
      <c r="C230" s="925"/>
      <c r="D230" s="921"/>
      <c r="E230" s="921" t="s">
        <v>19</v>
      </c>
      <c r="F230" s="923" t="str">
        <f>VLOOKUP(E230,$S$14:$T$18,2,0)</f>
        <v>-</v>
      </c>
      <c r="G230" s="84"/>
      <c r="H230" s="82"/>
      <c r="I230" s="921"/>
      <c r="J230" s="913">
        <f t="shared" ref="J230" si="72">SUM(K230:O232)</f>
        <v>0</v>
      </c>
      <c r="K230" s="913"/>
      <c r="L230" s="913"/>
      <c r="M230" s="913"/>
      <c r="N230" s="913"/>
      <c r="O230" s="913"/>
      <c r="P230" s="913"/>
      <c r="Q230" s="484"/>
      <c r="R230" s="484"/>
    </row>
    <row r="231" spans="1:18" s="95" customFormat="1" ht="15.75" hidden="1" customHeight="1" outlineLevel="1">
      <c r="A231" s="484"/>
      <c r="B231" s="916"/>
      <c r="C231" s="925"/>
      <c r="D231" s="921"/>
      <c r="E231" s="921"/>
      <c r="F231" s="923"/>
      <c r="G231" s="87"/>
      <c r="H231" s="82"/>
      <c r="I231" s="921"/>
      <c r="J231" s="914"/>
      <c r="K231" s="914"/>
      <c r="L231" s="914"/>
      <c r="M231" s="914"/>
      <c r="N231" s="914"/>
      <c r="O231" s="914"/>
      <c r="P231" s="914"/>
      <c r="Q231" s="484"/>
      <c r="R231" s="484"/>
    </row>
    <row r="232" spans="1:18" s="95" customFormat="1" ht="15.75" hidden="1" customHeight="1" outlineLevel="1">
      <c r="A232" s="484"/>
      <c r="B232" s="917"/>
      <c r="C232" s="926"/>
      <c r="D232" s="922"/>
      <c r="E232" s="922"/>
      <c r="F232" s="924"/>
      <c r="G232" s="92"/>
      <c r="H232" s="90"/>
      <c r="I232" s="922"/>
      <c r="J232" s="915"/>
      <c r="K232" s="915"/>
      <c r="L232" s="915"/>
      <c r="M232" s="915"/>
      <c r="N232" s="915"/>
      <c r="O232" s="915"/>
      <c r="P232" s="915"/>
      <c r="Q232" s="484"/>
      <c r="R232" s="484"/>
    </row>
    <row r="233" spans="1:18" s="95" customFormat="1" ht="15.75" hidden="1" customHeight="1" outlineLevel="1">
      <c r="A233" s="484"/>
      <c r="B233" s="916">
        <v>74</v>
      </c>
      <c r="C233" s="925"/>
      <c r="D233" s="921"/>
      <c r="E233" s="921" t="s">
        <v>19</v>
      </c>
      <c r="F233" s="923" t="str">
        <f>VLOOKUP(E233,$S$14:$T$18,2,0)</f>
        <v>-</v>
      </c>
      <c r="G233" s="84"/>
      <c r="H233" s="82"/>
      <c r="I233" s="921"/>
      <c r="J233" s="913">
        <f t="shared" ref="J233" si="73">SUM(K233:O235)</f>
        <v>0</v>
      </c>
      <c r="K233" s="913"/>
      <c r="L233" s="913"/>
      <c r="M233" s="913"/>
      <c r="N233" s="913"/>
      <c r="O233" s="913"/>
      <c r="P233" s="913"/>
      <c r="Q233" s="484"/>
      <c r="R233" s="484"/>
    </row>
    <row r="234" spans="1:18" s="95" customFormat="1" ht="15.75" hidden="1" customHeight="1" outlineLevel="1">
      <c r="A234" s="484"/>
      <c r="B234" s="916"/>
      <c r="C234" s="925"/>
      <c r="D234" s="921"/>
      <c r="E234" s="921"/>
      <c r="F234" s="923"/>
      <c r="G234" s="87"/>
      <c r="H234" s="82"/>
      <c r="I234" s="921"/>
      <c r="J234" s="914"/>
      <c r="K234" s="914"/>
      <c r="L234" s="914"/>
      <c r="M234" s="914"/>
      <c r="N234" s="914"/>
      <c r="O234" s="914"/>
      <c r="P234" s="914"/>
      <c r="Q234" s="484"/>
      <c r="R234" s="484"/>
    </row>
    <row r="235" spans="1:18" s="95" customFormat="1" ht="15.75" hidden="1" customHeight="1" outlineLevel="1">
      <c r="A235" s="484"/>
      <c r="B235" s="917"/>
      <c r="C235" s="926"/>
      <c r="D235" s="922"/>
      <c r="E235" s="922"/>
      <c r="F235" s="924"/>
      <c r="G235" s="92"/>
      <c r="H235" s="90"/>
      <c r="I235" s="922"/>
      <c r="J235" s="915"/>
      <c r="K235" s="915"/>
      <c r="L235" s="915"/>
      <c r="M235" s="915"/>
      <c r="N235" s="915"/>
      <c r="O235" s="915"/>
      <c r="P235" s="915"/>
      <c r="Q235" s="484"/>
      <c r="R235" s="484"/>
    </row>
    <row r="236" spans="1:18" s="95" customFormat="1" ht="15.75" hidden="1" customHeight="1" outlineLevel="1">
      <c r="A236" s="484"/>
      <c r="B236" s="916">
        <v>75</v>
      </c>
      <c r="C236" s="925"/>
      <c r="D236" s="921"/>
      <c r="E236" s="921" t="s">
        <v>19</v>
      </c>
      <c r="F236" s="923" t="str">
        <f>VLOOKUP(E236,$S$14:$T$18,2,0)</f>
        <v>-</v>
      </c>
      <c r="G236" s="84"/>
      <c r="H236" s="82"/>
      <c r="I236" s="921"/>
      <c r="J236" s="913">
        <f t="shared" ref="J236" si="74">SUM(K236:O238)</f>
        <v>0</v>
      </c>
      <c r="K236" s="913"/>
      <c r="L236" s="913"/>
      <c r="M236" s="913"/>
      <c r="N236" s="913"/>
      <c r="O236" s="913"/>
      <c r="P236" s="913"/>
      <c r="Q236" s="484"/>
      <c r="R236" s="484"/>
    </row>
    <row r="237" spans="1:18" s="95" customFormat="1" ht="15.75" hidden="1" customHeight="1" outlineLevel="1">
      <c r="A237" s="484"/>
      <c r="B237" s="916"/>
      <c r="C237" s="925"/>
      <c r="D237" s="921"/>
      <c r="E237" s="921"/>
      <c r="F237" s="923"/>
      <c r="G237" s="87"/>
      <c r="H237" s="82"/>
      <c r="I237" s="921"/>
      <c r="J237" s="914"/>
      <c r="K237" s="914"/>
      <c r="L237" s="914"/>
      <c r="M237" s="914"/>
      <c r="N237" s="914"/>
      <c r="O237" s="914"/>
      <c r="P237" s="914"/>
      <c r="Q237" s="484"/>
      <c r="R237" s="484"/>
    </row>
    <row r="238" spans="1:18" s="95" customFormat="1" ht="15.75" hidden="1" customHeight="1" outlineLevel="1">
      <c r="A238" s="484"/>
      <c r="B238" s="917"/>
      <c r="C238" s="926"/>
      <c r="D238" s="922"/>
      <c r="E238" s="922"/>
      <c r="F238" s="924"/>
      <c r="G238" s="92"/>
      <c r="H238" s="90"/>
      <c r="I238" s="922"/>
      <c r="J238" s="915"/>
      <c r="K238" s="915"/>
      <c r="L238" s="915"/>
      <c r="M238" s="915"/>
      <c r="N238" s="915"/>
      <c r="O238" s="915"/>
      <c r="P238" s="915"/>
      <c r="Q238" s="484"/>
      <c r="R238" s="484"/>
    </row>
    <row r="239" spans="1:18" s="95" customFormat="1" ht="15.75" hidden="1" customHeight="1" outlineLevel="1">
      <c r="A239" s="484"/>
      <c r="B239" s="916">
        <v>76</v>
      </c>
      <c r="C239" s="925"/>
      <c r="D239" s="921"/>
      <c r="E239" s="921" t="s">
        <v>19</v>
      </c>
      <c r="F239" s="923" t="str">
        <f>VLOOKUP(E239,$S$14:$T$18,2,0)</f>
        <v>-</v>
      </c>
      <c r="G239" s="84"/>
      <c r="H239" s="82"/>
      <c r="I239" s="921"/>
      <c r="J239" s="913">
        <f t="shared" ref="J239" si="75">SUM(K239:O241)</f>
        <v>0</v>
      </c>
      <c r="K239" s="913"/>
      <c r="L239" s="913"/>
      <c r="M239" s="913"/>
      <c r="N239" s="913"/>
      <c r="O239" s="913"/>
      <c r="P239" s="913"/>
      <c r="Q239" s="484"/>
      <c r="R239" s="484"/>
    </row>
    <row r="240" spans="1:18" s="95" customFormat="1" ht="15.75" hidden="1" customHeight="1" outlineLevel="1">
      <c r="A240" s="484"/>
      <c r="B240" s="916"/>
      <c r="C240" s="925"/>
      <c r="D240" s="921"/>
      <c r="E240" s="921"/>
      <c r="F240" s="923"/>
      <c r="G240" s="87"/>
      <c r="H240" s="82"/>
      <c r="I240" s="921"/>
      <c r="J240" s="914"/>
      <c r="K240" s="914"/>
      <c r="L240" s="914"/>
      <c r="M240" s="914"/>
      <c r="N240" s="914"/>
      <c r="O240" s="914"/>
      <c r="P240" s="914"/>
      <c r="Q240" s="484"/>
      <c r="R240" s="484"/>
    </row>
    <row r="241" spans="1:18" s="95" customFormat="1" ht="15.75" hidden="1" customHeight="1" outlineLevel="1">
      <c r="A241" s="484"/>
      <c r="B241" s="917"/>
      <c r="C241" s="926"/>
      <c r="D241" s="922"/>
      <c r="E241" s="922"/>
      <c r="F241" s="924"/>
      <c r="G241" s="92"/>
      <c r="H241" s="90"/>
      <c r="I241" s="922"/>
      <c r="J241" s="915"/>
      <c r="K241" s="915"/>
      <c r="L241" s="915"/>
      <c r="M241" s="915"/>
      <c r="N241" s="915"/>
      <c r="O241" s="915"/>
      <c r="P241" s="915"/>
      <c r="Q241" s="484"/>
      <c r="R241" s="484"/>
    </row>
    <row r="242" spans="1:18" s="95" customFormat="1" ht="15.75" hidden="1" customHeight="1" outlineLevel="1">
      <c r="A242" s="484"/>
      <c r="B242" s="916">
        <v>77</v>
      </c>
      <c r="C242" s="925"/>
      <c r="D242" s="921"/>
      <c r="E242" s="921" t="s">
        <v>19</v>
      </c>
      <c r="F242" s="923" t="str">
        <f>VLOOKUP(E242,$S$14:$T$18,2,0)</f>
        <v>-</v>
      </c>
      <c r="G242" s="84"/>
      <c r="H242" s="82"/>
      <c r="I242" s="921"/>
      <c r="J242" s="913">
        <f t="shared" ref="J242" si="76">SUM(K242:O244)</f>
        <v>0</v>
      </c>
      <c r="K242" s="913"/>
      <c r="L242" s="913"/>
      <c r="M242" s="913"/>
      <c r="N242" s="913"/>
      <c r="O242" s="913"/>
      <c r="P242" s="913"/>
      <c r="Q242" s="484"/>
      <c r="R242" s="484"/>
    </row>
    <row r="243" spans="1:18" s="95" customFormat="1" ht="15.75" hidden="1" customHeight="1" outlineLevel="1">
      <c r="A243" s="484"/>
      <c r="B243" s="916"/>
      <c r="C243" s="925"/>
      <c r="D243" s="921"/>
      <c r="E243" s="921"/>
      <c r="F243" s="923"/>
      <c r="G243" s="87"/>
      <c r="H243" s="82"/>
      <c r="I243" s="921"/>
      <c r="J243" s="914"/>
      <c r="K243" s="914"/>
      <c r="L243" s="914"/>
      <c r="M243" s="914"/>
      <c r="N243" s="914"/>
      <c r="O243" s="914"/>
      <c r="P243" s="914"/>
      <c r="Q243" s="484"/>
      <c r="R243" s="484"/>
    </row>
    <row r="244" spans="1:18" s="95" customFormat="1" ht="15.75" hidden="1" customHeight="1" outlineLevel="1">
      <c r="A244" s="484"/>
      <c r="B244" s="917"/>
      <c r="C244" s="926"/>
      <c r="D244" s="922"/>
      <c r="E244" s="922"/>
      <c r="F244" s="924"/>
      <c r="G244" s="92"/>
      <c r="H244" s="90"/>
      <c r="I244" s="922"/>
      <c r="J244" s="915"/>
      <c r="K244" s="915"/>
      <c r="L244" s="915"/>
      <c r="M244" s="915"/>
      <c r="N244" s="915"/>
      <c r="O244" s="915"/>
      <c r="P244" s="915"/>
      <c r="Q244" s="484"/>
      <c r="R244" s="484"/>
    </row>
    <row r="245" spans="1:18" s="95" customFormat="1" ht="15.75" hidden="1" customHeight="1" outlineLevel="1">
      <c r="A245" s="484"/>
      <c r="B245" s="916">
        <v>78</v>
      </c>
      <c r="C245" s="925"/>
      <c r="D245" s="921"/>
      <c r="E245" s="921" t="s">
        <v>19</v>
      </c>
      <c r="F245" s="923" t="str">
        <f>VLOOKUP(E245,$S$14:$T$18,2,0)</f>
        <v>-</v>
      </c>
      <c r="G245" s="84"/>
      <c r="H245" s="82"/>
      <c r="I245" s="921"/>
      <c r="J245" s="913">
        <f t="shared" ref="J245" si="77">SUM(K245:O247)</f>
        <v>0</v>
      </c>
      <c r="K245" s="913"/>
      <c r="L245" s="913"/>
      <c r="M245" s="913"/>
      <c r="N245" s="913"/>
      <c r="O245" s="913"/>
      <c r="P245" s="913"/>
      <c r="Q245" s="484"/>
      <c r="R245" s="484"/>
    </row>
    <row r="246" spans="1:18" s="95" customFormat="1" ht="15.75" hidden="1" customHeight="1" outlineLevel="1">
      <c r="A246" s="484"/>
      <c r="B246" s="916"/>
      <c r="C246" s="925"/>
      <c r="D246" s="921"/>
      <c r="E246" s="921"/>
      <c r="F246" s="923"/>
      <c r="G246" s="87"/>
      <c r="H246" s="82"/>
      <c r="I246" s="921"/>
      <c r="J246" s="914"/>
      <c r="K246" s="914"/>
      <c r="L246" s="914"/>
      <c r="M246" s="914"/>
      <c r="N246" s="914"/>
      <c r="O246" s="914"/>
      <c r="P246" s="914"/>
      <c r="Q246" s="484"/>
      <c r="R246" s="484"/>
    </row>
    <row r="247" spans="1:18" s="95" customFormat="1" ht="15.75" hidden="1" customHeight="1" outlineLevel="1">
      <c r="A247" s="484"/>
      <c r="B247" s="917"/>
      <c r="C247" s="926"/>
      <c r="D247" s="922"/>
      <c r="E247" s="922"/>
      <c r="F247" s="924"/>
      <c r="G247" s="92"/>
      <c r="H247" s="90"/>
      <c r="I247" s="922"/>
      <c r="J247" s="915"/>
      <c r="K247" s="915"/>
      <c r="L247" s="915"/>
      <c r="M247" s="915"/>
      <c r="N247" s="915"/>
      <c r="O247" s="915"/>
      <c r="P247" s="915"/>
      <c r="Q247" s="484"/>
      <c r="R247" s="484"/>
    </row>
    <row r="248" spans="1:18" s="95" customFormat="1" ht="15.75" hidden="1" customHeight="1" outlineLevel="1">
      <c r="A248" s="484"/>
      <c r="B248" s="916">
        <v>79</v>
      </c>
      <c r="C248" s="925"/>
      <c r="D248" s="921"/>
      <c r="E248" s="921" t="s">
        <v>19</v>
      </c>
      <c r="F248" s="923" t="str">
        <f>VLOOKUP(E248,$S$14:$T$18,2,0)</f>
        <v>-</v>
      </c>
      <c r="G248" s="84"/>
      <c r="H248" s="82"/>
      <c r="I248" s="921"/>
      <c r="J248" s="913">
        <f t="shared" ref="J248" si="78">SUM(K248:O250)</f>
        <v>0</v>
      </c>
      <c r="K248" s="913"/>
      <c r="L248" s="913"/>
      <c r="M248" s="913"/>
      <c r="N248" s="913"/>
      <c r="O248" s="913"/>
      <c r="P248" s="913"/>
      <c r="Q248" s="484"/>
      <c r="R248" s="484"/>
    </row>
    <row r="249" spans="1:18" s="95" customFormat="1" ht="15.75" hidden="1" customHeight="1" outlineLevel="1">
      <c r="A249" s="484"/>
      <c r="B249" s="916"/>
      <c r="C249" s="925"/>
      <c r="D249" s="921"/>
      <c r="E249" s="921"/>
      <c r="F249" s="923"/>
      <c r="G249" s="87"/>
      <c r="H249" s="82"/>
      <c r="I249" s="921"/>
      <c r="J249" s="914"/>
      <c r="K249" s="914"/>
      <c r="L249" s="914"/>
      <c r="M249" s="914"/>
      <c r="N249" s="914"/>
      <c r="O249" s="914"/>
      <c r="P249" s="914"/>
      <c r="Q249" s="484"/>
      <c r="R249" s="484"/>
    </row>
    <row r="250" spans="1:18" s="95" customFormat="1" ht="15.75" hidden="1" customHeight="1" outlineLevel="1">
      <c r="A250" s="484"/>
      <c r="B250" s="917"/>
      <c r="C250" s="926"/>
      <c r="D250" s="922"/>
      <c r="E250" s="922"/>
      <c r="F250" s="924"/>
      <c r="G250" s="92"/>
      <c r="H250" s="90"/>
      <c r="I250" s="922"/>
      <c r="J250" s="915"/>
      <c r="K250" s="915"/>
      <c r="L250" s="915"/>
      <c r="M250" s="915"/>
      <c r="N250" s="915"/>
      <c r="O250" s="915"/>
      <c r="P250" s="915"/>
      <c r="Q250" s="484"/>
      <c r="R250" s="484"/>
    </row>
    <row r="251" spans="1:18" s="95" customFormat="1" ht="15.75" hidden="1" customHeight="1" outlineLevel="1">
      <c r="A251" s="484"/>
      <c r="B251" s="916">
        <v>80</v>
      </c>
      <c r="C251" s="925"/>
      <c r="D251" s="921"/>
      <c r="E251" s="921" t="s">
        <v>19</v>
      </c>
      <c r="F251" s="923" t="str">
        <f>VLOOKUP(E251,$S$14:$T$18,2,0)</f>
        <v>-</v>
      </c>
      <c r="G251" s="84"/>
      <c r="H251" s="82"/>
      <c r="I251" s="921"/>
      <c r="J251" s="913">
        <f t="shared" ref="J251" si="79">SUM(K251:O253)</f>
        <v>0</v>
      </c>
      <c r="K251" s="913"/>
      <c r="L251" s="913"/>
      <c r="M251" s="913"/>
      <c r="N251" s="913"/>
      <c r="O251" s="913"/>
      <c r="P251" s="913"/>
      <c r="Q251" s="484"/>
      <c r="R251" s="484"/>
    </row>
    <row r="252" spans="1:18" s="95" customFormat="1" ht="15.75" hidden="1" customHeight="1" outlineLevel="1">
      <c r="A252" s="484"/>
      <c r="B252" s="916"/>
      <c r="C252" s="925"/>
      <c r="D252" s="921"/>
      <c r="E252" s="921"/>
      <c r="F252" s="923"/>
      <c r="G252" s="87"/>
      <c r="H252" s="82"/>
      <c r="I252" s="921"/>
      <c r="J252" s="914"/>
      <c r="K252" s="914"/>
      <c r="L252" s="914"/>
      <c r="M252" s="914"/>
      <c r="N252" s="914"/>
      <c r="O252" s="914"/>
      <c r="P252" s="914"/>
      <c r="Q252" s="484"/>
      <c r="R252" s="484"/>
    </row>
    <row r="253" spans="1:18" s="95" customFormat="1" ht="15.75" hidden="1" customHeight="1" outlineLevel="1">
      <c r="A253" s="484"/>
      <c r="B253" s="917"/>
      <c r="C253" s="926"/>
      <c r="D253" s="922"/>
      <c r="E253" s="922"/>
      <c r="F253" s="924"/>
      <c r="G253" s="92"/>
      <c r="H253" s="90"/>
      <c r="I253" s="922"/>
      <c r="J253" s="915"/>
      <c r="K253" s="915"/>
      <c r="L253" s="915"/>
      <c r="M253" s="915"/>
      <c r="N253" s="915"/>
      <c r="O253" s="915"/>
      <c r="P253" s="915"/>
      <c r="Q253" s="484"/>
      <c r="R253" s="484"/>
    </row>
    <row r="254" spans="1:18" s="95" customFormat="1" ht="15.75" hidden="1" customHeight="1" outlineLevel="1">
      <c r="A254" s="484"/>
      <c r="B254" s="916">
        <v>81</v>
      </c>
      <c r="C254" s="925"/>
      <c r="D254" s="921"/>
      <c r="E254" s="921" t="s">
        <v>19</v>
      </c>
      <c r="F254" s="923" t="str">
        <f>VLOOKUP(E254,$S$14:$T$18,2,0)</f>
        <v>-</v>
      </c>
      <c r="G254" s="84"/>
      <c r="H254" s="82"/>
      <c r="I254" s="921"/>
      <c r="J254" s="913">
        <f t="shared" ref="J254" si="80">SUM(K254:O256)</f>
        <v>0</v>
      </c>
      <c r="K254" s="913"/>
      <c r="L254" s="913"/>
      <c r="M254" s="913"/>
      <c r="N254" s="913"/>
      <c r="O254" s="913"/>
      <c r="P254" s="913"/>
      <c r="Q254" s="484"/>
      <c r="R254" s="484"/>
    </row>
    <row r="255" spans="1:18" s="95" customFormat="1" ht="15.75" hidden="1" customHeight="1" outlineLevel="1">
      <c r="A255" s="484"/>
      <c r="B255" s="916"/>
      <c r="C255" s="925"/>
      <c r="D255" s="921"/>
      <c r="E255" s="921"/>
      <c r="F255" s="923"/>
      <c r="G255" s="87"/>
      <c r="H255" s="82"/>
      <c r="I255" s="921"/>
      <c r="J255" s="914"/>
      <c r="K255" s="914"/>
      <c r="L255" s="914"/>
      <c r="M255" s="914"/>
      <c r="N255" s="914"/>
      <c r="O255" s="914"/>
      <c r="P255" s="914"/>
      <c r="Q255" s="484"/>
      <c r="R255" s="484"/>
    </row>
    <row r="256" spans="1:18" s="95" customFormat="1" ht="15.75" hidden="1" customHeight="1" outlineLevel="1">
      <c r="A256" s="484"/>
      <c r="B256" s="917"/>
      <c r="C256" s="926"/>
      <c r="D256" s="922"/>
      <c r="E256" s="922"/>
      <c r="F256" s="924"/>
      <c r="G256" s="92"/>
      <c r="H256" s="90"/>
      <c r="I256" s="922"/>
      <c r="J256" s="915"/>
      <c r="K256" s="915"/>
      <c r="L256" s="915"/>
      <c r="M256" s="915"/>
      <c r="N256" s="915"/>
      <c r="O256" s="915"/>
      <c r="P256" s="915"/>
      <c r="Q256" s="484"/>
      <c r="R256" s="484"/>
    </row>
    <row r="257" spans="1:18" s="95" customFormat="1" ht="15.75" hidden="1" customHeight="1" outlineLevel="1">
      <c r="A257" s="484"/>
      <c r="B257" s="916">
        <v>82</v>
      </c>
      <c r="C257" s="925"/>
      <c r="D257" s="921"/>
      <c r="E257" s="921" t="s">
        <v>19</v>
      </c>
      <c r="F257" s="923" t="str">
        <f>VLOOKUP(E257,$S$14:$T$18,2,0)</f>
        <v>-</v>
      </c>
      <c r="G257" s="84"/>
      <c r="H257" s="82"/>
      <c r="I257" s="921"/>
      <c r="J257" s="913">
        <f t="shared" ref="J257" si="81">SUM(K257:O259)</f>
        <v>0</v>
      </c>
      <c r="K257" s="913"/>
      <c r="L257" s="913"/>
      <c r="M257" s="913"/>
      <c r="N257" s="913"/>
      <c r="O257" s="913"/>
      <c r="P257" s="913"/>
      <c r="Q257" s="484"/>
      <c r="R257" s="484"/>
    </row>
    <row r="258" spans="1:18" s="95" customFormat="1" ht="15.75" hidden="1" customHeight="1" outlineLevel="1">
      <c r="A258" s="484"/>
      <c r="B258" s="916"/>
      <c r="C258" s="925"/>
      <c r="D258" s="921"/>
      <c r="E258" s="921"/>
      <c r="F258" s="923"/>
      <c r="G258" s="87"/>
      <c r="H258" s="82"/>
      <c r="I258" s="921"/>
      <c r="J258" s="914"/>
      <c r="K258" s="914"/>
      <c r="L258" s="914"/>
      <c r="M258" s="914"/>
      <c r="N258" s="914"/>
      <c r="O258" s="914"/>
      <c r="P258" s="914"/>
      <c r="Q258" s="484"/>
      <c r="R258" s="484"/>
    </row>
    <row r="259" spans="1:18" s="95" customFormat="1" ht="15.75" hidden="1" customHeight="1" outlineLevel="1">
      <c r="A259" s="484"/>
      <c r="B259" s="917"/>
      <c r="C259" s="926"/>
      <c r="D259" s="922"/>
      <c r="E259" s="922"/>
      <c r="F259" s="924"/>
      <c r="G259" s="92"/>
      <c r="H259" s="90"/>
      <c r="I259" s="922"/>
      <c r="J259" s="915"/>
      <c r="K259" s="915"/>
      <c r="L259" s="915"/>
      <c r="M259" s="915"/>
      <c r="N259" s="915"/>
      <c r="O259" s="915"/>
      <c r="P259" s="915"/>
      <c r="Q259" s="484"/>
      <c r="R259" s="484"/>
    </row>
    <row r="260" spans="1:18" s="95" customFormat="1" ht="15.75" hidden="1" customHeight="1" outlineLevel="1">
      <c r="A260" s="484"/>
      <c r="B260" s="916">
        <v>83</v>
      </c>
      <c r="C260" s="925"/>
      <c r="D260" s="921"/>
      <c r="E260" s="921" t="s">
        <v>19</v>
      </c>
      <c r="F260" s="923" t="str">
        <f>VLOOKUP(E260,$S$14:$T$18,2,0)</f>
        <v>-</v>
      </c>
      <c r="G260" s="84"/>
      <c r="H260" s="82"/>
      <c r="I260" s="921"/>
      <c r="J260" s="913">
        <f t="shared" ref="J260" si="82">SUM(K260:O262)</f>
        <v>0</v>
      </c>
      <c r="K260" s="913"/>
      <c r="L260" s="913"/>
      <c r="M260" s="913"/>
      <c r="N260" s="913"/>
      <c r="O260" s="913"/>
      <c r="P260" s="913"/>
      <c r="Q260" s="484"/>
      <c r="R260" s="484"/>
    </row>
    <row r="261" spans="1:18" s="95" customFormat="1" ht="15.75" hidden="1" customHeight="1" outlineLevel="1">
      <c r="A261" s="484"/>
      <c r="B261" s="916"/>
      <c r="C261" s="925"/>
      <c r="D261" s="921"/>
      <c r="E261" s="921"/>
      <c r="F261" s="923"/>
      <c r="G261" s="87"/>
      <c r="H261" s="82"/>
      <c r="I261" s="921"/>
      <c r="J261" s="914"/>
      <c r="K261" s="914"/>
      <c r="L261" s="914"/>
      <c r="M261" s="914"/>
      <c r="N261" s="914"/>
      <c r="O261" s="914"/>
      <c r="P261" s="914"/>
      <c r="Q261" s="484"/>
      <c r="R261" s="484"/>
    </row>
    <row r="262" spans="1:18" s="95" customFormat="1" ht="15.75" hidden="1" customHeight="1" outlineLevel="1">
      <c r="A262" s="484"/>
      <c r="B262" s="917"/>
      <c r="C262" s="926"/>
      <c r="D262" s="922"/>
      <c r="E262" s="922"/>
      <c r="F262" s="924"/>
      <c r="G262" s="92"/>
      <c r="H262" s="90"/>
      <c r="I262" s="922"/>
      <c r="J262" s="915"/>
      <c r="K262" s="915"/>
      <c r="L262" s="915"/>
      <c r="M262" s="915"/>
      <c r="N262" s="915"/>
      <c r="O262" s="915"/>
      <c r="P262" s="915"/>
      <c r="Q262" s="484"/>
      <c r="R262" s="484"/>
    </row>
    <row r="263" spans="1:18" s="95" customFormat="1" ht="15.75" hidden="1" customHeight="1" outlineLevel="1">
      <c r="A263" s="484"/>
      <c r="B263" s="916">
        <v>84</v>
      </c>
      <c r="C263" s="925"/>
      <c r="D263" s="921"/>
      <c r="E263" s="921" t="s">
        <v>19</v>
      </c>
      <c r="F263" s="923" t="str">
        <f>VLOOKUP(E263,$S$14:$T$18,2,0)</f>
        <v>-</v>
      </c>
      <c r="G263" s="84"/>
      <c r="H263" s="82"/>
      <c r="I263" s="921"/>
      <c r="J263" s="913">
        <f t="shared" ref="J263" si="83">SUM(K263:O265)</f>
        <v>0</v>
      </c>
      <c r="K263" s="913"/>
      <c r="L263" s="913"/>
      <c r="M263" s="913"/>
      <c r="N263" s="913"/>
      <c r="O263" s="913"/>
      <c r="P263" s="913"/>
      <c r="Q263" s="484"/>
      <c r="R263" s="484"/>
    </row>
    <row r="264" spans="1:18" s="95" customFormat="1" ht="15.75" hidden="1" customHeight="1" outlineLevel="1">
      <c r="A264" s="484"/>
      <c r="B264" s="916"/>
      <c r="C264" s="925"/>
      <c r="D264" s="921"/>
      <c r="E264" s="921"/>
      <c r="F264" s="923"/>
      <c r="G264" s="87"/>
      <c r="H264" s="82"/>
      <c r="I264" s="921"/>
      <c r="J264" s="914"/>
      <c r="K264" s="914"/>
      <c r="L264" s="914"/>
      <c r="M264" s="914"/>
      <c r="N264" s="914"/>
      <c r="O264" s="914"/>
      <c r="P264" s="914"/>
      <c r="Q264" s="484"/>
      <c r="R264" s="484"/>
    </row>
    <row r="265" spans="1:18" s="95" customFormat="1" ht="15.75" hidden="1" customHeight="1" outlineLevel="1">
      <c r="A265" s="484"/>
      <c r="B265" s="917"/>
      <c r="C265" s="926"/>
      <c r="D265" s="922"/>
      <c r="E265" s="922"/>
      <c r="F265" s="924"/>
      <c r="G265" s="92"/>
      <c r="H265" s="90"/>
      <c r="I265" s="922"/>
      <c r="J265" s="915"/>
      <c r="K265" s="915"/>
      <c r="L265" s="915"/>
      <c r="M265" s="915"/>
      <c r="N265" s="915"/>
      <c r="O265" s="915"/>
      <c r="P265" s="915"/>
      <c r="Q265" s="484"/>
      <c r="R265" s="484"/>
    </row>
    <row r="266" spans="1:18" s="95" customFormat="1" ht="15.75" hidden="1" customHeight="1" outlineLevel="1">
      <c r="A266" s="484"/>
      <c r="B266" s="916">
        <v>85</v>
      </c>
      <c r="C266" s="925"/>
      <c r="D266" s="921"/>
      <c r="E266" s="921" t="s">
        <v>19</v>
      </c>
      <c r="F266" s="923" t="str">
        <f>VLOOKUP(E266,$S$14:$T$18,2,0)</f>
        <v>-</v>
      </c>
      <c r="G266" s="84"/>
      <c r="H266" s="82"/>
      <c r="I266" s="921"/>
      <c r="J266" s="913">
        <f t="shared" ref="J266" si="84">SUM(K266:O268)</f>
        <v>0</v>
      </c>
      <c r="K266" s="913"/>
      <c r="L266" s="913"/>
      <c r="M266" s="913"/>
      <c r="N266" s="913"/>
      <c r="O266" s="913"/>
      <c r="P266" s="913"/>
      <c r="Q266" s="484"/>
      <c r="R266" s="484"/>
    </row>
    <row r="267" spans="1:18" s="95" customFormat="1" ht="15.75" hidden="1" customHeight="1" outlineLevel="1">
      <c r="A267" s="484"/>
      <c r="B267" s="916"/>
      <c r="C267" s="925"/>
      <c r="D267" s="921"/>
      <c r="E267" s="921"/>
      <c r="F267" s="923"/>
      <c r="G267" s="87"/>
      <c r="H267" s="82"/>
      <c r="I267" s="921"/>
      <c r="J267" s="914"/>
      <c r="K267" s="914"/>
      <c r="L267" s="914"/>
      <c r="M267" s="914"/>
      <c r="N267" s="914"/>
      <c r="O267" s="914"/>
      <c r="P267" s="914"/>
      <c r="Q267" s="484"/>
      <c r="R267" s="484"/>
    </row>
    <row r="268" spans="1:18" s="95" customFormat="1" ht="15.75" hidden="1" customHeight="1" outlineLevel="1">
      <c r="A268" s="484"/>
      <c r="B268" s="917"/>
      <c r="C268" s="926"/>
      <c r="D268" s="922"/>
      <c r="E268" s="922"/>
      <c r="F268" s="924"/>
      <c r="G268" s="92"/>
      <c r="H268" s="90"/>
      <c r="I268" s="922"/>
      <c r="J268" s="915"/>
      <c r="K268" s="915"/>
      <c r="L268" s="915"/>
      <c r="M268" s="915"/>
      <c r="N268" s="915"/>
      <c r="O268" s="915"/>
      <c r="P268" s="915"/>
      <c r="Q268" s="484"/>
      <c r="R268" s="484"/>
    </row>
    <row r="269" spans="1:18" s="95" customFormat="1" ht="15.75" hidden="1" customHeight="1" outlineLevel="1">
      <c r="A269" s="484"/>
      <c r="B269" s="916">
        <v>86</v>
      </c>
      <c r="C269" s="925"/>
      <c r="D269" s="921"/>
      <c r="E269" s="921" t="s">
        <v>19</v>
      </c>
      <c r="F269" s="923" t="str">
        <f>VLOOKUP(E269,$S$14:$T$18,2,0)</f>
        <v>-</v>
      </c>
      <c r="G269" s="84"/>
      <c r="H269" s="82"/>
      <c r="I269" s="921"/>
      <c r="J269" s="913">
        <f t="shared" ref="J269" si="85">SUM(K269:O271)</f>
        <v>0</v>
      </c>
      <c r="K269" s="913"/>
      <c r="L269" s="913"/>
      <c r="M269" s="913"/>
      <c r="N269" s="913"/>
      <c r="O269" s="913"/>
      <c r="P269" s="913"/>
      <c r="Q269" s="484"/>
      <c r="R269" s="484"/>
    </row>
    <row r="270" spans="1:18" s="95" customFormat="1" ht="15.75" hidden="1" customHeight="1" outlineLevel="1">
      <c r="A270" s="484"/>
      <c r="B270" s="916"/>
      <c r="C270" s="925"/>
      <c r="D270" s="921"/>
      <c r="E270" s="921"/>
      <c r="F270" s="923"/>
      <c r="G270" s="87"/>
      <c r="H270" s="82"/>
      <c r="I270" s="921"/>
      <c r="J270" s="914"/>
      <c r="K270" s="914"/>
      <c r="L270" s="914"/>
      <c r="M270" s="914"/>
      <c r="N270" s="914"/>
      <c r="O270" s="914"/>
      <c r="P270" s="914"/>
      <c r="Q270" s="484"/>
      <c r="R270" s="484"/>
    </row>
    <row r="271" spans="1:18" s="95" customFormat="1" ht="15.75" hidden="1" customHeight="1" outlineLevel="1">
      <c r="A271" s="484"/>
      <c r="B271" s="917"/>
      <c r="C271" s="926"/>
      <c r="D271" s="922"/>
      <c r="E271" s="922"/>
      <c r="F271" s="924"/>
      <c r="G271" s="92"/>
      <c r="H271" s="90"/>
      <c r="I271" s="922"/>
      <c r="J271" s="915"/>
      <c r="K271" s="915"/>
      <c r="L271" s="915"/>
      <c r="M271" s="915"/>
      <c r="N271" s="915"/>
      <c r="O271" s="915"/>
      <c r="P271" s="915"/>
      <c r="Q271" s="484"/>
      <c r="R271" s="484"/>
    </row>
    <row r="272" spans="1:18" s="95" customFormat="1" ht="15.75" hidden="1" customHeight="1" outlineLevel="1">
      <c r="A272" s="484"/>
      <c r="B272" s="916">
        <v>87</v>
      </c>
      <c r="C272" s="925"/>
      <c r="D272" s="921"/>
      <c r="E272" s="921" t="s">
        <v>19</v>
      </c>
      <c r="F272" s="923" t="str">
        <f>VLOOKUP(E272,$S$14:$T$18,2,0)</f>
        <v>-</v>
      </c>
      <c r="G272" s="84"/>
      <c r="H272" s="82"/>
      <c r="I272" s="921"/>
      <c r="J272" s="913">
        <f t="shared" ref="J272" si="86">SUM(K272:O274)</f>
        <v>0</v>
      </c>
      <c r="K272" s="913"/>
      <c r="L272" s="913"/>
      <c r="M272" s="913"/>
      <c r="N272" s="913"/>
      <c r="O272" s="913"/>
      <c r="P272" s="913"/>
      <c r="Q272" s="484"/>
      <c r="R272" s="484"/>
    </row>
    <row r="273" spans="1:18" s="95" customFormat="1" ht="15.75" hidden="1" customHeight="1" outlineLevel="1">
      <c r="A273" s="484"/>
      <c r="B273" s="916"/>
      <c r="C273" s="925"/>
      <c r="D273" s="921"/>
      <c r="E273" s="921"/>
      <c r="F273" s="923"/>
      <c r="G273" s="87"/>
      <c r="H273" s="82"/>
      <c r="I273" s="921"/>
      <c r="J273" s="914"/>
      <c r="K273" s="914"/>
      <c r="L273" s="914"/>
      <c r="M273" s="914"/>
      <c r="N273" s="914"/>
      <c r="O273" s="914"/>
      <c r="P273" s="914"/>
      <c r="Q273" s="484"/>
      <c r="R273" s="484"/>
    </row>
    <row r="274" spans="1:18" s="95" customFormat="1" ht="15.75" hidden="1" customHeight="1" outlineLevel="1">
      <c r="A274" s="484"/>
      <c r="B274" s="917"/>
      <c r="C274" s="926"/>
      <c r="D274" s="922"/>
      <c r="E274" s="922"/>
      <c r="F274" s="924"/>
      <c r="G274" s="92"/>
      <c r="H274" s="90"/>
      <c r="I274" s="922"/>
      <c r="J274" s="915"/>
      <c r="K274" s="915"/>
      <c r="L274" s="915"/>
      <c r="M274" s="915"/>
      <c r="N274" s="915"/>
      <c r="O274" s="915"/>
      <c r="P274" s="915"/>
      <c r="Q274" s="484"/>
      <c r="R274" s="484"/>
    </row>
    <row r="275" spans="1:18" s="95" customFormat="1" ht="15.75" hidden="1" customHeight="1" outlineLevel="1">
      <c r="A275" s="484"/>
      <c r="B275" s="916">
        <v>88</v>
      </c>
      <c r="C275" s="925"/>
      <c r="D275" s="921"/>
      <c r="E275" s="921" t="s">
        <v>19</v>
      </c>
      <c r="F275" s="923" t="str">
        <f>VLOOKUP(E275,$S$14:$T$18,2,0)</f>
        <v>-</v>
      </c>
      <c r="G275" s="84"/>
      <c r="H275" s="82"/>
      <c r="I275" s="921"/>
      <c r="J275" s="913">
        <f t="shared" ref="J275" si="87">SUM(K275:O277)</f>
        <v>0</v>
      </c>
      <c r="K275" s="913"/>
      <c r="L275" s="913"/>
      <c r="M275" s="913"/>
      <c r="N275" s="913"/>
      <c r="O275" s="913"/>
      <c r="P275" s="913"/>
      <c r="Q275" s="484"/>
      <c r="R275" s="484"/>
    </row>
    <row r="276" spans="1:18" s="95" customFormat="1" ht="15.75" hidden="1" customHeight="1" outlineLevel="1">
      <c r="A276" s="484"/>
      <c r="B276" s="916"/>
      <c r="C276" s="925"/>
      <c r="D276" s="921"/>
      <c r="E276" s="921"/>
      <c r="F276" s="923"/>
      <c r="G276" s="87"/>
      <c r="H276" s="82"/>
      <c r="I276" s="921"/>
      <c r="J276" s="914"/>
      <c r="K276" s="914"/>
      <c r="L276" s="914"/>
      <c r="M276" s="914"/>
      <c r="N276" s="914"/>
      <c r="O276" s="914"/>
      <c r="P276" s="914"/>
      <c r="Q276" s="484"/>
      <c r="R276" s="484"/>
    </row>
    <row r="277" spans="1:18" s="95" customFormat="1" ht="15.75" hidden="1" customHeight="1" outlineLevel="1">
      <c r="A277" s="484"/>
      <c r="B277" s="917"/>
      <c r="C277" s="926"/>
      <c r="D277" s="922"/>
      <c r="E277" s="922"/>
      <c r="F277" s="924"/>
      <c r="G277" s="92"/>
      <c r="H277" s="90"/>
      <c r="I277" s="922"/>
      <c r="J277" s="915"/>
      <c r="K277" s="915"/>
      <c r="L277" s="915"/>
      <c r="M277" s="915"/>
      <c r="N277" s="915"/>
      <c r="O277" s="915"/>
      <c r="P277" s="915"/>
      <c r="Q277" s="484"/>
      <c r="R277" s="484"/>
    </row>
    <row r="278" spans="1:18" s="95" customFormat="1" ht="15.75" hidden="1" customHeight="1" outlineLevel="1">
      <c r="A278" s="484"/>
      <c r="B278" s="916">
        <v>89</v>
      </c>
      <c r="C278" s="925"/>
      <c r="D278" s="921"/>
      <c r="E278" s="921" t="s">
        <v>19</v>
      </c>
      <c r="F278" s="923" t="str">
        <f>VLOOKUP(E278,$S$14:$T$18,2,0)</f>
        <v>-</v>
      </c>
      <c r="G278" s="84"/>
      <c r="H278" s="82"/>
      <c r="I278" s="921"/>
      <c r="J278" s="913">
        <f t="shared" ref="J278" si="88">SUM(K278:O280)</f>
        <v>0</v>
      </c>
      <c r="K278" s="913"/>
      <c r="L278" s="913"/>
      <c r="M278" s="913"/>
      <c r="N278" s="913"/>
      <c r="O278" s="913"/>
      <c r="P278" s="913"/>
      <c r="Q278" s="484"/>
      <c r="R278" s="484"/>
    </row>
    <row r="279" spans="1:18" s="95" customFormat="1" ht="15.75" hidden="1" customHeight="1" outlineLevel="1">
      <c r="A279" s="484"/>
      <c r="B279" s="916"/>
      <c r="C279" s="925"/>
      <c r="D279" s="921"/>
      <c r="E279" s="921"/>
      <c r="F279" s="923"/>
      <c r="G279" s="87"/>
      <c r="H279" s="82"/>
      <c r="I279" s="921"/>
      <c r="J279" s="914"/>
      <c r="K279" s="914"/>
      <c r="L279" s="914"/>
      <c r="M279" s="914"/>
      <c r="N279" s="914"/>
      <c r="O279" s="914"/>
      <c r="P279" s="914"/>
      <c r="Q279" s="484"/>
      <c r="R279" s="484"/>
    </row>
    <row r="280" spans="1:18" s="95" customFormat="1" ht="15.75" hidden="1" customHeight="1" outlineLevel="1">
      <c r="A280" s="484"/>
      <c r="B280" s="917"/>
      <c r="C280" s="926"/>
      <c r="D280" s="922"/>
      <c r="E280" s="922"/>
      <c r="F280" s="924"/>
      <c r="G280" s="92"/>
      <c r="H280" s="90"/>
      <c r="I280" s="922"/>
      <c r="J280" s="915"/>
      <c r="K280" s="915"/>
      <c r="L280" s="915"/>
      <c r="M280" s="915"/>
      <c r="N280" s="915"/>
      <c r="O280" s="915"/>
      <c r="P280" s="915"/>
      <c r="Q280" s="484"/>
      <c r="R280" s="484"/>
    </row>
    <row r="281" spans="1:18" s="95" customFormat="1" ht="15.75" hidden="1" customHeight="1" outlineLevel="1">
      <c r="A281" s="484"/>
      <c r="B281" s="916">
        <v>90</v>
      </c>
      <c r="C281" s="925"/>
      <c r="D281" s="921"/>
      <c r="E281" s="921" t="s">
        <v>19</v>
      </c>
      <c r="F281" s="923" t="str">
        <f>VLOOKUP(E281,$S$14:$T$18,2,0)</f>
        <v>-</v>
      </c>
      <c r="G281" s="84"/>
      <c r="H281" s="82"/>
      <c r="I281" s="921"/>
      <c r="J281" s="913">
        <f t="shared" ref="J281" si="89">SUM(K281:O283)</f>
        <v>0</v>
      </c>
      <c r="K281" s="913"/>
      <c r="L281" s="913"/>
      <c r="M281" s="913"/>
      <c r="N281" s="913"/>
      <c r="O281" s="913"/>
      <c r="P281" s="913"/>
      <c r="Q281" s="484"/>
      <c r="R281" s="484"/>
    </row>
    <row r="282" spans="1:18" s="95" customFormat="1" ht="15.75" hidden="1" customHeight="1" outlineLevel="1">
      <c r="A282" s="484"/>
      <c r="B282" s="916"/>
      <c r="C282" s="925"/>
      <c r="D282" s="921"/>
      <c r="E282" s="921"/>
      <c r="F282" s="923"/>
      <c r="G282" s="87"/>
      <c r="H282" s="82"/>
      <c r="I282" s="921"/>
      <c r="J282" s="914"/>
      <c r="K282" s="914"/>
      <c r="L282" s="914"/>
      <c r="M282" s="914"/>
      <c r="N282" s="914"/>
      <c r="O282" s="914"/>
      <c r="P282" s="914"/>
      <c r="Q282" s="484"/>
      <c r="R282" s="484"/>
    </row>
    <row r="283" spans="1:18" s="95" customFormat="1" ht="15.75" hidden="1" customHeight="1" outlineLevel="1">
      <c r="A283" s="484"/>
      <c r="B283" s="917"/>
      <c r="C283" s="926"/>
      <c r="D283" s="922"/>
      <c r="E283" s="922"/>
      <c r="F283" s="924"/>
      <c r="G283" s="92"/>
      <c r="H283" s="90"/>
      <c r="I283" s="922"/>
      <c r="J283" s="915"/>
      <c r="K283" s="915"/>
      <c r="L283" s="915"/>
      <c r="M283" s="915"/>
      <c r="N283" s="915"/>
      <c r="O283" s="915"/>
      <c r="P283" s="915"/>
      <c r="Q283" s="484"/>
      <c r="R283" s="484"/>
    </row>
    <row r="284" spans="1:18" s="95" customFormat="1" ht="15.75" hidden="1" customHeight="1" outlineLevel="1">
      <c r="A284" s="484"/>
      <c r="B284" s="916">
        <v>91</v>
      </c>
      <c r="C284" s="925"/>
      <c r="D284" s="921"/>
      <c r="E284" s="921" t="s">
        <v>19</v>
      </c>
      <c r="F284" s="923" t="str">
        <f>VLOOKUP(E284,$S$14:$T$18,2,0)</f>
        <v>-</v>
      </c>
      <c r="G284" s="84"/>
      <c r="H284" s="82"/>
      <c r="I284" s="921"/>
      <c r="J284" s="913">
        <f t="shared" ref="J284" si="90">SUM(K284:O286)</f>
        <v>0</v>
      </c>
      <c r="K284" s="913"/>
      <c r="L284" s="913"/>
      <c r="M284" s="913"/>
      <c r="N284" s="913"/>
      <c r="O284" s="913"/>
      <c r="P284" s="913"/>
      <c r="Q284" s="484"/>
      <c r="R284" s="484"/>
    </row>
    <row r="285" spans="1:18" s="95" customFormat="1" ht="15.75" hidden="1" customHeight="1" outlineLevel="1">
      <c r="A285" s="484"/>
      <c r="B285" s="916"/>
      <c r="C285" s="925"/>
      <c r="D285" s="921"/>
      <c r="E285" s="921"/>
      <c r="F285" s="923"/>
      <c r="G285" s="87"/>
      <c r="H285" s="82"/>
      <c r="I285" s="921"/>
      <c r="J285" s="914"/>
      <c r="K285" s="914"/>
      <c r="L285" s="914"/>
      <c r="M285" s="914"/>
      <c r="N285" s="914"/>
      <c r="O285" s="914"/>
      <c r="P285" s="914"/>
      <c r="Q285" s="484"/>
      <c r="R285" s="484"/>
    </row>
    <row r="286" spans="1:18" s="95" customFormat="1" ht="15.75" hidden="1" customHeight="1" outlineLevel="1">
      <c r="A286" s="484"/>
      <c r="B286" s="917"/>
      <c r="C286" s="926"/>
      <c r="D286" s="922"/>
      <c r="E286" s="922"/>
      <c r="F286" s="924"/>
      <c r="G286" s="92"/>
      <c r="H286" s="90"/>
      <c r="I286" s="922"/>
      <c r="J286" s="915"/>
      <c r="K286" s="915"/>
      <c r="L286" s="915"/>
      <c r="M286" s="915"/>
      <c r="N286" s="915"/>
      <c r="O286" s="915"/>
      <c r="P286" s="915"/>
      <c r="Q286" s="484"/>
      <c r="R286" s="484"/>
    </row>
    <row r="287" spans="1:18" s="95" customFormat="1" ht="15.75" hidden="1" customHeight="1" outlineLevel="1">
      <c r="A287" s="484"/>
      <c r="B287" s="916">
        <v>92</v>
      </c>
      <c r="C287" s="925"/>
      <c r="D287" s="921"/>
      <c r="E287" s="921" t="s">
        <v>19</v>
      </c>
      <c r="F287" s="923" t="str">
        <f>VLOOKUP(E287,$S$14:$T$18,2,0)</f>
        <v>-</v>
      </c>
      <c r="G287" s="84"/>
      <c r="H287" s="82"/>
      <c r="I287" s="921"/>
      <c r="J287" s="913">
        <f t="shared" ref="J287" si="91">SUM(K287:O289)</f>
        <v>0</v>
      </c>
      <c r="K287" s="913"/>
      <c r="L287" s="913"/>
      <c r="M287" s="913"/>
      <c r="N287" s="913"/>
      <c r="O287" s="913"/>
      <c r="P287" s="913"/>
      <c r="Q287" s="484"/>
      <c r="R287" s="484"/>
    </row>
    <row r="288" spans="1:18" s="95" customFormat="1" ht="15.75" hidden="1" customHeight="1" outlineLevel="1">
      <c r="A288" s="484"/>
      <c r="B288" s="916"/>
      <c r="C288" s="925"/>
      <c r="D288" s="921"/>
      <c r="E288" s="921"/>
      <c r="F288" s="923"/>
      <c r="G288" s="87"/>
      <c r="H288" s="82"/>
      <c r="I288" s="921"/>
      <c r="J288" s="914"/>
      <c r="K288" s="914"/>
      <c r="L288" s="914"/>
      <c r="M288" s="914"/>
      <c r="N288" s="914"/>
      <c r="O288" s="914"/>
      <c r="P288" s="914"/>
      <c r="Q288" s="484"/>
      <c r="R288" s="484"/>
    </row>
    <row r="289" spans="1:18" s="95" customFormat="1" ht="15.75" hidden="1" customHeight="1" outlineLevel="1">
      <c r="A289" s="484"/>
      <c r="B289" s="917"/>
      <c r="C289" s="926"/>
      <c r="D289" s="922"/>
      <c r="E289" s="922"/>
      <c r="F289" s="924"/>
      <c r="G289" s="92"/>
      <c r="H289" s="90"/>
      <c r="I289" s="922"/>
      <c r="J289" s="915"/>
      <c r="K289" s="915"/>
      <c r="L289" s="915"/>
      <c r="M289" s="915"/>
      <c r="N289" s="915"/>
      <c r="O289" s="915"/>
      <c r="P289" s="915"/>
      <c r="Q289" s="484"/>
      <c r="R289" s="484"/>
    </row>
    <row r="290" spans="1:18" s="95" customFormat="1" ht="15.75" hidden="1" customHeight="1" outlineLevel="1">
      <c r="A290" s="484"/>
      <c r="B290" s="916">
        <v>93</v>
      </c>
      <c r="C290" s="925"/>
      <c r="D290" s="921"/>
      <c r="E290" s="921" t="s">
        <v>19</v>
      </c>
      <c r="F290" s="923" t="str">
        <f>VLOOKUP(E290,$S$14:$T$18,2,0)</f>
        <v>-</v>
      </c>
      <c r="G290" s="84"/>
      <c r="H290" s="82"/>
      <c r="I290" s="921"/>
      <c r="J290" s="913">
        <f t="shared" ref="J290" si="92">SUM(K290:O292)</f>
        <v>0</v>
      </c>
      <c r="K290" s="913"/>
      <c r="L290" s="913"/>
      <c r="M290" s="913"/>
      <c r="N290" s="913"/>
      <c r="O290" s="913"/>
      <c r="P290" s="913"/>
      <c r="Q290" s="484"/>
      <c r="R290" s="484"/>
    </row>
    <row r="291" spans="1:18" s="95" customFormat="1" ht="15.75" hidden="1" customHeight="1" outlineLevel="1">
      <c r="A291" s="484"/>
      <c r="B291" s="916"/>
      <c r="C291" s="925"/>
      <c r="D291" s="921"/>
      <c r="E291" s="921"/>
      <c r="F291" s="923"/>
      <c r="G291" s="87"/>
      <c r="H291" s="82"/>
      <c r="I291" s="921"/>
      <c r="J291" s="914"/>
      <c r="K291" s="914"/>
      <c r="L291" s="914"/>
      <c r="M291" s="914"/>
      <c r="N291" s="914"/>
      <c r="O291" s="914"/>
      <c r="P291" s="914"/>
      <c r="Q291" s="484"/>
      <c r="R291" s="484"/>
    </row>
    <row r="292" spans="1:18" s="95" customFormat="1" ht="15.75" hidden="1" customHeight="1" outlineLevel="1">
      <c r="A292" s="484"/>
      <c r="B292" s="917"/>
      <c r="C292" s="926"/>
      <c r="D292" s="922"/>
      <c r="E292" s="922"/>
      <c r="F292" s="924"/>
      <c r="G292" s="92"/>
      <c r="H292" s="90"/>
      <c r="I292" s="922"/>
      <c r="J292" s="915"/>
      <c r="K292" s="915"/>
      <c r="L292" s="915"/>
      <c r="M292" s="915"/>
      <c r="N292" s="915"/>
      <c r="O292" s="915"/>
      <c r="P292" s="915"/>
      <c r="Q292" s="484"/>
      <c r="R292" s="484"/>
    </row>
    <row r="293" spans="1:18" s="95" customFormat="1" ht="15.75" hidden="1" customHeight="1" outlineLevel="1">
      <c r="A293" s="484"/>
      <c r="B293" s="916">
        <v>94</v>
      </c>
      <c r="C293" s="925"/>
      <c r="D293" s="921"/>
      <c r="E293" s="921" t="s">
        <v>19</v>
      </c>
      <c r="F293" s="923" t="str">
        <f>VLOOKUP(E293,$S$14:$T$18,2,0)</f>
        <v>-</v>
      </c>
      <c r="G293" s="84"/>
      <c r="H293" s="82"/>
      <c r="I293" s="921"/>
      <c r="J293" s="913">
        <f t="shared" ref="J293" si="93">SUM(K293:O295)</f>
        <v>0</v>
      </c>
      <c r="K293" s="913"/>
      <c r="L293" s="913"/>
      <c r="M293" s="913"/>
      <c r="N293" s="913"/>
      <c r="O293" s="913"/>
      <c r="P293" s="913"/>
      <c r="Q293" s="484"/>
      <c r="R293" s="484"/>
    </row>
    <row r="294" spans="1:18" s="95" customFormat="1" ht="15.75" hidden="1" customHeight="1" outlineLevel="1">
      <c r="A294" s="484"/>
      <c r="B294" s="916"/>
      <c r="C294" s="925"/>
      <c r="D294" s="921"/>
      <c r="E294" s="921"/>
      <c r="F294" s="923"/>
      <c r="G294" s="87"/>
      <c r="H294" s="82"/>
      <c r="I294" s="921"/>
      <c r="J294" s="914"/>
      <c r="K294" s="914"/>
      <c r="L294" s="914"/>
      <c r="M294" s="914"/>
      <c r="N294" s="914"/>
      <c r="O294" s="914"/>
      <c r="P294" s="914"/>
      <c r="Q294" s="484"/>
      <c r="R294" s="484"/>
    </row>
    <row r="295" spans="1:18" s="95" customFormat="1" ht="15.75" hidden="1" customHeight="1" outlineLevel="1">
      <c r="A295" s="484"/>
      <c r="B295" s="917"/>
      <c r="C295" s="926"/>
      <c r="D295" s="922"/>
      <c r="E295" s="922"/>
      <c r="F295" s="924"/>
      <c r="G295" s="92"/>
      <c r="H295" s="90"/>
      <c r="I295" s="922"/>
      <c r="J295" s="915"/>
      <c r="K295" s="915"/>
      <c r="L295" s="915"/>
      <c r="M295" s="915"/>
      <c r="N295" s="915"/>
      <c r="O295" s="915"/>
      <c r="P295" s="915"/>
      <c r="Q295" s="484"/>
      <c r="R295" s="484"/>
    </row>
    <row r="296" spans="1:18" s="95" customFormat="1" ht="15.75" hidden="1" customHeight="1" outlineLevel="1">
      <c r="A296" s="484"/>
      <c r="B296" s="916">
        <v>95</v>
      </c>
      <c r="C296" s="925"/>
      <c r="D296" s="921"/>
      <c r="E296" s="921" t="s">
        <v>19</v>
      </c>
      <c r="F296" s="923" t="str">
        <f>VLOOKUP(E296,$S$14:$T$18,2,0)</f>
        <v>-</v>
      </c>
      <c r="G296" s="84"/>
      <c r="H296" s="82"/>
      <c r="I296" s="921"/>
      <c r="J296" s="913">
        <f t="shared" ref="J296" si="94">SUM(K296:O298)</f>
        <v>0</v>
      </c>
      <c r="K296" s="913"/>
      <c r="L296" s="913"/>
      <c r="M296" s="913"/>
      <c r="N296" s="913"/>
      <c r="O296" s="913"/>
      <c r="P296" s="913"/>
      <c r="Q296" s="484"/>
      <c r="R296" s="484"/>
    </row>
    <row r="297" spans="1:18" s="95" customFormat="1" ht="15.75" hidden="1" customHeight="1" outlineLevel="1">
      <c r="A297" s="484"/>
      <c r="B297" s="916"/>
      <c r="C297" s="925"/>
      <c r="D297" s="921"/>
      <c r="E297" s="921"/>
      <c r="F297" s="923"/>
      <c r="G297" s="87"/>
      <c r="H297" s="82"/>
      <c r="I297" s="921"/>
      <c r="J297" s="914"/>
      <c r="K297" s="914"/>
      <c r="L297" s="914"/>
      <c r="M297" s="914"/>
      <c r="N297" s="914"/>
      <c r="O297" s="914"/>
      <c r="P297" s="914"/>
      <c r="Q297" s="484"/>
      <c r="R297" s="484"/>
    </row>
    <row r="298" spans="1:18" s="95" customFormat="1" ht="15.75" hidden="1" customHeight="1" outlineLevel="1">
      <c r="A298" s="484"/>
      <c r="B298" s="917"/>
      <c r="C298" s="926"/>
      <c r="D298" s="922"/>
      <c r="E298" s="922"/>
      <c r="F298" s="924"/>
      <c r="G298" s="92"/>
      <c r="H298" s="90"/>
      <c r="I298" s="922"/>
      <c r="J298" s="915"/>
      <c r="K298" s="915"/>
      <c r="L298" s="915"/>
      <c r="M298" s="915"/>
      <c r="N298" s="915"/>
      <c r="O298" s="915"/>
      <c r="P298" s="915"/>
      <c r="Q298" s="484"/>
      <c r="R298" s="484"/>
    </row>
    <row r="299" spans="1:18" s="95" customFormat="1" ht="15.75" hidden="1" customHeight="1" outlineLevel="1">
      <c r="A299" s="484"/>
      <c r="B299" s="916">
        <v>96</v>
      </c>
      <c r="C299" s="925"/>
      <c r="D299" s="921"/>
      <c r="E299" s="921" t="s">
        <v>19</v>
      </c>
      <c r="F299" s="923" t="str">
        <f>VLOOKUP(E299,$S$14:$T$18,2,0)</f>
        <v>-</v>
      </c>
      <c r="G299" s="84"/>
      <c r="H299" s="82"/>
      <c r="I299" s="921"/>
      <c r="J299" s="913">
        <f t="shared" ref="J299" si="95">SUM(K299:O301)</f>
        <v>0</v>
      </c>
      <c r="K299" s="913"/>
      <c r="L299" s="913"/>
      <c r="M299" s="913"/>
      <c r="N299" s="913"/>
      <c r="O299" s="913"/>
      <c r="P299" s="913"/>
      <c r="Q299" s="484"/>
      <c r="R299" s="484"/>
    </row>
    <row r="300" spans="1:18" s="95" customFormat="1" ht="15.75" hidden="1" customHeight="1" outlineLevel="1">
      <c r="A300" s="484"/>
      <c r="B300" s="916"/>
      <c r="C300" s="925"/>
      <c r="D300" s="921"/>
      <c r="E300" s="921"/>
      <c r="F300" s="923"/>
      <c r="G300" s="87"/>
      <c r="H300" s="82"/>
      <c r="I300" s="921"/>
      <c r="J300" s="914"/>
      <c r="K300" s="914"/>
      <c r="L300" s="914"/>
      <c r="M300" s="914"/>
      <c r="N300" s="914"/>
      <c r="O300" s="914"/>
      <c r="P300" s="914"/>
      <c r="Q300" s="484"/>
      <c r="R300" s="484"/>
    </row>
    <row r="301" spans="1:18" s="95" customFormat="1" ht="15.75" hidden="1" customHeight="1" outlineLevel="1">
      <c r="A301" s="484"/>
      <c r="B301" s="917"/>
      <c r="C301" s="926"/>
      <c r="D301" s="922"/>
      <c r="E301" s="922"/>
      <c r="F301" s="924"/>
      <c r="G301" s="92"/>
      <c r="H301" s="90"/>
      <c r="I301" s="922"/>
      <c r="J301" s="915"/>
      <c r="K301" s="915"/>
      <c r="L301" s="915"/>
      <c r="M301" s="915"/>
      <c r="N301" s="915"/>
      <c r="O301" s="915"/>
      <c r="P301" s="915"/>
      <c r="Q301" s="484"/>
      <c r="R301" s="484"/>
    </row>
    <row r="302" spans="1:18" s="95" customFormat="1" ht="15.75" hidden="1" customHeight="1" outlineLevel="1">
      <c r="A302" s="484"/>
      <c r="B302" s="916">
        <v>97</v>
      </c>
      <c r="C302" s="925"/>
      <c r="D302" s="921"/>
      <c r="E302" s="921" t="s">
        <v>19</v>
      </c>
      <c r="F302" s="923" t="str">
        <f>VLOOKUP(E302,$S$14:$T$18,2,0)</f>
        <v>-</v>
      </c>
      <c r="G302" s="84"/>
      <c r="H302" s="82"/>
      <c r="I302" s="921"/>
      <c r="J302" s="913">
        <f t="shared" ref="J302" si="96">SUM(K302:O304)</f>
        <v>0</v>
      </c>
      <c r="K302" s="913"/>
      <c r="L302" s="913"/>
      <c r="M302" s="913"/>
      <c r="N302" s="913"/>
      <c r="O302" s="913"/>
      <c r="P302" s="913"/>
      <c r="Q302" s="484"/>
      <c r="R302" s="484"/>
    </row>
    <row r="303" spans="1:18" s="95" customFormat="1" ht="15.75" hidden="1" customHeight="1" outlineLevel="1">
      <c r="A303" s="484"/>
      <c r="B303" s="916"/>
      <c r="C303" s="925"/>
      <c r="D303" s="921"/>
      <c r="E303" s="921"/>
      <c r="F303" s="923"/>
      <c r="G303" s="87"/>
      <c r="H303" s="82"/>
      <c r="I303" s="921"/>
      <c r="J303" s="914"/>
      <c r="K303" s="914"/>
      <c r="L303" s="914"/>
      <c r="M303" s="914"/>
      <c r="N303" s="914"/>
      <c r="O303" s="914"/>
      <c r="P303" s="914"/>
      <c r="Q303" s="484"/>
      <c r="R303" s="484"/>
    </row>
    <row r="304" spans="1:18" s="95" customFormat="1" ht="15.75" hidden="1" customHeight="1" outlineLevel="1">
      <c r="A304" s="484"/>
      <c r="B304" s="917"/>
      <c r="C304" s="926"/>
      <c r="D304" s="922"/>
      <c r="E304" s="922"/>
      <c r="F304" s="924"/>
      <c r="G304" s="92"/>
      <c r="H304" s="90"/>
      <c r="I304" s="922"/>
      <c r="J304" s="915"/>
      <c r="K304" s="915"/>
      <c r="L304" s="915"/>
      <c r="M304" s="915"/>
      <c r="N304" s="915"/>
      <c r="O304" s="915"/>
      <c r="P304" s="915"/>
      <c r="Q304" s="484"/>
      <c r="R304" s="484"/>
    </row>
    <row r="305" spans="1:18" s="95" customFormat="1" ht="15.75" hidden="1" customHeight="1" outlineLevel="1">
      <c r="A305" s="484"/>
      <c r="B305" s="916">
        <v>98</v>
      </c>
      <c r="C305" s="925"/>
      <c r="D305" s="921"/>
      <c r="E305" s="921" t="s">
        <v>19</v>
      </c>
      <c r="F305" s="923" t="str">
        <f>VLOOKUP(E305,$S$14:$T$18,2,0)</f>
        <v>-</v>
      </c>
      <c r="G305" s="84"/>
      <c r="H305" s="82"/>
      <c r="I305" s="921"/>
      <c r="J305" s="913">
        <f t="shared" ref="J305" si="97">SUM(K305:O307)</f>
        <v>0</v>
      </c>
      <c r="K305" s="913"/>
      <c r="L305" s="913"/>
      <c r="M305" s="913"/>
      <c r="N305" s="913"/>
      <c r="O305" s="913"/>
      <c r="P305" s="913"/>
      <c r="Q305" s="484"/>
      <c r="R305" s="484"/>
    </row>
    <row r="306" spans="1:18" s="95" customFormat="1" ht="15.75" hidden="1" customHeight="1" outlineLevel="1">
      <c r="A306" s="484"/>
      <c r="B306" s="916"/>
      <c r="C306" s="925"/>
      <c r="D306" s="921"/>
      <c r="E306" s="921"/>
      <c r="F306" s="923"/>
      <c r="G306" s="87"/>
      <c r="H306" s="82"/>
      <c r="I306" s="921"/>
      <c r="J306" s="914"/>
      <c r="K306" s="914"/>
      <c r="L306" s="914"/>
      <c r="M306" s="914"/>
      <c r="N306" s="914"/>
      <c r="O306" s="914"/>
      <c r="P306" s="914"/>
      <c r="Q306" s="484"/>
      <c r="R306" s="484"/>
    </row>
    <row r="307" spans="1:18" s="95" customFormat="1" ht="15.75" hidden="1" customHeight="1" outlineLevel="1">
      <c r="A307" s="484"/>
      <c r="B307" s="917"/>
      <c r="C307" s="926"/>
      <c r="D307" s="922"/>
      <c r="E307" s="922"/>
      <c r="F307" s="924"/>
      <c r="G307" s="92"/>
      <c r="H307" s="90"/>
      <c r="I307" s="922"/>
      <c r="J307" s="915"/>
      <c r="K307" s="915"/>
      <c r="L307" s="915"/>
      <c r="M307" s="915"/>
      <c r="N307" s="915"/>
      <c r="O307" s="915"/>
      <c r="P307" s="915"/>
      <c r="Q307" s="484"/>
      <c r="R307" s="484"/>
    </row>
    <row r="308" spans="1:18" s="95" customFormat="1" ht="15.75" hidden="1" customHeight="1" outlineLevel="1">
      <c r="A308" s="484"/>
      <c r="B308" s="916">
        <v>99</v>
      </c>
      <c r="C308" s="925"/>
      <c r="D308" s="921"/>
      <c r="E308" s="921" t="s">
        <v>19</v>
      </c>
      <c r="F308" s="923" t="str">
        <f>VLOOKUP(E308,$S$14:$T$18,2,0)</f>
        <v>-</v>
      </c>
      <c r="G308" s="84"/>
      <c r="H308" s="82"/>
      <c r="I308" s="921"/>
      <c r="J308" s="913">
        <f t="shared" ref="J308" si="98">SUM(K308:O310)</f>
        <v>0</v>
      </c>
      <c r="K308" s="913"/>
      <c r="L308" s="913"/>
      <c r="M308" s="913"/>
      <c r="N308" s="913"/>
      <c r="O308" s="913"/>
      <c r="P308" s="913"/>
      <c r="Q308" s="484"/>
      <c r="R308" s="484"/>
    </row>
    <row r="309" spans="1:18" s="95" customFormat="1" ht="15.75" hidden="1" customHeight="1" outlineLevel="1">
      <c r="A309" s="484"/>
      <c r="B309" s="916"/>
      <c r="C309" s="925"/>
      <c r="D309" s="921"/>
      <c r="E309" s="921"/>
      <c r="F309" s="923"/>
      <c r="G309" s="87"/>
      <c r="H309" s="82"/>
      <c r="I309" s="921"/>
      <c r="J309" s="914"/>
      <c r="K309" s="914"/>
      <c r="L309" s="914"/>
      <c r="M309" s="914"/>
      <c r="N309" s="914"/>
      <c r="O309" s="914"/>
      <c r="P309" s="914"/>
      <c r="Q309" s="484"/>
      <c r="R309" s="484"/>
    </row>
    <row r="310" spans="1:18" s="95" customFormat="1" ht="15.75" hidden="1" customHeight="1" outlineLevel="1">
      <c r="A310" s="484"/>
      <c r="B310" s="917"/>
      <c r="C310" s="926"/>
      <c r="D310" s="922"/>
      <c r="E310" s="922"/>
      <c r="F310" s="924"/>
      <c r="G310" s="92"/>
      <c r="H310" s="90"/>
      <c r="I310" s="922"/>
      <c r="J310" s="915"/>
      <c r="K310" s="915"/>
      <c r="L310" s="915"/>
      <c r="M310" s="915"/>
      <c r="N310" s="915"/>
      <c r="O310" s="915"/>
      <c r="P310" s="915"/>
      <c r="Q310" s="484"/>
      <c r="R310" s="484"/>
    </row>
    <row r="311" spans="1:18" s="95" customFormat="1" ht="15.75" hidden="1" customHeight="1" outlineLevel="1">
      <c r="A311" s="484"/>
      <c r="B311" s="916">
        <v>100</v>
      </c>
      <c r="C311" s="925"/>
      <c r="D311" s="921"/>
      <c r="E311" s="921" t="s">
        <v>19</v>
      </c>
      <c r="F311" s="923" t="str">
        <f>VLOOKUP(E311,$S$14:$T$18,2,0)</f>
        <v>-</v>
      </c>
      <c r="G311" s="84"/>
      <c r="H311" s="82"/>
      <c r="I311" s="921"/>
      <c r="J311" s="913">
        <f t="shared" ref="J311" si="99">SUM(K311:O313)</f>
        <v>0</v>
      </c>
      <c r="K311" s="913"/>
      <c r="L311" s="913"/>
      <c r="M311" s="913"/>
      <c r="N311" s="913"/>
      <c r="O311" s="913"/>
      <c r="P311" s="913"/>
      <c r="Q311" s="484"/>
      <c r="R311" s="484"/>
    </row>
    <row r="312" spans="1:18" s="95" customFormat="1" ht="15.75" hidden="1" customHeight="1" outlineLevel="1">
      <c r="A312" s="484"/>
      <c r="B312" s="916"/>
      <c r="C312" s="925"/>
      <c r="D312" s="921"/>
      <c r="E312" s="921"/>
      <c r="F312" s="923"/>
      <c r="G312" s="87"/>
      <c r="H312" s="82"/>
      <c r="I312" s="921"/>
      <c r="J312" s="914"/>
      <c r="K312" s="914"/>
      <c r="L312" s="914"/>
      <c r="M312" s="914"/>
      <c r="N312" s="914"/>
      <c r="O312" s="914"/>
      <c r="P312" s="914"/>
      <c r="Q312" s="484"/>
      <c r="R312" s="484"/>
    </row>
    <row r="313" spans="1:18" s="95" customFormat="1" ht="15.75" hidden="1" customHeight="1" outlineLevel="1">
      <c r="A313" s="484"/>
      <c r="B313" s="917"/>
      <c r="C313" s="926"/>
      <c r="D313" s="922"/>
      <c r="E313" s="922"/>
      <c r="F313" s="924"/>
      <c r="G313" s="92"/>
      <c r="H313" s="90"/>
      <c r="I313" s="922"/>
      <c r="J313" s="915"/>
      <c r="K313" s="915"/>
      <c r="L313" s="915"/>
      <c r="M313" s="915"/>
      <c r="N313" s="915"/>
      <c r="O313" s="915"/>
      <c r="P313" s="915"/>
      <c r="Q313" s="484"/>
      <c r="R313" s="484"/>
    </row>
    <row r="314" spans="1:18" s="95" customFormat="1" ht="15.75" hidden="1" customHeight="1" outlineLevel="1">
      <c r="A314" s="484"/>
      <c r="B314" s="916">
        <v>101</v>
      </c>
      <c r="C314" s="925"/>
      <c r="D314" s="921"/>
      <c r="E314" s="921" t="s">
        <v>19</v>
      </c>
      <c r="F314" s="923" t="str">
        <f>VLOOKUP(E314,$S$14:$T$18,2,0)</f>
        <v>-</v>
      </c>
      <c r="G314" s="84"/>
      <c r="H314" s="82"/>
      <c r="I314" s="921"/>
      <c r="J314" s="913">
        <f t="shared" ref="J314" si="100">SUM(K314:O316)</f>
        <v>0</v>
      </c>
      <c r="K314" s="913"/>
      <c r="L314" s="913"/>
      <c r="M314" s="913"/>
      <c r="N314" s="913"/>
      <c r="O314" s="913"/>
      <c r="P314" s="913"/>
      <c r="Q314" s="484"/>
      <c r="R314" s="484"/>
    </row>
    <row r="315" spans="1:18" s="95" customFormat="1" ht="15.75" hidden="1" customHeight="1" outlineLevel="1">
      <c r="A315" s="484"/>
      <c r="B315" s="916"/>
      <c r="C315" s="925"/>
      <c r="D315" s="921"/>
      <c r="E315" s="921"/>
      <c r="F315" s="923"/>
      <c r="G315" s="87"/>
      <c r="H315" s="82"/>
      <c r="I315" s="921"/>
      <c r="J315" s="914"/>
      <c r="K315" s="914"/>
      <c r="L315" s="914"/>
      <c r="M315" s="914"/>
      <c r="N315" s="914"/>
      <c r="O315" s="914"/>
      <c r="P315" s="914"/>
      <c r="Q315" s="484"/>
      <c r="R315" s="484"/>
    </row>
    <row r="316" spans="1:18" s="95" customFormat="1" ht="15.75" hidden="1" customHeight="1" outlineLevel="1">
      <c r="A316" s="484"/>
      <c r="B316" s="917"/>
      <c r="C316" s="926"/>
      <c r="D316" s="922"/>
      <c r="E316" s="922"/>
      <c r="F316" s="924"/>
      <c r="G316" s="92"/>
      <c r="H316" s="90"/>
      <c r="I316" s="922"/>
      <c r="J316" s="915"/>
      <c r="K316" s="915"/>
      <c r="L316" s="915"/>
      <c r="M316" s="915"/>
      <c r="N316" s="915"/>
      <c r="O316" s="915"/>
      <c r="P316" s="915"/>
      <c r="Q316" s="484"/>
      <c r="R316" s="484"/>
    </row>
    <row r="317" spans="1:18" s="95" customFormat="1" ht="15.75" hidden="1" customHeight="1" outlineLevel="1">
      <c r="A317" s="484"/>
      <c r="B317" s="916">
        <v>102</v>
      </c>
      <c r="C317" s="925"/>
      <c r="D317" s="921"/>
      <c r="E317" s="921" t="s">
        <v>19</v>
      </c>
      <c r="F317" s="923" t="str">
        <f>VLOOKUP(E317,$S$14:$T$18,2,0)</f>
        <v>-</v>
      </c>
      <c r="G317" s="84"/>
      <c r="H317" s="82"/>
      <c r="I317" s="921"/>
      <c r="J317" s="913">
        <f t="shared" ref="J317" si="101">SUM(K317:O319)</f>
        <v>0</v>
      </c>
      <c r="K317" s="913"/>
      <c r="L317" s="913"/>
      <c r="M317" s="913"/>
      <c r="N317" s="913"/>
      <c r="O317" s="913"/>
      <c r="P317" s="913"/>
      <c r="Q317" s="484"/>
      <c r="R317" s="484"/>
    </row>
    <row r="318" spans="1:18" s="95" customFormat="1" ht="15.75" hidden="1" customHeight="1" outlineLevel="1">
      <c r="A318" s="484"/>
      <c r="B318" s="916"/>
      <c r="C318" s="925"/>
      <c r="D318" s="921"/>
      <c r="E318" s="921"/>
      <c r="F318" s="923"/>
      <c r="G318" s="87"/>
      <c r="H318" s="82"/>
      <c r="I318" s="921"/>
      <c r="J318" s="914"/>
      <c r="K318" s="914"/>
      <c r="L318" s="914"/>
      <c r="M318" s="914"/>
      <c r="N318" s="914"/>
      <c r="O318" s="914"/>
      <c r="P318" s="914"/>
      <c r="Q318" s="484"/>
      <c r="R318" s="484"/>
    </row>
    <row r="319" spans="1:18" s="95" customFormat="1" ht="15.75" hidden="1" customHeight="1" outlineLevel="1">
      <c r="A319" s="484"/>
      <c r="B319" s="917"/>
      <c r="C319" s="926"/>
      <c r="D319" s="922"/>
      <c r="E319" s="922"/>
      <c r="F319" s="924"/>
      <c r="G319" s="92"/>
      <c r="H319" s="90"/>
      <c r="I319" s="922"/>
      <c r="J319" s="915"/>
      <c r="K319" s="915"/>
      <c r="L319" s="915"/>
      <c r="M319" s="915"/>
      <c r="N319" s="915"/>
      <c r="O319" s="915"/>
      <c r="P319" s="915"/>
      <c r="Q319" s="484"/>
      <c r="R319" s="484"/>
    </row>
    <row r="320" spans="1:18" s="95" customFormat="1" ht="15.75" hidden="1" customHeight="1" outlineLevel="1">
      <c r="A320" s="484"/>
      <c r="B320" s="916">
        <v>103</v>
      </c>
      <c r="C320" s="925"/>
      <c r="D320" s="921"/>
      <c r="E320" s="921" t="s">
        <v>19</v>
      </c>
      <c r="F320" s="923" t="str">
        <f>VLOOKUP(E320,$S$14:$T$18,2,0)</f>
        <v>-</v>
      </c>
      <c r="G320" s="84"/>
      <c r="H320" s="82"/>
      <c r="I320" s="921"/>
      <c r="J320" s="913">
        <f t="shared" ref="J320" si="102">SUM(K320:O322)</f>
        <v>0</v>
      </c>
      <c r="K320" s="913"/>
      <c r="L320" s="913"/>
      <c r="M320" s="913"/>
      <c r="N320" s="913"/>
      <c r="O320" s="913"/>
      <c r="P320" s="913"/>
      <c r="Q320" s="484"/>
      <c r="R320" s="484"/>
    </row>
    <row r="321" spans="1:18" s="95" customFormat="1" ht="15.75" hidden="1" customHeight="1" outlineLevel="1">
      <c r="A321" s="484"/>
      <c r="B321" s="916"/>
      <c r="C321" s="925"/>
      <c r="D321" s="921"/>
      <c r="E321" s="921"/>
      <c r="F321" s="923"/>
      <c r="G321" s="87"/>
      <c r="H321" s="82"/>
      <c r="I321" s="921"/>
      <c r="J321" s="914"/>
      <c r="K321" s="914"/>
      <c r="L321" s="914"/>
      <c r="M321" s="914"/>
      <c r="N321" s="914"/>
      <c r="O321" s="914"/>
      <c r="P321" s="914"/>
      <c r="Q321" s="484"/>
      <c r="R321" s="484"/>
    </row>
    <row r="322" spans="1:18" s="95" customFormat="1" ht="15.75" hidden="1" customHeight="1" outlineLevel="1">
      <c r="A322" s="484"/>
      <c r="B322" s="917"/>
      <c r="C322" s="926"/>
      <c r="D322" s="922"/>
      <c r="E322" s="922"/>
      <c r="F322" s="924"/>
      <c r="G322" s="92"/>
      <c r="H322" s="90"/>
      <c r="I322" s="922"/>
      <c r="J322" s="915"/>
      <c r="K322" s="915"/>
      <c r="L322" s="915"/>
      <c r="M322" s="915"/>
      <c r="N322" s="915"/>
      <c r="O322" s="915"/>
      <c r="P322" s="915"/>
      <c r="Q322" s="484"/>
      <c r="R322" s="484"/>
    </row>
    <row r="323" spans="1:18" s="95" customFormat="1" ht="15.75" hidden="1" customHeight="1" outlineLevel="1">
      <c r="A323" s="484"/>
      <c r="B323" s="916">
        <v>104</v>
      </c>
      <c r="C323" s="925"/>
      <c r="D323" s="921"/>
      <c r="E323" s="921" t="s">
        <v>19</v>
      </c>
      <c r="F323" s="923" t="str">
        <f>VLOOKUP(E323,$S$14:$T$18,2,0)</f>
        <v>-</v>
      </c>
      <c r="G323" s="84"/>
      <c r="H323" s="82"/>
      <c r="I323" s="921"/>
      <c r="J323" s="913">
        <f t="shared" ref="J323" si="103">SUM(K323:O325)</f>
        <v>0</v>
      </c>
      <c r="K323" s="913"/>
      <c r="L323" s="913"/>
      <c r="M323" s="913"/>
      <c r="N323" s="913"/>
      <c r="O323" s="913"/>
      <c r="P323" s="913"/>
      <c r="Q323" s="484"/>
      <c r="R323" s="484"/>
    </row>
    <row r="324" spans="1:18" s="95" customFormat="1" ht="15.75" hidden="1" customHeight="1" outlineLevel="1">
      <c r="A324" s="484"/>
      <c r="B324" s="916"/>
      <c r="C324" s="925"/>
      <c r="D324" s="921"/>
      <c r="E324" s="921"/>
      <c r="F324" s="923"/>
      <c r="G324" s="87"/>
      <c r="H324" s="82"/>
      <c r="I324" s="921"/>
      <c r="J324" s="914"/>
      <c r="K324" s="914"/>
      <c r="L324" s="914"/>
      <c r="M324" s="914"/>
      <c r="N324" s="914"/>
      <c r="O324" s="914"/>
      <c r="P324" s="914"/>
      <c r="Q324" s="484"/>
      <c r="R324" s="484"/>
    </row>
    <row r="325" spans="1:18" s="95" customFormat="1" ht="15.75" hidden="1" customHeight="1" outlineLevel="1">
      <c r="A325" s="484"/>
      <c r="B325" s="917"/>
      <c r="C325" s="926"/>
      <c r="D325" s="922"/>
      <c r="E325" s="922"/>
      <c r="F325" s="924"/>
      <c r="G325" s="92"/>
      <c r="H325" s="90"/>
      <c r="I325" s="922"/>
      <c r="J325" s="915"/>
      <c r="K325" s="915"/>
      <c r="L325" s="915"/>
      <c r="M325" s="915"/>
      <c r="N325" s="915"/>
      <c r="O325" s="915"/>
      <c r="P325" s="915"/>
      <c r="Q325" s="484"/>
      <c r="R325" s="484"/>
    </row>
    <row r="326" spans="1:18" s="95" customFormat="1" ht="15.75" hidden="1" customHeight="1" outlineLevel="1">
      <c r="A326" s="484"/>
      <c r="B326" s="916">
        <v>105</v>
      </c>
      <c r="C326" s="925"/>
      <c r="D326" s="921"/>
      <c r="E326" s="921" t="s">
        <v>19</v>
      </c>
      <c r="F326" s="923" t="str">
        <f>VLOOKUP(E326,$S$14:$T$18,2,0)</f>
        <v>-</v>
      </c>
      <c r="G326" s="84"/>
      <c r="H326" s="82"/>
      <c r="I326" s="921"/>
      <c r="J326" s="913">
        <f t="shared" ref="J326" si="104">SUM(K326:O328)</f>
        <v>0</v>
      </c>
      <c r="K326" s="913"/>
      <c r="L326" s="913"/>
      <c r="M326" s="913"/>
      <c r="N326" s="913"/>
      <c r="O326" s="913"/>
      <c r="P326" s="913"/>
      <c r="Q326" s="484"/>
      <c r="R326" s="484"/>
    </row>
    <row r="327" spans="1:18" s="95" customFormat="1" ht="15.75" hidden="1" customHeight="1" outlineLevel="1">
      <c r="A327" s="484"/>
      <c r="B327" s="916"/>
      <c r="C327" s="925"/>
      <c r="D327" s="921"/>
      <c r="E327" s="921"/>
      <c r="F327" s="923"/>
      <c r="G327" s="87"/>
      <c r="H327" s="82"/>
      <c r="I327" s="921"/>
      <c r="J327" s="914"/>
      <c r="K327" s="914"/>
      <c r="L327" s="914"/>
      <c r="M327" s="914"/>
      <c r="N327" s="914"/>
      <c r="O327" s="914"/>
      <c r="P327" s="914"/>
      <c r="Q327" s="484"/>
      <c r="R327" s="484"/>
    </row>
    <row r="328" spans="1:18" s="95" customFormat="1" ht="15.75" hidden="1" customHeight="1" outlineLevel="1">
      <c r="A328" s="484"/>
      <c r="B328" s="917"/>
      <c r="C328" s="926"/>
      <c r="D328" s="922"/>
      <c r="E328" s="922"/>
      <c r="F328" s="924"/>
      <c r="G328" s="92"/>
      <c r="H328" s="90"/>
      <c r="I328" s="922"/>
      <c r="J328" s="915"/>
      <c r="K328" s="915"/>
      <c r="L328" s="915"/>
      <c r="M328" s="915"/>
      <c r="N328" s="915"/>
      <c r="O328" s="915"/>
      <c r="P328" s="915"/>
      <c r="Q328" s="484"/>
      <c r="R328" s="484"/>
    </row>
    <row r="329" spans="1:18" s="95" customFormat="1" ht="15.75" hidden="1" customHeight="1" outlineLevel="1">
      <c r="A329" s="484"/>
      <c r="B329" s="916">
        <v>106</v>
      </c>
      <c r="C329" s="925"/>
      <c r="D329" s="921"/>
      <c r="E329" s="921" t="s">
        <v>19</v>
      </c>
      <c r="F329" s="923" t="str">
        <f>VLOOKUP(E329,$S$14:$T$18,2,0)</f>
        <v>-</v>
      </c>
      <c r="G329" s="84"/>
      <c r="H329" s="82"/>
      <c r="I329" s="921"/>
      <c r="J329" s="913">
        <f t="shared" ref="J329" si="105">SUM(K329:O331)</f>
        <v>0</v>
      </c>
      <c r="K329" s="913"/>
      <c r="L329" s="913"/>
      <c r="M329" s="913"/>
      <c r="N329" s="913"/>
      <c r="O329" s="913"/>
      <c r="P329" s="913"/>
      <c r="Q329" s="484"/>
      <c r="R329" s="484"/>
    </row>
    <row r="330" spans="1:18" s="95" customFormat="1" ht="15.75" hidden="1" customHeight="1" outlineLevel="1">
      <c r="A330" s="484"/>
      <c r="B330" s="916"/>
      <c r="C330" s="925"/>
      <c r="D330" s="921"/>
      <c r="E330" s="921"/>
      <c r="F330" s="923"/>
      <c r="G330" s="87"/>
      <c r="H330" s="82"/>
      <c r="I330" s="921"/>
      <c r="J330" s="914"/>
      <c r="K330" s="914"/>
      <c r="L330" s="914"/>
      <c r="M330" s="914"/>
      <c r="N330" s="914"/>
      <c r="O330" s="914"/>
      <c r="P330" s="914"/>
      <c r="Q330" s="484"/>
      <c r="R330" s="484"/>
    </row>
    <row r="331" spans="1:18" s="95" customFormat="1" ht="15.75" hidden="1" customHeight="1" outlineLevel="1">
      <c r="A331" s="484"/>
      <c r="B331" s="917"/>
      <c r="C331" s="926"/>
      <c r="D331" s="922"/>
      <c r="E331" s="922"/>
      <c r="F331" s="924"/>
      <c r="G331" s="92"/>
      <c r="H331" s="90"/>
      <c r="I331" s="922"/>
      <c r="J331" s="915"/>
      <c r="K331" s="915"/>
      <c r="L331" s="915"/>
      <c r="M331" s="915"/>
      <c r="N331" s="915"/>
      <c r="O331" s="915"/>
      <c r="P331" s="915"/>
      <c r="Q331" s="484"/>
      <c r="R331" s="484"/>
    </row>
    <row r="332" spans="1:18" s="95" customFormat="1" ht="15.75" hidden="1" customHeight="1" outlineLevel="1">
      <c r="A332" s="484"/>
      <c r="B332" s="916">
        <v>107</v>
      </c>
      <c r="C332" s="925"/>
      <c r="D332" s="921"/>
      <c r="E332" s="921" t="s">
        <v>19</v>
      </c>
      <c r="F332" s="923" t="str">
        <f>VLOOKUP(E332,$S$14:$T$18,2,0)</f>
        <v>-</v>
      </c>
      <c r="G332" s="84"/>
      <c r="H332" s="82"/>
      <c r="I332" s="921"/>
      <c r="J332" s="913">
        <f t="shared" ref="J332" si="106">SUM(K332:O334)</f>
        <v>0</v>
      </c>
      <c r="K332" s="913"/>
      <c r="L332" s="913"/>
      <c r="M332" s="913"/>
      <c r="N332" s="913"/>
      <c r="O332" s="913"/>
      <c r="P332" s="913"/>
      <c r="Q332" s="484"/>
      <c r="R332" s="484"/>
    </row>
    <row r="333" spans="1:18" s="95" customFormat="1" ht="15.75" hidden="1" customHeight="1" outlineLevel="1">
      <c r="A333" s="484"/>
      <c r="B333" s="916"/>
      <c r="C333" s="925"/>
      <c r="D333" s="921"/>
      <c r="E333" s="921"/>
      <c r="F333" s="923"/>
      <c r="G333" s="87"/>
      <c r="H333" s="82"/>
      <c r="I333" s="921"/>
      <c r="J333" s="914"/>
      <c r="K333" s="914"/>
      <c r="L333" s="914"/>
      <c r="M333" s="914"/>
      <c r="N333" s="914"/>
      <c r="O333" s="914"/>
      <c r="P333" s="914"/>
      <c r="Q333" s="484"/>
      <c r="R333" s="484"/>
    </row>
    <row r="334" spans="1:18" s="95" customFormat="1" ht="15.75" hidden="1" customHeight="1" outlineLevel="1">
      <c r="A334" s="484"/>
      <c r="B334" s="917"/>
      <c r="C334" s="926"/>
      <c r="D334" s="922"/>
      <c r="E334" s="922"/>
      <c r="F334" s="924"/>
      <c r="G334" s="92"/>
      <c r="H334" s="90"/>
      <c r="I334" s="922"/>
      <c r="J334" s="915"/>
      <c r="K334" s="915"/>
      <c r="L334" s="915"/>
      <c r="M334" s="915"/>
      <c r="N334" s="915"/>
      <c r="O334" s="915"/>
      <c r="P334" s="915"/>
      <c r="Q334" s="484"/>
      <c r="R334" s="484"/>
    </row>
    <row r="335" spans="1:18" s="95" customFormat="1" ht="15.75" hidden="1" customHeight="1" outlineLevel="1">
      <c r="A335" s="484"/>
      <c r="B335" s="916">
        <v>108</v>
      </c>
      <c r="C335" s="925"/>
      <c r="D335" s="921"/>
      <c r="E335" s="921" t="s">
        <v>19</v>
      </c>
      <c r="F335" s="923" t="str">
        <f>VLOOKUP(E335,$S$14:$T$18,2,0)</f>
        <v>-</v>
      </c>
      <c r="G335" s="84"/>
      <c r="H335" s="82"/>
      <c r="I335" s="921"/>
      <c r="J335" s="913">
        <f t="shared" ref="J335" si="107">SUM(K335:O337)</f>
        <v>0</v>
      </c>
      <c r="K335" s="913"/>
      <c r="L335" s="913"/>
      <c r="M335" s="913"/>
      <c r="N335" s="913"/>
      <c r="O335" s="913"/>
      <c r="P335" s="913"/>
      <c r="Q335" s="484"/>
      <c r="R335" s="484"/>
    </row>
    <row r="336" spans="1:18" s="95" customFormat="1" ht="15.75" hidden="1" customHeight="1" outlineLevel="1">
      <c r="A336" s="484"/>
      <c r="B336" s="916"/>
      <c r="C336" s="925"/>
      <c r="D336" s="921"/>
      <c r="E336" s="921"/>
      <c r="F336" s="923"/>
      <c r="G336" s="87"/>
      <c r="H336" s="82"/>
      <c r="I336" s="921"/>
      <c r="J336" s="914"/>
      <c r="K336" s="914"/>
      <c r="L336" s="914"/>
      <c r="M336" s="914"/>
      <c r="N336" s="914"/>
      <c r="O336" s="914"/>
      <c r="P336" s="914"/>
      <c r="Q336" s="484"/>
      <c r="R336" s="484"/>
    </row>
    <row r="337" spans="1:18" s="95" customFormat="1" ht="15.75" hidden="1" customHeight="1" outlineLevel="1">
      <c r="A337" s="484"/>
      <c r="B337" s="917"/>
      <c r="C337" s="926"/>
      <c r="D337" s="922"/>
      <c r="E337" s="922"/>
      <c r="F337" s="924"/>
      <c r="G337" s="92"/>
      <c r="H337" s="90"/>
      <c r="I337" s="922"/>
      <c r="J337" s="915"/>
      <c r="K337" s="915"/>
      <c r="L337" s="915"/>
      <c r="M337" s="915"/>
      <c r="N337" s="915"/>
      <c r="O337" s="915"/>
      <c r="P337" s="915"/>
      <c r="Q337" s="484"/>
      <c r="R337" s="484"/>
    </row>
    <row r="338" spans="1:18" s="95" customFormat="1" ht="15.75" hidden="1" customHeight="1" outlineLevel="1">
      <c r="A338" s="484"/>
      <c r="B338" s="916">
        <v>109</v>
      </c>
      <c r="C338" s="925"/>
      <c r="D338" s="921"/>
      <c r="E338" s="921" t="s">
        <v>19</v>
      </c>
      <c r="F338" s="923" t="str">
        <f>VLOOKUP(E338,$S$14:$T$18,2,0)</f>
        <v>-</v>
      </c>
      <c r="G338" s="84"/>
      <c r="H338" s="82"/>
      <c r="I338" s="921"/>
      <c r="J338" s="913">
        <f t="shared" ref="J338" si="108">SUM(K338:O340)</f>
        <v>0</v>
      </c>
      <c r="K338" s="913"/>
      <c r="L338" s="913"/>
      <c r="M338" s="913"/>
      <c r="N338" s="913"/>
      <c r="O338" s="913"/>
      <c r="P338" s="913"/>
      <c r="Q338" s="484"/>
      <c r="R338" s="484"/>
    </row>
    <row r="339" spans="1:18" s="95" customFormat="1" ht="15.75" hidden="1" customHeight="1" outlineLevel="1">
      <c r="A339" s="484"/>
      <c r="B339" s="916"/>
      <c r="C339" s="925"/>
      <c r="D339" s="921"/>
      <c r="E339" s="921"/>
      <c r="F339" s="923"/>
      <c r="G339" s="87"/>
      <c r="H339" s="82"/>
      <c r="I339" s="921"/>
      <c r="J339" s="914"/>
      <c r="K339" s="914"/>
      <c r="L339" s="914"/>
      <c r="M339" s="914"/>
      <c r="N339" s="914"/>
      <c r="O339" s="914"/>
      <c r="P339" s="914"/>
      <c r="Q339" s="484"/>
      <c r="R339" s="484"/>
    </row>
    <row r="340" spans="1:18" s="95" customFormat="1" ht="15.75" hidden="1" customHeight="1" outlineLevel="1">
      <c r="A340" s="484"/>
      <c r="B340" s="917"/>
      <c r="C340" s="926"/>
      <c r="D340" s="922"/>
      <c r="E340" s="922"/>
      <c r="F340" s="924"/>
      <c r="G340" s="92"/>
      <c r="H340" s="90"/>
      <c r="I340" s="922"/>
      <c r="J340" s="915"/>
      <c r="K340" s="915"/>
      <c r="L340" s="915"/>
      <c r="M340" s="915"/>
      <c r="N340" s="915"/>
      <c r="O340" s="915"/>
      <c r="P340" s="915"/>
      <c r="Q340" s="484"/>
      <c r="R340" s="484"/>
    </row>
    <row r="341" spans="1:18" s="95" customFormat="1" ht="15.75" hidden="1" customHeight="1" outlineLevel="1">
      <c r="A341" s="484"/>
      <c r="B341" s="916">
        <v>110</v>
      </c>
      <c r="C341" s="925"/>
      <c r="D341" s="921"/>
      <c r="E341" s="921" t="s">
        <v>19</v>
      </c>
      <c r="F341" s="923" t="str">
        <f>VLOOKUP(E341,$S$14:$T$18,2,0)</f>
        <v>-</v>
      </c>
      <c r="G341" s="84"/>
      <c r="H341" s="82"/>
      <c r="I341" s="921"/>
      <c r="J341" s="913">
        <f t="shared" ref="J341" si="109">SUM(K341:O343)</f>
        <v>0</v>
      </c>
      <c r="K341" s="913"/>
      <c r="L341" s="913"/>
      <c r="M341" s="913"/>
      <c r="N341" s="913"/>
      <c r="O341" s="913"/>
      <c r="P341" s="913"/>
      <c r="Q341" s="484"/>
      <c r="R341" s="484"/>
    </row>
    <row r="342" spans="1:18" s="95" customFormat="1" ht="15.75" hidden="1" customHeight="1" outlineLevel="1">
      <c r="A342" s="484"/>
      <c r="B342" s="916"/>
      <c r="C342" s="925"/>
      <c r="D342" s="921"/>
      <c r="E342" s="921"/>
      <c r="F342" s="923"/>
      <c r="G342" s="87"/>
      <c r="H342" s="82"/>
      <c r="I342" s="921"/>
      <c r="J342" s="914"/>
      <c r="K342" s="914"/>
      <c r="L342" s="914"/>
      <c r="M342" s="914"/>
      <c r="N342" s="914"/>
      <c r="O342" s="914"/>
      <c r="P342" s="914"/>
      <c r="Q342" s="484"/>
      <c r="R342" s="484"/>
    </row>
    <row r="343" spans="1:18" s="95" customFormat="1" ht="15.75" hidden="1" customHeight="1" outlineLevel="1">
      <c r="A343" s="484"/>
      <c r="B343" s="917"/>
      <c r="C343" s="926"/>
      <c r="D343" s="922"/>
      <c r="E343" s="922"/>
      <c r="F343" s="924"/>
      <c r="G343" s="92"/>
      <c r="H343" s="90"/>
      <c r="I343" s="922"/>
      <c r="J343" s="915"/>
      <c r="K343" s="915"/>
      <c r="L343" s="915"/>
      <c r="M343" s="915"/>
      <c r="N343" s="915"/>
      <c r="O343" s="915"/>
      <c r="P343" s="915"/>
      <c r="Q343" s="484"/>
      <c r="R343" s="484"/>
    </row>
    <row r="344" spans="1:18" s="95" customFormat="1" ht="15.75" hidden="1" customHeight="1" outlineLevel="1">
      <c r="A344" s="484"/>
      <c r="B344" s="916">
        <v>111</v>
      </c>
      <c r="C344" s="925"/>
      <c r="D344" s="921"/>
      <c r="E344" s="921" t="s">
        <v>19</v>
      </c>
      <c r="F344" s="923" t="str">
        <f>VLOOKUP(E344,$S$14:$T$18,2,0)</f>
        <v>-</v>
      </c>
      <c r="G344" s="84"/>
      <c r="H344" s="82"/>
      <c r="I344" s="921"/>
      <c r="J344" s="913">
        <f t="shared" ref="J344" si="110">SUM(K344:O346)</f>
        <v>0</v>
      </c>
      <c r="K344" s="913"/>
      <c r="L344" s="913"/>
      <c r="M344" s="913"/>
      <c r="N344" s="913"/>
      <c r="O344" s="913"/>
      <c r="P344" s="913"/>
      <c r="Q344" s="484"/>
      <c r="R344" s="484"/>
    </row>
    <row r="345" spans="1:18" s="95" customFormat="1" ht="15.75" hidden="1" customHeight="1" outlineLevel="1">
      <c r="A345" s="484"/>
      <c r="B345" s="916"/>
      <c r="C345" s="925"/>
      <c r="D345" s="921"/>
      <c r="E345" s="921"/>
      <c r="F345" s="923"/>
      <c r="G345" s="87"/>
      <c r="H345" s="82"/>
      <c r="I345" s="921"/>
      <c r="J345" s="914"/>
      <c r="K345" s="914"/>
      <c r="L345" s="914"/>
      <c r="M345" s="914"/>
      <c r="N345" s="914"/>
      <c r="O345" s="914"/>
      <c r="P345" s="914"/>
      <c r="Q345" s="484"/>
      <c r="R345" s="484"/>
    </row>
    <row r="346" spans="1:18" s="95" customFormat="1" ht="15.75" hidden="1" customHeight="1" outlineLevel="1">
      <c r="A346" s="484"/>
      <c r="B346" s="917"/>
      <c r="C346" s="926"/>
      <c r="D346" s="922"/>
      <c r="E346" s="922"/>
      <c r="F346" s="924"/>
      <c r="G346" s="92"/>
      <c r="H346" s="90"/>
      <c r="I346" s="922"/>
      <c r="J346" s="915"/>
      <c r="K346" s="915"/>
      <c r="L346" s="915"/>
      <c r="M346" s="915"/>
      <c r="N346" s="915"/>
      <c r="O346" s="915"/>
      <c r="P346" s="915"/>
      <c r="Q346" s="484"/>
      <c r="R346" s="484"/>
    </row>
    <row r="347" spans="1:18" s="95" customFormat="1" ht="15.75" hidden="1" customHeight="1" outlineLevel="1">
      <c r="A347" s="484"/>
      <c r="B347" s="916">
        <v>112</v>
      </c>
      <c r="C347" s="925"/>
      <c r="D347" s="921"/>
      <c r="E347" s="921" t="s">
        <v>19</v>
      </c>
      <c r="F347" s="923" t="str">
        <f>VLOOKUP(E347,$S$14:$T$18,2,0)</f>
        <v>-</v>
      </c>
      <c r="G347" s="84"/>
      <c r="H347" s="82"/>
      <c r="I347" s="921"/>
      <c r="J347" s="913">
        <f t="shared" ref="J347" si="111">SUM(K347:O349)</f>
        <v>0</v>
      </c>
      <c r="K347" s="913"/>
      <c r="L347" s="913"/>
      <c r="M347" s="913"/>
      <c r="N347" s="913"/>
      <c r="O347" s="913"/>
      <c r="P347" s="913"/>
      <c r="Q347" s="484"/>
      <c r="R347" s="484"/>
    </row>
    <row r="348" spans="1:18" s="95" customFormat="1" ht="15.75" hidden="1" customHeight="1" outlineLevel="1">
      <c r="A348" s="484"/>
      <c r="B348" s="916"/>
      <c r="C348" s="925"/>
      <c r="D348" s="921"/>
      <c r="E348" s="921"/>
      <c r="F348" s="923"/>
      <c r="G348" s="87"/>
      <c r="H348" s="82"/>
      <c r="I348" s="921"/>
      <c r="J348" s="914"/>
      <c r="K348" s="914"/>
      <c r="L348" s="914"/>
      <c r="M348" s="914"/>
      <c r="N348" s="914"/>
      <c r="O348" s="914"/>
      <c r="P348" s="914"/>
      <c r="Q348" s="484"/>
      <c r="R348" s="484"/>
    </row>
    <row r="349" spans="1:18" s="95" customFormat="1" ht="15.75" hidden="1" customHeight="1" outlineLevel="1">
      <c r="A349" s="484"/>
      <c r="B349" s="917"/>
      <c r="C349" s="926"/>
      <c r="D349" s="922"/>
      <c r="E349" s="922"/>
      <c r="F349" s="924"/>
      <c r="G349" s="92"/>
      <c r="H349" s="90"/>
      <c r="I349" s="922"/>
      <c r="J349" s="915"/>
      <c r="K349" s="915"/>
      <c r="L349" s="915"/>
      <c r="M349" s="915"/>
      <c r="N349" s="915"/>
      <c r="O349" s="915"/>
      <c r="P349" s="915"/>
      <c r="Q349" s="484"/>
      <c r="R349" s="484"/>
    </row>
    <row r="350" spans="1:18" s="95" customFormat="1" ht="15.75" hidden="1" customHeight="1" outlineLevel="1">
      <c r="A350" s="484"/>
      <c r="B350" s="916">
        <v>113</v>
      </c>
      <c r="C350" s="925"/>
      <c r="D350" s="921"/>
      <c r="E350" s="921" t="s">
        <v>19</v>
      </c>
      <c r="F350" s="923" t="str">
        <f>VLOOKUP(E350,$S$14:$T$18,2,0)</f>
        <v>-</v>
      </c>
      <c r="G350" s="84"/>
      <c r="H350" s="82"/>
      <c r="I350" s="921"/>
      <c r="J350" s="913">
        <f t="shared" ref="J350" si="112">SUM(K350:O352)</f>
        <v>0</v>
      </c>
      <c r="K350" s="913"/>
      <c r="L350" s="913"/>
      <c r="M350" s="913"/>
      <c r="N350" s="913"/>
      <c r="O350" s="913"/>
      <c r="P350" s="913"/>
      <c r="Q350" s="484"/>
      <c r="R350" s="484"/>
    </row>
    <row r="351" spans="1:18" s="95" customFormat="1" ht="15.75" hidden="1" customHeight="1" outlineLevel="1">
      <c r="A351" s="484"/>
      <c r="B351" s="916"/>
      <c r="C351" s="925"/>
      <c r="D351" s="921"/>
      <c r="E351" s="921"/>
      <c r="F351" s="923"/>
      <c r="G351" s="87"/>
      <c r="H351" s="82"/>
      <c r="I351" s="921"/>
      <c r="J351" s="914"/>
      <c r="K351" s="914"/>
      <c r="L351" s="914"/>
      <c r="M351" s="914"/>
      <c r="N351" s="914"/>
      <c r="O351" s="914"/>
      <c r="P351" s="914"/>
      <c r="Q351" s="484"/>
      <c r="R351" s="484"/>
    </row>
    <row r="352" spans="1:18" s="95" customFormat="1" ht="15.75" hidden="1" customHeight="1" outlineLevel="1">
      <c r="A352" s="484"/>
      <c r="B352" s="917"/>
      <c r="C352" s="926"/>
      <c r="D352" s="922"/>
      <c r="E352" s="922"/>
      <c r="F352" s="924"/>
      <c r="G352" s="92"/>
      <c r="H352" s="90"/>
      <c r="I352" s="922"/>
      <c r="J352" s="915"/>
      <c r="K352" s="915"/>
      <c r="L352" s="915"/>
      <c r="M352" s="915"/>
      <c r="N352" s="915"/>
      <c r="O352" s="915"/>
      <c r="P352" s="915"/>
      <c r="Q352" s="484"/>
      <c r="R352" s="484"/>
    </row>
    <row r="353" spans="1:18" s="95" customFormat="1" ht="15.75" hidden="1" customHeight="1" outlineLevel="1">
      <c r="A353" s="484"/>
      <c r="B353" s="916">
        <v>114</v>
      </c>
      <c r="C353" s="925"/>
      <c r="D353" s="921"/>
      <c r="E353" s="921" t="s">
        <v>19</v>
      </c>
      <c r="F353" s="923" t="str">
        <f>VLOOKUP(E353,$S$14:$T$18,2,0)</f>
        <v>-</v>
      </c>
      <c r="G353" s="84"/>
      <c r="H353" s="82"/>
      <c r="I353" s="921"/>
      <c r="J353" s="913">
        <f t="shared" ref="J353" si="113">SUM(K353:O355)</f>
        <v>0</v>
      </c>
      <c r="K353" s="913"/>
      <c r="L353" s="913"/>
      <c r="M353" s="913"/>
      <c r="N353" s="913"/>
      <c r="O353" s="913"/>
      <c r="P353" s="913"/>
      <c r="Q353" s="484"/>
      <c r="R353" s="484"/>
    </row>
    <row r="354" spans="1:18" s="95" customFormat="1" ht="15.75" hidden="1" customHeight="1" outlineLevel="1">
      <c r="A354" s="484"/>
      <c r="B354" s="916"/>
      <c r="C354" s="925"/>
      <c r="D354" s="921"/>
      <c r="E354" s="921"/>
      <c r="F354" s="923"/>
      <c r="G354" s="87"/>
      <c r="H354" s="82"/>
      <c r="I354" s="921"/>
      <c r="J354" s="914"/>
      <c r="K354" s="914"/>
      <c r="L354" s="914"/>
      <c r="M354" s="914"/>
      <c r="N354" s="914"/>
      <c r="O354" s="914"/>
      <c r="P354" s="914"/>
      <c r="Q354" s="484"/>
      <c r="R354" s="484"/>
    </row>
    <row r="355" spans="1:18" s="95" customFormat="1" ht="15.75" hidden="1" customHeight="1" outlineLevel="1">
      <c r="A355" s="484"/>
      <c r="B355" s="917"/>
      <c r="C355" s="926"/>
      <c r="D355" s="922"/>
      <c r="E355" s="922"/>
      <c r="F355" s="924"/>
      <c r="G355" s="92"/>
      <c r="H355" s="90"/>
      <c r="I355" s="922"/>
      <c r="J355" s="915"/>
      <c r="K355" s="915"/>
      <c r="L355" s="915"/>
      <c r="M355" s="915"/>
      <c r="N355" s="915"/>
      <c r="O355" s="915"/>
      <c r="P355" s="915"/>
      <c r="Q355" s="484"/>
      <c r="R355" s="484"/>
    </row>
    <row r="356" spans="1:18" s="95" customFormat="1" ht="15.75" hidden="1" customHeight="1" outlineLevel="1">
      <c r="A356" s="484"/>
      <c r="B356" s="916">
        <v>115</v>
      </c>
      <c r="C356" s="925"/>
      <c r="D356" s="921"/>
      <c r="E356" s="921" t="s">
        <v>19</v>
      </c>
      <c r="F356" s="923" t="str">
        <f>VLOOKUP(E356,$S$14:$T$18,2,0)</f>
        <v>-</v>
      </c>
      <c r="G356" s="84"/>
      <c r="H356" s="82"/>
      <c r="I356" s="921"/>
      <c r="J356" s="913">
        <f t="shared" ref="J356" si="114">SUM(K356:O358)</f>
        <v>0</v>
      </c>
      <c r="K356" s="913"/>
      <c r="L356" s="913"/>
      <c r="M356" s="913"/>
      <c r="N356" s="913"/>
      <c r="O356" s="913"/>
      <c r="P356" s="913"/>
      <c r="Q356" s="484"/>
      <c r="R356" s="484"/>
    </row>
    <row r="357" spans="1:18" s="95" customFormat="1" ht="15.75" hidden="1" customHeight="1" outlineLevel="1">
      <c r="A357" s="484"/>
      <c r="B357" s="916"/>
      <c r="C357" s="925"/>
      <c r="D357" s="921"/>
      <c r="E357" s="921"/>
      <c r="F357" s="923"/>
      <c r="G357" s="87"/>
      <c r="H357" s="82"/>
      <c r="I357" s="921"/>
      <c r="J357" s="914"/>
      <c r="K357" s="914"/>
      <c r="L357" s="914"/>
      <c r="M357" s="914"/>
      <c r="N357" s="914"/>
      <c r="O357" s="914"/>
      <c r="P357" s="914"/>
      <c r="Q357" s="484"/>
      <c r="R357" s="484"/>
    </row>
    <row r="358" spans="1:18" s="95" customFormat="1" ht="15.75" hidden="1" customHeight="1" outlineLevel="1">
      <c r="A358" s="484"/>
      <c r="B358" s="917"/>
      <c r="C358" s="926"/>
      <c r="D358" s="922"/>
      <c r="E358" s="922"/>
      <c r="F358" s="924"/>
      <c r="G358" s="92"/>
      <c r="H358" s="90"/>
      <c r="I358" s="922"/>
      <c r="J358" s="915"/>
      <c r="K358" s="915"/>
      <c r="L358" s="915"/>
      <c r="M358" s="915"/>
      <c r="N358" s="915"/>
      <c r="O358" s="915"/>
      <c r="P358" s="915"/>
      <c r="Q358" s="484"/>
      <c r="R358" s="484"/>
    </row>
    <row r="359" spans="1:18" s="95" customFormat="1" ht="15.75" hidden="1" customHeight="1" outlineLevel="1">
      <c r="A359" s="484"/>
      <c r="B359" s="916">
        <v>116</v>
      </c>
      <c r="C359" s="925"/>
      <c r="D359" s="921"/>
      <c r="E359" s="921" t="s">
        <v>19</v>
      </c>
      <c r="F359" s="923" t="str">
        <f>VLOOKUP(E359,$S$14:$T$18,2,0)</f>
        <v>-</v>
      </c>
      <c r="G359" s="84"/>
      <c r="H359" s="82"/>
      <c r="I359" s="921"/>
      <c r="J359" s="913">
        <f t="shared" ref="J359" si="115">SUM(K359:O361)</f>
        <v>0</v>
      </c>
      <c r="K359" s="913"/>
      <c r="L359" s="913"/>
      <c r="M359" s="913"/>
      <c r="N359" s="913"/>
      <c r="O359" s="913"/>
      <c r="P359" s="913"/>
      <c r="Q359" s="484"/>
      <c r="R359" s="484"/>
    </row>
    <row r="360" spans="1:18" s="95" customFormat="1" ht="15.75" hidden="1" customHeight="1" outlineLevel="1">
      <c r="A360" s="484"/>
      <c r="B360" s="916"/>
      <c r="C360" s="925"/>
      <c r="D360" s="921"/>
      <c r="E360" s="921"/>
      <c r="F360" s="923"/>
      <c r="G360" s="87"/>
      <c r="H360" s="82"/>
      <c r="I360" s="921"/>
      <c r="J360" s="914"/>
      <c r="K360" s="914"/>
      <c r="L360" s="914"/>
      <c r="M360" s="914"/>
      <c r="N360" s="914"/>
      <c r="O360" s="914"/>
      <c r="P360" s="914"/>
      <c r="Q360" s="484"/>
      <c r="R360" s="484"/>
    </row>
    <row r="361" spans="1:18" s="95" customFormat="1" ht="15.75" hidden="1" customHeight="1" outlineLevel="1">
      <c r="A361" s="484"/>
      <c r="B361" s="917"/>
      <c r="C361" s="926"/>
      <c r="D361" s="922"/>
      <c r="E361" s="922"/>
      <c r="F361" s="924"/>
      <c r="G361" s="92"/>
      <c r="H361" s="90"/>
      <c r="I361" s="922"/>
      <c r="J361" s="915"/>
      <c r="K361" s="915"/>
      <c r="L361" s="915"/>
      <c r="M361" s="915"/>
      <c r="N361" s="915"/>
      <c r="O361" s="915"/>
      <c r="P361" s="915"/>
      <c r="Q361" s="484"/>
      <c r="R361" s="484"/>
    </row>
    <row r="362" spans="1:18" s="95" customFormat="1" ht="15.75" hidden="1" customHeight="1" outlineLevel="1">
      <c r="A362" s="484"/>
      <c r="B362" s="916">
        <v>117</v>
      </c>
      <c r="C362" s="925"/>
      <c r="D362" s="921"/>
      <c r="E362" s="921" t="s">
        <v>19</v>
      </c>
      <c r="F362" s="923" t="str">
        <f>VLOOKUP(E362,$S$14:$T$18,2,0)</f>
        <v>-</v>
      </c>
      <c r="G362" s="84"/>
      <c r="H362" s="82"/>
      <c r="I362" s="921"/>
      <c r="J362" s="913">
        <f t="shared" ref="J362" si="116">SUM(K362:O364)</f>
        <v>0</v>
      </c>
      <c r="K362" s="913"/>
      <c r="L362" s="913"/>
      <c r="M362" s="913"/>
      <c r="N362" s="913"/>
      <c r="O362" s="913"/>
      <c r="P362" s="913"/>
      <c r="Q362" s="484"/>
      <c r="R362" s="484"/>
    </row>
    <row r="363" spans="1:18" s="95" customFormat="1" ht="15.75" hidden="1" customHeight="1" outlineLevel="1">
      <c r="A363" s="484"/>
      <c r="B363" s="916"/>
      <c r="C363" s="925"/>
      <c r="D363" s="921"/>
      <c r="E363" s="921"/>
      <c r="F363" s="923"/>
      <c r="G363" s="87"/>
      <c r="H363" s="82"/>
      <c r="I363" s="921"/>
      <c r="J363" s="914"/>
      <c r="K363" s="914"/>
      <c r="L363" s="914"/>
      <c r="M363" s="914"/>
      <c r="N363" s="914"/>
      <c r="O363" s="914"/>
      <c r="P363" s="914"/>
      <c r="Q363" s="484"/>
      <c r="R363" s="484"/>
    </row>
    <row r="364" spans="1:18" s="95" customFormat="1" ht="15.75" hidden="1" customHeight="1" outlineLevel="1">
      <c r="A364" s="484"/>
      <c r="B364" s="917"/>
      <c r="C364" s="926"/>
      <c r="D364" s="922"/>
      <c r="E364" s="922"/>
      <c r="F364" s="924"/>
      <c r="G364" s="92"/>
      <c r="H364" s="90"/>
      <c r="I364" s="922"/>
      <c r="J364" s="915"/>
      <c r="K364" s="915"/>
      <c r="L364" s="915"/>
      <c r="M364" s="915"/>
      <c r="N364" s="915"/>
      <c r="O364" s="915"/>
      <c r="P364" s="915"/>
      <c r="Q364" s="484"/>
      <c r="R364" s="484"/>
    </row>
    <row r="365" spans="1:18" s="95" customFormat="1" ht="15.75" hidden="1" customHeight="1" outlineLevel="1">
      <c r="A365" s="484"/>
      <c r="B365" s="916">
        <v>118</v>
      </c>
      <c r="C365" s="925"/>
      <c r="D365" s="921"/>
      <c r="E365" s="921" t="s">
        <v>19</v>
      </c>
      <c r="F365" s="923" t="str">
        <f>VLOOKUP(E365,$S$14:$T$18,2,0)</f>
        <v>-</v>
      </c>
      <c r="G365" s="84"/>
      <c r="H365" s="82"/>
      <c r="I365" s="921"/>
      <c r="J365" s="913">
        <f t="shared" ref="J365" si="117">SUM(K365:O367)</f>
        <v>0</v>
      </c>
      <c r="K365" s="913"/>
      <c r="L365" s="913"/>
      <c r="M365" s="913"/>
      <c r="N365" s="913"/>
      <c r="O365" s="913"/>
      <c r="P365" s="913"/>
      <c r="Q365" s="484"/>
      <c r="R365" s="484"/>
    </row>
    <row r="366" spans="1:18" s="95" customFormat="1" ht="15.75" hidden="1" customHeight="1" outlineLevel="1">
      <c r="A366" s="484"/>
      <c r="B366" s="916"/>
      <c r="C366" s="925"/>
      <c r="D366" s="921"/>
      <c r="E366" s="921"/>
      <c r="F366" s="923"/>
      <c r="G366" s="87"/>
      <c r="H366" s="82"/>
      <c r="I366" s="921"/>
      <c r="J366" s="914"/>
      <c r="K366" s="914"/>
      <c r="L366" s="914"/>
      <c r="M366" s="914"/>
      <c r="N366" s="914"/>
      <c r="O366" s="914"/>
      <c r="P366" s="914"/>
      <c r="Q366" s="484"/>
      <c r="R366" s="484"/>
    </row>
    <row r="367" spans="1:18" s="95" customFormat="1" ht="15.75" hidden="1" customHeight="1" outlineLevel="1">
      <c r="A367" s="484"/>
      <c r="B367" s="917"/>
      <c r="C367" s="926"/>
      <c r="D367" s="922"/>
      <c r="E367" s="922"/>
      <c r="F367" s="924"/>
      <c r="G367" s="92"/>
      <c r="H367" s="90"/>
      <c r="I367" s="922"/>
      <c r="J367" s="915"/>
      <c r="K367" s="915"/>
      <c r="L367" s="915"/>
      <c r="M367" s="915"/>
      <c r="N367" s="915"/>
      <c r="O367" s="915"/>
      <c r="P367" s="915"/>
      <c r="Q367" s="484"/>
      <c r="R367" s="484"/>
    </row>
    <row r="368" spans="1:18" s="95" customFormat="1" ht="15.75" hidden="1" customHeight="1" outlineLevel="1">
      <c r="A368" s="484"/>
      <c r="B368" s="916">
        <v>119</v>
      </c>
      <c r="C368" s="925"/>
      <c r="D368" s="921"/>
      <c r="E368" s="921" t="s">
        <v>19</v>
      </c>
      <c r="F368" s="923" t="str">
        <f>VLOOKUP(E368,$S$14:$T$18,2,0)</f>
        <v>-</v>
      </c>
      <c r="G368" s="84"/>
      <c r="H368" s="82"/>
      <c r="I368" s="921"/>
      <c r="J368" s="913">
        <f t="shared" ref="J368" si="118">SUM(K368:O370)</f>
        <v>0</v>
      </c>
      <c r="K368" s="913"/>
      <c r="L368" s="913"/>
      <c r="M368" s="913"/>
      <c r="N368" s="913"/>
      <c r="O368" s="913"/>
      <c r="P368" s="913"/>
      <c r="Q368" s="484"/>
      <c r="R368" s="484"/>
    </row>
    <row r="369" spans="1:18" s="95" customFormat="1" ht="15.75" hidden="1" customHeight="1" outlineLevel="1">
      <c r="A369" s="484"/>
      <c r="B369" s="916"/>
      <c r="C369" s="925"/>
      <c r="D369" s="921"/>
      <c r="E369" s="921"/>
      <c r="F369" s="923"/>
      <c r="G369" s="87"/>
      <c r="H369" s="82"/>
      <c r="I369" s="921"/>
      <c r="J369" s="914"/>
      <c r="K369" s="914"/>
      <c r="L369" s="914"/>
      <c r="M369" s="914"/>
      <c r="N369" s="914"/>
      <c r="O369" s="914"/>
      <c r="P369" s="914"/>
      <c r="Q369" s="484"/>
      <c r="R369" s="484"/>
    </row>
    <row r="370" spans="1:18" s="95" customFormat="1" ht="15.75" hidden="1" customHeight="1" outlineLevel="1">
      <c r="A370" s="484"/>
      <c r="B370" s="917"/>
      <c r="C370" s="926"/>
      <c r="D370" s="922"/>
      <c r="E370" s="922"/>
      <c r="F370" s="924"/>
      <c r="G370" s="92"/>
      <c r="H370" s="90"/>
      <c r="I370" s="922"/>
      <c r="J370" s="915"/>
      <c r="K370" s="915"/>
      <c r="L370" s="915"/>
      <c r="M370" s="915"/>
      <c r="N370" s="915"/>
      <c r="O370" s="915"/>
      <c r="P370" s="915"/>
      <c r="Q370" s="484"/>
      <c r="R370" s="484"/>
    </row>
    <row r="371" spans="1:18" s="95" customFormat="1" ht="15.75" hidden="1" customHeight="1" outlineLevel="1">
      <c r="A371" s="484"/>
      <c r="B371" s="916">
        <v>120</v>
      </c>
      <c r="C371" s="925"/>
      <c r="D371" s="921"/>
      <c r="E371" s="921" t="s">
        <v>19</v>
      </c>
      <c r="F371" s="923" t="str">
        <f>VLOOKUP(E371,$S$14:$T$18,2,0)</f>
        <v>-</v>
      </c>
      <c r="G371" s="84"/>
      <c r="H371" s="82"/>
      <c r="I371" s="921"/>
      <c r="J371" s="913">
        <f t="shared" ref="J371" si="119">SUM(K371:O373)</f>
        <v>0</v>
      </c>
      <c r="K371" s="913"/>
      <c r="L371" s="913"/>
      <c r="M371" s="913"/>
      <c r="N371" s="913"/>
      <c r="O371" s="913"/>
      <c r="P371" s="913"/>
      <c r="Q371" s="484"/>
      <c r="R371" s="484"/>
    </row>
    <row r="372" spans="1:18" s="95" customFormat="1" ht="15.75" hidden="1" customHeight="1" outlineLevel="1">
      <c r="A372" s="484"/>
      <c r="B372" s="916"/>
      <c r="C372" s="925"/>
      <c r="D372" s="921"/>
      <c r="E372" s="921"/>
      <c r="F372" s="923"/>
      <c r="G372" s="87"/>
      <c r="H372" s="82"/>
      <c r="I372" s="921"/>
      <c r="J372" s="914"/>
      <c r="K372" s="914"/>
      <c r="L372" s="914"/>
      <c r="M372" s="914"/>
      <c r="N372" s="914"/>
      <c r="O372" s="914"/>
      <c r="P372" s="914"/>
      <c r="Q372" s="484"/>
      <c r="R372" s="484"/>
    </row>
    <row r="373" spans="1:18" s="95" customFormat="1" ht="15.75" hidden="1" customHeight="1" outlineLevel="1">
      <c r="A373" s="484"/>
      <c r="B373" s="917"/>
      <c r="C373" s="926"/>
      <c r="D373" s="922"/>
      <c r="E373" s="922"/>
      <c r="F373" s="924"/>
      <c r="G373" s="92"/>
      <c r="H373" s="90"/>
      <c r="I373" s="922"/>
      <c r="J373" s="915"/>
      <c r="K373" s="915"/>
      <c r="L373" s="915"/>
      <c r="M373" s="915"/>
      <c r="N373" s="915"/>
      <c r="O373" s="915"/>
      <c r="P373" s="915"/>
      <c r="Q373" s="484"/>
      <c r="R373" s="484"/>
    </row>
    <row r="374" spans="1:18" s="95" customFormat="1" ht="15.75" hidden="1" customHeight="1" outlineLevel="1">
      <c r="A374" s="484"/>
      <c r="B374" s="916">
        <v>121</v>
      </c>
      <c r="C374" s="925"/>
      <c r="D374" s="921"/>
      <c r="E374" s="921" t="s">
        <v>19</v>
      </c>
      <c r="F374" s="923" t="str">
        <f>VLOOKUP(E374,$S$14:$T$18,2,0)</f>
        <v>-</v>
      </c>
      <c r="G374" s="84"/>
      <c r="H374" s="82"/>
      <c r="I374" s="921"/>
      <c r="J374" s="913">
        <f t="shared" ref="J374" si="120">SUM(K374:O376)</f>
        <v>0</v>
      </c>
      <c r="K374" s="913"/>
      <c r="L374" s="913"/>
      <c r="M374" s="913"/>
      <c r="N374" s="913"/>
      <c r="O374" s="913"/>
      <c r="P374" s="913"/>
      <c r="Q374" s="484"/>
      <c r="R374" s="484"/>
    </row>
    <row r="375" spans="1:18" s="95" customFormat="1" ht="15.75" hidden="1" customHeight="1" outlineLevel="1">
      <c r="A375" s="484"/>
      <c r="B375" s="916"/>
      <c r="C375" s="925"/>
      <c r="D375" s="921"/>
      <c r="E375" s="921"/>
      <c r="F375" s="923"/>
      <c r="G375" s="87"/>
      <c r="H375" s="82"/>
      <c r="I375" s="921"/>
      <c r="J375" s="914"/>
      <c r="K375" s="914"/>
      <c r="L375" s="914"/>
      <c r="M375" s="914"/>
      <c r="N375" s="914"/>
      <c r="O375" s="914"/>
      <c r="P375" s="914"/>
      <c r="Q375" s="484"/>
      <c r="R375" s="484"/>
    </row>
    <row r="376" spans="1:18" s="95" customFormat="1" ht="15.75" hidden="1" customHeight="1" outlineLevel="1">
      <c r="A376" s="484"/>
      <c r="B376" s="917"/>
      <c r="C376" s="926"/>
      <c r="D376" s="922"/>
      <c r="E376" s="922"/>
      <c r="F376" s="924"/>
      <c r="G376" s="92"/>
      <c r="H376" s="90"/>
      <c r="I376" s="922"/>
      <c r="J376" s="915"/>
      <c r="K376" s="915"/>
      <c r="L376" s="915"/>
      <c r="M376" s="915"/>
      <c r="N376" s="915"/>
      <c r="O376" s="915"/>
      <c r="P376" s="915"/>
      <c r="Q376" s="484"/>
      <c r="R376" s="484"/>
    </row>
    <row r="377" spans="1:18" s="95" customFormat="1" ht="15.75" hidden="1" customHeight="1" outlineLevel="1">
      <c r="A377" s="484"/>
      <c r="B377" s="916">
        <v>122</v>
      </c>
      <c r="C377" s="925"/>
      <c r="D377" s="921"/>
      <c r="E377" s="921" t="s">
        <v>19</v>
      </c>
      <c r="F377" s="923" t="str">
        <f>VLOOKUP(E377,$S$14:$T$18,2,0)</f>
        <v>-</v>
      </c>
      <c r="G377" s="84"/>
      <c r="H377" s="82"/>
      <c r="I377" s="921"/>
      <c r="J377" s="913">
        <f t="shared" ref="J377" si="121">SUM(K377:O379)</f>
        <v>0</v>
      </c>
      <c r="K377" s="913"/>
      <c r="L377" s="913"/>
      <c r="M377" s="913"/>
      <c r="N377" s="913"/>
      <c r="O377" s="913"/>
      <c r="P377" s="913"/>
      <c r="Q377" s="484"/>
      <c r="R377" s="484"/>
    </row>
    <row r="378" spans="1:18" s="95" customFormat="1" ht="15.75" hidden="1" customHeight="1" outlineLevel="1">
      <c r="A378" s="484"/>
      <c r="B378" s="916"/>
      <c r="C378" s="925"/>
      <c r="D378" s="921"/>
      <c r="E378" s="921"/>
      <c r="F378" s="923"/>
      <c r="G378" s="87"/>
      <c r="H378" s="82"/>
      <c r="I378" s="921"/>
      <c r="J378" s="914"/>
      <c r="K378" s="914"/>
      <c r="L378" s="914"/>
      <c r="M378" s="914"/>
      <c r="N378" s="914"/>
      <c r="O378" s="914"/>
      <c r="P378" s="914"/>
      <c r="Q378" s="484"/>
      <c r="R378" s="484"/>
    </row>
    <row r="379" spans="1:18" s="95" customFormat="1" ht="15.75" hidden="1" customHeight="1" outlineLevel="1">
      <c r="A379" s="484"/>
      <c r="B379" s="917"/>
      <c r="C379" s="926"/>
      <c r="D379" s="922"/>
      <c r="E379" s="922"/>
      <c r="F379" s="924"/>
      <c r="G379" s="92"/>
      <c r="H379" s="90"/>
      <c r="I379" s="922"/>
      <c r="J379" s="915"/>
      <c r="K379" s="915"/>
      <c r="L379" s="915"/>
      <c r="M379" s="915"/>
      <c r="N379" s="915"/>
      <c r="O379" s="915"/>
      <c r="P379" s="915"/>
      <c r="Q379" s="484"/>
      <c r="R379" s="484"/>
    </row>
    <row r="380" spans="1:18" s="95" customFormat="1" ht="15.75" hidden="1" customHeight="1" outlineLevel="1">
      <c r="A380" s="484"/>
      <c r="B380" s="916">
        <v>123</v>
      </c>
      <c r="C380" s="925"/>
      <c r="D380" s="921"/>
      <c r="E380" s="921" t="s">
        <v>19</v>
      </c>
      <c r="F380" s="923" t="str">
        <f>VLOOKUP(E380,$S$14:$T$18,2,0)</f>
        <v>-</v>
      </c>
      <c r="G380" s="84"/>
      <c r="H380" s="82"/>
      <c r="I380" s="921"/>
      <c r="J380" s="913">
        <f t="shared" ref="J380" si="122">SUM(K380:O382)</f>
        <v>0</v>
      </c>
      <c r="K380" s="913"/>
      <c r="L380" s="913"/>
      <c r="M380" s="913"/>
      <c r="N380" s="913"/>
      <c r="O380" s="913"/>
      <c r="P380" s="913"/>
      <c r="Q380" s="484"/>
      <c r="R380" s="484"/>
    </row>
    <row r="381" spans="1:18" s="95" customFormat="1" ht="15.75" hidden="1" customHeight="1" outlineLevel="1">
      <c r="A381" s="484"/>
      <c r="B381" s="916"/>
      <c r="C381" s="925"/>
      <c r="D381" s="921"/>
      <c r="E381" s="921"/>
      <c r="F381" s="923"/>
      <c r="G381" s="87"/>
      <c r="H381" s="82"/>
      <c r="I381" s="921"/>
      <c r="J381" s="914"/>
      <c r="K381" s="914"/>
      <c r="L381" s="914"/>
      <c r="M381" s="914"/>
      <c r="N381" s="914"/>
      <c r="O381" s="914"/>
      <c r="P381" s="914"/>
      <c r="Q381" s="484"/>
      <c r="R381" s="484"/>
    </row>
    <row r="382" spans="1:18" s="95" customFormat="1" ht="15.75" hidden="1" customHeight="1" outlineLevel="1">
      <c r="A382" s="484"/>
      <c r="B382" s="917"/>
      <c r="C382" s="926"/>
      <c r="D382" s="922"/>
      <c r="E382" s="922"/>
      <c r="F382" s="924"/>
      <c r="G382" s="92"/>
      <c r="H382" s="90"/>
      <c r="I382" s="922"/>
      <c r="J382" s="915"/>
      <c r="K382" s="915"/>
      <c r="L382" s="915"/>
      <c r="M382" s="915"/>
      <c r="N382" s="915"/>
      <c r="O382" s="915"/>
      <c r="P382" s="915"/>
      <c r="Q382" s="484"/>
      <c r="R382" s="484"/>
    </row>
    <row r="383" spans="1:18" s="95" customFormat="1" ht="15.75" hidden="1" customHeight="1" outlineLevel="1">
      <c r="A383" s="484"/>
      <c r="B383" s="916">
        <v>124</v>
      </c>
      <c r="C383" s="925"/>
      <c r="D383" s="921"/>
      <c r="E383" s="921" t="s">
        <v>19</v>
      </c>
      <c r="F383" s="923" t="str">
        <f>VLOOKUP(E383,$S$14:$T$18,2,0)</f>
        <v>-</v>
      </c>
      <c r="G383" s="84"/>
      <c r="H383" s="82"/>
      <c r="I383" s="921"/>
      <c r="J383" s="913">
        <f t="shared" ref="J383" si="123">SUM(K383:O385)</f>
        <v>0</v>
      </c>
      <c r="K383" s="913"/>
      <c r="L383" s="913"/>
      <c r="M383" s="913"/>
      <c r="N383" s="913"/>
      <c r="O383" s="913"/>
      <c r="P383" s="913"/>
      <c r="Q383" s="484"/>
      <c r="R383" s="484"/>
    </row>
    <row r="384" spans="1:18" s="95" customFormat="1" ht="15.75" hidden="1" customHeight="1" outlineLevel="1">
      <c r="A384" s="484"/>
      <c r="B384" s="916"/>
      <c r="C384" s="925"/>
      <c r="D384" s="921"/>
      <c r="E384" s="921"/>
      <c r="F384" s="923"/>
      <c r="G384" s="87"/>
      <c r="H384" s="82"/>
      <c r="I384" s="921"/>
      <c r="J384" s="914"/>
      <c r="K384" s="914"/>
      <c r="L384" s="914"/>
      <c r="M384" s="914"/>
      <c r="N384" s="914"/>
      <c r="O384" s="914"/>
      <c r="P384" s="914"/>
      <c r="Q384" s="484"/>
      <c r="R384" s="484"/>
    </row>
    <row r="385" spans="1:18" s="95" customFormat="1" ht="15.75" hidden="1" customHeight="1" outlineLevel="1">
      <c r="A385" s="484"/>
      <c r="B385" s="917"/>
      <c r="C385" s="926"/>
      <c r="D385" s="922"/>
      <c r="E385" s="922"/>
      <c r="F385" s="924"/>
      <c r="G385" s="92"/>
      <c r="H385" s="90"/>
      <c r="I385" s="922"/>
      <c r="J385" s="915"/>
      <c r="K385" s="915"/>
      <c r="L385" s="915"/>
      <c r="M385" s="915"/>
      <c r="N385" s="915"/>
      <c r="O385" s="915"/>
      <c r="P385" s="915"/>
      <c r="Q385" s="484"/>
      <c r="R385" s="484"/>
    </row>
    <row r="386" spans="1:18" s="95" customFormat="1" ht="15.75" hidden="1" customHeight="1" outlineLevel="1">
      <c r="A386" s="484"/>
      <c r="B386" s="916">
        <v>125</v>
      </c>
      <c r="C386" s="925"/>
      <c r="D386" s="921"/>
      <c r="E386" s="921" t="s">
        <v>19</v>
      </c>
      <c r="F386" s="923" t="str">
        <f>VLOOKUP(E386,$S$14:$T$18,2,0)</f>
        <v>-</v>
      </c>
      <c r="G386" s="84"/>
      <c r="H386" s="82"/>
      <c r="I386" s="921"/>
      <c r="J386" s="913">
        <f t="shared" ref="J386" si="124">SUM(K386:O388)</f>
        <v>0</v>
      </c>
      <c r="K386" s="913"/>
      <c r="L386" s="913"/>
      <c r="M386" s="913"/>
      <c r="N386" s="913"/>
      <c r="O386" s="913"/>
      <c r="P386" s="913"/>
      <c r="Q386" s="484"/>
      <c r="R386" s="484"/>
    </row>
    <row r="387" spans="1:18" s="95" customFormat="1" ht="15.75" hidden="1" customHeight="1" outlineLevel="1">
      <c r="A387" s="484"/>
      <c r="B387" s="916"/>
      <c r="C387" s="925"/>
      <c r="D387" s="921"/>
      <c r="E387" s="921"/>
      <c r="F387" s="923"/>
      <c r="G387" s="87"/>
      <c r="H387" s="82"/>
      <c r="I387" s="921"/>
      <c r="J387" s="914"/>
      <c r="K387" s="914"/>
      <c r="L387" s="914"/>
      <c r="M387" s="914"/>
      <c r="N387" s="914"/>
      <c r="O387" s="914"/>
      <c r="P387" s="914"/>
      <c r="Q387" s="484"/>
      <c r="R387" s="484"/>
    </row>
    <row r="388" spans="1:18" s="95" customFormat="1" ht="15.75" hidden="1" customHeight="1" outlineLevel="1">
      <c r="A388" s="484"/>
      <c r="B388" s="917"/>
      <c r="C388" s="926"/>
      <c r="D388" s="922"/>
      <c r="E388" s="922"/>
      <c r="F388" s="924"/>
      <c r="G388" s="92"/>
      <c r="H388" s="90"/>
      <c r="I388" s="922"/>
      <c r="J388" s="915"/>
      <c r="K388" s="915"/>
      <c r="L388" s="915"/>
      <c r="M388" s="915"/>
      <c r="N388" s="915"/>
      <c r="O388" s="915"/>
      <c r="P388" s="915"/>
      <c r="Q388" s="484"/>
      <c r="R388" s="484"/>
    </row>
    <row r="389" spans="1:18" s="95" customFormat="1" ht="15.75" hidden="1" customHeight="1" outlineLevel="1">
      <c r="A389" s="484"/>
      <c r="B389" s="916">
        <v>126</v>
      </c>
      <c r="C389" s="925"/>
      <c r="D389" s="921"/>
      <c r="E389" s="921" t="s">
        <v>19</v>
      </c>
      <c r="F389" s="923" t="str">
        <f>VLOOKUP(E389,$S$14:$T$18,2,0)</f>
        <v>-</v>
      </c>
      <c r="G389" s="84"/>
      <c r="H389" s="82"/>
      <c r="I389" s="921"/>
      <c r="J389" s="913">
        <f t="shared" ref="J389" si="125">SUM(K389:O391)</f>
        <v>0</v>
      </c>
      <c r="K389" s="913"/>
      <c r="L389" s="913"/>
      <c r="M389" s="913"/>
      <c r="N389" s="913"/>
      <c r="O389" s="913"/>
      <c r="P389" s="913"/>
      <c r="Q389" s="484"/>
      <c r="R389" s="484"/>
    </row>
    <row r="390" spans="1:18" s="95" customFormat="1" ht="15.75" hidden="1" customHeight="1" outlineLevel="1">
      <c r="A390" s="484"/>
      <c r="B390" s="916"/>
      <c r="C390" s="925"/>
      <c r="D390" s="921"/>
      <c r="E390" s="921"/>
      <c r="F390" s="923"/>
      <c r="G390" s="87"/>
      <c r="H390" s="82"/>
      <c r="I390" s="921"/>
      <c r="J390" s="914"/>
      <c r="K390" s="914"/>
      <c r="L390" s="914"/>
      <c r="M390" s="914"/>
      <c r="N390" s="914"/>
      <c r="O390" s="914"/>
      <c r="P390" s="914"/>
      <c r="Q390" s="484"/>
      <c r="R390" s="484"/>
    </row>
    <row r="391" spans="1:18" s="95" customFormat="1" ht="15.75" hidden="1" customHeight="1" outlineLevel="1">
      <c r="A391" s="484"/>
      <c r="B391" s="917"/>
      <c r="C391" s="926"/>
      <c r="D391" s="922"/>
      <c r="E391" s="922"/>
      <c r="F391" s="924"/>
      <c r="G391" s="92"/>
      <c r="H391" s="90"/>
      <c r="I391" s="922"/>
      <c r="J391" s="915"/>
      <c r="K391" s="915"/>
      <c r="L391" s="915"/>
      <c r="M391" s="915"/>
      <c r="N391" s="915"/>
      <c r="O391" s="915"/>
      <c r="P391" s="915"/>
      <c r="Q391" s="484"/>
      <c r="R391" s="484"/>
    </row>
    <row r="392" spans="1:18" s="95" customFormat="1" ht="15.75" hidden="1" customHeight="1" outlineLevel="1">
      <c r="A392" s="484"/>
      <c r="B392" s="916">
        <v>127</v>
      </c>
      <c r="C392" s="925"/>
      <c r="D392" s="921"/>
      <c r="E392" s="921" t="s">
        <v>19</v>
      </c>
      <c r="F392" s="923" t="str">
        <f>VLOOKUP(E392,$S$14:$T$18,2,0)</f>
        <v>-</v>
      </c>
      <c r="G392" s="84"/>
      <c r="H392" s="82"/>
      <c r="I392" s="921"/>
      <c r="J392" s="913">
        <f t="shared" ref="J392" si="126">SUM(K392:O394)</f>
        <v>0</v>
      </c>
      <c r="K392" s="913"/>
      <c r="L392" s="913"/>
      <c r="M392" s="913"/>
      <c r="N392" s="913"/>
      <c r="O392" s="913"/>
      <c r="P392" s="913"/>
      <c r="Q392" s="484"/>
      <c r="R392" s="484"/>
    </row>
    <row r="393" spans="1:18" s="95" customFormat="1" ht="15.75" hidden="1" customHeight="1" outlineLevel="1">
      <c r="A393" s="484"/>
      <c r="B393" s="916"/>
      <c r="C393" s="925"/>
      <c r="D393" s="921"/>
      <c r="E393" s="921"/>
      <c r="F393" s="923"/>
      <c r="G393" s="87"/>
      <c r="H393" s="82"/>
      <c r="I393" s="921"/>
      <c r="J393" s="914"/>
      <c r="K393" s="914"/>
      <c r="L393" s="914"/>
      <c r="M393" s="914"/>
      <c r="N393" s="914"/>
      <c r="O393" s="914"/>
      <c r="P393" s="914"/>
      <c r="Q393" s="484"/>
      <c r="R393" s="484"/>
    </row>
    <row r="394" spans="1:18" s="95" customFormat="1" ht="15.75" hidden="1" customHeight="1" outlineLevel="1">
      <c r="A394" s="484"/>
      <c r="B394" s="917"/>
      <c r="C394" s="926"/>
      <c r="D394" s="922"/>
      <c r="E394" s="922"/>
      <c r="F394" s="924"/>
      <c r="G394" s="92"/>
      <c r="H394" s="90"/>
      <c r="I394" s="922"/>
      <c r="J394" s="915"/>
      <c r="K394" s="915"/>
      <c r="L394" s="915"/>
      <c r="M394" s="915"/>
      <c r="N394" s="915"/>
      <c r="O394" s="915"/>
      <c r="P394" s="915"/>
      <c r="Q394" s="484"/>
      <c r="R394" s="484"/>
    </row>
    <row r="395" spans="1:18" s="95" customFormat="1" ht="15.75" hidden="1" customHeight="1" outlineLevel="1">
      <c r="A395" s="484"/>
      <c r="B395" s="916">
        <v>128</v>
      </c>
      <c r="C395" s="925"/>
      <c r="D395" s="921"/>
      <c r="E395" s="921" t="s">
        <v>19</v>
      </c>
      <c r="F395" s="923" t="str">
        <f>VLOOKUP(E395,$S$14:$T$18,2,0)</f>
        <v>-</v>
      </c>
      <c r="G395" s="84"/>
      <c r="H395" s="82"/>
      <c r="I395" s="921"/>
      <c r="J395" s="913">
        <f t="shared" ref="J395" si="127">SUM(K395:O397)</f>
        <v>0</v>
      </c>
      <c r="K395" s="913"/>
      <c r="L395" s="913"/>
      <c r="M395" s="913"/>
      <c r="N395" s="913"/>
      <c r="O395" s="913"/>
      <c r="P395" s="913"/>
      <c r="Q395" s="484"/>
      <c r="R395" s="484"/>
    </row>
    <row r="396" spans="1:18" s="95" customFormat="1" ht="15.75" hidden="1" customHeight="1" outlineLevel="1">
      <c r="A396" s="484"/>
      <c r="B396" s="916"/>
      <c r="C396" s="925"/>
      <c r="D396" s="921"/>
      <c r="E396" s="921"/>
      <c r="F396" s="923"/>
      <c r="G396" s="87"/>
      <c r="H396" s="82"/>
      <c r="I396" s="921"/>
      <c r="J396" s="914"/>
      <c r="K396" s="914"/>
      <c r="L396" s="914"/>
      <c r="M396" s="914"/>
      <c r="N396" s="914"/>
      <c r="O396" s="914"/>
      <c r="P396" s="914"/>
      <c r="Q396" s="484"/>
      <c r="R396" s="484"/>
    </row>
    <row r="397" spans="1:18" s="95" customFormat="1" ht="15.75" hidden="1" customHeight="1" outlineLevel="1">
      <c r="A397" s="484"/>
      <c r="B397" s="917"/>
      <c r="C397" s="926"/>
      <c r="D397" s="922"/>
      <c r="E397" s="922"/>
      <c r="F397" s="924"/>
      <c r="G397" s="92"/>
      <c r="H397" s="90"/>
      <c r="I397" s="922"/>
      <c r="J397" s="915"/>
      <c r="K397" s="915"/>
      <c r="L397" s="915"/>
      <c r="M397" s="915"/>
      <c r="N397" s="915"/>
      <c r="O397" s="915"/>
      <c r="P397" s="915"/>
      <c r="Q397" s="484"/>
      <c r="R397" s="484"/>
    </row>
    <row r="398" spans="1:18" s="95" customFormat="1" ht="15.75" hidden="1" customHeight="1" outlineLevel="1">
      <c r="A398" s="484"/>
      <c r="B398" s="916">
        <v>129</v>
      </c>
      <c r="C398" s="925"/>
      <c r="D398" s="921"/>
      <c r="E398" s="921" t="s">
        <v>19</v>
      </c>
      <c r="F398" s="923" t="str">
        <f>VLOOKUP(E398,$S$14:$T$18,2,0)</f>
        <v>-</v>
      </c>
      <c r="G398" s="84"/>
      <c r="H398" s="82"/>
      <c r="I398" s="921"/>
      <c r="J398" s="913">
        <f t="shared" ref="J398" si="128">SUM(K398:O400)</f>
        <v>0</v>
      </c>
      <c r="K398" s="913"/>
      <c r="L398" s="913"/>
      <c r="M398" s="913"/>
      <c r="N398" s="913"/>
      <c r="O398" s="913"/>
      <c r="P398" s="913"/>
      <c r="Q398" s="484"/>
      <c r="R398" s="484"/>
    </row>
    <row r="399" spans="1:18" s="95" customFormat="1" ht="15.75" hidden="1" customHeight="1" outlineLevel="1">
      <c r="A399" s="484"/>
      <c r="B399" s="916"/>
      <c r="C399" s="925"/>
      <c r="D399" s="921"/>
      <c r="E399" s="921"/>
      <c r="F399" s="923"/>
      <c r="G399" s="87"/>
      <c r="H399" s="82"/>
      <c r="I399" s="921"/>
      <c r="J399" s="914"/>
      <c r="K399" s="914"/>
      <c r="L399" s="914"/>
      <c r="M399" s="914"/>
      <c r="N399" s="914"/>
      <c r="O399" s="914"/>
      <c r="P399" s="914"/>
      <c r="Q399" s="484"/>
      <c r="R399" s="484"/>
    </row>
    <row r="400" spans="1:18" s="95" customFormat="1" ht="15.75" hidden="1" customHeight="1" outlineLevel="1">
      <c r="A400" s="484"/>
      <c r="B400" s="917"/>
      <c r="C400" s="926"/>
      <c r="D400" s="922"/>
      <c r="E400" s="922"/>
      <c r="F400" s="924"/>
      <c r="G400" s="92"/>
      <c r="H400" s="90"/>
      <c r="I400" s="922"/>
      <c r="J400" s="915"/>
      <c r="K400" s="915"/>
      <c r="L400" s="915"/>
      <c r="M400" s="915"/>
      <c r="N400" s="915"/>
      <c r="O400" s="915"/>
      <c r="P400" s="915"/>
      <c r="Q400" s="484"/>
      <c r="R400" s="484"/>
    </row>
    <row r="401" spans="1:18" s="95" customFormat="1" ht="15.75" hidden="1" customHeight="1" outlineLevel="1">
      <c r="A401" s="484"/>
      <c r="B401" s="916">
        <v>130</v>
      </c>
      <c r="C401" s="925"/>
      <c r="D401" s="921"/>
      <c r="E401" s="921" t="s">
        <v>19</v>
      </c>
      <c r="F401" s="923" t="str">
        <f>VLOOKUP(E401,$S$14:$T$18,2,0)</f>
        <v>-</v>
      </c>
      <c r="G401" s="84"/>
      <c r="H401" s="82"/>
      <c r="I401" s="921"/>
      <c r="J401" s="913">
        <f t="shared" ref="J401" si="129">SUM(K401:O403)</f>
        <v>0</v>
      </c>
      <c r="K401" s="913"/>
      <c r="L401" s="913"/>
      <c r="M401" s="913"/>
      <c r="N401" s="913"/>
      <c r="O401" s="913"/>
      <c r="P401" s="913"/>
      <c r="Q401" s="484"/>
      <c r="R401" s="484"/>
    </row>
    <row r="402" spans="1:18" s="95" customFormat="1" ht="15.75" hidden="1" customHeight="1" outlineLevel="1">
      <c r="A402" s="484"/>
      <c r="B402" s="916"/>
      <c r="C402" s="925"/>
      <c r="D402" s="921"/>
      <c r="E402" s="921"/>
      <c r="F402" s="923"/>
      <c r="G402" s="87"/>
      <c r="H402" s="82"/>
      <c r="I402" s="921"/>
      <c r="J402" s="914"/>
      <c r="K402" s="914"/>
      <c r="L402" s="914"/>
      <c r="M402" s="914"/>
      <c r="N402" s="914"/>
      <c r="O402" s="914"/>
      <c r="P402" s="914"/>
      <c r="Q402" s="484"/>
      <c r="R402" s="484"/>
    </row>
    <row r="403" spans="1:18" s="95" customFormat="1" ht="15.75" hidden="1" customHeight="1" outlineLevel="1">
      <c r="A403" s="484"/>
      <c r="B403" s="917"/>
      <c r="C403" s="926"/>
      <c r="D403" s="922"/>
      <c r="E403" s="922"/>
      <c r="F403" s="924"/>
      <c r="G403" s="92"/>
      <c r="H403" s="90"/>
      <c r="I403" s="922"/>
      <c r="J403" s="915"/>
      <c r="K403" s="915"/>
      <c r="L403" s="915"/>
      <c r="M403" s="915"/>
      <c r="N403" s="915"/>
      <c r="O403" s="915"/>
      <c r="P403" s="915"/>
      <c r="Q403" s="484"/>
      <c r="R403" s="484"/>
    </row>
    <row r="404" spans="1:18" s="95" customFormat="1" ht="15.75" hidden="1" customHeight="1" outlineLevel="1">
      <c r="A404" s="484"/>
      <c r="B404" s="916">
        <v>131</v>
      </c>
      <c r="C404" s="925"/>
      <c r="D404" s="921"/>
      <c r="E404" s="921" t="s">
        <v>19</v>
      </c>
      <c r="F404" s="923" t="str">
        <f>VLOOKUP(E404,$S$14:$T$18,2,0)</f>
        <v>-</v>
      </c>
      <c r="G404" s="84"/>
      <c r="H404" s="82"/>
      <c r="I404" s="921"/>
      <c r="J404" s="913">
        <f t="shared" ref="J404" si="130">SUM(K404:O406)</f>
        <v>0</v>
      </c>
      <c r="K404" s="913"/>
      <c r="L404" s="913"/>
      <c r="M404" s="913"/>
      <c r="N404" s="913"/>
      <c r="O404" s="913"/>
      <c r="P404" s="913"/>
      <c r="Q404" s="484"/>
      <c r="R404" s="484"/>
    </row>
    <row r="405" spans="1:18" s="95" customFormat="1" ht="15.75" hidden="1" customHeight="1" outlineLevel="1">
      <c r="A405" s="484"/>
      <c r="B405" s="916"/>
      <c r="C405" s="925"/>
      <c r="D405" s="921"/>
      <c r="E405" s="921"/>
      <c r="F405" s="923"/>
      <c r="G405" s="87"/>
      <c r="H405" s="82"/>
      <c r="I405" s="921"/>
      <c r="J405" s="914"/>
      <c r="K405" s="914"/>
      <c r="L405" s="914"/>
      <c r="M405" s="914"/>
      <c r="N405" s="914"/>
      <c r="O405" s="914"/>
      <c r="P405" s="914"/>
      <c r="Q405" s="484"/>
      <c r="R405" s="484"/>
    </row>
    <row r="406" spans="1:18" s="95" customFormat="1" ht="15.75" hidden="1" customHeight="1" outlineLevel="1">
      <c r="A406" s="484"/>
      <c r="B406" s="917"/>
      <c r="C406" s="926"/>
      <c r="D406" s="922"/>
      <c r="E406" s="922"/>
      <c r="F406" s="924"/>
      <c r="G406" s="92"/>
      <c r="H406" s="90"/>
      <c r="I406" s="922"/>
      <c r="J406" s="915"/>
      <c r="K406" s="915"/>
      <c r="L406" s="915"/>
      <c r="M406" s="915"/>
      <c r="N406" s="915"/>
      <c r="O406" s="915"/>
      <c r="P406" s="915"/>
      <c r="Q406" s="484"/>
      <c r="R406" s="484"/>
    </row>
    <row r="407" spans="1:18" s="95" customFormat="1" ht="15.75" hidden="1" customHeight="1" outlineLevel="1">
      <c r="A407" s="484"/>
      <c r="B407" s="916">
        <v>132</v>
      </c>
      <c r="C407" s="925"/>
      <c r="D407" s="921"/>
      <c r="E407" s="921" t="s">
        <v>19</v>
      </c>
      <c r="F407" s="923" t="str">
        <f>VLOOKUP(E407,$S$14:$T$18,2,0)</f>
        <v>-</v>
      </c>
      <c r="G407" s="84"/>
      <c r="H407" s="82"/>
      <c r="I407" s="921"/>
      <c r="J407" s="913">
        <f t="shared" ref="J407" si="131">SUM(K407:O409)</f>
        <v>0</v>
      </c>
      <c r="K407" s="913"/>
      <c r="L407" s="913"/>
      <c r="M407" s="913"/>
      <c r="N407" s="913"/>
      <c r="O407" s="913"/>
      <c r="P407" s="913"/>
      <c r="Q407" s="484"/>
      <c r="R407" s="484"/>
    </row>
    <row r="408" spans="1:18" s="95" customFormat="1" ht="15.75" hidden="1" customHeight="1" outlineLevel="1">
      <c r="A408" s="484"/>
      <c r="B408" s="916"/>
      <c r="C408" s="925"/>
      <c r="D408" s="921"/>
      <c r="E408" s="921"/>
      <c r="F408" s="923"/>
      <c r="G408" s="87"/>
      <c r="H408" s="82"/>
      <c r="I408" s="921"/>
      <c r="J408" s="914"/>
      <c r="K408" s="914"/>
      <c r="L408" s="914"/>
      <c r="M408" s="914"/>
      <c r="N408" s="914"/>
      <c r="O408" s="914"/>
      <c r="P408" s="914"/>
      <c r="Q408" s="484"/>
      <c r="R408" s="484"/>
    </row>
    <row r="409" spans="1:18" s="95" customFormat="1" ht="15.75" hidden="1" customHeight="1" outlineLevel="1">
      <c r="A409" s="484"/>
      <c r="B409" s="917"/>
      <c r="C409" s="926"/>
      <c r="D409" s="922"/>
      <c r="E409" s="922"/>
      <c r="F409" s="924"/>
      <c r="G409" s="92"/>
      <c r="H409" s="90"/>
      <c r="I409" s="922"/>
      <c r="J409" s="915"/>
      <c r="K409" s="915"/>
      <c r="L409" s="915"/>
      <c r="M409" s="915"/>
      <c r="N409" s="915"/>
      <c r="O409" s="915"/>
      <c r="P409" s="915"/>
      <c r="Q409" s="484"/>
      <c r="R409" s="484"/>
    </row>
    <row r="410" spans="1:18" s="95" customFormat="1" ht="15.75" hidden="1" customHeight="1" outlineLevel="1">
      <c r="A410" s="484"/>
      <c r="B410" s="916">
        <v>133</v>
      </c>
      <c r="C410" s="925"/>
      <c r="D410" s="921"/>
      <c r="E410" s="921" t="s">
        <v>19</v>
      </c>
      <c r="F410" s="923" t="str">
        <f>VLOOKUP(E410,$S$14:$T$18,2,0)</f>
        <v>-</v>
      </c>
      <c r="G410" s="84"/>
      <c r="H410" s="82"/>
      <c r="I410" s="921"/>
      <c r="J410" s="913">
        <f t="shared" ref="J410" si="132">SUM(K410:O412)</f>
        <v>0</v>
      </c>
      <c r="K410" s="913"/>
      <c r="L410" s="913"/>
      <c r="M410" s="913"/>
      <c r="N410" s="913"/>
      <c r="O410" s="913"/>
      <c r="P410" s="913"/>
      <c r="Q410" s="484"/>
      <c r="R410" s="484"/>
    </row>
    <row r="411" spans="1:18" s="95" customFormat="1" ht="15.75" hidden="1" customHeight="1" outlineLevel="1">
      <c r="A411" s="484"/>
      <c r="B411" s="916"/>
      <c r="C411" s="925"/>
      <c r="D411" s="921"/>
      <c r="E411" s="921"/>
      <c r="F411" s="923"/>
      <c r="G411" s="87"/>
      <c r="H411" s="82"/>
      <c r="I411" s="921"/>
      <c r="J411" s="914"/>
      <c r="K411" s="914"/>
      <c r="L411" s="914"/>
      <c r="M411" s="914"/>
      <c r="N411" s="914"/>
      <c r="O411" s="914"/>
      <c r="P411" s="914"/>
      <c r="Q411" s="484"/>
      <c r="R411" s="484"/>
    </row>
    <row r="412" spans="1:18" s="95" customFormat="1" ht="15.75" hidden="1" customHeight="1" outlineLevel="1">
      <c r="A412" s="484"/>
      <c r="B412" s="917"/>
      <c r="C412" s="926"/>
      <c r="D412" s="922"/>
      <c r="E412" s="922"/>
      <c r="F412" s="924"/>
      <c r="G412" s="92"/>
      <c r="H412" s="90"/>
      <c r="I412" s="922"/>
      <c r="J412" s="915"/>
      <c r="K412" s="915"/>
      <c r="L412" s="915"/>
      <c r="M412" s="915"/>
      <c r="N412" s="915"/>
      <c r="O412" s="915"/>
      <c r="P412" s="915"/>
      <c r="Q412" s="484"/>
      <c r="R412" s="484"/>
    </row>
    <row r="413" spans="1:18" s="95" customFormat="1" ht="15.75" hidden="1" customHeight="1" outlineLevel="1">
      <c r="A413" s="484"/>
      <c r="B413" s="916">
        <v>134</v>
      </c>
      <c r="C413" s="925"/>
      <c r="D413" s="921"/>
      <c r="E413" s="921" t="s">
        <v>19</v>
      </c>
      <c r="F413" s="923" t="str">
        <f>VLOOKUP(E413,$S$14:$T$18,2,0)</f>
        <v>-</v>
      </c>
      <c r="G413" s="84"/>
      <c r="H413" s="82"/>
      <c r="I413" s="921"/>
      <c r="J413" s="913">
        <f t="shared" ref="J413" si="133">SUM(K413:O415)</f>
        <v>0</v>
      </c>
      <c r="K413" s="913"/>
      <c r="L413" s="913"/>
      <c r="M413" s="913"/>
      <c r="N413" s="913"/>
      <c r="O413" s="913"/>
      <c r="P413" s="913"/>
      <c r="Q413" s="484"/>
      <c r="R413" s="484"/>
    </row>
    <row r="414" spans="1:18" s="95" customFormat="1" ht="15.75" hidden="1" customHeight="1" outlineLevel="1">
      <c r="A414" s="484"/>
      <c r="B414" s="916"/>
      <c r="C414" s="925"/>
      <c r="D414" s="921"/>
      <c r="E414" s="921"/>
      <c r="F414" s="923"/>
      <c r="G414" s="87"/>
      <c r="H414" s="82"/>
      <c r="I414" s="921"/>
      <c r="J414" s="914"/>
      <c r="K414" s="914"/>
      <c r="L414" s="914"/>
      <c r="M414" s="914"/>
      <c r="N414" s="914"/>
      <c r="O414" s="914"/>
      <c r="P414" s="914"/>
      <c r="Q414" s="484"/>
      <c r="R414" s="484"/>
    </row>
    <row r="415" spans="1:18" s="95" customFormat="1" ht="15.75" hidden="1" customHeight="1" outlineLevel="1">
      <c r="A415" s="484"/>
      <c r="B415" s="917"/>
      <c r="C415" s="926"/>
      <c r="D415" s="922"/>
      <c r="E415" s="922"/>
      <c r="F415" s="924"/>
      <c r="G415" s="92"/>
      <c r="H415" s="90"/>
      <c r="I415" s="922"/>
      <c r="J415" s="915"/>
      <c r="K415" s="915"/>
      <c r="L415" s="915"/>
      <c r="M415" s="915"/>
      <c r="N415" s="915"/>
      <c r="O415" s="915"/>
      <c r="P415" s="915"/>
      <c r="Q415" s="484"/>
      <c r="R415" s="484"/>
    </row>
    <row r="416" spans="1:18" s="95" customFormat="1" ht="15.75" hidden="1" customHeight="1" outlineLevel="1">
      <c r="A416" s="484"/>
      <c r="B416" s="916">
        <v>135</v>
      </c>
      <c r="C416" s="925"/>
      <c r="D416" s="921"/>
      <c r="E416" s="921" t="s">
        <v>19</v>
      </c>
      <c r="F416" s="923" t="str">
        <f>VLOOKUP(E416,$S$14:$T$18,2,0)</f>
        <v>-</v>
      </c>
      <c r="G416" s="84"/>
      <c r="H416" s="82"/>
      <c r="I416" s="921"/>
      <c r="J416" s="913">
        <f t="shared" ref="J416" si="134">SUM(K416:O418)</f>
        <v>0</v>
      </c>
      <c r="K416" s="913"/>
      <c r="L416" s="913"/>
      <c r="M416" s="913"/>
      <c r="N416" s="913"/>
      <c r="O416" s="913"/>
      <c r="P416" s="913"/>
      <c r="Q416" s="484"/>
      <c r="R416" s="484"/>
    </row>
    <row r="417" spans="1:18" s="95" customFormat="1" ht="15.75" hidden="1" customHeight="1" outlineLevel="1">
      <c r="A417" s="484"/>
      <c r="B417" s="916"/>
      <c r="C417" s="925"/>
      <c r="D417" s="921"/>
      <c r="E417" s="921"/>
      <c r="F417" s="923"/>
      <c r="G417" s="87"/>
      <c r="H417" s="82"/>
      <c r="I417" s="921"/>
      <c r="J417" s="914"/>
      <c r="K417" s="914"/>
      <c r="L417" s="914"/>
      <c r="M417" s="914"/>
      <c r="N417" s="914"/>
      <c r="O417" s="914"/>
      <c r="P417" s="914"/>
      <c r="Q417" s="484"/>
      <c r="R417" s="484"/>
    </row>
    <row r="418" spans="1:18" s="95" customFormat="1" ht="15.75" hidden="1" customHeight="1" outlineLevel="1">
      <c r="A418" s="484"/>
      <c r="B418" s="917"/>
      <c r="C418" s="926"/>
      <c r="D418" s="922"/>
      <c r="E418" s="922"/>
      <c r="F418" s="924"/>
      <c r="G418" s="92"/>
      <c r="H418" s="90"/>
      <c r="I418" s="922"/>
      <c r="J418" s="915"/>
      <c r="K418" s="915"/>
      <c r="L418" s="915"/>
      <c r="M418" s="915"/>
      <c r="N418" s="915"/>
      <c r="O418" s="915"/>
      <c r="P418" s="915"/>
      <c r="Q418" s="484"/>
      <c r="R418" s="484"/>
    </row>
    <row r="419" spans="1:18" s="95" customFormat="1" ht="15.75" hidden="1" customHeight="1" outlineLevel="1">
      <c r="A419" s="484"/>
      <c r="B419" s="916">
        <v>136</v>
      </c>
      <c r="C419" s="925"/>
      <c r="D419" s="921"/>
      <c r="E419" s="921" t="s">
        <v>19</v>
      </c>
      <c r="F419" s="923" t="str">
        <f>VLOOKUP(E419,$S$14:$T$18,2,0)</f>
        <v>-</v>
      </c>
      <c r="G419" s="84"/>
      <c r="H419" s="82"/>
      <c r="I419" s="921"/>
      <c r="J419" s="913">
        <f t="shared" ref="J419" si="135">SUM(K419:O421)</f>
        <v>0</v>
      </c>
      <c r="K419" s="913"/>
      <c r="L419" s="913"/>
      <c r="M419" s="913"/>
      <c r="N419" s="913"/>
      <c r="O419" s="913"/>
      <c r="P419" s="913"/>
      <c r="Q419" s="484"/>
      <c r="R419" s="484"/>
    </row>
    <row r="420" spans="1:18" s="95" customFormat="1" ht="15.75" hidden="1" customHeight="1" outlineLevel="1">
      <c r="A420" s="484"/>
      <c r="B420" s="916"/>
      <c r="C420" s="925"/>
      <c r="D420" s="921"/>
      <c r="E420" s="921"/>
      <c r="F420" s="923"/>
      <c r="G420" s="87"/>
      <c r="H420" s="82"/>
      <c r="I420" s="921"/>
      <c r="J420" s="914"/>
      <c r="K420" s="914"/>
      <c r="L420" s="914"/>
      <c r="M420" s="914"/>
      <c r="N420" s="914"/>
      <c r="O420" s="914"/>
      <c r="P420" s="914"/>
      <c r="Q420" s="484"/>
      <c r="R420" s="484"/>
    </row>
    <row r="421" spans="1:18" s="95" customFormat="1" ht="15.75" hidden="1" customHeight="1" outlineLevel="1">
      <c r="A421" s="484"/>
      <c r="B421" s="917"/>
      <c r="C421" s="926"/>
      <c r="D421" s="922"/>
      <c r="E421" s="922"/>
      <c r="F421" s="924"/>
      <c r="G421" s="92"/>
      <c r="H421" s="90"/>
      <c r="I421" s="922"/>
      <c r="J421" s="915"/>
      <c r="K421" s="915"/>
      <c r="L421" s="915"/>
      <c r="M421" s="915"/>
      <c r="N421" s="915"/>
      <c r="O421" s="915"/>
      <c r="P421" s="915"/>
      <c r="Q421" s="484"/>
      <c r="R421" s="484"/>
    </row>
    <row r="422" spans="1:18" s="95" customFormat="1" ht="15.75" hidden="1" customHeight="1" outlineLevel="1">
      <c r="A422" s="484"/>
      <c r="B422" s="916">
        <v>137</v>
      </c>
      <c r="C422" s="925"/>
      <c r="D422" s="921"/>
      <c r="E422" s="921" t="s">
        <v>19</v>
      </c>
      <c r="F422" s="923" t="str">
        <f>VLOOKUP(E422,$S$14:$T$18,2,0)</f>
        <v>-</v>
      </c>
      <c r="G422" s="84"/>
      <c r="H422" s="82"/>
      <c r="I422" s="921"/>
      <c r="J422" s="913">
        <f t="shared" ref="J422" si="136">SUM(K422:O424)</f>
        <v>0</v>
      </c>
      <c r="K422" s="913"/>
      <c r="L422" s="913"/>
      <c r="M422" s="913"/>
      <c r="N422" s="913"/>
      <c r="O422" s="913"/>
      <c r="P422" s="913"/>
      <c r="Q422" s="484"/>
      <c r="R422" s="484"/>
    </row>
    <row r="423" spans="1:18" s="95" customFormat="1" ht="15.75" hidden="1" customHeight="1" outlineLevel="1">
      <c r="A423" s="484"/>
      <c r="B423" s="916"/>
      <c r="C423" s="925"/>
      <c r="D423" s="921"/>
      <c r="E423" s="921"/>
      <c r="F423" s="923"/>
      <c r="G423" s="87"/>
      <c r="H423" s="82"/>
      <c r="I423" s="921"/>
      <c r="J423" s="914"/>
      <c r="K423" s="914"/>
      <c r="L423" s="914"/>
      <c r="M423" s="914"/>
      <c r="N423" s="914"/>
      <c r="O423" s="914"/>
      <c r="P423" s="914"/>
      <c r="Q423" s="484"/>
      <c r="R423" s="484"/>
    </row>
    <row r="424" spans="1:18" s="95" customFormat="1" ht="15.75" hidden="1" customHeight="1" outlineLevel="1">
      <c r="A424" s="484"/>
      <c r="B424" s="917"/>
      <c r="C424" s="926"/>
      <c r="D424" s="922"/>
      <c r="E424" s="922"/>
      <c r="F424" s="924"/>
      <c r="G424" s="92"/>
      <c r="H424" s="90"/>
      <c r="I424" s="922"/>
      <c r="J424" s="915"/>
      <c r="K424" s="915"/>
      <c r="L424" s="915"/>
      <c r="M424" s="915"/>
      <c r="N424" s="915"/>
      <c r="O424" s="915"/>
      <c r="P424" s="915"/>
      <c r="Q424" s="484"/>
      <c r="R424" s="484"/>
    </row>
    <row r="425" spans="1:18" s="95" customFormat="1" ht="15.75" hidden="1" customHeight="1" outlineLevel="1">
      <c r="A425" s="484"/>
      <c r="B425" s="916">
        <v>138</v>
      </c>
      <c r="C425" s="925"/>
      <c r="D425" s="921"/>
      <c r="E425" s="921" t="s">
        <v>19</v>
      </c>
      <c r="F425" s="923" t="str">
        <f>VLOOKUP(E425,$S$14:$T$18,2,0)</f>
        <v>-</v>
      </c>
      <c r="G425" s="84"/>
      <c r="H425" s="82"/>
      <c r="I425" s="921"/>
      <c r="J425" s="913">
        <f t="shared" ref="J425" si="137">SUM(K425:O427)</f>
        <v>0</v>
      </c>
      <c r="K425" s="913"/>
      <c r="L425" s="913"/>
      <c r="M425" s="913"/>
      <c r="N425" s="913"/>
      <c r="O425" s="913"/>
      <c r="P425" s="913"/>
      <c r="Q425" s="484"/>
      <c r="R425" s="484"/>
    </row>
    <row r="426" spans="1:18" s="95" customFormat="1" ht="15.75" hidden="1" customHeight="1" outlineLevel="1">
      <c r="A426" s="484"/>
      <c r="B426" s="916"/>
      <c r="C426" s="925"/>
      <c r="D426" s="921"/>
      <c r="E426" s="921"/>
      <c r="F426" s="923"/>
      <c r="G426" s="87"/>
      <c r="H426" s="82"/>
      <c r="I426" s="921"/>
      <c r="J426" s="914"/>
      <c r="K426" s="914"/>
      <c r="L426" s="914"/>
      <c r="M426" s="914"/>
      <c r="N426" s="914"/>
      <c r="O426" s="914"/>
      <c r="P426" s="914"/>
      <c r="Q426" s="484"/>
      <c r="R426" s="484"/>
    </row>
    <row r="427" spans="1:18" s="95" customFormat="1" ht="15.75" hidden="1" customHeight="1" outlineLevel="1">
      <c r="A427" s="484"/>
      <c r="B427" s="917"/>
      <c r="C427" s="926"/>
      <c r="D427" s="922"/>
      <c r="E427" s="922"/>
      <c r="F427" s="924"/>
      <c r="G427" s="92"/>
      <c r="H427" s="90"/>
      <c r="I427" s="922"/>
      <c r="J427" s="915"/>
      <c r="K427" s="915"/>
      <c r="L427" s="915"/>
      <c r="M427" s="915"/>
      <c r="N427" s="915"/>
      <c r="O427" s="915"/>
      <c r="P427" s="915"/>
      <c r="Q427" s="484"/>
      <c r="R427" s="484"/>
    </row>
    <row r="428" spans="1:18" s="95" customFormat="1" ht="15.75" hidden="1" customHeight="1" outlineLevel="1">
      <c r="A428" s="484"/>
      <c r="B428" s="916">
        <v>139</v>
      </c>
      <c r="C428" s="925"/>
      <c r="D428" s="921"/>
      <c r="E428" s="921" t="s">
        <v>19</v>
      </c>
      <c r="F428" s="923" t="str">
        <f>VLOOKUP(E428,$S$14:$T$18,2,0)</f>
        <v>-</v>
      </c>
      <c r="G428" s="84"/>
      <c r="H428" s="82"/>
      <c r="I428" s="921"/>
      <c r="J428" s="913">
        <f t="shared" ref="J428" si="138">SUM(K428:O430)</f>
        <v>0</v>
      </c>
      <c r="K428" s="913"/>
      <c r="L428" s="913"/>
      <c r="M428" s="913"/>
      <c r="N428" s="913"/>
      <c r="O428" s="913"/>
      <c r="P428" s="913"/>
      <c r="Q428" s="484"/>
      <c r="R428" s="484"/>
    </row>
    <row r="429" spans="1:18" s="95" customFormat="1" ht="15.75" hidden="1" customHeight="1" outlineLevel="1">
      <c r="A429" s="484"/>
      <c r="B429" s="916"/>
      <c r="C429" s="925"/>
      <c r="D429" s="921"/>
      <c r="E429" s="921"/>
      <c r="F429" s="923"/>
      <c r="G429" s="87"/>
      <c r="H429" s="82"/>
      <c r="I429" s="921"/>
      <c r="J429" s="914"/>
      <c r="K429" s="914"/>
      <c r="L429" s="914"/>
      <c r="M429" s="914"/>
      <c r="N429" s="914"/>
      <c r="O429" s="914"/>
      <c r="P429" s="914"/>
      <c r="Q429" s="484"/>
      <c r="R429" s="484"/>
    </row>
    <row r="430" spans="1:18" s="95" customFormat="1" ht="15.75" hidden="1" customHeight="1" outlineLevel="1">
      <c r="A430" s="484"/>
      <c r="B430" s="917"/>
      <c r="C430" s="926"/>
      <c r="D430" s="922"/>
      <c r="E430" s="922"/>
      <c r="F430" s="924"/>
      <c r="G430" s="92"/>
      <c r="H430" s="90"/>
      <c r="I430" s="922"/>
      <c r="J430" s="915"/>
      <c r="K430" s="915"/>
      <c r="L430" s="915"/>
      <c r="M430" s="915"/>
      <c r="N430" s="915"/>
      <c r="O430" s="915"/>
      <c r="P430" s="915"/>
      <c r="Q430" s="484"/>
      <c r="R430" s="484"/>
    </row>
    <row r="431" spans="1:18" s="95" customFormat="1" ht="15.75" hidden="1" customHeight="1" outlineLevel="1">
      <c r="A431" s="484"/>
      <c r="B431" s="916">
        <v>140</v>
      </c>
      <c r="C431" s="925"/>
      <c r="D431" s="921"/>
      <c r="E431" s="921" t="s">
        <v>19</v>
      </c>
      <c r="F431" s="923" t="str">
        <f>VLOOKUP(E431,$S$14:$T$18,2,0)</f>
        <v>-</v>
      </c>
      <c r="G431" s="84"/>
      <c r="H431" s="82"/>
      <c r="I431" s="921"/>
      <c r="J431" s="913">
        <f t="shared" ref="J431" si="139">SUM(K431:O433)</f>
        <v>0</v>
      </c>
      <c r="K431" s="913"/>
      <c r="L431" s="913"/>
      <c r="M431" s="913"/>
      <c r="N431" s="913"/>
      <c r="O431" s="913"/>
      <c r="P431" s="913"/>
      <c r="Q431" s="484"/>
      <c r="R431" s="484"/>
    </row>
    <row r="432" spans="1:18" s="95" customFormat="1" ht="15.75" hidden="1" customHeight="1" outlineLevel="1">
      <c r="A432" s="484"/>
      <c r="B432" s="916"/>
      <c r="C432" s="925"/>
      <c r="D432" s="921"/>
      <c r="E432" s="921"/>
      <c r="F432" s="923"/>
      <c r="G432" s="87"/>
      <c r="H432" s="82"/>
      <c r="I432" s="921"/>
      <c r="J432" s="914"/>
      <c r="K432" s="914"/>
      <c r="L432" s="914"/>
      <c r="M432" s="914"/>
      <c r="N432" s="914"/>
      <c r="O432" s="914"/>
      <c r="P432" s="914"/>
      <c r="Q432" s="484"/>
      <c r="R432" s="484"/>
    </row>
    <row r="433" spans="1:18" s="95" customFormat="1" ht="15.75" hidden="1" customHeight="1" outlineLevel="1">
      <c r="A433" s="484"/>
      <c r="B433" s="917"/>
      <c r="C433" s="926"/>
      <c r="D433" s="922"/>
      <c r="E433" s="922"/>
      <c r="F433" s="924"/>
      <c r="G433" s="92"/>
      <c r="H433" s="90"/>
      <c r="I433" s="922"/>
      <c r="J433" s="915"/>
      <c r="K433" s="915"/>
      <c r="L433" s="915"/>
      <c r="M433" s="915"/>
      <c r="N433" s="915"/>
      <c r="O433" s="915"/>
      <c r="P433" s="915"/>
      <c r="Q433" s="484"/>
      <c r="R433" s="484"/>
    </row>
    <row r="434" spans="1:18" s="95" customFormat="1" ht="15.75" hidden="1" customHeight="1" outlineLevel="1">
      <c r="A434" s="484"/>
      <c r="B434" s="916">
        <v>141</v>
      </c>
      <c r="C434" s="925"/>
      <c r="D434" s="921"/>
      <c r="E434" s="921" t="s">
        <v>19</v>
      </c>
      <c r="F434" s="923" t="str">
        <f>VLOOKUP(E434,$S$14:$T$18,2,0)</f>
        <v>-</v>
      </c>
      <c r="G434" s="84"/>
      <c r="H434" s="82"/>
      <c r="I434" s="921"/>
      <c r="J434" s="913">
        <f t="shared" ref="J434" si="140">SUM(K434:O436)</f>
        <v>0</v>
      </c>
      <c r="K434" s="913"/>
      <c r="L434" s="913"/>
      <c r="M434" s="913"/>
      <c r="N434" s="913"/>
      <c r="O434" s="913"/>
      <c r="P434" s="913"/>
      <c r="Q434" s="484"/>
      <c r="R434" s="484"/>
    </row>
    <row r="435" spans="1:18" s="95" customFormat="1" ht="15.75" hidden="1" customHeight="1" outlineLevel="1">
      <c r="A435" s="484"/>
      <c r="B435" s="916"/>
      <c r="C435" s="925"/>
      <c r="D435" s="921"/>
      <c r="E435" s="921"/>
      <c r="F435" s="923"/>
      <c r="G435" s="87"/>
      <c r="H435" s="82"/>
      <c r="I435" s="921"/>
      <c r="J435" s="914"/>
      <c r="K435" s="914"/>
      <c r="L435" s="914"/>
      <c r="M435" s="914"/>
      <c r="N435" s="914"/>
      <c r="O435" s="914"/>
      <c r="P435" s="914"/>
      <c r="Q435" s="484"/>
      <c r="R435" s="484"/>
    </row>
    <row r="436" spans="1:18" s="95" customFormat="1" ht="15.75" hidden="1" customHeight="1" outlineLevel="1">
      <c r="A436" s="484"/>
      <c r="B436" s="917"/>
      <c r="C436" s="926"/>
      <c r="D436" s="922"/>
      <c r="E436" s="922"/>
      <c r="F436" s="924"/>
      <c r="G436" s="92"/>
      <c r="H436" s="90"/>
      <c r="I436" s="922"/>
      <c r="J436" s="915"/>
      <c r="K436" s="915"/>
      <c r="L436" s="915"/>
      <c r="M436" s="915"/>
      <c r="N436" s="915"/>
      <c r="O436" s="915"/>
      <c r="P436" s="915"/>
      <c r="Q436" s="484"/>
      <c r="R436" s="484"/>
    </row>
    <row r="437" spans="1:18" s="95" customFormat="1" ht="15.75" hidden="1" customHeight="1" outlineLevel="1">
      <c r="A437" s="484"/>
      <c r="B437" s="916">
        <v>142</v>
      </c>
      <c r="C437" s="925"/>
      <c r="D437" s="921"/>
      <c r="E437" s="921" t="s">
        <v>19</v>
      </c>
      <c r="F437" s="923" t="str">
        <f>VLOOKUP(E437,$S$14:$T$18,2,0)</f>
        <v>-</v>
      </c>
      <c r="G437" s="84"/>
      <c r="H437" s="82"/>
      <c r="I437" s="921"/>
      <c r="J437" s="913">
        <f t="shared" ref="J437" si="141">SUM(K437:O439)</f>
        <v>0</v>
      </c>
      <c r="K437" s="913"/>
      <c r="L437" s="913"/>
      <c r="M437" s="913"/>
      <c r="N437" s="913"/>
      <c r="O437" s="913"/>
      <c r="P437" s="913"/>
      <c r="Q437" s="484"/>
      <c r="R437" s="484"/>
    </row>
    <row r="438" spans="1:18" s="95" customFormat="1" ht="15.75" hidden="1" customHeight="1" outlineLevel="1">
      <c r="A438" s="484"/>
      <c r="B438" s="916"/>
      <c r="C438" s="925"/>
      <c r="D438" s="921"/>
      <c r="E438" s="921"/>
      <c r="F438" s="923"/>
      <c r="G438" s="87"/>
      <c r="H438" s="82"/>
      <c r="I438" s="921"/>
      <c r="J438" s="914"/>
      <c r="K438" s="914"/>
      <c r="L438" s="914"/>
      <c r="M438" s="914"/>
      <c r="N438" s="914"/>
      <c r="O438" s="914"/>
      <c r="P438" s="914"/>
      <c r="Q438" s="484"/>
      <c r="R438" s="484"/>
    </row>
    <row r="439" spans="1:18" s="95" customFormat="1" ht="15.75" hidden="1" customHeight="1" outlineLevel="1">
      <c r="A439" s="484"/>
      <c r="B439" s="917"/>
      <c r="C439" s="926"/>
      <c r="D439" s="922"/>
      <c r="E439" s="922"/>
      <c r="F439" s="924"/>
      <c r="G439" s="92"/>
      <c r="H439" s="90"/>
      <c r="I439" s="922"/>
      <c r="J439" s="915"/>
      <c r="K439" s="915"/>
      <c r="L439" s="915"/>
      <c r="M439" s="915"/>
      <c r="N439" s="915"/>
      <c r="O439" s="915"/>
      <c r="P439" s="915"/>
      <c r="Q439" s="484"/>
      <c r="R439" s="484"/>
    </row>
    <row r="440" spans="1:18" s="95" customFormat="1" ht="15.75" hidden="1" customHeight="1" outlineLevel="1">
      <c r="A440" s="484"/>
      <c r="B440" s="916">
        <v>143</v>
      </c>
      <c r="C440" s="925"/>
      <c r="D440" s="921"/>
      <c r="E440" s="921" t="s">
        <v>19</v>
      </c>
      <c r="F440" s="923" t="str">
        <f>VLOOKUP(E440,$S$14:$T$18,2,0)</f>
        <v>-</v>
      </c>
      <c r="G440" s="84"/>
      <c r="H440" s="82"/>
      <c r="I440" s="921"/>
      <c r="J440" s="913">
        <f t="shared" ref="J440" si="142">SUM(K440:O442)</f>
        <v>0</v>
      </c>
      <c r="K440" s="913"/>
      <c r="L440" s="913"/>
      <c r="M440" s="913"/>
      <c r="N440" s="913"/>
      <c r="O440" s="913"/>
      <c r="P440" s="913"/>
      <c r="Q440" s="484"/>
      <c r="R440" s="484"/>
    </row>
    <row r="441" spans="1:18" s="95" customFormat="1" ht="15.75" hidden="1" customHeight="1" outlineLevel="1">
      <c r="A441" s="484"/>
      <c r="B441" s="916"/>
      <c r="C441" s="925"/>
      <c r="D441" s="921"/>
      <c r="E441" s="921"/>
      <c r="F441" s="923"/>
      <c r="G441" s="87"/>
      <c r="H441" s="82"/>
      <c r="I441" s="921"/>
      <c r="J441" s="914"/>
      <c r="K441" s="914"/>
      <c r="L441" s="914"/>
      <c r="M441" s="914"/>
      <c r="N441" s="914"/>
      <c r="O441" s="914"/>
      <c r="P441" s="914"/>
      <c r="Q441" s="484"/>
      <c r="R441" s="484"/>
    </row>
    <row r="442" spans="1:18" s="95" customFormat="1" ht="15.75" hidden="1" customHeight="1" outlineLevel="1">
      <c r="A442" s="484"/>
      <c r="B442" s="917"/>
      <c r="C442" s="926"/>
      <c r="D442" s="922"/>
      <c r="E442" s="922"/>
      <c r="F442" s="924"/>
      <c r="G442" s="92"/>
      <c r="H442" s="90"/>
      <c r="I442" s="922"/>
      <c r="J442" s="915"/>
      <c r="K442" s="915"/>
      <c r="L442" s="915"/>
      <c r="M442" s="915"/>
      <c r="N442" s="915"/>
      <c r="O442" s="915"/>
      <c r="P442" s="915"/>
      <c r="Q442" s="484"/>
      <c r="R442" s="484"/>
    </row>
    <row r="443" spans="1:18" s="95" customFormat="1" ht="15.75" hidden="1" customHeight="1" outlineLevel="1">
      <c r="A443" s="484"/>
      <c r="B443" s="916">
        <v>144</v>
      </c>
      <c r="C443" s="925"/>
      <c r="D443" s="921"/>
      <c r="E443" s="921" t="s">
        <v>19</v>
      </c>
      <c r="F443" s="923" t="str">
        <f>VLOOKUP(E443,$S$14:$T$18,2,0)</f>
        <v>-</v>
      </c>
      <c r="G443" s="84"/>
      <c r="H443" s="82"/>
      <c r="I443" s="921"/>
      <c r="J443" s="913">
        <f t="shared" ref="J443" si="143">SUM(K443:O445)</f>
        <v>0</v>
      </c>
      <c r="K443" s="913"/>
      <c r="L443" s="913"/>
      <c r="M443" s="913"/>
      <c r="N443" s="913"/>
      <c r="O443" s="913"/>
      <c r="P443" s="913"/>
      <c r="Q443" s="484"/>
      <c r="R443" s="484"/>
    </row>
    <row r="444" spans="1:18" s="95" customFormat="1" ht="15.75" hidden="1" customHeight="1" outlineLevel="1">
      <c r="A444" s="484"/>
      <c r="B444" s="916"/>
      <c r="C444" s="925"/>
      <c r="D444" s="921"/>
      <c r="E444" s="921"/>
      <c r="F444" s="923"/>
      <c r="G444" s="87"/>
      <c r="H444" s="82"/>
      <c r="I444" s="921"/>
      <c r="J444" s="914"/>
      <c r="K444" s="914"/>
      <c r="L444" s="914"/>
      <c r="M444" s="914"/>
      <c r="N444" s="914"/>
      <c r="O444" s="914"/>
      <c r="P444" s="914"/>
      <c r="Q444" s="484"/>
      <c r="R444" s="484"/>
    </row>
    <row r="445" spans="1:18" s="95" customFormat="1" ht="15.75" hidden="1" customHeight="1" outlineLevel="1">
      <c r="A445" s="484"/>
      <c r="B445" s="917"/>
      <c r="C445" s="926"/>
      <c r="D445" s="922"/>
      <c r="E445" s="922"/>
      <c r="F445" s="924"/>
      <c r="G445" s="92"/>
      <c r="H445" s="90"/>
      <c r="I445" s="922"/>
      <c r="J445" s="915"/>
      <c r="K445" s="915"/>
      <c r="L445" s="915"/>
      <c r="M445" s="915"/>
      <c r="N445" s="915"/>
      <c r="O445" s="915"/>
      <c r="P445" s="915"/>
      <c r="Q445" s="484"/>
      <c r="R445" s="484"/>
    </row>
    <row r="446" spans="1:18" s="95" customFormat="1" ht="15.75" hidden="1" customHeight="1" outlineLevel="1">
      <c r="A446" s="484"/>
      <c r="B446" s="916">
        <v>145</v>
      </c>
      <c r="C446" s="925"/>
      <c r="D446" s="921"/>
      <c r="E446" s="921" t="s">
        <v>19</v>
      </c>
      <c r="F446" s="923" t="str">
        <f>VLOOKUP(E446,$S$14:$T$18,2,0)</f>
        <v>-</v>
      </c>
      <c r="G446" s="84"/>
      <c r="H446" s="82"/>
      <c r="I446" s="921"/>
      <c r="J446" s="913">
        <f t="shared" ref="J446" si="144">SUM(K446:O448)</f>
        <v>0</v>
      </c>
      <c r="K446" s="913"/>
      <c r="L446" s="913"/>
      <c r="M446" s="913"/>
      <c r="N446" s="913"/>
      <c r="O446" s="913"/>
      <c r="P446" s="913"/>
      <c r="Q446" s="484"/>
      <c r="R446" s="484"/>
    </row>
    <row r="447" spans="1:18" s="95" customFormat="1" ht="15.75" hidden="1" customHeight="1" outlineLevel="1">
      <c r="A447" s="484"/>
      <c r="B447" s="916"/>
      <c r="C447" s="925"/>
      <c r="D447" s="921"/>
      <c r="E447" s="921"/>
      <c r="F447" s="923"/>
      <c r="G447" s="87"/>
      <c r="H447" s="82"/>
      <c r="I447" s="921"/>
      <c r="J447" s="914"/>
      <c r="K447" s="914"/>
      <c r="L447" s="914"/>
      <c r="M447" s="914"/>
      <c r="N447" s="914"/>
      <c r="O447" s="914"/>
      <c r="P447" s="914"/>
      <c r="Q447" s="484"/>
      <c r="R447" s="484"/>
    </row>
    <row r="448" spans="1:18" s="95" customFormat="1" ht="15.75" hidden="1" customHeight="1" outlineLevel="1">
      <c r="A448" s="484"/>
      <c r="B448" s="917"/>
      <c r="C448" s="926"/>
      <c r="D448" s="922"/>
      <c r="E448" s="922"/>
      <c r="F448" s="924"/>
      <c r="G448" s="92"/>
      <c r="H448" s="90"/>
      <c r="I448" s="922"/>
      <c r="J448" s="915"/>
      <c r="K448" s="915"/>
      <c r="L448" s="915"/>
      <c r="M448" s="915"/>
      <c r="N448" s="915"/>
      <c r="O448" s="915"/>
      <c r="P448" s="915"/>
      <c r="Q448" s="484"/>
      <c r="R448" s="484"/>
    </row>
    <row r="449" spans="1:18" s="95" customFormat="1" ht="15.75" hidden="1" customHeight="1" outlineLevel="1">
      <c r="A449" s="484"/>
      <c r="B449" s="916">
        <v>146</v>
      </c>
      <c r="C449" s="925"/>
      <c r="D449" s="921"/>
      <c r="E449" s="921" t="s">
        <v>19</v>
      </c>
      <c r="F449" s="923" t="str">
        <f>VLOOKUP(E449,$S$14:$T$18,2,0)</f>
        <v>-</v>
      </c>
      <c r="G449" s="84"/>
      <c r="H449" s="82"/>
      <c r="I449" s="921"/>
      <c r="J449" s="913">
        <f t="shared" ref="J449" si="145">SUM(K449:O451)</f>
        <v>0</v>
      </c>
      <c r="K449" s="913"/>
      <c r="L449" s="913"/>
      <c r="M449" s="913"/>
      <c r="N449" s="913"/>
      <c r="O449" s="913"/>
      <c r="P449" s="913"/>
      <c r="Q449" s="484"/>
      <c r="R449" s="484"/>
    </row>
    <row r="450" spans="1:18" s="95" customFormat="1" ht="15.75" hidden="1" customHeight="1" outlineLevel="1">
      <c r="A450" s="484"/>
      <c r="B450" s="916"/>
      <c r="C450" s="925"/>
      <c r="D450" s="921"/>
      <c r="E450" s="921"/>
      <c r="F450" s="923"/>
      <c r="G450" s="87"/>
      <c r="H450" s="82"/>
      <c r="I450" s="921"/>
      <c r="J450" s="914"/>
      <c r="K450" s="914"/>
      <c r="L450" s="914"/>
      <c r="M450" s="914"/>
      <c r="N450" s="914"/>
      <c r="O450" s="914"/>
      <c r="P450" s="914"/>
      <c r="Q450" s="484"/>
      <c r="R450" s="484"/>
    </row>
    <row r="451" spans="1:18" s="95" customFormat="1" ht="15.75" hidden="1" customHeight="1" outlineLevel="1">
      <c r="A451" s="484"/>
      <c r="B451" s="917"/>
      <c r="C451" s="926"/>
      <c r="D451" s="922"/>
      <c r="E451" s="922"/>
      <c r="F451" s="924"/>
      <c r="G451" s="92"/>
      <c r="H451" s="90"/>
      <c r="I451" s="922"/>
      <c r="J451" s="915"/>
      <c r="K451" s="915"/>
      <c r="L451" s="915"/>
      <c r="M451" s="915"/>
      <c r="N451" s="915"/>
      <c r="O451" s="915"/>
      <c r="P451" s="915"/>
      <c r="Q451" s="484"/>
      <c r="R451" s="484"/>
    </row>
    <row r="452" spans="1:18" s="95" customFormat="1" ht="15.75" hidden="1" customHeight="1" outlineLevel="1">
      <c r="A452" s="484"/>
      <c r="B452" s="916">
        <v>147</v>
      </c>
      <c r="C452" s="925"/>
      <c r="D452" s="921"/>
      <c r="E452" s="921" t="s">
        <v>19</v>
      </c>
      <c r="F452" s="923" t="str">
        <f>VLOOKUP(E452,$S$14:$T$18,2,0)</f>
        <v>-</v>
      </c>
      <c r="G452" s="84"/>
      <c r="H452" s="82"/>
      <c r="I452" s="921"/>
      <c r="J452" s="913">
        <f t="shared" ref="J452" si="146">SUM(K452:O454)</f>
        <v>0</v>
      </c>
      <c r="K452" s="913"/>
      <c r="L452" s="913"/>
      <c r="M452" s="913"/>
      <c r="N452" s="913"/>
      <c r="O452" s="913"/>
      <c r="P452" s="913"/>
      <c r="Q452" s="484"/>
      <c r="R452" s="484"/>
    </row>
    <row r="453" spans="1:18" s="95" customFormat="1" ht="15.75" hidden="1" customHeight="1" outlineLevel="1">
      <c r="A453" s="484"/>
      <c r="B453" s="916"/>
      <c r="C453" s="925"/>
      <c r="D453" s="921"/>
      <c r="E453" s="921"/>
      <c r="F453" s="923"/>
      <c r="G453" s="87"/>
      <c r="H453" s="82"/>
      <c r="I453" s="921"/>
      <c r="J453" s="914"/>
      <c r="K453" s="914"/>
      <c r="L453" s="914"/>
      <c r="M453" s="914"/>
      <c r="N453" s="914"/>
      <c r="O453" s="914"/>
      <c r="P453" s="914"/>
      <c r="Q453" s="484"/>
      <c r="R453" s="484"/>
    </row>
    <row r="454" spans="1:18" s="95" customFormat="1" ht="15.75" hidden="1" customHeight="1" outlineLevel="1">
      <c r="A454" s="484"/>
      <c r="B454" s="917"/>
      <c r="C454" s="926"/>
      <c r="D454" s="922"/>
      <c r="E454" s="922"/>
      <c r="F454" s="924"/>
      <c r="G454" s="92"/>
      <c r="H454" s="90"/>
      <c r="I454" s="922"/>
      <c r="J454" s="915"/>
      <c r="K454" s="915"/>
      <c r="L454" s="915"/>
      <c r="M454" s="915"/>
      <c r="N454" s="915"/>
      <c r="O454" s="915"/>
      <c r="P454" s="915"/>
      <c r="Q454" s="484"/>
      <c r="R454" s="484"/>
    </row>
    <row r="455" spans="1:18" s="95" customFormat="1" ht="15.75" hidden="1" customHeight="1" outlineLevel="1">
      <c r="A455" s="484"/>
      <c r="B455" s="916">
        <v>148</v>
      </c>
      <c r="C455" s="925"/>
      <c r="D455" s="921"/>
      <c r="E455" s="921" t="s">
        <v>19</v>
      </c>
      <c r="F455" s="923" t="str">
        <f>VLOOKUP(E455,$S$14:$T$18,2,0)</f>
        <v>-</v>
      </c>
      <c r="G455" s="84"/>
      <c r="H455" s="82"/>
      <c r="I455" s="921"/>
      <c r="J455" s="913">
        <f t="shared" ref="J455" si="147">SUM(K455:O457)</f>
        <v>0</v>
      </c>
      <c r="K455" s="913"/>
      <c r="L455" s="913"/>
      <c r="M455" s="913"/>
      <c r="N455" s="913"/>
      <c r="O455" s="913"/>
      <c r="P455" s="913"/>
      <c r="Q455" s="484"/>
      <c r="R455" s="484"/>
    </row>
    <row r="456" spans="1:18" s="95" customFormat="1" ht="15.75" hidden="1" customHeight="1" outlineLevel="1">
      <c r="A456" s="484"/>
      <c r="B456" s="916"/>
      <c r="C456" s="925"/>
      <c r="D456" s="921"/>
      <c r="E456" s="921"/>
      <c r="F456" s="923"/>
      <c r="G456" s="87"/>
      <c r="H456" s="82"/>
      <c r="I456" s="921"/>
      <c r="J456" s="914"/>
      <c r="K456" s="914"/>
      <c r="L456" s="914"/>
      <c r="M456" s="914"/>
      <c r="N456" s="914"/>
      <c r="O456" s="914"/>
      <c r="P456" s="914"/>
      <c r="Q456" s="484"/>
      <c r="R456" s="484"/>
    </row>
    <row r="457" spans="1:18" s="95" customFormat="1" ht="15.75" hidden="1" customHeight="1" outlineLevel="1">
      <c r="A457" s="484"/>
      <c r="B457" s="917"/>
      <c r="C457" s="926"/>
      <c r="D457" s="922"/>
      <c r="E457" s="922"/>
      <c r="F457" s="924"/>
      <c r="G457" s="92"/>
      <c r="H457" s="90"/>
      <c r="I457" s="922"/>
      <c r="J457" s="915"/>
      <c r="K457" s="915"/>
      <c r="L457" s="915"/>
      <c r="M457" s="915"/>
      <c r="N457" s="915"/>
      <c r="O457" s="915"/>
      <c r="P457" s="915"/>
      <c r="Q457" s="484"/>
      <c r="R457" s="484"/>
    </row>
    <row r="458" spans="1:18" s="95" customFormat="1" ht="15.75" hidden="1" customHeight="1" outlineLevel="1">
      <c r="A458" s="484"/>
      <c r="B458" s="916">
        <v>149</v>
      </c>
      <c r="C458" s="925"/>
      <c r="D458" s="921"/>
      <c r="E458" s="921" t="s">
        <v>19</v>
      </c>
      <c r="F458" s="923" t="str">
        <f>VLOOKUP(E458,$S$14:$T$18,2,0)</f>
        <v>-</v>
      </c>
      <c r="G458" s="84"/>
      <c r="H458" s="82"/>
      <c r="I458" s="921"/>
      <c r="J458" s="913">
        <f t="shared" ref="J458" si="148">SUM(K458:O460)</f>
        <v>0</v>
      </c>
      <c r="K458" s="913"/>
      <c r="L458" s="913"/>
      <c r="M458" s="913"/>
      <c r="N458" s="913"/>
      <c r="O458" s="913"/>
      <c r="P458" s="913"/>
      <c r="Q458" s="484"/>
      <c r="R458" s="484"/>
    </row>
    <row r="459" spans="1:18" s="95" customFormat="1" ht="15.75" hidden="1" customHeight="1" outlineLevel="1">
      <c r="A459" s="484"/>
      <c r="B459" s="916"/>
      <c r="C459" s="925"/>
      <c r="D459" s="921"/>
      <c r="E459" s="921"/>
      <c r="F459" s="923"/>
      <c r="G459" s="87"/>
      <c r="H459" s="82"/>
      <c r="I459" s="921"/>
      <c r="J459" s="914"/>
      <c r="K459" s="914"/>
      <c r="L459" s="914"/>
      <c r="M459" s="914"/>
      <c r="N459" s="914"/>
      <c r="O459" s="914"/>
      <c r="P459" s="914"/>
      <c r="Q459" s="484"/>
      <c r="R459" s="484"/>
    </row>
    <row r="460" spans="1:18" s="95" customFormat="1" ht="15.75" hidden="1" customHeight="1" outlineLevel="1">
      <c r="A460" s="484"/>
      <c r="B460" s="917"/>
      <c r="C460" s="926"/>
      <c r="D460" s="922"/>
      <c r="E460" s="922"/>
      <c r="F460" s="924"/>
      <c r="G460" s="92"/>
      <c r="H460" s="90"/>
      <c r="I460" s="922"/>
      <c r="J460" s="915"/>
      <c r="K460" s="915"/>
      <c r="L460" s="915"/>
      <c r="M460" s="915"/>
      <c r="N460" s="915"/>
      <c r="O460" s="915"/>
      <c r="P460" s="915"/>
      <c r="Q460" s="484"/>
      <c r="R460" s="484"/>
    </row>
    <row r="461" spans="1:18" s="95" customFormat="1" ht="15.75" hidden="1" customHeight="1" outlineLevel="1">
      <c r="A461" s="484"/>
      <c r="B461" s="916">
        <v>150</v>
      </c>
      <c r="C461" s="925"/>
      <c r="D461" s="921"/>
      <c r="E461" s="921" t="s">
        <v>19</v>
      </c>
      <c r="F461" s="923" t="str">
        <f>VLOOKUP(E461,$S$14:$T$18,2,0)</f>
        <v>-</v>
      </c>
      <c r="G461" s="84"/>
      <c r="H461" s="82"/>
      <c r="I461" s="921"/>
      <c r="J461" s="913">
        <f t="shared" ref="J461" si="149">SUM(K461:O463)</f>
        <v>0</v>
      </c>
      <c r="K461" s="913"/>
      <c r="L461" s="913"/>
      <c r="M461" s="913"/>
      <c r="N461" s="913"/>
      <c r="O461" s="913"/>
      <c r="P461" s="913"/>
      <c r="Q461" s="484"/>
      <c r="R461" s="484"/>
    </row>
    <row r="462" spans="1:18" s="95" customFormat="1" ht="15.75" hidden="1" customHeight="1" outlineLevel="1">
      <c r="A462" s="484"/>
      <c r="B462" s="916"/>
      <c r="C462" s="925"/>
      <c r="D462" s="921"/>
      <c r="E462" s="921"/>
      <c r="F462" s="923"/>
      <c r="G462" s="87"/>
      <c r="H462" s="82"/>
      <c r="I462" s="921"/>
      <c r="J462" s="914"/>
      <c r="K462" s="914"/>
      <c r="L462" s="914"/>
      <c r="M462" s="914"/>
      <c r="N462" s="914"/>
      <c r="O462" s="914"/>
      <c r="P462" s="914"/>
      <c r="Q462" s="484"/>
      <c r="R462" s="484"/>
    </row>
    <row r="463" spans="1:18" s="95" customFormat="1" ht="15.75" hidden="1" customHeight="1" outlineLevel="1">
      <c r="A463" s="484"/>
      <c r="B463" s="917"/>
      <c r="C463" s="926"/>
      <c r="D463" s="922"/>
      <c r="E463" s="922"/>
      <c r="F463" s="924"/>
      <c r="G463" s="92"/>
      <c r="H463" s="90"/>
      <c r="I463" s="922"/>
      <c r="J463" s="915"/>
      <c r="K463" s="915"/>
      <c r="L463" s="915"/>
      <c r="M463" s="915"/>
      <c r="N463" s="915"/>
      <c r="O463" s="915"/>
      <c r="P463" s="915"/>
      <c r="Q463" s="484"/>
      <c r="R463" s="484"/>
    </row>
    <row r="464" spans="1:18" s="95" customFormat="1" ht="15.75" hidden="1" customHeight="1" outlineLevel="1">
      <c r="A464" s="484"/>
      <c r="B464" s="916">
        <v>151</v>
      </c>
      <c r="C464" s="925"/>
      <c r="D464" s="921"/>
      <c r="E464" s="921" t="s">
        <v>19</v>
      </c>
      <c r="F464" s="923" t="str">
        <f>VLOOKUP(E464,$S$14:$T$18,2,0)</f>
        <v>-</v>
      </c>
      <c r="G464" s="84"/>
      <c r="H464" s="82"/>
      <c r="I464" s="921"/>
      <c r="J464" s="913">
        <f t="shared" ref="J464" si="150">SUM(K464:O466)</f>
        <v>0</v>
      </c>
      <c r="K464" s="913"/>
      <c r="L464" s="913"/>
      <c r="M464" s="913"/>
      <c r="N464" s="913"/>
      <c r="O464" s="913"/>
      <c r="P464" s="913"/>
      <c r="Q464" s="484"/>
      <c r="R464" s="484"/>
    </row>
    <row r="465" spans="1:18" s="95" customFormat="1" ht="15.75" hidden="1" customHeight="1" outlineLevel="1">
      <c r="A465" s="484"/>
      <c r="B465" s="916"/>
      <c r="C465" s="925"/>
      <c r="D465" s="921"/>
      <c r="E465" s="921"/>
      <c r="F465" s="923"/>
      <c r="G465" s="87"/>
      <c r="H465" s="82"/>
      <c r="I465" s="921"/>
      <c r="J465" s="914"/>
      <c r="K465" s="914"/>
      <c r="L465" s="914"/>
      <c r="M465" s="914"/>
      <c r="N465" s="914"/>
      <c r="O465" s="914"/>
      <c r="P465" s="914"/>
      <c r="Q465" s="484"/>
      <c r="R465" s="484"/>
    </row>
    <row r="466" spans="1:18" s="95" customFormat="1" ht="15.75" hidden="1" customHeight="1" outlineLevel="1">
      <c r="A466" s="484"/>
      <c r="B466" s="917"/>
      <c r="C466" s="926"/>
      <c r="D466" s="922"/>
      <c r="E466" s="922"/>
      <c r="F466" s="924"/>
      <c r="G466" s="92"/>
      <c r="H466" s="90"/>
      <c r="I466" s="922"/>
      <c r="J466" s="915"/>
      <c r="K466" s="915"/>
      <c r="L466" s="915"/>
      <c r="M466" s="915"/>
      <c r="N466" s="915"/>
      <c r="O466" s="915"/>
      <c r="P466" s="915"/>
      <c r="Q466" s="484"/>
      <c r="R466" s="484"/>
    </row>
    <row r="467" spans="1:18" s="95" customFormat="1" ht="15.75" hidden="1" customHeight="1" outlineLevel="1">
      <c r="A467" s="484"/>
      <c r="B467" s="916">
        <v>152</v>
      </c>
      <c r="C467" s="925"/>
      <c r="D467" s="921"/>
      <c r="E467" s="921" t="s">
        <v>19</v>
      </c>
      <c r="F467" s="923" t="str">
        <f>VLOOKUP(E467,$S$14:$T$18,2,0)</f>
        <v>-</v>
      </c>
      <c r="G467" s="84"/>
      <c r="H467" s="82"/>
      <c r="I467" s="921"/>
      <c r="J467" s="913">
        <f t="shared" ref="J467" si="151">SUM(K467:O469)</f>
        <v>0</v>
      </c>
      <c r="K467" s="913"/>
      <c r="L467" s="913"/>
      <c r="M467" s="913"/>
      <c r="N467" s="913"/>
      <c r="O467" s="913"/>
      <c r="P467" s="913"/>
      <c r="Q467" s="484"/>
      <c r="R467" s="484"/>
    </row>
    <row r="468" spans="1:18" s="95" customFormat="1" ht="15.75" hidden="1" customHeight="1" outlineLevel="1">
      <c r="A468" s="484"/>
      <c r="B468" s="916"/>
      <c r="C468" s="925"/>
      <c r="D468" s="921"/>
      <c r="E468" s="921"/>
      <c r="F468" s="923"/>
      <c r="G468" s="87"/>
      <c r="H468" s="82"/>
      <c r="I468" s="921"/>
      <c r="J468" s="914"/>
      <c r="K468" s="914"/>
      <c r="L468" s="914"/>
      <c r="M468" s="914"/>
      <c r="N468" s="914"/>
      <c r="O468" s="914"/>
      <c r="P468" s="914"/>
      <c r="Q468" s="484"/>
      <c r="R468" s="484"/>
    </row>
    <row r="469" spans="1:18" s="95" customFormat="1" ht="15.75" hidden="1" customHeight="1" outlineLevel="1">
      <c r="A469" s="484"/>
      <c r="B469" s="917"/>
      <c r="C469" s="926"/>
      <c r="D469" s="922"/>
      <c r="E469" s="922"/>
      <c r="F469" s="924"/>
      <c r="G469" s="92"/>
      <c r="H469" s="90"/>
      <c r="I469" s="922"/>
      <c r="J469" s="915"/>
      <c r="K469" s="915"/>
      <c r="L469" s="915"/>
      <c r="M469" s="915"/>
      <c r="N469" s="915"/>
      <c r="O469" s="915"/>
      <c r="P469" s="915"/>
      <c r="Q469" s="484"/>
      <c r="R469" s="484"/>
    </row>
    <row r="470" spans="1:18" s="95" customFormat="1" ht="15.75" hidden="1" customHeight="1" outlineLevel="1">
      <c r="A470" s="484"/>
      <c r="B470" s="916">
        <v>153</v>
      </c>
      <c r="C470" s="925"/>
      <c r="D470" s="921"/>
      <c r="E470" s="921" t="s">
        <v>19</v>
      </c>
      <c r="F470" s="923" t="str">
        <f>VLOOKUP(E470,$S$14:$T$18,2,0)</f>
        <v>-</v>
      </c>
      <c r="G470" s="84"/>
      <c r="H470" s="82"/>
      <c r="I470" s="921"/>
      <c r="J470" s="913">
        <f t="shared" ref="J470" si="152">SUM(K470:O472)</f>
        <v>0</v>
      </c>
      <c r="K470" s="913"/>
      <c r="L470" s="913"/>
      <c r="M470" s="913"/>
      <c r="N470" s="913"/>
      <c r="O470" s="913"/>
      <c r="P470" s="913"/>
      <c r="Q470" s="484"/>
      <c r="R470" s="484"/>
    </row>
    <row r="471" spans="1:18" s="95" customFormat="1" ht="15.75" hidden="1" customHeight="1" outlineLevel="1">
      <c r="A471" s="484"/>
      <c r="B471" s="916"/>
      <c r="C471" s="925"/>
      <c r="D471" s="921"/>
      <c r="E471" s="921"/>
      <c r="F471" s="923"/>
      <c r="G471" s="87"/>
      <c r="H471" s="82"/>
      <c r="I471" s="921"/>
      <c r="J471" s="914"/>
      <c r="K471" s="914"/>
      <c r="L471" s="914"/>
      <c r="M471" s="914"/>
      <c r="N471" s="914"/>
      <c r="O471" s="914"/>
      <c r="P471" s="914"/>
      <c r="Q471" s="484"/>
      <c r="R471" s="484"/>
    </row>
    <row r="472" spans="1:18" s="95" customFormat="1" ht="15.75" hidden="1" customHeight="1" outlineLevel="1">
      <c r="A472" s="484"/>
      <c r="B472" s="917"/>
      <c r="C472" s="926"/>
      <c r="D472" s="922"/>
      <c r="E472" s="922"/>
      <c r="F472" s="924"/>
      <c r="G472" s="92"/>
      <c r="H472" s="90"/>
      <c r="I472" s="922"/>
      <c r="J472" s="915"/>
      <c r="K472" s="915"/>
      <c r="L472" s="915"/>
      <c r="M472" s="915"/>
      <c r="N472" s="915"/>
      <c r="O472" s="915"/>
      <c r="P472" s="915"/>
      <c r="Q472" s="484"/>
      <c r="R472" s="484"/>
    </row>
    <row r="473" spans="1:18" s="95" customFormat="1" ht="15.75" hidden="1" customHeight="1" outlineLevel="1">
      <c r="A473" s="484"/>
      <c r="B473" s="916">
        <v>154</v>
      </c>
      <c r="C473" s="925"/>
      <c r="D473" s="921"/>
      <c r="E473" s="921" t="s">
        <v>19</v>
      </c>
      <c r="F473" s="923" t="str">
        <f>VLOOKUP(E473,$S$14:$T$18,2,0)</f>
        <v>-</v>
      </c>
      <c r="G473" s="84"/>
      <c r="H473" s="82"/>
      <c r="I473" s="921"/>
      <c r="J473" s="913">
        <f t="shared" ref="J473" si="153">SUM(K473:O475)</f>
        <v>0</v>
      </c>
      <c r="K473" s="913"/>
      <c r="L473" s="913"/>
      <c r="M473" s="913"/>
      <c r="N473" s="913"/>
      <c r="O473" s="913"/>
      <c r="P473" s="913"/>
      <c r="Q473" s="484"/>
      <c r="R473" s="484"/>
    </row>
    <row r="474" spans="1:18" s="95" customFormat="1" ht="15.75" hidden="1" customHeight="1" outlineLevel="1">
      <c r="A474" s="484"/>
      <c r="B474" s="916"/>
      <c r="C474" s="925"/>
      <c r="D474" s="921"/>
      <c r="E474" s="921"/>
      <c r="F474" s="923"/>
      <c r="G474" s="87"/>
      <c r="H474" s="82"/>
      <c r="I474" s="921"/>
      <c r="J474" s="914"/>
      <c r="K474" s="914"/>
      <c r="L474" s="914"/>
      <c r="M474" s="914"/>
      <c r="N474" s="914"/>
      <c r="O474" s="914"/>
      <c r="P474" s="914"/>
      <c r="Q474" s="484"/>
      <c r="R474" s="484"/>
    </row>
    <row r="475" spans="1:18" s="95" customFormat="1" ht="15.75" hidden="1" customHeight="1" outlineLevel="1">
      <c r="A475" s="484"/>
      <c r="B475" s="917"/>
      <c r="C475" s="926"/>
      <c r="D475" s="922"/>
      <c r="E475" s="922"/>
      <c r="F475" s="924"/>
      <c r="G475" s="92"/>
      <c r="H475" s="90"/>
      <c r="I475" s="922"/>
      <c r="J475" s="915"/>
      <c r="K475" s="915"/>
      <c r="L475" s="915"/>
      <c r="M475" s="915"/>
      <c r="N475" s="915"/>
      <c r="O475" s="915"/>
      <c r="P475" s="915"/>
      <c r="Q475" s="484"/>
      <c r="R475" s="484"/>
    </row>
    <row r="476" spans="1:18" s="95" customFormat="1" ht="15.75" hidden="1" customHeight="1" outlineLevel="1">
      <c r="A476" s="484"/>
      <c r="B476" s="916">
        <v>155</v>
      </c>
      <c r="C476" s="925"/>
      <c r="D476" s="921"/>
      <c r="E476" s="921" t="s">
        <v>19</v>
      </c>
      <c r="F476" s="923" t="str">
        <f>VLOOKUP(E476,$S$14:$T$18,2,0)</f>
        <v>-</v>
      </c>
      <c r="G476" s="84"/>
      <c r="H476" s="82"/>
      <c r="I476" s="921"/>
      <c r="J476" s="913">
        <f t="shared" ref="J476" si="154">SUM(K476:O478)</f>
        <v>0</v>
      </c>
      <c r="K476" s="913"/>
      <c r="L476" s="913"/>
      <c r="M476" s="913"/>
      <c r="N476" s="913"/>
      <c r="O476" s="913"/>
      <c r="P476" s="913"/>
      <c r="Q476" s="484"/>
      <c r="R476" s="484"/>
    </row>
    <row r="477" spans="1:18" s="95" customFormat="1" ht="15.75" hidden="1" customHeight="1" outlineLevel="1">
      <c r="A477" s="484"/>
      <c r="B477" s="916"/>
      <c r="C477" s="925"/>
      <c r="D477" s="921"/>
      <c r="E477" s="921"/>
      <c r="F477" s="923"/>
      <c r="G477" s="87"/>
      <c r="H477" s="82"/>
      <c r="I477" s="921"/>
      <c r="J477" s="914"/>
      <c r="K477" s="914"/>
      <c r="L477" s="914"/>
      <c r="M477" s="914"/>
      <c r="N477" s="914"/>
      <c r="O477" s="914"/>
      <c r="P477" s="914"/>
      <c r="Q477" s="484"/>
      <c r="R477" s="484"/>
    </row>
    <row r="478" spans="1:18" s="95" customFormat="1" ht="15.75" hidden="1" customHeight="1" outlineLevel="1">
      <c r="A478" s="484"/>
      <c r="B478" s="917"/>
      <c r="C478" s="926"/>
      <c r="D478" s="922"/>
      <c r="E478" s="922"/>
      <c r="F478" s="924"/>
      <c r="G478" s="92"/>
      <c r="H478" s="90"/>
      <c r="I478" s="922"/>
      <c r="J478" s="915"/>
      <c r="K478" s="915"/>
      <c r="L478" s="915"/>
      <c r="M478" s="915"/>
      <c r="N478" s="915"/>
      <c r="O478" s="915"/>
      <c r="P478" s="915"/>
      <c r="Q478" s="484"/>
      <c r="R478" s="484"/>
    </row>
    <row r="479" spans="1:18" s="95" customFormat="1" ht="15.75" hidden="1" customHeight="1" outlineLevel="1">
      <c r="A479" s="484"/>
      <c r="B479" s="916">
        <v>156</v>
      </c>
      <c r="C479" s="925"/>
      <c r="D479" s="921"/>
      <c r="E479" s="921" t="s">
        <v>19</v>
      </c>
      <c r="F479" s="923" t="str">
        <f>VLOOKUP(E479,$S$14:$T$18,2,0)</f>
        <v>-</v>
      </c>
      <c r="G479" s="84"/>
      <c r="H479" s="82"/>
      <c r="I479" s="921"/>
      <c r="J479" s="913">
        <f t="shared" ref="J479" si="155">SUM(K479:O481)</f>
        <v>0</v>
      </c>
      <c r="K479" s="913"/>
      <c r="L479" s="913"/>
      <c r="M479" s="913"/>
      <c r="N479" s="913"/>
      <c r="O479" s="913"/>
      <c r="P479" s="913"/>
      <c r="Q479" s="484"/>
      <c r="R479" s="484"/>
    </row>
    <row r="480" spans="1:18" s="95" customFormat="1" ht="15.75" hidden="1" customHeight="1" outlineLevel="1">
      <c r="A480" s="484"/>
      <c r="B480" s="916"/>
      <c r="C480" s="925"/>
      <c r="D480" s="921"/>
      <c r="E480" s="921"/>
      <c r="F480" s="923"/>
      <c r="G480" s="87"/>
      <c r="H480" s="82"/>
      <c r="I480" s="921"/>
      <c r="J480" s="914"/>
      <c r="K480" s="914"/>
      <c r="L480" s="914"/>
      <c r="M480" s="914"/>
      <c r="N480" s="914"/>
      <c r="O480" s="914"/>
      <c r="P480" s="914"/>
      <c r="Q480" s="484"/>
      <c r="R480" s="484"/>
    </row>
    <row r="481" spans="1:18" s="95" customFormat="1" ht="15.75" hidden="1" customHeight="1" outlineLevel="1">
      <c r="A481" s="484"/>
      <c r="B481" s="917"/>
      <c r="C481" s="926"/>
      <c r="D481" s="922"/>
      <c r="E481" s="922"/>
      <c r="F481" s="924"/>
      <c r="G481" s="92"/>
      <c r="H481" s="90"/>
      <c r="I481" s="922"/>
      <c r="J481" s="915"/>
      <c r="K481" s="915"/>
      <c r="L481" s="915"/>
      <c r="M481" s="915"/>
      <c r="N481" s="915"/>
      <c r="O481" s="915"/>
      <c r="P481" s="915"/>
      <c r="Q481" s="484"/>
      <c r="R481" s="484"/>
    </row>
    <row r="482" spans="1:18" s="95" customFormat="1" ht="15.75" hidden="1" customHeight="1" outlineLevel="1">
      <c r="A482" s="484"/>
      <c r="B482" s="916">
        <v>157</v>
      </c>
      <c r="C482" s="925"/>
      <c r="D482" s="921"/>
      <c r="E482" s="921" t="s">
        <v>19</v>
      </c>
      <c r="F482" s="923" t="str">
        <f>VLOOKUP(E482,$S$14:$T$18,2,0)</f>
        <v>-</v>
      </c>
      <c r="G482" s="84"/>
      <c r="H482" s="82"/>
      <c r="I482" s="921"/>
      <c r="J482" s="913">
        <f t="shared" ref="J482" si="156">SUM(K482:O484)</f>
        <v>0</v>
      </c>
      <c r="K482" s="913"/>
      <c r="L482" s="913"/>
      <c r="M482" s="913"/>
      <c r="N482" s="913"/>
      <c r="O482" s="913"/>
      <c r="P482" s="913"/>
      <c r="Q482" s="484"/>
      <c r="R482" s="484"/>
    </row>
    <row r="483" spans="1:18" s="95" customFormat="1" ht="15.75" hidden="1" customHeight="1" outlineLevel="1">
      <c r="A483" s="484"/>
      <c r="B483" s="916"/>
      <c r="C483" s="925"/>
      <c r="D483" s="921"/>
      <c r="E483" s="921"/>
      <c r="F483" s="923"/>
      <c r="G483" s="87"/>
      <c r="H483" s="82"/>
      <c r="I483" s="921"/>
      <c r="J483" s="914"/>
      <c r="K483" s="914"/>
      <c r="L483" s="914"/>
      <c r="M483" s="914"/>
      <c r="N483" s="914"/>
      <c r="O483" s="914"/>
      <c r="P483" s="914"/>
      <c r="Q483" s="484"/>
      <c r="R483" s="484"/>
    </row>
    <row r="484" spans="1:18" s="95" customFormat="1" ht="15.75" hidden="1" customHeight="1" outlineLevel="1">
      <c r="A484" s="484"/>
      <c r="B484" s="917"/>
      <c r="C484" s="926"/>
      <c r="D484" s="922"/>
      <c r="E484" s="922"/>
      <c r="F484" s="924"/>
      <c r="G484" s="92"/>
      <c r="H484" s="90"/>
      <c r="I484" s="922"/>
      <c r="J484" s="915"/>
      <c r="K484" s="915"/>
      <c r="L484" s="915"/>
      <c r="M484" s="915"/>
      <c r="N484" s="915"/>
      <c r="O484" s="915"/>
      <c r="P484" s="915"/>
      <c r="Q484" s="484"/>
      <c r="R484" s="484"/>
    </row>
    <row r="485" spans="1:18" s="95" customFormat="1" ht="15.75" hidden="1" customHeight="1" outlineLevel="1">
      <c r="A485" s="484"/>
      <c r="B485" s="916">
        <v>158</v>
      </c>
      <c r="C485" s="925"/>
      <c r="D485" s="921"/>
      <c r="E485" s="921" t="s">
        <v>19</v>
      </c>
      <c r="F485" s="923" t="str">
        <f>VLOOKUP(E485,$S$14:$T$18,2,0)</f>
        <v>-</v>
      </c>
      <c r="G485" s="84"/>
      <c r="H485" s="82"/>
      <c r="I485" s="921"/>
      <c r="J485" s="913">
        <f t="shared" ref="J485" si="157">SUM(K485:O487)</f>
        <v>0</v>
      </c>
      <c r="K485" s="913"/>
      <c r="L485" s="913"/>
      <c r="M485" s="913"/>
      <c r="N485" s="913"/>
      <c r="O485" s="913"/>
      <c r="P485" s="913"/>
      <c r="Q485" s="484"/>
      <c r="R485" s="484"/>
    </row>
    <row r="486" spans="1:18" s="95" customFormat="1" ht="15.75" hidden="1" customHeight="1" outlineLevel="1">
      <c r="A486" s="484"/>
      <c r="B486" s="916"/>
      <c r="C486" s="925"/>
      <c r="D486" s="921"/>
      <c r="E486" s="921"/>
      <c r="F486" s="923"/>
      <c r="G486" s="87"/>
      <c r="H486" s="82"/>
      <c r="I486" s="921"/>
      <c r="J486" s="914"/>
      <c r="K486" s="914"/>
      <c r="L486" s="914"/>
      <c r="M486" s="914"/>
      <c r="N486" s="914"/>
      <c r="O486" s="914"/>
      <c r="P486" s="914"/>
      <c r="Q486" s="484"/>
      <c r="R486" s="484"/>
    </row>
    <row r="487" spans="1:18" s="95" customFormat="1" ht="15.75" hidden="1" customHeight="1" outlineLevel="1">
      <c r="A487" s="484"/>
      <c r="B487" s="917"/>
      <c r="C487" s="926"/>
      <c r="D487" s="922"/>
      <c r="E487" s="922"/>
      <c r="F487" s="924"/>
      <c r="G487" s="92"/>
      <c r="H487" s="90"/>
      <c r="I487" s="922"/>
      <c r="J487" s="915"/>
      <c r="K487" s="915"/>
      <c r="L487" s="915"/>
      <c r="M487" s="915"/>
      <c r="N487" s="915"/>
      <c r="O487" s="915"/>
      <c r="P487" s="915"/>
      <c r="Q487" s="484"/>
      <c r="R487" s="484"/>
    </row>
    <row r="488" spans="1:18" s="95" customFormat="1" ht="15.75" hidden="1" customHeight="1" outlineLevel="1">
      <c r="A488" s="484"/>
      <c r="B488" s="916">
        <v>159</v>
      </c>
      <c r="C488" s="925"/>
      <c r="D488" s="921"/>
      <c r="E488" s="921" t="s">
        <v>19</v>
      </c>
      <c r="F488" s="923" t="str">
        <f>VLOOKUP(E488,$S$14:$T$18,2,0)</f>
        <v>-</v>
      </c>
      <c r="G488" s="84"/>
      <c r="H488" s="82"/>
      <c r="I488" s="921"/>
      <c r="J488" s="913">
        <f t="shared" ref="J488" si="158">SUM(K488:O490)</f>
        <v>0</v>
      </c>
      <c r="K488" s="913"/>
      <c r="L488" s="913"/>
      <c r="M488" s="913"/>
      <c r="N488" s="913"/>
      <c r="O488" s="913"/>
      <c r="P488" s="913"/>
      <c r="Q488" s="484"/>
      <c r="R488" s="484"/>
    </row>
    <row r="489" spans="1:18" s="95" customFormat="1" ht="15.75" hidden="1" customHeight="1" outlineLevel="1">
      <c r="A489" s="484"/>
      <c r="B489" s="916"/>
      <c r="C489" s="925"/>
      <c r="D489" s="921"/>
      <c r="E489" s="921"/>
      <c r="F489" s="923"/>
      <c r="G489" s="87"/>
      <c r="H489" s="82"/>
      <c r="I489" s="921"/>
      <c r="J489" s="914"/>
      <c r="K489" s="914"/>
      <c r="L489" s="914"/>
      <c r="M489" s="914"/>
      <c r="N489" s="914"/>
      <c r="O489" s="914"/>
      <c r="P489" s="914"/>
      <c r="Q489" s="484"/>
      <c r="R489" s="484"/>
    </row>
    <row r="490" spans="1:18" s="95" customFormat="1" ht="15.75" hidden="1" customHeight="1" outlineLevel="1">
      <c r="A490" s="484"/>
      <c r="B490" s="917"/>
      <c r="C490" s="926"/>
      <c r="D490" s="922"/>
      <c r="E490" s="922"/>
      <c r="F490" s="924"/>
      <c r="G490" s="92"/>
      <c r="H490" s="90"/>
      <c r="I490" s="922"/>
      <c r="J490" s="915"/>
      <c r="K490" s="915"/>
      <c r="L490" s="915"/>
      <c r="M490" s="915"/>
      <c r="N490" s="915"/>
      <c r="O490" s="915"/>
      <c r="P490" s="915"/>
      <c r="Q490" s="484"/>
      <c r="R490" s="484"/>
    </row>
    <row r="491" spans="1:18" s="95" customFormat="1" ht="15.75" hidden="1" customHeight="1" outlineLevel="1">
      <c r="A491" s="484"/>
      <c r="B491" s="916">
        <v>160</v>
      </c>
      <c r="C491" s="925"/>
      <c r="D491" s="921"/>
      <c r="E491" s="921" t="s">
        <v>19</v>
      </c>
      <c r="F491" s="923" t="str">
        <f>VLOOKUP(E491,$S$14:$T$18,2,0)</f>
        <v>-</v>
      </c>
      <c r="G491" s="84"/>
      <c r="H491" s="82"/>
      <c r="I491" s="921"/>
      <c r="J491" s="913">
        <f t="shared" ref="J491" si="159">SUM(K491:O493)</f>
        <v>0</v>
      </c>
      <c r="K491" s="913"/>
      <c r="L491" s="913"/>
      <c r="M491" s="913"/>
      <c r="N491" s="913"/>
      <c r="O491" s="913"/>
      <c r="P491" s="913"/>
      <c r="Q491" s="484"/>
      <c r="R491" s="484"/>
    </row>
    <row r="492" spans="1:18" s="95" customFormat="1" ht="15.75" hidden="1" customHeight="1" outlineLevel="1">
      <c r="A492" s="484"/>
      <c r="B492" s="916"/>
      <c r="C492" s="925"/>
      <c r="D492" s="921"/>
      <c r="E492" s="921"/>
      <c r="F492" s="923"/>
      <c r="G492" s="87"/>
      <c r="H492" s="82"/>
      <c r="I492" s="921"/>
      <c r="J492" s="914"/>
      <c r="K492" s="914"/>
      <c r="L492" s="914"/>
      <c r="M492" s="914"/>
      <c r="N492" s="914"/>
      <c r="O492" s="914"/>
      <c r="P492" s="914"/>
      <c r="Q492" s="484"/>
      <c r="R492" s="484"/>
    </row>
    <row r="493" spans="1:18" s="95" customFormat="1" ht="15.75" hidden="1" customHeight="1" outlineLevel="1">
      <c r="A493" s="484"/>
      <c r="B493" s="917"/>
      <c r="C493" s="926"/>
      <c r="D493" s="922"/>
      <c r="E493" s="922"/>
      <c r="F493" s="924"/>
      <c r="G493" s="92"/>
      <c r="H493" s="90"/>
      <c r="I493" s="922"/>
      <c r="J493" s="915"/>
      <c r="K493" s="915"/>
      <c r="L493" s="915"/>
      <c r="M493" s="915"/>
      <c r="N493" s="915"/>
      <c r="O493" s="915"/>
      <c r="P493" s="915"/>
      <c r="Q493" s="484"/>
      <c r="R493" s="484"/>
    </row>
    <row r="494" spans="1:18" s="95" customFormat="1" ht="15.75" hidden="1" customHeight="1" outlineLevel="1">
      <c r="A494" s="484"/>
      <c r="B494" s="916">
        <v>161</v>
      </c>
      <c r="C494" s="925"/>
      <c r="D494" s="921"/>
      <c r="E494" s="921" t="s">
        <v>19</v>
      </c>
      <c r="F494" s="923" t="str">
        <f>VLOOKUP(E494,$S$14:$T$18,2,0)</f>
        <v>-</v>
      </c>
      <c r="G494" s="84"/>
      <c r="H494" s="82"/>
      <c r="I494" s="921"/>
      <c r="J494" s="913">
        <f t="shared" ref="J494" si="160">SUM(K494:O496)</f>
        <v>0</v>
      </c>
      <c r="K494" s="913"/>
      <c r="L494" s="913"/>
      <c r="M494" s="913"/>
      <c r="N494" s="913"/>
      <c r="O494" s="913"/>
      <c r="P494" s="913"/>
      <c r="Q494" s="484"/>
      <c r="R494" s="484"/>
    </row>
    <row r="495" spans="1:18" s="95" customFormat="1" ht="15.75" hidden="1" customHeight="1" outlineLevel="1">
      <c r="A495" s="484"/>
      <c r="B495" s="916"/>
      <c r="C495" s="925"/>
      <c r="D495" s="921"/>
      <c r="E495" s="921"/>
      <c r="F495" s="923"/>
      <c r="G495" s="87"/>
      <c r="H495" s="82"/>
      <c r="I495" s="921"/>
      <c r="J495" s="914"/>
      <c r="K495" s="914"/>
      <c r="L495" s="914"/>
      <c r="M495" s="914"/>
      <c r="N495" s="914"/>
      <c r="O495" s="914"/>
      <c r="P495" s="914"/>
      <c r="Q495" s="484"/>
      <c r="R495" s="484"/>
    </row>
    <row r="496" spans="1:18" s="95" customFormat="1" ht="15.75" hidden="1" customHeight="1" outlineLevel="1">
      <c r="A496" s="484"/>
      <c r="B496" s="917"/>
      <c r="C496" s="926"/>
      <c r="D496" s="922"/>
      <c r="E496" s="922"/>
      <c r="F496" s="924"/>
      <c r="G496" s="92"/>
      <c r="H496" s="90"/>
      <c r="I496" s="922"/>
      <c r="J496" s="915"/>
      <c r="K496" s="915"/>
      <c r="L496" s="915"/>
      <c r="M496" s="915"/>
      <c r="N496" s="915"/>
      <c r="O496" s="915"/>
      <c r="P496" s="915"/>
      <c r="Q496" s="484"/>
      <c r="R496" s="484"/>
    </row>
    <row r="497" spans="1:18" s="95" customFormat="1" ht="15.75" hidden="1" customHeight="1" outlineLevel="1">
      <c r="A497" s="484"/>
      <c r="B497" s="916">
        <v>162</v>
      </c>
      <c r="C497" s="925"/>
      <c r="D497" s="921"/>
      <c r="E497" s="921" t="s">
        <v>19</v>
      </c>
      <c r="F497" s="923" t="str">
        <f>VLOOKUP(E497,$S$14:$T$18,2,0)</f>
        <v>-</v>
      </c>
      <c r="G497" s="84"/>
      <c r="H497" s="82"/>
      <c r="I497" s="921"/>
      <c r="J497" s="913">
        <f t="shared" ref="J497" si="161">SUM(K497:O499)</f>
        <v>0</v>
      </c>
      <c r="K497" s="913"/>
      <c r="L497" s="913"/>
      <c r="M497" s="913"/>
      <c r="N497" s="913"/>
      <c r="O497" s="913"/>
      <c r="P497" s="913"/>
      <c r="Q497" s="484"/>
      <c r="R497" s="484"/>
    </row>
    <row r="498" spans="1:18" s="95" customFormat="1" ht="15.75" hidden="1" customHeight="1" outlineLevel="1">
      <c r="A498" s="484"/>
      <c r="B498" s="916"/>
      <c r="C498" s="925"/>
      <c r="D498" s="921"/>
      <c r="E498" s="921"/>
      <c r="F498" s="923"/>
      <c r="G498" s="87"/>
      <c r="H498" s="82"/>
      <c r="I498" s="921"/>
      <c r="J498" s="914"/>
      <c r="K498" s="914"/>
      <c r="L498" s="914"/>
      <c r="M498" s="914"/>
      <c r="N498" s="914"/>
      <c r="O498" s="914"/>
      <c r="P498" s="914"/>
      <c r="Q498" s="484"/>
      <c r="R498" s="484"/>
    </row>
    <row r="499" spans="1:18" s="95" customFormat="1" ht="15.75" hidden="1" customHeight="1" outlineLevel="1">
      <c r="A499" s="484"/>
      <c r="B499" s="917"/>
      <c r="C499" s="926"/>
      <c r="D499" s="922"/>
      <c r="E499" s="922"/>
      <c r="F499" s="924"/>
      <c r="G499" s="92"/>
      <c r="H499" s="90"/>
      <c r="I499" s="922"/>
      <c r="J499" s="915"/>
      <c r="K499" s="915"/>
      <c r="L499" s="915"/>
      <c r="M499" s="915"/>
      <c r="N499" s="915"/>
      <c r="O499" s="915"/>
      <c r="P499" s="915"/>
      <c r="Q499" s="484"/>
      <c r="R499" s="484"/>
    </row>
    <row r="500" spans="1:18" s="95" customFormat="1" ht="15.75" hidden="1" customHeight="1" outlineLevel="1">
      <c r="A500" s="484"/>
      <c r="B500" s="916">
        <v>163</v>
      </c>
      <c r="C500" s="925"/>
      <c r="D500" s="921"/>
      <c r="E500" s="921" t="s">
        <v>19</v>
      </c>
      <c r="F500" s="923" t="str">
        <f>VLOOKUP(E500,$S$14:$T$18,2,0)</f>
        <v>-</v>
      </c>
      <c r="G500" s="84"/>
      <c r="H500" s="82"/>
      <c r="I500" s="921"/>
      <c r="J500" s="913">
        <f t="shared" ref="J500" si="162">SUM(K500:O502)</f>
        <v>0</v>
      </c>
      <c r="K500" s="913"/>
      <c r="L500" s="913"/>
      <c r="M500" s="913"/>
      <c r="N500" s="913"/>
      <c r="O500" s="913"/>
      <c r="P500" s="913"/>
      <c r="Q500" s="484"/>
      <c r="R500" s="484"/>
    </row>
    <row r="501" spans="1:18" s="95" customFormat="1" ht="15.75" hidden="1" customHeight="1" outlineLevel="1">
      <c r="A501" s="484"/>
      <c r="B501" s="916"/>
      <c r="C501" s="925"/>
      <c r="D501" s="921"/>
      <c r="E501" s="921"/>
      <c r="F501" s="923"/>
      <c r="G501" s="87"/>
      <c r="H501" s="82"/>
      <c r="I501" s="921"/>
      <c r="J501" s="914"/>
      <c r="K501" s="914"/>
      <c r="L501" s="914"/>
      <c r="M501" s="914"/>
      <c r="N501" s="914"/>
      <c r="O501" s="914"/>
      <c r="P501" s="914"/>
      <c r="Q501" s="484"/>
      <c r="R501" s="484"/>
    </row>
    <row r="502" spans="1:18" s="95" customFormat="1" ht="15.75" hidden="1" customHeight="1" outlineLevel="1">
      <c r="A502" s="484"/>
      <c r="B502" s="917"/>
      <c r="C502" s="926"/>
      <c r="D502" s="922"/>
      <c r="E502" s="922"/>
      <c r="F502" s="924"/>
      <c r="G502" s="92"/>
      <c r="H502" s="90"/>
      <c r="I502" s="922"/>
      <c r="J502" s="915"/>
      <c r="K502" s="915"/>
      <c r="L502" s="915"/>
      <c r="M502" s="915"/>
      <c r="N502" s="915"/>
      <c r="O502" s="915"/>
      <c r="P502" s="915"/>
      <c r="Q502" s="484"/>
      <c r="R502" s="484"/>
    </row>
    <row r="503" spans="1:18" s="95" customFormat="1" ht="15.75" hidden="1" customHeight="1" outlineLevel="1">
      <c r="A503" s="484"/>
      <c r="B503" s="916">
        <v>164</v>
      </c>
      <c r="C503" s="925"/>
      <c r="D503" s="921"/>
      <c r="E503" s="921" t="s">
        <v>19</v>
      </c>
      <c r="F503" s="923" t="str">
        <f>VLOOKUP(E503,$S$14:$T$18,2,0)</f>
        <v>-</v>
      </c>
      <c r="G503" s="84"/>
      <c r="H503" s="82"/>
      <c r="I503" s="921"/>
      <c r="J503" s="913">
        <f t="shared" ref="J503" si="163">SUM(K503:O505)</f>
        <v>0</v>
      </c>
      <c r="K503" s="913"/>
      <c r="L503" s="913"/>
      <c r="M503" s="913"/>
      <c r="N503" s="913"/>
      <c r="O503" s="913"/>
      <c r="P503" s="913"/>
      <c r="Q503" s="484"/>
      <c r="R503" s="484"/>
    </row>
    <row r="504" spans="1:18" s="95" customFormat="1" ht="15.75" hidden="1" customHeight="1" outlineLevel="1">
      <c r="A504" s="484"/>
      <c r="B504" s="916"/>
      <c r="C504" s="925"/>
      <c r="D504" s="921"/>
      <c r="E504" s="921"/>
      <c r="F504" s="923"/>
      <c r="G504" s="87"/>
      <c r="H504" s="82"/>
      <c r="I504" s="921"/>
      <c r="J504" s="914"/>
      <c r="K504" s="914"/>
      <c r="L504" s="914"/>
      <c r="M504" s="914"/>
      <c r="N504" s="914"/>
      <c r="O504" s="914"/>
      <c r="P504" s="914"/>
      <c r="Q504" s="484"/>
      <c r="R504" s="484"/>
    </row>
    <row r="505" spans="1:18" s="95" customFormat="1" ht="15.75" hidden="1" customHeight="1" outlineLevel="1">
      <c r="A505" s="484"/>
      <c r="B505" s="917"/>
      <c r="C505" s="926"/>
      <c r="D505" s="922"/>
      <c r="E505" s="922"/>
      <c r="F505" s="924"/>
      <c r="G505" s="92"/>
      <c r="H505" s="90"/>
      <c r="I505" s="922"/>
      <c r="J505" s="915"/>
      <c r="K505" s="915"/>
      <c r="L505" s="915"/>
      <c r="M505" s="915"/>
      <c r="N505" s="915"/>
      <c r="O505" s="915"/>
      <c r="P505" s="915"/>
      <c r="Q505" s="484"/>
      <c r="R505" s="484"/>
    </row>
    <row r="506" spans="1:18" s="95" customFormat="1" ht="15.75" hidden="1" customHeight="1" outlineLevel="1">
      <c r="A506" s="484"/>
      <c r="B506" s="916">
        <v>165</v>
      </c>
      <c r="C506" s="925"/>
      <c r="D506" s="921"/>
      <c r="E506" s="921" t="s">
        <v>19</v>
      </c>
      <c r="F506" s="923" t="str">
        <f>VLOOKUP(E506,$S$14:$T$18,2,0)</f>
        <v>-</v>
      </c>
      <c r="G506" s="84"/>
      <c r="H506" s="82"/>
      <c r="I506" s="921"/>
      <c r="J506" s="913">
        <f t="shared" ref="J506" si="164">SUM(K506:O508)</f>
        <v>0</v>
      </c>
      <c r="K506" s="913"/>
      <c r="L506" s="913"/>
      <c r="M506" s="913"/>
      <c r="N506" s="913"/>
      <c r="O506" s="913"/>
      <c r="P506" s="913"/>
      <c r="Q506" s="484"/>
      <c r="R506" s="484"/>
    </row>
    <row r="507" spans="1:18" s="95" customFormat="1" ht="15.75" hidden="1" customHeight="1" outlineLevel="1">
      <c r="A507" s="484"/>
      <c r="B507" s="916"/>
      <c r="C507" s="925"/>
      <c r="D507" s="921"/>
      <c r="E507" s="921"/>
      <c r="F507" s="923"/>
      <c r="G507" s="87"/>
      <c r="H507" s="82"/>
      <c r="I507" s="921"/>
      <c r="J507" s="914"/>
      <c r="K507" s="914"/>
      <c r="L507" s="914"/>
      <c r="M507" s="914"/>
      <c r="N507" s="914"/>
      <c r="O507" s="914"/>
      <c r="P507" s="914"/>
      <c r="Q507" s="484"/>
      <c r="R507" s="484"/>
    </row>
    <row r="508" spans="1:18" s="95" customFormat="1" ht="15.75" hidden="1" customHeight="1" outlineLevel="1">
      <c r="A508" s="484"/>
      <c r="B508" s="917"/>
      <c r="C508" s="926"/>
      <c r="D508" s="922"/>
      <c r="E508" s="922"/>
      <c r="F508" s="924"/>
      <c r="G508" s="92"/>
      <c r="H508" s="90"/>
      <c r="I508" s="922"/>
      <c r="J508" s="915"/>
      <c r="K508" s="915"/>
      <c r="L508" s="915"/>
      <c r="M508" s="915"/>
      <c r="N508" s="915"/>
      <c r="O508" s="915"/>
      <c r="P508" s="915"/>
      <c r="Q508" s="484"/>
      <c r="R508" s="484"/>
    </row>
    <row r="509" spans="1:18" s="95" customFormat="1" ht="15.75" hidden="1" customHeight="1" outlineLevel="1">
      <c r="A509" s="484"/>
      <c r="B509" s="916">
        <v>166</v>
      </c>
      <c r="C509" s="925"/>
      <c r="D509" s="921"/>
      <c r="E509" s="921" t="s">
        <v>19</v>
      </c>
      <c r="F509" s="923" t="str">
        <f>VLOOKUP(E509,$S$14:$T$18,2,0)</f>
        <v>-</v>
      </c>
      <c r="G509" s="84"/>
      <c r="H509" s="82"/>
      <c r="I509" s="921"/>
      <c r="J509" s="913">
        <f t="shared" ref="J509" si="165">SUM(K509:O511)</f>
        <v>0</v>
      </c>
      <c r="K509" s="913"/>
      <c r="L509" s="913"/>
      <c r="M509" s="913"/>
      <c r="N509" s="913"/>
      <c r="O509" s="913"/>
      <c r="P509" s="913"/>
      <c r="Q509" s="484"/>
      <c r="R509" s="484"/>
    </row>
    <row r="510" spans="1:18" s="95" customFormat="1" ht="15.75" hidden="1" customHeight="1" outlineLevel="1">
      <c r="A510" s="484"/>
      <c r="B510" s="916"/>
      <c r="C510" s="925"/>
      <c r="D510" s="921"/>
      <c r="E510" s="921"/>
      <c r="F510" s="923"/>
      <c r="G510" s="87"/>
      <c r="H510" s="82"/>
      <c r="I510" s="921"/>
      <c r="J510" s="914"/>
      <c r="K510" s="914"/>
      <c r="L510" s="914"/>
      <c r="M510" s="914"/>
      <c r="N510" s="914"/>
      <c r="O510" s="914"/>
      <c r="P510" s="914"/>
      <c r="Q510" s="484"/>
      <c r="R510" s="484"/>
    </row>
    <row r="511" spans="1:18" s="95" customFormat="1" ht="15.75" hidden="1" customHeight="1" outlineLevel="1">
      <c r="A511" s="484"/>
      <c r="B511" s="917"/>
      <c r="C511" s="926"/>
      <c r="D511" s="922"/>
      <c r="E511" s="922"/>
      <c r="F511" s="924"/>
      <c r="G511" s="92"/>
      <c r="H511" s="90"/>
      <c r="I511" s="922"/>
      <c r="J511" s="915"/>
      <c r="K511" s="915"/>
      <c r="L511" s="915"/>
      <c r="M511" s="915"/>
      <c r="N511" s="915"/>
      <c r="O511" s="915"/>
      <c r="P511" s="915"/>
      <c r="Q511" s="484"/>
      <c r="R511" s="484"/>
    </row>
    <row r="512" spans="1:18" s="95" customFormat="1" ht="15.75" hidden="1" customHeight="1" outlineLevel="1">
      <c r="A512" s="484"/>
      <c r="B512" s="916">
        <v>167</v>
      </c>
      <c r="C512" s="925"/>
      <c r="D512" s="921"/>
      <c r="E512" s="921" t="s">
        <v>19</v>
      </c>
      <c r="F512" s="923" t="str">
        <f>VLOOKUP(E512,$S$14:$T$18,2,0)</f>
        <v>-</v>
      </c>
      <c r="G512" s="84"/>
      <c r="H512" s="82"/>
      <c r="I512" s="921"/>
      <c r="J512" s="913">
        <f t="shared" ref="J512" si="166">SUM(K512:O514)</f>
        <v>0</v>
      </c>
      <c r="K512" s="913"/>
      <c r="L512" s="913"/>
      <c r="M512" s="913"/>
      <c r="N512" s="913"/>
      <c r="O512" s="913"/>
      <c r="P512" s="913"/>
      <c r="Q512" s="484"/>
      <c r="R512" s="484"/>
    </row>
    <row r="513" spans="1:18" s="95" customFormat="1" ht="15.75" hidden="1" customHeight="1" outlineLevel="1">
      <c r="A513" s="484"/>
      <c r="B513" s="916"/>
      <c r="C513" s="925"/>
      <c r="D513" s="921"/>
      <c r="E513" s="921"/>
      <c r="F513" s="923"/>
      <c r="G513" s="87"/>
      <c r="H513" s="82"/>
      <c r="I513" s="921"/>
      <c r="J513" s="914"/>
      <c r="K513" s="914"/>
      <c r="L513" s="914"/>
      <c r="M513" s="914"/>
      <c r="N513" s="914"/>
      <c r="O513" s="914"/>
      <c r="P513" s="914"/>
      <c r="Q513" s="484"/>
      <c r="R513" s="484"/>
    </row>
    <row r="514" spans="1:18" s="95" customFormat="1" ht="15.75" hidden="1" customHeight="1" outlineLevel="1">
      <c r="A514" s="484"/>
      <c r="B514" s="917"/>
      <c r="C514" s="926"/>
      <c r="D514" s="922"/>
      <c r="E514" s="922"/>
      <c r="F514" s="924"/>
      <c r="G514" s="92"/>
      <c r="H514" s="90"/>
      <c r="I514" s="922"/>
      <c r="J514" s="915"/>
      <c r="K514" s="915"/>
      <c r="L514" s="915"/>
      <c r="M514" s="915"/>
      <c r="N514" s="915"/>
      <c r="O514" s="915"/>
      <c r="P514" s="915"/>
      <c r="Q514" s="484"/>
      <c r="R514" s="484"/>
    </row>
    <row r="515" spans="1:18" s="95" customFormat="1" ht="15.75" hidden="1" customHeight="1" outlineLevel="1">
      <c r="A515" s="484"/>
      <c r="B515" s="916">
        <v>168</v>
      </c>
      <c r="C515" s="925"/>
      <c r="D515" s="921"/>
      <c r="E515" s="921" t="s">
        <v>19</v>
      </c>
      <c r="F515" s="923" t="str">
        <f>VLOOKUP(E515,$S$14:$T$18,2,0)</f>
        <v>-</v>
      </c>
      <c r="G515" s="84"/>
      <c r="H515" s="82"/>
      <c r="I515" s="921"/>
      <c r="J515" s="913">
        <f t="shared" ref="J515" si="167">SUM(K515:O517)</f>
        <v>0</v>
      </c>
      <c r="K515" s="913"/>
      <c r="L515" s="913"/>
      <c r="M515" s="913"/>
      <c r="N515" s="913"/>
      <c r="O515" s="913"/>
      <c r="P515" s="913"/>
      <c r="Q515" s="484"/>
      <c r="R515" s="484"/>
    </row>
    <row r="516" spans="1:18" s="95" customFormat="1" ht="15.75" hidden="1" customHeight="1" outlineLevel="1">
      <c r="A516" s="484"/>
      <c r="B516" s="916"/>
      <c r="C516" s="925"/>
      <c r="D516" s="921"/>
      <c r="E516" s="921"/>
      <c r="F516" s="923"/>
      <c r="G516" s="87"/>
      <c r="H516" s="82"/>
      <c r="I516" s="921"/>
      <c r="J516" s="914"/>
      <c r="K516" s="914"/>
      <c r="L516" s="914"/>
      <c r="M516" s="914"/>
      <c r="N516" s="914"/>
      <c r="O516" s="914"/>
      <c r="P516" s="914"/>
      <c r="Q516" s="484"/>
      <c r="R516" s="484"/>
    </row>
    <row r="517" spans="1:18" s="95" customFormat="1" ht="15.75" hidden="1" customHeight="1" outlineLevel="1">
      <c r="A517" s="484"/>
      <c r="B517" s="917"/>
      <c r="C517" s="926"/>
      <c r="D517" s="922"/>
      <c r="E517" s="922"/>
      <c r="F517" s="924"/>
      <c r="G517" s="92"/>
      <c r="H517" s="90"/>
      <c r="I517" s="922"/>
      <c r="J517" s="915"/>
      <c r="K517" s="915"/>
      <c r="L517" s="915"/>
      <c r="M517" s="915"/>
      <c r="N517" s="915"/>
      <c r="O517" s="915"/>
      <c r="P517" s="915"/>
      <c r="Q517" s="484"/>
      <c r="R517" s="484"/>
    </row>
    <row r="518" spans="1:18" s="95" customFormat="1" ht="15.75" hidden="1" customHeight="1" outlineLevel="1">
      <c r="A518" s="484"/>
      <c r="B518" s="916">
        <v>169</v>
      </c>
      <c r="C518" s="925"/>
      <c r="D518" s="921"/>
      <c r="E518" s="921" t="s">
        <v>19</v>
      </c>
      <c r="F518" s="923" t="str">
        <f>VLOOKUP(E518,$S$14:$T$18,2,0)</f>
        <v>-</v>
      </c>
      <c r="G518" s="84"/>
      <c r="H518" s="82"/>
      <c r="I518" s="921"/>
      <c r="J518" s="913">
        <f t="shared" ref="J518" si="168">SUM(K518:O520)</f>
        <v>0</v>
      </c>
      <c r="K518" s="913"/>
      <c r="L518" s="913"/>
      <c r="M518" s="913"/>
      <c r="N518" s="913"/>
      <c r="O518" s="913"/>
      <c r="P518" s="913"/>
      <c r="Q518" s="484"/>
      <c r="R518" s="484"/>
    </row>
    <row r="519" spans="1:18" s="95" customFormat="1" ht="15.75" hidden="1" customHeight="1" outlineLevel="1">
      <c r="A519" s="484"/>
      <c r="B519" s="916"/>
      <c r="C519" s="925"/>
      <c r="D519" s="921"/>
      <c r="E519" s="921"/>
      <c r="F519" s="923"/>
      <c r="G519" s="87"/>
      <c r="H519" s="82"/>
      <c r="I519" s="921"/>
      <c r="J519" s="914"/>
      <c r="K519" s="914"/>
      <c r="L519" s="914"/>
      <c r="M519" s="914"/>
      <c r="N519" s="914"/>
      <c r="O519" s="914"/>
      <c r="P519" s="914"/>
      <c r="Q519" s="484"/>
      <c r="R519" s="484"/>
    </row>
    <row r="520" spans="1:18" s="95" customFormat="1" ht="15.75" hidden="1" customHeight="1" outlineLevel="1">
      <c r="A520" s="484"/>
      <c r="B520" s="917"/>
      <c r="C520" s="926"/>
      <c r="D520" s="922"/>
      <c r="E520" s="922"/>
      <c r="F520" s="924"/>
      <c r="G520" s="92"/>
      <c r="H520" s="90"/>
      <c r="I520" s="922"/>
      <c r="J520" s="915"/>
      <c r="K520" s="915"/>
      <c r="L520" s="915"/>
      <c r="M520" s="915"/>
      <c r="N520" s="915"/>
      <c r="O520" s="915"/>
      <c r="P520" s="915"/>
      <c r="Q520" s="484"/>
      <c r="R520" s="484"/>
    </row>
    <row r="521" spans="1:18" s="95" customFormat="1" ht="15.75" hidden="1" customHeight="1" outlineLevel="1">
      <c r="A521" s="484"/>
      <c r="B521" s="916">
        <v>170</v>
      </c>
      <c r="C521" s="925"/>
      <c r="D521" s="921"/>
      <c r="E521" s="921" t="s">
        <v>19</v>
      </c>
      <c r="F521" s="923" t="str">
        <f>VLOOKUP(E521,$S$14:$T$18,2,0)</f>
        <v>-</v>
      </c>
      <c r="G521" s="84"/>
      <c r="H521" s="82"/>
      <c r="I521" s="921"/>
      <c r="J521" s="913">
        <f t="shared" ref="J521" si="169">SUM(K521:O523)</f>
        <v>0</v>
      </c>
      <c r="K521" s="913"/>
      <c r="L521" s="913"/>
      <c r="M521" s="913"/>
      <c r="N521" s="913"/>
      <c r="O521" s="913"/>
      <c r="P521" s="913"/>
      <c r="Q521" s="484"/>
      <c r="R521" s="484"/>
    </row>
    <row r="522" spans="1:18" s="95" customFormat="1" ht="15.75" hidden="1" customHeight="1" outlineLevel="1">
      <c r="A522" s="484"/>
      <c r="B522" s="916"/>
      <c r="C522" s="925"/>
      <c r="D522" s="921"/>
      <c r="E522" s="921"/>
      <c r="F522" s="923"/>
      <c r="G522" s="87"/>
      <c r="H522" s="82"/>
      <c r="I522" s="921"/>
      <c r="J522" s="914"/>
      <c r="K522" s="914"/>
      <c r="L522" s="914"/>
      <c r="M522" s="914"/>
      <c r="N522" s="914"/>
      <c r="O522" s="914"/>
      <c r="P522" s="914"/>
      <c r="Q522" s="484"/>
      <c r="R522" s="484"/>
    </row>
    <row r="523" spans="1:18" s="95" customFormat="1" ht="15.75" hidden="1" customHeight="1" outlineLevel="1">
      <c r="A523" s="484"/>
      <c r="B523" s="917"/>
      <c r="C523" s="926"/>
      <c r="D523" s="922"/>
      <c r="E523" s="922"/>
      <c r="F523" s="924"/>
      <c r="G523" s="92"/>
      <c r="H523" s="90"/>
      <c r="I523" s="922"/>
      <c r="J523" s="915"/>
      <c r="K523" s="915"/>
      <c r="L523" s="915"/>
      <c r="M523" s="915"/>
      <c r="N523" s="915"/>
      <c r="O523" s="915"/>
      <c r="P523" s="915"/>
      <c r="Q523" s="484"/>
      <c r="R523" s="484"/>
    </row>
    <row r="524" spans="1:18" s="95" customFormat="1" ht="15.75" hidden="1" customHeight="1" outlineLevel="1">
      <c r="A524" s="484"/>
      <c r="B524" s="916">
        <v>171</v>
      </c>
      <c r="C524" s="925"/>
      <c r="D524" s="921"/>
      <c r="E524" s="921" t="s">
        <v>19</v>
      </c>
      <c r="F524" s="923" t="str">
        <f>VLOOKUP(E524,$S$14:$T$18,2,0)</f>
        <v>-</v>
      </c>
      <c r="G524" s="84"/>
      <c r="H524" s="82"/>
      <c r="I524" s="921"/>
      <c r="J524" s="913">
        <f t="shared" ref="J524" si="170">SUM(K524:O526)</f>
        <v>0</v>
      </c>
      <c r="K524" s="913"/>
      <c r="L524" s="913"/>
      <c r="M524" s="913"/>
      <c r="N524" s="913"/>
      <c r="O524" s="913"/>
      <c r="P524" s="913"/>
      <c r="Q524" s="484"/>
      <c r="R524" s="484"/>
    </row>
    <row r="525" spans="1:18" s="95" customFormat="1" ht="15.75" hidden="1" customHeight="1" outlineLevel="1">
      <c r="A525" s="484"/>
      <c r="B525" s="916"/>
      <c r="C525" s="925"/>
      <c r="D525" s="921"/>
      <c r="E525" s="921"/>
      <c r="F525" s="923"/>
      <c r="G525" s="87"/>
      <c r="H525" s="82"/>
      <c r="I525" s="921"/>
      <c r="J525" s="914"/>
      <c r="K525" s="914"/>
      <c r="L525" s="914"/>
      <c r="M525" s="914"/>
      <c r="N525" s="914"/>
      <c r="O525" s="914"/>
      <c r="P525" s="914"/>
      <c r="Q525" s="484"/>
      <c r="R525" s="484"/>
    </row>
    <row r="526" spans="1:18" s="95" customFormat="1" ht="15.75" hidden="1" customHeight="1" outlineLevel="1">
      <c r="A526" s="484"/>
      <c r="B526" s="917"/>
      <c r="C526" s="926"/>
      <c r="D526" s="922"/>
      <c r="E526" s="922"/>
      <c r="F526" s="924"/>
      <c r="G526" s="92"/>
      <c r="H526" s="90"/>
      <c r="I526" s="922"/>
      <c r="J526" s="915"/>
      <c r="K526" s="915"/>
      <c r="L526" s="915"/>
      <c r="M526" s="915"/>
      <c r="N526" s="915"/>
      <c r="O526" s="915"/>
      <c r="P526" s="915"/>
      <c r="Q526" s="484"/>
      <c r="R526" s="484"/>
    </row>
    <row r="527" spans="1:18" s="95" customFormat="1" ht="15.75" hidden="1" customHeight="1" outlineLevel="1">
      <c r="A527" s="484"/>
      <c r="B527" s="916">
        <v>172</v>
      </c>
      <c r="C527" s="925"/>
      <c r="D527" s="921"/>
      <c r="E527" s="921" t="s">
        <v>19</v>
      </c>
      <c r="F527" s="923" t="str">
        <f>VLOOKUP(E527,$S$14:$T$18,2,0)</f>
        <v>-</v>
      </c>
      <c r="G527" s="84"/>
      <c r="H527" s="82"/>
      <c r="I527" s="921"/>
      <c r="J527" s="913">
        <f t="shared" ref="J527" si="171">SUM(K527:O529)</f>
        <v>0</v>
      </c>
      <c r="K527" s="913"/>
      <c r="L527" s="913"/>
      <c r="M527" s="913"/>
      <c r="N527" s="913"/>
      <c r="O527" s="913"/>
      <c r="P527" s="913"/>
      <c r="Q527" s="484"/>
      <c r="R527" s="484"/>
    </row>
    <row r="528" spans="1:18" s="95" customFormat="1" ht="15.75" hidden="1" customHeight="1" outlineLevel="1">
      <c r="A528" s="484"/>
      <c r="B528" s="916"/>
      <c r="C528" s="925"/>
      <c r="D528" s="921"/>
      <c r="E528" s="921"/>
      <c r="F528" s="923"/>
      <c r="G528" s="87"/>
      <c r="H528" s="82"/>
      <c r="I528" s="921"/>
      <c r="J528" s="914"/>
      <c r="K528" s="914"/>
      <c r="L528" s="914"/>
      <c r="M528" s="914"/>
      <c r="N528" s="914"/>
      <c r="O528" s="914"/>
      <c r="P528" s="914"/>
      <c r="Q528" s="484"/>
      <c r="R528" s="484"/>
    </row>
    <row r="529" spans="1:18" s="95" customFormat="1" ht="15.75" hidden="1" customHeight="1" outlineLevel="1">
      <c r="A529" s="484"/>
      <c r="B529" s="917"/>
      <c r="C529" s="926"/>
      <c r="D529" s="922"/>
      <c r="E529" s="922"/>
      <c r="F529" s="924"/>
      <c r="G529" s="92"/>
      <c r="H529" s="90"/>
      <c r="I529" s="922"/>
      <c r="J529" s="915"/>
      <c r="K529" s="915"/>
      <c r="L529" s="915"/>
      <c r="M529" s="915"/>
      <c r="N529" s="915"/>
      <c r="O529" s="915"/>
      <c r="P529" s="915"/>
      <c r="Q529" s="484"/>
      <c r="R529" s="484"/>
    </row>
    <row r="530" spans="1:18" s="95" customFormat="1" ht="15.75" hidden="1" customHeight="1" outlineLevel="1">
      <c r="A530" s="484"/>
      <c r="B530" s="916">
        <v>173</v>
      </c>
      <c r="C530" s="925"/>
      <c r="D530" s="921"/>
      <c r="E530" s="921" t="s">
        <v>19</v>
      </c>
      <c r="F530" s="923" t="str">
        <f>VLOOKUP(E530,$S$14:$T$18,2,0)</f>
        <v>-</v>
      </c>
      <c r="G530" s="84"/>
      <c r="H530" s="82"/>
      <c r="I530" s="921"/>
      <c r="J530" s="913">
        <f t="shared" ref="J530" si="172">SUM(K530:O532)</f>
        <v>0</v>
      </c>
      <c r="K530" s="913"/>
      <c r="L530" s="913"/>
      <c r="M530" s="913"/>
      <c r="N530" s="913"/>
      <c r="O530" s="913"/>
      <c r="P530" s="913"/>
      <c r="Q530" s="484"/>
      <c r="R530" s="484"/>
    </row>
    <row r="531" spans="1:18" s="95" customFormat="1" ht="15.75" hidden="1" customHeight="1" outlineLevel="1">
      <c r="A531" s="484"/>
      <c r="B531" s="916"/>
      <c r="C531" s="925"/>
      <c r="D531" s="921"/>
      <c r="E531" s="921"/>
      <c r="F531" s="923"/>
      <c r="G531" s="87"/>
      <c r="H531" s="82"/>
      <c r="I531" s="921"/>
      <c r="J531" s="914"/>
      <c r="K531" s="914"/>
      <c r="L531" s="914"/>
      <c r="M531" s="914"/>
      <c r="N531" s="914"/>
      <c r="O531" s="914"/>
      <c r="P531" s="914"/>
      <c r="Q531" s="484"/>
      <c r="R531" s="484"/>
    </row>
    <row r="532" spans="1:18" s="95" customFormat="1" ht="15.75" hidden="1" customHeight="1" outlineLevel="1">
      <c r="A532" s="484"/>
      <c r="B532" s="917"/>
      <c r="C532" s="926"/>
      <c r="D532" s="922"/>
      <c r="E532" s="922"/>
      <c r="F532" s="924"/>
      <c r="G532" s="92"/>
      <c r="H532" s="90"/>
      <c r="I532" s="922"/>
      <c r="J532" s="915"/>
      <c r="K532" s="915"/>
      <c r="L532" s="915"/>
      <c r="M532" s="915"/>
      <c r="N532" s="915"/>
      <c r="O532" s="915"/>
      <c r="P532" s="915"/>
      <c r="Q532" s="484"/>
      <c r="R532" s="484"/>
    </row>
    <row r="533" spans="1:18" s="95" customFormat="1" ht="15.75" hidden="1" customHeight="1" outlineLevel="1">
      <c r="A533" s="484"/>
      <c r="B533" s="916">
        <v>174</v>
      </c>
      <c r="C533" s="925"/>
      <c r="D533" s="921"/>
      <c r="E533" s="921" t="s">
        <v>19</v>
      </c>
      <c r="F533" s="923" t="str">
        <f>VLOOKUP(E533,$S$14:$T$18,2,0)</f>
        <v>-</v>
      </c>
      <c r="G533" s="84"/>
      <c r="H533" s="82"/>
      <c r="I533" s="921"/>
      <c r="J533" s="913">
        <f t="shared" ref="J533" si="173">SUM(K533:O535)</f>
        <v>0</v>
      </c>
      <c r="K533" s="913"/>
      <c r="L533" s="913"/>
      <c r="M533" s="913"/>
      <c r="N533" s="913"/>
      <c r="O533" s="913"/>
      <c r="P533" s="913"/>
      <c r="Q533" s="484"/>
      <c r="R533" s="484"/>
    </row>
    <row r="534" spans="1:18" s="95" customFormat="1" ht="15.75" hidden="1" customHeight="1" outlineLevel="1">
      <c r="A534" s="484"/>
      <c r="B534" s="916"/>
      <c r="C534" s="925"/>
      <c r="D534" s="921"/>
      <c r="E534" s="921"/>
      <c r="F534" s="923"/>
      <c r="G534" s="87"/>
      <c r="H534" s="82"/>
      <c r="I534" s="921"/>
      <c r="J534" s="914"/>
      <c r="K534" s="914"/>
      <c r="L534" s="914"/>
      <c r="M534" s="914"/>
      <c r="N534" s="914"/>
      <c r="O534" s="914"/>
      <c r="P534" s="914"/>
      <c r="Q534" s="484"/>
      <c r="R534" s="484"/>
    </row>
    <row r="535" spans="1:18" s="95" customFormat="1" ht="15.75" hidden="1" customHeight="1" outlineLevel="1">
      <c r="A535" s="484"/>
      <c r="B535" s="917"/>
      <c r="C535" s="926"/>
      <c r="D535" s="922"/>
      <c r="E535" s="922"/>
      <c r="F535" s="924"/>
      <c r="G535" s="92"/>
      <c r="H535" s="90"/>
      <c r="I535" s="922"/>
      <c r="J535" s="915"/>
      <c r="K535" s="915"/>
      <c r="L535" s="915"/>
      <c r="M535" s="915"/>
      <c r="N535" s="915"/>
      <c r="O535" s="915"/>
      <c r="P535" s="915"/>
      <c r="Q535" s="484"/>
      <c r="R535" s="484"/>
    </row>
    <row r="536" spans="1:18" s="95" customFormat="1" ht="15.75" hidden="1" customHeight="1" outlineLevel="1">
      <c r="A536" s="484"/>
      <c r="B536" s="916">
        <v>175</v>
      </c>
      <c r="C536" s="925"/>
      <c r="D536" s="921"/>
      <c r="E536" s="921" t="s">
        <v>19</v>
      </c>
      <c r="F536" s="923" t="str">
        <f>VLOOKUP(E536,$S$14:$T$18,2,0)</f>
        <v>-</v>
      </c>
      <c r="G536" s="84"/>
      <c r="H536" s="82"/>
      <c r="I536" s="921"/>
      <c r="J536" s="913">
        <f t="shared" ref="J536" si="174">SUM(K536:O538)</f>
        <v>0</v>
      </c>
      <c r="K536" s="913"/>
      <c r="L536" s="913"/>
      <c r="M536" s="913"/>
      <c r="N536" s="913"/>
      <c r="O536" s="913"/>
      <c r="P536" s="913"/>
      <c r="Q536" s="484"/>
      <c r="R536" s="484"/>
    </row>
    <row r="537" spans="1:18" s="95" customFormat="1" ht="15.75" hidden="1" customHeight="1" outlineLevel="1">
      <c r="A537" s="484"/>
      <c r="B537" s="916"/>
      <c r="C537" s="925"/>
      <c r="D537" s="921"/>
      <c r="E537" s="921"/>
      <c r="F537" s="923"/>
      <c r="G537" s="87"/>
      <c r="H537" s="82"/>
      <c r="I537" s="921"/>
      <c r="J537" s="914"/>
      <c r="K537" s="914"/>
      <c r="L537" s="914"/>
      <c r="M537" s="914"/>
      <c r="N537" s="914"/>
      <c r="O537" s="914"/>
      <c r="P537" s="914"/>
      <c r="Q537" s="484"/>
      <c r="R537" s="484"/>
    </row>
    <row r="538" spans="1:18" s="95" customFormat="1" ht="15.75" hidden="1" customHeight="1" outlineLevel="1">
      <c r="A538" s="484"/>
      <c r="B538" s="917"/>
      <c r="C538" s="926"/>
      <c r="D538" s="922"/>
      <c r="E538" s="922"/>
      <c r="F538" s="924"/>
      <c r="G538" s="92"/>
      <c r="H538" s="90"/>
      <c r="I538" s="922"/>
      <c r="J538" s="915"/>
      <c r="K538" s="915"/>
      <c r="L538" s="915"/>
      <c r="M538" s="915"/>
      <c r="N538" s="915"/>
      <c r="O538" s="915"/>
      <c r="P538" s="915"/>
      <c r="Q538" s="484"/>
      <c r="R538" s="484"/>
    </row>
    <row r="539" spans="1:18" s="95" customFormat="1" ht="15.75" hidden="1" customHeight="1" outlineLevel="1">
      <c r="A539" s="484"/>
      <c r="B539" s="916">
        <v>176</v>
      </c>
      <c r="C539" s="925"/>
      <c r="D539" s="921"/>
      <c r="E539" s="921" t="s">
        <v>19</v>
      </c>
      <c r="F539" s="923" t="str">
        <f>VLOOKUP(E539,$S$14:$T$18,2,0)</f>
        <v>-</v>
      </c>
      <c r="G539" s="84"/>
      <c r="H539" s="82"/>
      <c r="I539" s="921"/>
      <c r="J539" s="913">
        <f t="shared" ref="J539" si="175">SUM(K539:O541)</f>
        <v>0</v>
      </c>
      <c r="K539" s="913"/>
      <c r="L539" s="913"/>
      <c r="M539" s="913"/>
      <c r="N539" s="913"/>
      <c r="O539" s="913"/>
      <c r="P539" s="913"/>
      <c r="Q539" s="484"/>
      <c r="R539" s="484"/>
    </row>
    <row r="540" spans="1:18" s="95" customFormat="1" ht="15.75" hidden="1" customHeight="1" outlineLevel="1">
      <c r="A540" s="484"/>
      <c r="B540" s="916"/>
      <c r="C540" s="925"/>
      <c r="D540" s="921"/>
      <c r="E540" s="921"/>
      <c r="F540" s="923"/>
      <c r="G540" s="87"/>
      <c r="H540" s="82"/>
      <c r="I540" s="921"/>
      <c r="J540" s="914"/>
      <c r="K540" s="914"/>
      <c r="L540" s="914"/>
      <c r="M540" s="914"/>
      <c r="N540" s="914"/>
      <c r="O540" s="914"/>
      <c r="P540" s="914"/>
      <c r="Q540" s="484"/>
      <c r="R540" s="484"/>
    </row>
    <row r="541" spans="1:18" s="95" customFormat="1" ht="15.75" hidden="1" customHeight="1" outlineLevel="1">
      <c r="A541" s="484"/>
      <c r="B541" s="917"/>
      <c r="C541" s="926"/>
      <c r="D541" s="922"/>
      <c r="E541" s="922"/>
      <c r="F541" s="924"/>
      <c r="G541" s="92"/>
      <c r="H541" s="90"/>
      <c r="I541" s="922"/>
      <c r="J541" s="915"/>
      <c r="K541" s="915"/>
      <c r="L541" s="915"/>
      <c r="M541" s="915"/>
      <c r="N541" s="915"/>
      <c r="O541" s="915"/>
      <c r="P541" s="915"/>
      <c r="Q541" s="484"/>
      <c r="R541" s="484"/>
    </row>
    <row r="542" spans="1:18" s="95" customFormat="1" ht="15.75" hidden="1" customHeight="1" outlineLevel="1">
      <c r="A542" s="484"/>
      <c r="B542" s="916">
        <v>177</v>
      </c>
      <c r="C542" s="925"/>
      <c r="D542" s="921"/>
      <c r="E542" s="921" t="s">
        <v>19</v>
      </c>
      <c r="F542" s="923" t="str">
        <f>VLOOKUP(E542,$S$14:$T$18,2,0)</f>
        <v>-</v>
      </c>
      <c r="G542" s="84"/>
      <c r="H542" s="82"/>
      <c r="I542" s="921"/>
      <c r="J542" s="913">
        <f t="shared" ref="J542" si="176">SUM(K542:O544)</f>
        <v>0</v>
      </c>
      <c r="K542" s="913"/>
      <c r="L542" s="913"/>
      <c r="M542" s="913"/>
      <c r="N542" s="913"/>
      <c r="O542" s="913"/>
      <c r="P542" s="913"/>
      <c r="Q542" s="484"/>
      <c r="R542" s="484"/>
    </row>
    <row r="543" spans="1:18" s="95" customFormat="1" ht="15.75" hidden="1" customHeight="1" outlineLevel="1">
      <c r="A543" s="484"/>
      <c r="B543" s="916"/>
      <c r="C543" s="925"/>
      <c r="D543" s="921"/>
      <c r="E543" s="921"/>
      <c r="F543" s="923"/>
      <c r="G543" s="87"/>
      <c r="H543" s="82"/>
      <c r="I543" s="921"/>
      <c r="J543" s="914"/>
      <c r="K543" s="914"/>
      <c r="L543" s="914"/>
      <c r="M543" s="914"/>
      <c r="N543" s="914"/>
      <c r="O543" s="914"/>
      <c r="P543" s="914"/>
      <c r="Q543" s="484"/>
      <c r="R543" s="484"/>
    </row>
    <row r="544" spans="1:18" s="95" customFormat="1" ht="15.75" hidden="1" customHeight="1" outlineLevel="1">
      <c r="A544" s="484"/>
      <c r="B544" s="917"/>
      <c r="C544" s="926"/>
      <c r="D544" s="922"/>
      <c r="E544" s="922"/>
      <c r="F544" s="924"/>
      <c r="G544" s="92"/>
      <c r="H544" s="90"/>
      <c r="I544" s="922"/>
      <c r="J544" s="915"/>
      <c r="K544" s="915"/>
      <c r="L544" s="915"/>
      <c r="M544" s="915"/>
      <c r="N544" s="915"/>
      <c r="O544" s="915"/>
      <c r="P544" s="915"/>
      <c r="Q544" s="484"/>
      <c r="R544" s="484"/>
    </row>
    <row r="545" spans="1:18" s="95" customFormat="1" ht="15.75" hidden="1" customHeight="1" outlineLevel="1">
      <c r="A545" s="484"/>
      <c r="B545" s="916">
        <v>178</v>
      </c>
      <c r="C545" s="925"/>
      <c r="D545" s="921"/>
      <c r="E545" s="921" t="s">
        <v>19</v>
      </c>
      <c r="F545" s="923" t="str">
        <f>VLOOKUP(E545,$S$14:$T$18,2,0)</f>
        <v>-</v>
      </c>
      <c r="G545" s="84"/>
      <c r="H545" s="82"/>
      <c r="I545" s="921"/>
      <c r="J545" s="913">
        <f t="shared" ref="J545" si="177">SUM(K545:O547)</f>
        <v>0</v>
      </c>
      <c r="K545" s="913"/>
      <c r="L545" s="913"/>
      <c r="M545" s="913"/>
      <c r="N545" s="913"/>
      <c r="O545" s="913"/>
      <c r="P545" s="913"/>
      <c r="Q545" s="484"/>
      <c r="R545" s="484"/>
    </row>
    <row r="546" spans="1:18" s="95" customFormat="1" ht="15.75" hidden="1" customHeight="1" outlineLevel="1">
      <c r="A546" s="484"/>
      <c r="B546" s="916"/>
      <c r="C546" s="925"/>
      <c r="D546" s="921"/>
      <c r="E546" s="921"/>
      <c r="F546" s="923"/>
      <c r="G546" s="87"/>
      <c r="H546" s="82"/>
      <c r="I546" s="921"/>
      <c r="J546" s="914"/>
      <c r="K546" s="914"/>
      <c r="L546" s="914"/>
      <c r="M546" s="914"/>
      <c r="N546" s="914"/>
      <c r="O546" s="914"/>
      <c r="P546" s="914"/>
      <c r="Q546" s="484"/>
      <c r="R546" s="484"/>
    </row>
    <row r="547" spans="1:18" s="95" customFormat="1" ht="15.75" hidden="1" customHeight="1" outlineLevel="1">
      <c r="A547" s="484"/>
      <c r="B547" s="917"/>
      <c r="C547" s="926"/>
      <c r="D547" s="922"/>
      <c r="E547" s="922"/>
      <c r="F547" s="924"/>
      <c r="G547" s="92"/>
      <c r="H547" s="90"/>
      <c r="I547" s="922"/>
      <c r="J547" s="915"/>
      <c r="K547" s="915"/>
      <c r="L547" s="915"/>
      <c r="M547" s="915"/>
      <c r="N547" s="915"/>
      <c r="O547" s="915"/>
      <c r="P547" s="915"/>
      <c r="Q547" s="484"/>
      <c r="R547" s="484"/>
    </row>
    <row r="548" spans="1:18" s="95" customFormat="1" ht="15.75" hidden="1" customHeight="1" outlineLevel="1">
      <c r="A548" s="484"/>
      <c r="B548" s="916">
        <v>179</v>
      </c>
      <c r="C548" s="925"/>
      <c r="D548" s="921"/>
      <c r="E548" s="921" t="s">
        <v>19</v>
      </c>
      <c r="F548" s="923" t="str">
        <f>VLOOKUP(E548,$S$14:$T$18,2,0)</f>
        <v>-</v>
      </c>
      <c r="G548" s="84"/>
      <c r="H548" s="82"/>
      <c r="I548" s="921"/>
      <c r="J548" s="913">
        <f t="shared" ref="J548" si="178">SUM(K548:O550)</f>
        <v>0</v>
      </c>
      <c r="K548" s="913"/>
      <c r="L548" s="913"/>
      <c r="M548" s="913"/>
      <c r="N548" s="913"/>
      <c r="O548" s="913"/>
      <c r="P548" s="913"/>
      <c r="Q548" s="484"/>
      <c r="R548" s="484"/>
    </row>
    <row r="549" spans="1:18" s="95" customFormat="1" ht="15.75" hidden="1" customHeight="1" outlineLevel="1">
      <c r="A549" s="484"/>
      <c r="B549" s="916"/>
      <c r="C549" s="925"/>
      <c r="D549" s="921"/>
      <c r="E549" s="921"/>
      <c r="F549" s="923"/>
      <c r="G549" s="87"/>
      <c r="H549" s="82"/>
      <c r="I549" s="921"/>
      <c r="J549" s="914"/>
      <c r="K549" s="914"/>
      <c r="L549" s="914"/>
      <c r="M549" s="914"/>
      <c r="N549" s="914"/>
      <c r="O549" s="914"/>
      <c r="P549" s="914"/>
      <c r="Q549" s="484"/>
      <c r="R549" s="484"/>
    </row>
    <row r="550" spans="1:18" s="95" customFormat="1" ht="15.75" hidden="1" customHeight="1" outlineLevel="1">
      <c r="A550" s="484"/>
      <c r="B550" s="917"/>
      <c r="C550" s="926"/>
      <c r="D550" s="922"/>
      <c r="E550" s="922"/>
      <c r="F550" s="924"/>
      <c r="G550" s="92"/>
      <c r="H550" s="90"/>
      <c r="I550" s="922"/>
      <c r="J550" s="915"/>
      <c r="K550" s="915"/>
      <c r="L550" s="915"/>
      <c r="M550" s="915"/>
      <c r="N550" s="915"/>
      <c r="O550" s="915"/>
      <c r="P550" s="915"/>
      <c r="Q550" s="484"/>
      <c r="R550" s="484"/>
    </row>
    <row r="551" spans="1:18" s="95" customFormat="1" ht="15.75" hidden="1" customHeight="1" outlineLevel="1">
      <c r="A551" s="484"/>
      <c r="B551" s="916">
        <v>180</v>
      </c>
      <c r="C551" s="925"/>
      <c r="D551" s="921"/>
      <c r="E551" s="921" t="s">
        <v>19</v>
      </c>
      <c r="F551" s="923" t="str">
        <f>VLOOKUP(E551,$S$14:$T$18,2,0)</f>
        <v>-</v>
      </c>
      <c r="G551" s="84"/>
      <c r="H551" s="82"/>
      <c r="I551" s="921"/>
      <c r="J551" s="913">
        <f t="shared" ref="J551" si="179">SUM(K551:O553)</f>
        <v>0</v>
      </c>
      <c r="K551" s="913"/>
      <c r="L551" s="913"/>
      <c r="M551" s="913"/>
      <c r="N551" s="913"/>
      <c r="O551" s="913"/>
      <c r="P551" s="913"/>
      <c r="Q551" s="484"/>
      <c r="R551" s="484"/>
    </row>
    <row r="552" spans="1:18" s="95" customFormat="1" ht="15.75" hidden="1" customHeight="1" outlineLevel="1">
      <c r="A552" s="484"/>
      <c r="B552" s="916"/>
      <c r="C552" s="925"/>
      <c r="D552" s="921"/>
      <c r="E552" s="921"/>
      <c r="F552" s="923"/>
      <c r="G552" s="87"/>
      <c r="H552" s="82"/>
      <c r="I552" s="921"/>
      <c r="J552" s="914"/>
      <c r="K552" s="914"/>
      <c r="L552" s="914"/>
      <c r="M552" s="914"/>
      <c r="N552" s="914"/>
      <c r="O552" s="914"/>
      <c r="P552" s="914"/>
      <c r="Q552" s="484"/>
      <c r="R552" s="484"/>
    </row>
    <row r="553" spans="1:18" s="95" customFormat="1" ht="15.75" hidden="1" customHeight="1" outlineLevel="1">
      <c r="A553" s="484"/>
      <c r="B553" s="917"/>
      <c r="C553" s="926"/>
      <c r="D553" s="922"/>
      <c r="E553" s="922"/>
      <c r="F553" s="924"/>
      <c r="G553" s="92"/>
      <c r="H553" s="90"/>
      <c r="I553" s="922"/>
      <c r="J553" s="915"/>
      <c r="K553" s="915"/>
      <c r="L553" s="915"/>
      <c r="M553" s="915"/>
      <c r="N553" s="915"/>
      <c r="O553" s="915"/>
      <c r="P553" s="915"/>
      <c r="Q553" s="484"/>
      <c r="R553" s="484"/>
    </row>
    <row r="554" spans="1:18" s="95" customFormat="1" ht="15.75" hidden="1" customHeight="1" outlineLevel="1">
      <c r="A554" s="484"/>
      <c r="B554" s="916">
        <v>181</v>
      </c>
      <c r="C554" s="925"/>
      <c r="D554" s="921"/>
      <c r="E554" s="921" t="s">
        <v>19</v>
      </c>
      <c r="F554" s="923" t="str">
        <f>VLOOKUP(E554,$S$14:$T$18,2,0)</f>
        <v>-</v>
      </c>
      <c r="G554" s="84"/>
      <c r="H554" s="82"/>
      <c r="I554" s="921"/>
      <c r="J554" s="913">
        <f t="shared" ref="J554" si="180">SUM(K554:O556)</f>
        <v>0</v>
      </c>
      <c r="K554" s="913"/>
      <c r="L554" s="913"/>
      <c r="M554" s="913"/>
      <c r="N554" s="913"/>
      <c r="O554" s="913"/>
      <c r="P554" s="913"/>
      <c r="Q554" s="484"/>
      <c r="R554" s="484"/>
    </row>
    <row r="555" spans="1:18" s="95" customFormat="1" ht="15.75" hidden="1" customHeight="1" outlineLevel="1">
      <c r="A555" s="484"/>
      <c r="B555" s="916"/>
      <c r="C555" s="925"/>
      <c r="D555" s="921"/>
      <c r="E555" s="921"/>
      <c r="F555" s="923"/>
      <c r="G555" s="87"/>
      <c r="H555" s="82"/>
      <c r="I555" s="921"/>
      <c r="J555" s="914"/>
      <c r="K555" s="914"/>
      <c r="L555" s="914"/>
      <c r="M555" s="914"/>
      <c r="N555" s="914"/>
      <c r="O555" s="914"/>
      <c r="P555" s="914"/>
      <c r="Q555" s="484"/>
      <c r="R555" s="484"/>
    </row>
    <row r="556" spans="1:18" s="95" customFormat="1" ht="15.75" hidden="1" customHeight="1" outlineLevel="1">
      <c r="A556" s="484"/>
      <c r="B556" s="917"/>
      <c r="C556" s="926"/>
      <c r="D556" s="922"/>
      <c r="E556" s="922"/>
      <c r="F556" s="924"/>
      <c r="G556" s="92"/>
      <c r="H556" s="90"/>
      <c r="I556" s="922"/>
      <c r="J556" s="915"/>
      <c r="K556" s="915"/>
      <c r="L556" s="915"/>
      <c r="M556" s="915"/>
      <c r="N556" s="915"/>
      <c r="O556" s="915"/>
      <c r="P556" s="915"/>
      <c r="Q556" s="484"/>
      <c r="R556" s="484"/>
    </row>
    <row r="557" spans="1:18" s="95" customFormat="1" ht="15.75" hidden="1" customHeight="1" outlineLevel="1">
      <c r="A557" s="484"/>
      <c r="B557" s="916">
        <v>182</v>
      </c>
      <c r="C557" s="925"/>
      <c r="D557" s="921"/>
      <c r="E557" s="921" t="s">
        <v>19</v>
      </c>
      <c r="F557" s="923" t="str">
        <f>VLOOKUP(E557,$S$14:$T$18,2,0)</f>
        <v>-</v>
      </c>
      <c r="G557" s="84"/>
      <c r="H557" s="82"/>
      <c r="I557" s="921"/>
      <c r="J557" s="913">
        <f t="shared" ref="J557" si="181">SUM(K557:O559)</f>
        <v>0</v>
      </c>
      <c r="K557" s="913"/>
      <c r="L557" s="913"/>
      <c r="M557" s="913"/>
      <c r="N557" s="913"/>
      <c r="O557" s="913"/>
      <c r="P557" s="913"/>
      <c r="Q557" s="484"/>
      <c r="R557" s="484"/>
    </row>
    <row r="558" spans="1:18" s="95" customFormat="1" ht="15.75" hidden="1" customHeight="1" outlineLevel="1">
      <c r="A558" s="484"/>
      <c r="B558" s="916"/>
      <c r="C558" s="925"/>
      <c r="D558" s="921"/>
      <c r="E558" s="921"/>
      <c r="F558" s="923"/>
      <c r="G558" s="87"/>
      <c r="H558" s="82"/>
      <c r="I558" s="921"/>
      <c r="J558" s="914"/>
      <c r="K558" s="914"/>
      <c r="L558" s="914"/>
      <c r="M558" s="914"/>
      <c r="N558" s="914"/>
      <c r="O558" s="914"/>
      <c r="P558" s="914"/>
      <c r="Q558" s="484"/>
      <c r="R558" s="484"/>
    </row>
    <row r="559" spans="1:18" s="95" customFormat="1" ht="15.75" hidden="1" customHeight="1" outlineLevel="1">
      <c r="A559" s="484"/>
      <c r="B559" s="917"/>
      <c r="C559" s="926"/>
      <c r="D559" s="922"/>
      <c r="E559" s="922"/>
      <c r="F559" s="924"/>
      <c r="G559" s="92"/>
      <c r="H559" s="90"/>
      <c r="I559" s="922"/>
      <c r="J559" s="915"/>
      <c r="K559" s="915"/>
      <c r="L559" s="915"/>
      <c r="M559" s="915"/>
      <c r="N559" s="915"/>
      <c r="O559" s="915"/>
      <c r="P559" s="915"/>
      <c r="Q559" s="484"/>
      <c r="R559" s="484"/>
    </row>
    <row r="560" spans="1:18" s="95" customFormat="1" ht="15.75" hidden="1" customHeight="1" outlineLevel="1">
      <c r="A560" s="484"/>
      <c r="B560" s="916">
        <v>183</v>
      </c>
      <c r="C560" s="925"/>
      <c r="D560" s="921"/>
      <c r="E560" s="921" t="s">
        <v>19</v>
      </c>
      <c r="F560" s="923" t="str">
        <f>VLOOKUP(E560,$S$14:$T$18,2,0)</f>
        <v>-</v>
      </c>
      <c r="G560" s="84"/>
      <c r="H560" s="82"/>
      <c r="I560" s="921"/>
      <c r="J560" s="913">
        <f t="shared" ref="J560" si="182">SUM(K560:O562)</f>
        <v>0</v>
      </c>
      <c r="K560" s="913"/>
      <c r="L560" s="913"/>
      <c r="M560" s="913"/>
      <c r="N560" s="913"/>
      <c r="O560" s="913"/>
      <c r="P560" s="913"/>
      <c r="Q560" s="484"/>
      <c r="R560" s="484"/>
    </row>
    <row r="561" spans="1:18" s="95" customFormat="1" ht="15.75" hidden="1" customHeight="1" outlineLevel="1">
      <c r="A561" s="484"/>
      <c r="B561" s="916"/>
      <c r="C561" s="925"/>
      <c r="D561" s="921"/>
      <c r="E561" s="921"/>
      <c r="F561" s="923"/>
      <c r="G561" s="87"/>
      <c r="H561" s="82"/>
      <c r="I561" s="921"/>
      <c r="J561" s="914"/>
      <c r="K561" s="914"/>
      <c r="L561" s="914"/>
      <c r="M561" s="914"/>
      <c r="N561" s="914"/>
      <c r="O561" s="914"/>
      <c r="P561" s="914"/>
      <c r="Q561" s="484"/>
      <c r="R561" s="484"/>
    </row>
    <row r="562" spans="1:18" s="95" customFormat="1" ht="15.75" hidden="1" customHeight="1" outlineLevel="1">
      <c r="A562" s="484"/>
      <c r="B562" s="917"/>
      <c r="C562" s="926"/>
      <c r="D562" s="922"/>
      <c r="E562" s="922"/>
      <c r="F562" s="924"/>
      <c r="G562" s="92"/>
      <c r="H562" s="90"/>
      <c r="I562" s="922"/>
      <c r="J562" s="915"/>
      <c r="K562" s="915"/>
      <c r="L562" s="915"/>
      <c r="M562" s="915"/>
      <c r="N562" s="915"/>
      <c r="O562" s="915"/>
      <c r="P562" s="915"/>
      <c r="Q562" s="484"/>
      <c r="R562" s="484"/>
    </row>
    <row r="563" spans="1:18" s="95" customFormat="1" ht="15.75" hidden="1" customHeight="1" outlineLevel="1">
      <c r="A563" s="484"/>
      <c r="B563" s="916">
        <v>184</v>
      </c>
      <c r="C563" s="925"/>
      <c r="D563" s="921"/>
      <c r="E563" s="921" t="s">
        <v>19</v>
      </c>
      <c r="F563" s="923" t="str">
        <f>VLOOKUP(E563,$S$14:$T$18,2,0)</f>
        <v>-</v>
      </c>
      <c r="G563" s="84"/>
      <c r="H563" s="82"/>
      <c r="I563" s="921"/>
      <c r="J563" s="913">
        <f t="shared" ref="J563" si="183">SUM(K563:O565)</f>
        <v>0</v>
      </c>
      <c r="K563" s="913"/>
      <c r="L563" s="913"/>
      <c r="M563" s="913"/>
      <c r="N563" s="913"/>
      <c r="O563" s="913"/>
      <c r="P563" s="913"/>
      <c r="Q563" s="484"/>
      <c r="R563" s="484"/>
    </row>
    <row r="564" spans="1:18" s="95" customFormat="1" ht="15.75" hidden="1" customHeight="1" outlineLevel="1">
      <c r="A564" s="484"/>
      <c r="B564" s="916"/>
      <c r="C564" s="925"/>
      <c r="D564" s="921"/>
      <c r="E564" s="921"/>
      <c r="F564" s="923"/>
      <c r="G564" s="87"/>
      <c r="H564" s="82"/>
      <c r="I564" s="921"/>
      <c r="J564" s="914"/>
      <c r="K564" s="914"/>
      <c r="L564" s="914"/>
      <c r="M564" s="914"/>
      <c r="N564" s="914"/>
      <c r="O564" s="914"/>
      <c r="P564" s="914"/>
      <c r="Q564" s="484"/>
      <c r="R564" s="484"/>
    </row>
    <row r="565" spans="1:18" s="95" customFormat="1" ht="15.75" hidden="1" customHeight="1" outlineLevel="1">
      <c r="A565" s="484"/>
      <c r="B565" s="917"/>
      <c r="C565" s="926"/>
      <c r="D565" s="922"/>
      <c r="E565" s="922"/>
      <c r="F565" s="924"/>
      <c r="G565" s="92"/>
      <c r="H565" s="90"/>
      <c r="I565" s="922"/>
      <c r="J565" s="915"/>
      <c r="K565" s="915"/>
      <c r="L565" s="915"/>
      <c r="M565" s="915"/>
      <c r="N565" s="915"/>
      <c r="O565" s="915"/>
      <c r="P565" s="915"/>
      <c r="Q565" s="484"/>
      <c r="R565" s="484"/>
    </row>
    <row r="566" spans="1:18" s="95" customFormat="1" ht="15.75" hidden="1" customHeight="1" outlineLevel="1">
      <c r="A566" s="484"/>
      <c r="B566" s="916">
        <v>185</v>
      </c>
      <c r="C566" s="925"/>
      <c r="D566" s="921"/>
      <c r="E566" s="921" t="s">
        <v>19</v>
      </c>
      <c r="F566" s="923" t="str">
        <f>VLOOKUP(E566,$S$14:$T$18,2,0)</f>
        <v>-</v>
      </c>
      <c r="G566" s="84"/>
      <c r="H566" s="82"/>
      <c r="I566" s="921"/>
      <c r="J566" s="913">
        <f t="shared" ref="J566" si="184">SUM(K566:O568)</f>
        <v>0</v>
      </c>
      <c r="K566" s="913"/>
      <c r="L566" s="913"/>
      <c r="M566" s="913"/>
      <c r="N566" s="913"/>
      <c r="O566" s="913"/>
      <c r="P566" s="913"/>
      <c r="Q566" s="484"/>
      <c r="R566" s="484"/>
    </row>
    <row r="567" spans="1:18" s="95" customFormat="1" ht="15.75" hidden="1" customHeight="1" outlineLevel="1">
      <c r="A567" s="484"/>
      <c r="B567" s="916"/>
      <c r="C567" s="925"/>
      <c r="D567" s="921"/>
      <c r="E567" s="921"/>
      <c r="F567" s="923"/>
      <c r="G567" s="87"/>
      <c r="H567" s="82"/>
      <c r="I567" s="921"/>
      <c r="J567" s="914"/>
      <c r="K567" s="914"/>
      <c r="L567" s="914"/>
      <c r="M567" s="914"/>
      <c r="N567" s="914"/>
      <c r="O567" s="914"/>
      <c r="P567" s="914"/>
      <c r="Q567" s="484"/>
      <c r="R567" s="484"/>
    </row>
    <row r="568" spans="1:18" s="95" customFormat="1" ht="15.75" hidden="1" customHeight="1" outlineLevel="1">
      <c r="A568" s="484"/>
      <c r="B568" s="917"/>
      <c r="C568" s="926"/>
      <c r="D568" s="922"/>
      <c r="E568" s="922"/>
      <c r="F568" s="924"/>
      <c r="G568" s="92"/>
      <c r="H568" s="90"/>
      <c r="I568" s="922"/>
      <c r="J568" s="915"/>
      <c r="K568" s="915"/>
      <c r="L568" s="915"/>
      <c r="M568" s="915"/>
      <c r="N568" s="915"/>
      <c r="O568" s="915"/>
      <c r="P568" s="915"/>
      <c r="Q568" s="484"/>
      <c r="R568" s="484"/>
    </row>
    <row r="569" spans="1:18" s="95" customFormat="1" ht="15.75" hidden="1" customHeight="1" outlineLevel="1">
      <c r="A569" s="484"/>
      <c r="B569" s="916">
        <v>186</v>
      </c>
      <c r="C569" s="925"/>
      <c r="D569" s="921"/>
      <c r="E569" s="921" t="s">
        <v>19</v>
      </c>
      <c r="F569" s="923" t="str">
        <f>VLOOKUP(E569,$S$14:$T$18,2,0)</f>
        <v>-</v>
      </c>
      <c r="G569" s="84"/>
      <c r="H569" s="82"/>
      <c r="I569" s="921"/>
      <c r="J569" s="913">
        <f t="shared" ref="J569" si="185">SUM(K569:O571)</f>
        <v>0</v>
      </c>
      <c r="K569" s="913"/>
      <c r="L569" s="913"/>
      <c r="M569" s="913"/>
      <c r="N569" s="913"/>
      <c r="O569" s="913"/>
      <c r="P569" s="913"/>
      <c r="Q569" s="484"/>
      <c r="R569" s="484"/>
    </row>
    <row r="570" spans="1:18" s="95" customFormat="1" ht="15.75" hidden="1" customHeight="1" outlineLevel="1">
      <c r="A570" s="484"/>
      <c r="B570" s="916"/>
      <c r="C570" s="925"/>
      <c r="D570" s="921"/>
      <c r="E570" s="921"/>
      <c r="F570" s="923"/>
      <c r="G570" s="87"/>
      <c r="H570" s="82"/>
      <c r="I570" s="921"/>
      <c r="J570" s="914"/>
      <c r="K570" s="914"/>
      <c r="L570" s="914"/>
      <c r="M570" s="914"/>
      <c r="N570" s="914"/>
      <c r="O570" s="914"/>
      <c r="P570" s="914"/>
      <c r="Q570" s="484"/>
      <c r="R570" s="484"/>
    </row>
    <row r="571" spans="1:18" s="95" customFormat="1" ht="15.75" hidden="1" customHeight="1" outlineLevel="1">
      <c r="A571" s="484"/>
      <c r="B571" s="917"/>
      <c r="C571" s="926"/>
      <c r="D571" s="922"/>
      <c r="E571" s="922"/>
      <c r="F571" s="924"/>
      <c r="G571" s="92"/>
      <c r="H571" s="90"/>
      <c r="I571" s="922"/>
      <c r="J571" s="915"/>
      <c r="K571" s="915"/>
      <c r="L571" s="915"/>
      <c r="M571" s="915"/>
      <c r="N571" s="915"/>
      <c r="O571" s="915"/>
      <c r="P571" s="915"/>
      <c r="Q571" s="484"/>
      <c r="R571" s="484"/>
    </row>
    <row r="572" spans="1:18" s="95" customFormat="1" ht="15.75" hidden="1" customHeight="1" outlineLevel="1">
      <c r="A572" s="484"/>
      <c r="B572" s="916">
        <v>187</v>
      </c>
      <c r="C572" s="925"/>
      <c r="D572" s="921"/>
      <c r="E572" s="921" t="s">
        <v>19</v>
      </c>
      <c r="F572" s="923" t="str">
        <f>VLOOKUP(E572,$S$14:$T$18,2,0)</f>
        <v>-</v>
      </c>
      <c r="G572" s="84"/>
      <c r="H572" s="82"/>
      <c r="I572" s="921"/>
      <c r="J572" s="913">
        <f t="shared" ref="J572" si="186">SUM(K572:O574)</f>
        <v>0</v>
      </c>
      <c r="K572" s="913"/>
      <c r="L572" s="913"/>
      <c r="M572" s="913"/>
      <c r="N572" s="913"/>
      <c r="O572" s="913"/>
      <c r="P572" s="913"/>
      <c r="Q572" s="484"/>
      <c r="R572" s="484"/>
    </row>
    <row r="573" spans="1:18" s="95" customFormat="1" ht="15.75" hidden="1" customHeight="1" outlineLevel="1">
      <c r="A573" s="484"/>
      <c r="B573" s="916"/>
      <c r="C573" s="925"/>
      <c r="D573" s="921"/>
      <c r="E573" s="921"/>
      <c r="F573" s="923"/>
      <c r="G573" s="87"/>
      <c r="H573" s="82"/>
      <c r="I573" s="921"/>
      <c r="J573" s="914"/>
      <c r="K573" s="914"/>
      <c r="L573" s="914"/>
      <c r="M573" s="914"/>
      <c r="N573" s="914"/>
      <c r="O573" s="914"/>
      <c r="P573" s="914"/>
      <c r="Q573" s="484"/>
      <c r="R573" s="484"/>
    </row>
    <row r="574" spans="1:18" s="95" customFormat="1" ht="15.75" hidden="1" customHeight="1" outlineLevel="1">
      <c r="A574" s="484"/>
      <c r="B574" s="917"/>
      <c r="C574" s="926"/>
      <c r="D574" s="922"/>
      <c r="E574" s="922"/>
      <c r="F574" s="924"/>
      <c r="G574" s="92"/>
      <c r="H574" s="90"/>
      <c r="I574" s="922"/>
      <c r="J574" s="915"/>
      <c r="K574" s="915"/>
      <c r="L574" s="915"/>
      <c r="M574" s="915"/>
      <c r="N574" s="915"/>
      <c r="O574" s="915"/>
      <c r="P574" s="915"/>
      <c r="Q574" s="484"/>
      <c r="R574" s="484"/>
    </row>
    <row r="575" spans="1:18" s="95" customFormat="1" ht="15.75" hidden="1" customHeight="1" outlineLevel="1">
      <c r="A575" s="484"/>
      <c r="B575" s="916">
        <v>188</v>
      </c>
      <c r="C575" s="925"/>
      <c r="D575" s="921"/>
      <c r="E575" s="921" t="s">
        <v>19</v>
      </c>
      <c r="F575" s="923" t="str">
        <f>VLOOKUP(E575,$S$14:$T$18,2,0)</f>
        <v>-</v>
      </c>
      <c r="G575" s="84"/>
      <c r="H575" s="82"/>
      <c r="I575" s="921"/>
      <c r="J575" s="913">
        <f t="shared" ref="J575" si="187">SUM(K575:O577)</f>
        <v>0</v>
      </c>
      <c r="K575" s="913"/>
      <c r="L575" s="913"/>
      <c r="M575" s="913"/>
      <c r="N575" s="913"/>
      <c r="O575" s="913"/>
      <c r="P575" s="913"/>
      <c r="Q575" s="484"/>
      <c r="R575" s="484"/>
    </row>
    <row r="576" spans="1:18" s="95" customFormat="1" ht="15.75" hidden="1" customHeight="1" outlineLevel="1">
      <c r="A576" s="484"/>
      <c r="B576" s="916"/>
      <c r="C576" s="925"/>
      <c r="D576" s="921"/>
      <c r="E576" s="921"/>
      <c r="F576" s="923"/>
      <c r="G576" s="87"/>
      <c r="H576" s="82"/>
      <c r="I576" s="921"/>
      <c r="J576" s="914"/>
      <c r="K576" s="914"/>
      <c r="L576" s="914"/>
      <c r="M576" s="914"/>
      <c r="N576" s="914"/>
      <c r="O576" s="914"/>
      <c r="P576" s="914"/>
      <c r="Q576" s="484"/>
      <c r="R576" s="484"/>
    </row>
    <row r="577" spans="1:18" s="95" customFormat="1" ht="15.75" hidden="1" customHeight="1" outlineLevel="1">
      <c r="A577" s="484"/>
      <c r="B577" s="917"/>
      <c r="C577" s="926"/>
      <c r="D577" s="922"/>
      <c r="E577" s="922"/>
      <c r="F577" s="924"/>
      <c r="G577" s="92"/>
      <c r="H577" s="90"/>
      <c r="I577" s="922"/>
      <c r="J577" s="915"/>
      <c r="K577" s="915"/>
      <c r="L577" s="915"/>
      <c r="M577" s="915"/>
      <c r="N577" s="915"/>
      <c r="O577" s="915"/>
      <c r="P577" s="915"/>
      <c r="Q577" s="484"/>
      <c r="R577" s="484"/>
    </row>
    <row r="578" spans="1:18" s="95" customFormat="1" ht="15.75" hidden="1" customHeight="1" outlineLevel="1">
      <c r="A578" s="484"/>
      <c r="B578" s="916">
        <v>189</v>
      </c>
      <c r="C578" s="925"/>
      <c r="D578" s="921"/>
      <c r="E578" s="921" t="s">
        <v>19</v>
      </c>
      <c r="F578" s="923" t="str">
        <f>VLOOKUP(E578,$S$14:$T$18,2,0)</f>
        <v>-</v>
      </c>
      <c r="G578" s="84"/>
      <c r="H578" s="82"/>
      <c r="I578" s="921"/>
      <c r="J578" s="913">
        <f t="shared" ref="J578" si="188">SUM(K578:O580)</f>
        <v>0</v>
      </c>
      <c r="K578" s="913"/>
      <c r="L578" s="913"/>
      <c r="M578" s="913"/>
      <c r="N578" s="913"/>
      <c r="O578" s="913"/>
      <c r="P578" s="913"/>
      <c r="Q578" s="484"/>
      <c r="R578" s="484"/>
    </row>
    <row r="579" spans="1:18" s="95" customFormat="1" ht="15.75" hidden="1" customHeight="1" outlineLevel="1">
      <c r="A579" s="484"/>
      <c r="B579" s="916"/>
      <c r="C579" s="925"/>
      <c r="D579" s="921"/>
      <c r="E579" s="921"/>
      <c r="F579" s="923"/>
      <c r="G579" s="87"/>
      <c r="H579" s="82"/>
      <c r="I579" s="921"/>
      <c r="J579" s="914"/>
      <c r="K579" s="914"/>
      <c r="L579" s="914"/>
      <c r="M579" s="914"/>
      <c r="N579" s="914"/>
      <c r="O579" s="914"/>
      <c r="P579" s="914"/>
      <c r="Q579" s="484"/>
      <c r="R579" s="484"/>
    </row>
    <row r="580" spans="1:18" s="95" customFormat="1" ht="15.75" hidden="1" customHeight="1" outlineLevel="1">
      <c r="A580" s="484"/>
      <c r="B580" s="917"/>
      <c r="C580" s="926"/>
      <c r="D580" s="922"/>
      <c r="E580" s="922"/>
      <c r="F580" s="924"/>
      <c r="G580" s="92"/>
      <c r="H580" s="90"/>
      <c r="I580" s="922"/>
      <c r="J580" s="915"/>
      <c r="K580" s="915"/>
      <c r="L580" s="915"/>
      <c r="M580" s="915"/>
      <c r="N580" s="915"/>
      <c r="O580" s="915"/>
      <c r="P580" s="915"/>
      <c r="Q580" s="484"/>
      <c r="R580" s="484"/>
    </row>
    <row r="581" spans="1:18" s="95" customFormat="1" ht="15.75" hidden="1" customHeight="1" outlineLevel="1">
      <c r="A581" s="484"/>
      <c r="B581" s="916">
        <v>190</v>
      </c>
      <c r="C581" s="925"/>
      <c r="D581" s="921"/>
      <c r="E581" s="921" t="s">
        <v>19</v>
      </c>
      <c r="F581" s="923" t="str">
        <f>VLOOKUP(E581,$S$14:$T$18,2,0)</f>
        <v>-</v>
      </c>
      <c r="G581" s="84"/>
      <c r="H581" s="82"/>
      <c r="I581" s="921"/>
      <c r="J581" s="913">
        <f t="shared" ref="J581" si="189">SUM(K581:O583)</f>
        <v>0</v>
      </c>
      <c r="K581" s="913"/>
      <c r="L581" s="913"/>
      <c r="M581" s="913"/>
      <c r="N581" s="913"/>
      <c r="O581" s="913"/>
      <c r="P581" s="913"/>
      <c r="Q581" s="484"/>
      <c r="R581" s="484"/>
    </row>
    <row r="582" spans="1:18" s="95" customFormat="1" ht="15.75" hidden="1" customHeight="1" outlineLevel="1">
      <c r="A582" s="484"/>
      <c r="B582" s="916"/>
      <c r="C582" s="925"/>
      <c r="D582" s="921"/>
      <c r="E582" s="921"/>
      <c r="F582" s="923"/>
      <c r="G582" s="87"/>
      <c r="H582" s="82"/>
      <c r="I582" s="921"/>
      <c r="J582" s="914"/>
      <c r="K582" s="914"/>
      <c r="L582" s="914"/>
      <c r="M582" s="914"/>
      <c r="N582" s="914"/>
      <c r="O582" s="914"/>
      <c r="P582" s="914"/>
      <c r="Q582" s="484"/>
      <c r="R582" s="484"/>
    </row>
    <row r="583" spans="1:18" s="95" customFormat="1" ht="15.75" hidden="1" customHeight="1" outlineLevel="1">
      <c r="A583" s="484"/>
      <c r="B583" s="917"/>
      <c r="C583" s="926"/>
      <c r="D583" s="922"/>
      <c r="E583" s="922"/>
      <c r="F583" s="924"/>
      <c r="G583" s="92"/>
      <c r="H583" s="90"/>
      <c r="I583" s="922"/>
      <c r="J583" s="915"/>
      <c r="K583" s="915"/>
      <c r="L583" s="915"/>
      <c r="M583" s="915"/>
      <c r="N583" s="915"/>
      <c r="O583" s="915"/>
      <c r="P583" s="915"/>
      <c r="Q583" s="484"/>
      <c r="R583" s="484"/>
    </row>
    <row r="584" spans="1:18" s="95" customFormat="1" ht="15.75" hidden="1" customHeight="1" outlineLevel="1">
      <c r="A584" s="484"/>
      <c r="B584" s="916">
        <v>191</v>
      </c>
      <c r="C584" s="925"/>
      <c r="D584" s="921"/>
      <c r="E584" s="921" t="s">
        <v>19</v>
      </c>
      <c r="F584" s="923" t="str">
        <f>VLOOKUP(E584,$S$14:$T$18,2,0)</f>
        <v>-</v>
      </c>
      <c r="G584" s="84"/>
      <c r="H584" s="82"/>
      <c r="I584" s="921"/>
      <c r="J584" s="913">
        <f t="shared" ref="J584" si="190">SUM(K584:O586)</f>
        <v>0</v>
      </c>
      <c r="K584" s="913"/>
      <c r="L584" s="913"/>
      <c r="M584" s="913"/>
      <c r="N584" s="913"/>
      <c r="O584" s="913"/>
      <c r="P584" s="913"/>
      <c r="Q584" s="484"/>
      <c r="R584" s="484"/>
    </row>
    <row r="585" spans="1:18" s="95" customFormat="1" ht="15.75" hidden="1" customHeight="1" outlineLevel="1">
      <c r="A585" s="484"/>
      <c r="B585" s="916"/>
      <c r="C585" s="925"/>
      <c r="D585" s="921"/>
      <c r="E585" s="921"/>
      <c r="F585" s="923"/>
      <c r="G585" s="87"/>
      <c r="H585" s="82"/>
      <c r="I585" s="921"/>
      <c r="J585" s="914"/>
      <c r="K585" s="914"/>
      <c r="L585" s="914"/>
      <c r="M585" s="914"/>
      <c r="N585" s="914"/>
      <c r="O585" s="914"/>
      <c r="P585" s="914"/>
      <c r="Q585" s="484"/>
      <c r="R585" s="484"/>
    </row>
    <row r="586" spans="1:18" s="95" customFormat="1" ht="15.75" hidden="1" customHeight="1" outlineLevel="1">
      <c r="A586" s="484"/>
      <c r="B586" s="917"/>
      <c r="C586" s="926"/>
      <c r="D586" s="922"/>
      <c r="E586" s="922"/>
      <c r="F586" s="924"/>
      <c r="G586" s="92"/>
      <c r="H586" s="90"/>
      <c r="I586" s="922"/>
      <c r="J586" s="915"/>
      <c r="K586" s="915"/>
      <c r="L586" s="915"/>
      <c r="M586" s="915"/>
      <c r="N586" s="915"/>
      <c r="O586" s="915"/>
      <c r="P586" s="915"/>
      <c r="Q586" s="484"/>
      <c r="R586" s="484"/>
    </row>
    <row r="587" spans="1:18" s="95" customFormat="1" ht="15.75" hidden="1" customHeight="1" outlineLevel="1">
      <c r="A587" s="484"/>
      <c r="B587" s="916">
        <v>192</v>
      </c>
      <c r="C587" s="925"/>
      <c r="D587" s="921"/>
      <c r="E587" s="921" t="s">
        <v>19</v>
      </c>
      <c r="F587" s="923" t="str">
        <f>VLOOKUP(E587,$S$14:$T$18,2,0)</f>
        <v>-</v>
      </c>
      <c r="G587" s="84"/>
      <c r="H587" s="82"/>
      <c r="I587" s="921"/>
      <c r="J587" s="913">
        <f t="shared" ref="J587" si="191">SUM(K587:O589)</f>
        <v>0</v>
      </c>
      <c r="K587" s="913"/>
      <c r="L587" s="913"/>
      <c r="M587" s="913"/>
      <c r="N587" s="913"/>
      <c r="O587" s="913"/>
      <c r="P587" s="913"/>
      <c r="Q587" s="484"/>
      <c r="R587" s="484"/>
    </row>
    <row r="588" spans="1:18" s="95" customFormat="1" ht="15.75" hidden="1" customHeight="1" outlineLevel="1">
      <c r="A588" s="484"/>
      <c r="B588" s="916"/>
      <c r="C588" s="925"/>
      <c r="D588" s="921"/>
      <c r="E588" s="921"/>
      <c r="F588" s="923"/>
      <c r="G588" s="87"/>
      <c r="H588" s="82"/>
      <c r="I588" s="921"/>
      <c r="J588" s="914"/>
      <c r="K588" s="914"/>
      <c r="L588" s="914"/>
      <c r="M588" s="914"/>
      <c r="N588" s="914"/>
      <c r="O588" s="914"/>
      <c r="P588" s="914"/>
      <c r="Q588" s="484"/>
      <c r="R588" s="484"/>
    </row>
    <row r="589" spans="1:18" s="95" customFormat="1" ht="15.75" hidden="1" customHeight="1" outlineLevel="1">
      <c r="A589" s="484"/>
      <c r="B589" s="917"/>
      <c r="C589" s="926"/>
      <c r="D589" s="922"/>
      <c r="E589" s="922"/>
      <c r="F589" s="924"/>
      <c r="G589" s="92"/>
      <c r="H589" s="90"/>
      <c r="I589" s="922"/>
      <c r="J589" s="915"/>
      <c r="K589" s="915"/>
      <c r="L589" s="915"/>
      <c r="M589" s="915"/>
      <c r="N589" s="915"/>
      <c r="O589" s="915"/>
      <c r="P589" s="915"/>
      <c r="Q589" s="484"/>
      <c r="R589" s="484"/>
    </row>
    <row r="590" spans="1:18" s="95" customFormat="1" ht="15.75" hidden="1" customHeight="1" outlineLevel="1">
      <c r="A590" s="484"/>
      <c r="B590" s="916">
        <v>193</v>
      </c>
      <c r="C590" s="925"/>
      <c r="D590" s="921"/>
      <c r="E590" s="921" t="s">
        <v>19</v>
      </c>
      <c r="F590" s="923" t="str">
        <f>VLOOKUP(E590,$S$14:$T$18,2,0)</f>
        <v>-</v>
      </c>
      <c r="G590" s="84"/>
      <c r="H590" s="82"/>
      <c r="I590" s="921"/>
      <c r="J590" s="913">
        <f t="shared" ref="J590" si="192">SUM(K590:O592)</f>
        <v>0</v>
      </c>
      <c r="K590" s="913"/>
      <c r="L590" s="913"/>
      <c r="M590" s="913"/>
      <c r="N590" s="913"/>
      <c r="O590" s="913"/>
      <c r="P590" s="913"/>
      <c r="Q590" s="484"/>
      <c r="R590" s="484"/>
    </row>
    <row r="591" spans="1:18" s="95" customFormat="1" ht="15.75" hidden="1" customHeight="1" outlineLevel="1">
      <c r="A591" s="484"/>
      <c r="B591" s="916"/>
      <c r="C591" s="925"/>
      <c r="D591" s="921"/>
      <c r="E591" s="921"/>
      <c r="F591" s="923"/>
      <c r="G591" s="87"/>
      <c r="H591" s="82"/>
      <c r="I591" s="921"/>
      <c r="J591" s="914"/>
      <c r="K591" s="914"/>
      <c r="L591" s="914"/>
      <c r="M591" s="914"/>
      <c r="N591" s="914"/>
      <c r="O591" s="914"/>
      <c r="P591" s="914"/>
      <c r="Q591" s="484"/>
      <c r="R591" s="484"/>
    </row>
    <row r="592" spans="1:18" s="95" customFormat="1" ht="15.75" hidden="1" customHeight="1" outlineLevel="1">
      <c r="A592" s="484"/>
      <c r="B592" s="917"/>
      <c r="C592" s="926"/>
      <c r="D592" s="922"/>
      <c r="E592" s="922"/>
      <c r="F592" s="924"/>
      <c r="G592" s="92"/>
      <c r="H592" s="90"/>
      <c r="I592" s="922"/>
      <c r="J592" s="915"/>
      <c r="K592" s="915"/>
      <c r="L592" s="915"/>
      <c r="M592" s="915"/>
      <c r="N592" s="915"/>
      <c r="O592" s="915"/>
      <c r="P592" s="915"/>
      <c r="Q592" s="484"/>
      <c r="R592" s="484"/>
    </row>
    <row r="593" spans="1:18" s="95" customFormat="1" ht="15.75" hidden="1" customHeight="1" outlineLevel="1">
      <c r="A593" s="484"/>
      <c r="B593" s="916">
        <v>194</v>
      </c>
      <c r="C593" s="925"/>
      <c r="D593" s="921"/>
      <c r="E593" s="921" t="s">
        <v>19</v>
      </c>
      <c r="F593" s="923" t="str">
        <f>VLOOKUP(E593,$S$14:$T$18,2,0)</f>
        <v>-</v>
      </c>
      <c r="G593" s="84"/>
      <c r="H593" s="82"/>
      <c r="I593" s="921"/>
      <c r="J593" s="913">
        <f t="shared" ref="J593" si="193">SUM(K593:O595)</f>
        <v>0</v>
      </c>
      <c r="K593" s="913"/>
      <c r="L593" s="913"/>
      <c r="M593" s="913"/>
      <c r="N593" s="913"/>
      <c r="O593" s="913"/>
      <c r="P593" s="913"/>
      <c r="Q593" s="484"/>
      <c r="R593" s="484"/>
    </row>
    <row r="594" spans="1:18" s="95" customFormat="1" ht="15.75" hidden="1" customHeight="1" outlineLevel="1">
      <c r="A594" s="484"/>
      <c r="B594" s="916"/>
      <c r="C594" s="925"/>
      <c r="D594" s="921"/>
      <c r="E594" s="921"/>
      <c r="F594" s="923"/>
      <c r="G594" s="87"/>
      <c r="H594" s="82"/>
      <c r="I594" s="921"/>
      <c r="J594" s="914"/>
      <c r="K594" s="914"/>
      <c r="L594" s="914"/>
      <c r="M594" s="914"/>
      <c r="N594" s="914"/>
      <c r="O594" s="914"/>
      <c r="P594" s="914"/>
      <c r="Q594" s="484"/>
      <c r="R594" s="484"/>
    </row>
    <row r="595" spans="1:18" s="95" customFormat="1" ht="15.75" hidden="1" customHeight="1" outlineLevel="1">
      <c r="A595" s="484"/>
      <c r="B595" s="917"/>
      <c r="C595" s="926"/>
      <c r="D595" s="922"/>
      <c r="E595" s="922"/>
      <c r="F595" s="924"/>
      <c r="G595" s="92"/>
      <c r="H595" s="90"/>
      <c r="I595" s="922"/>
      <c r="J595" s="915"/>
      <c r="K595" s="915"/>
      <c r="L595" s="915"/>
      <c r="M595" s="915"/>
      <c r="N595" s="915"/>
      <c r="O595" s="915"/>
      <c r="P595" s="915"/>
      <c r="Q595" s="484"/>
      <c r="R595" s="484"/>
    </row>
    <row r="596" spans="1:18" s="95" customFormat="1" ht="15.75" hidden="1" customHeight="1" outlineLevel="1">
      <c r="A596" s="484"/>
      <c r="B596" s="916">
        <v>195</v>
      </c>
      <c r="C596" s="925"/>
      <c r="D596" s="921"/>
      <c r="E596" s="921" t="s">
        <v>19</v>
      </c>
      <c r="F596" s="923" t="str">
        <f>VLOOKUP(E596,$S$14:$T$18,2,0)</f>
        <v>-</v>
      </c>
      <c r="G596" s="84"/>
      <c r="H596" s="82"/>
      <c r="I596" s="921"/>
      <c r="J596" s="913">
        <f t="shared" ref="J596" si="194">SUM(K596:O598)</f>
        <v>0</v>
      </c>
      <c r="K596" s="913"/>
      <c r="L596" s="913"/>
      <c r="M596" s="913"/>
      <c r="N596" s="913"/>
      <c r="O596" s="913"/>
      <c r="P596" s="913"/>
      <c r="Q596" s="484"/>
      <c r="R596" s="484"/>
    </row>
    <row r="597" spans="1:18" s="95" customFormat="1" ht="15.75" hidden="1" customHeight="1" outlineLevel="1">
      <c r="A597" s="484"/>
      <c r="B597" s="916"/>
      <c r="C597" s="925"/>
      <c r="D597" s="921"/>
      <c r="E597" s="921"/>
      <c r="F597" s="923"/>
      <c r="G597" s="87"/>
      <c r="H597" s="82"/>
      <c r="I597" s="921"/>
      <c r="J597" s="914"/>
      <c r="K597" s="914"/>
      <c r="L597" s="914"/>
      <c r="M597" s="914"/>
      <c r="N597" s="914"/>
      <c r="O597" s="914"/>
      <c r="P597" s="914"/>
      <c r="Q597" s="484"/>
      <c r="R597" s="484"/>
    </row>
    <row r="598" spans="1:18" s="95" customFormat="1" ht="15.75" hidden="1" customHeight="1" outlineLevel="1">
      <c r="A598" s="484"/>
      <c r="B598" s="917"/>
      <c r="C598" s="926"/>
      <c r="D598" s="922"/>
      <c r="E598" s="922"/>
      <c r="F598" s="924"/>
      <c r="G598" s="92"/>
      <c r="H598" s="90"/>
      <c r="I598" s="922"/>
      <c r="J598" s="915"/>
      <c r="K598" s="915"/>
      <c r="L598" s="915"/>
      <c r="M598" s="915"/>
      <c r="N598" s="915"/>
      <c r="O598" s="915"/>
      <c r="P598" s="915"/>
      <c r="Q598" s="484"/>
      <c r="R598" s="484"/>
    </row>
    <row r="599" spans="1:18" s="95" customFormat="1" ht="15.75" hidden="1" customHeight="1" outlineLevel="1">
      <c r="A599" s="484"/>
      <c r="B599" s="916">
        <v>196</v>
      </c>
      <c r="C599" s="925"/>
      <c r="D599" s="921"/>
      <c r="E599" s="921" t="s">
        <v>19</v>
      </c>
      <c r="F599" s="923" t="str">
        <f>VLOOKUP(E599,$S$14:$T$18,2,0)</f>
        <v>-</v>
      </c>
      <c r="G599" s="84"/>
      <c r="H599" s="82"/>
      <c r="I599" s="921"/>
      <c r="J599" s="913">
        <f t="shared" ref="J599" si="195">SUM(K599:O601)</f>
        <v>0</v>
      </c>
      <c r="K599" s="913"/>
      <c r="L599" s="913"/>
      <c r="M599" s="913"/>
      <c r="N599" s="913"/>
      <c r="O599" s="913"/>
      <c r="P599" s="913"/>
      <c r="Q599" s="484"/>
      <c r="R599" s="484"/>
    </row>
    <row r="600" spans="1:18" s="95" customFormat="1" ht="15.75" hidden="1" customHeight="1" outlineLevel="1">
      <c r="A600" s="484"/>
      <c r="B600" s="916"/>
      <c r="C600" s="925"/>
      <c r="D600" s="921"/>
      <c r="E600" s="921"/>
      <c r="F600" s="923"/>
      <c r="G600" s="87"/>
      <c r="H600" s="82"/>
      <c r="I600" s="921"/>
      <c r="J600" s="914"/>
      <c r="K600" s="914"/>
      <c r="L600" s="914"/>
      <c r="M600" s="914"/>
      <c r="N600" s="914"/>
      <c r="O600" s="914"/>
      <c r="P600" s="914"/>
      <c r="Q600" s="484"/>
      <c r="R600" s="484"/>
    </row>
    <row r="601" spans="1:18" s="95" customFormat="1" ht="15.75" hidden="1" customHeight="1" outlineLevel="1">
      <c r="A601" s="484"/>
      <c r="B601" s="917"/>
      <c r="C601" s="926"/>
      <c r="D601" s="922"/>
      <c r="E601" s="922"/>
      <c r="F601" s="924"/>
      <c r="G601" s="92"/>
      <c r="H601" s="90"/>
      <c r="I601" s="922"/>
      <c r="J601" s="915"/>
      <c r="K601" s="915"/>
      <c r="L601" s="915"/>
      <c r="M601" s="915"/>
      <c r="N601" s="915"/>
      <c r="O601" s="915"/>
      <c r="P601" s="915"/>
      <c r="Q601" s="484"/>
      <c r="R601" s="484"/>
    </row>
    <row r="602" spans="1:18" s="95" customFormat="1" ht="15.75" hidden="1" customHeight="1" outlineLevel="1">
      <c r="A602" s="484"/>
      <c r="B602" s="916">
        <v>197</v>
      </c>
      <c r="C602" s="925"/>
      <c r="D602" s="921"/>
      <c r="E602" s="921" t="s">
        <v>19</v>
      </c>
      <c r="F602" s="923" t="str">
        <f>VLOOKUP(E602,$S$14:$T$18,2,0)</f>
        <v>-</v>
      </c>
      <c r="G602" s="84"/>
      <c r="H602" s="82"/>
      <c r="I602" s="921"/>
      <c r="J602" s="913">
        <f t="shared" ref="J602" si="196">SUM(K602:O604)</f>
        <v>0</v>
      </c>
      <c r="K602" s="913"/>
      <c r="L602" s="913"/>
      <c r="M602" s="913"/>
      <c r="N602" s="913"/>
      <c r="O602" s="913"/>
      <c r="P602" s="913"/>
      <c r="Q602" s="484"/>
      <c r="R602" s="484"/>
    </row>
    <row r="603" spans="1:18" s="95" customFormat="1" ht="15.75" hidden="1" customHeight="1" outlineLevel="1">
      <c r="A603" s="484"/>
      <c r="B603" s="916"/>
      <c r="C603" s="925"/>
      <c r="D603" s="921"/>
      <c r="E603" s="921"/>
      <c r="F603" s="923"/>
      <c r="G603" s="87"/>
      <c r="H603" s="82"/>
      <c r="I603" s="921"/>
      <c r="J603" s="914"/>
      <c r="K603" s="914"/>
      <c r="L603" s="914"/>
      <c r="M603" s="914"/>
      <c r="N603" s="914"/>
      <c r="O603" s="914"/>
      <c r="P603" s="914"/>
      <c r="Q603" s="484"/>
      <c r="R603" s="484"/>
    </row>
    <row r="604" spans="1:18" s="95" customFormat="1" ht="15.75" hidden="1" customHeight="1" outlineLevel="1">
      <c r="A604" s="484"/>
      <c r="B604" s="917"/>
      <c r="C604" s="926"/>
      <c r="D604" s="922"/>
      <c r="E604" s="922"/>
      <c r="F604" s="924"/>
      <c r="G604" s="92"/>
      <c r="H604" s="90"/>
      <c r="I604" s="922"/>
      <c r="J604" s="915"/>
      <c r="K604" s="915"/>
      <c r="L604" s="915"/>
      <c r="M604" s="915"/>
      <c r="N604" s="915"/>
      <c r="O604" s="915"/>
      <c r="P604" s="915"/>
      <c r="Q604" s="484"/>
      <c r="R604" s="484"/>
    </row>
    <row r="605" spans="1:18" s="95" customFormat="1" ht="15.75" hidden="1" customHeight="1" outlineLevel="1">
      <c r="A605" s="484"/>
      <c r="B605" s="916">
        <v>198</v>
      </c>
      <c r="C605" s="925"/>
      <c r="D605" s="921"/>
      <c r="E605" s="921" t="s">
        <v>19</v>
      </c>
      <c r="F605" s="923" t="str">
        <f>VLOOKUP(E605,$S$14:$T$18,2,0)</f>
        <v>-</v>
      </c>
      <c r="G605" s="84"/>
      <c r="H605" s="82"/>
      <c r="I605" s="921"/>
      <c r="J605" s="913">
        <f t="shared" ref="J605" si="197">SUM(K605:O607)</f>
        <v>0</v>
      </c>
      <c r="K605" s="913"/>
      <c r="L605" s="913"/>
      <c r="M605" s="913"/>
      <c r="N605" s="913"/>
      <c r="O605" s="913"/>
      <c r="P605" s="913"/>
      <c r="Q605" s="484"/>
      <c r="R605" s="484"/>
    </row>
    <row r="606" spans="1:18" s="95" customFormat="1" ht="15.75" hidden="1" customHeight="1" outlineLevel="1">
      <c r="A606" s="484"/>
      <c r="B606" s="916"/>
      <c r="C606" s="925"/>
      <c r="D606" s="921"/>
      <c r="E606" s="921"/>
      <c r="F606" s="923"/>
      <c r="G606" s="87"/>
      <c r="H606" s="82"/>
      <c r="I606" s="921"/>
      <c r="J606" s="914"/>
      <c r="K606" s="914"/>
      <c r="L606" s="914"/>
      <c r="M606" s="914"/>
      <c r="N606" s="914"/>
      <c r="O606" s="914"/>
      <c r="P606" s="914"/>
      <c r="Q606" s="484"/>
      <c r="R606" s="484"/>
    </row>
    <row r="607" spans="1:18" s="95" customFormat="1" ht="15.75" hidden="1" customHeight="1" outlineLevel="1">
      <c r="A607" s="484"/>
      <c r="B607" s="917"/>
      <c r="C607" s="926"/>
      <c r="D607" s="922"/>
      <c r="E607" s="922"/>
      <c r="F607" s="924"/>
      <c r="G607" s="92"/>
      <c r="H607" s="90"/>
      <c r="I607" s="922"/>
      <c r="J607" s="915"/>
      <c r="K607" s="915"/>
      <c r="L607" s="915"/>
      <c r="M607" s="915"/>
      <c r="N607" s="915"/>
      <c r="O607" s="915"/>
      <c r="P607" s="915"/>
      <c r="Q607" s="484"/>
      <c r="R607" s="484"/>
    </row>
    <row r="608" spans="1:18" s="95" customFormat="1" ht="15.75" hidden="1" customHeight="1" outlineLevel="1">
      <c r="A608" s="484"/>
      <c r="B608" s="916">
        <v>199</v>
      </c>
      <c r="C608" s="925"/>
      <c r="D608" s="921"/>
      <c r="E608" s="921" t="s">
        <v>19</v>
      </c>
      <c r="F608" s="923" t="str">
        <f>VLOOKUP(E608,$S$14:$T$18,2,0)</f>
        <v>-</v>
      </c>
      <c r="G608" s="84"/>
      <c r="H608" s="82"/>
      <c r="I608" s="921"/>
      <c r="J608" s="913">
        <f t="shared" ref="J608" si="198">SUM(K608:O610)</f>
        <v>0</v>
      </c>
      <c r="K608" s="913"/>
      <c r="L608" s="913"/>
      <c r="M608" s="913"/>
      <c r="N608" s="913"/>
      <c r="O608" s="913"/>
      <c r="P608" s="913"/>
      <c r="Q608" s="484"/>
      <c r="R608" s="484"/>
    </row>
    <row r="609" spans="1:18" s="95" customFormat="1" ht="15.75" hidden="1" customHeight="1" outlineLevel="1">
      <c r="A609" s="484"/>
      <c r="B609" s="916"/>
      <c r="C609" s="925"/>
      <c r="D609" s="921"/>
      <c r="E609" s="921"/>
      <c r="F609" s="923"/>
      <c r="G609" s="87"/>
      <c r="H609" s="82"/>
      <c r="I609" s="921"/>
      <c r="J609" s="914"/>
      <c r="K609" s="914"/>
      <c r="L609" s="914"/>
      <c r="M609" s="914"/>
      <c r="N609" s="914"/>
      <c r="O609" s="914"/>
      <c r="P609" s="914"/>
      <c r="Q609" s="484"/>
      <c r="R609" s="484"/>
    </row>
    <row r="610" spans="1:18" s="95" customFormat="1" ht="15.75" hidden="1" customHeight="1" outlineLevel="1">
      <c r="A610" s="484"/>
      <c r="B610" s="917"/>
      <c r="C610" s="926"/>
      <c r="D610" s="922"/>
      <c r="E610" s="922"/>
      <c r="F610" s="924"/>
      <c r="G610" s="92"/>
      <c r="H610" s="90"/>
      <c r="I610" s="922"/>
      <c r="J610" s="915"/>
      <c r="K610" s="915"/>
      <c r="L610" s="915"/>
      <c r="M610" s="915"/>
      <c r="N610" s="915"/>
      <c r="O610" s="915"/>
      <c r="P610" s="915"/>
      <c r="Q610" s="484"/>
      <c r="R610" s="484"/>
    </row>
    <row r="611" spans="1:18" s="95" customFormat="1" ht="15.75" hidden="1" customHeight="1" outlineLevel="1">
      <c r="A611" s="484"/>
      <c r="B611" s="916">
        <v>200</v>
      </c>
      <c r="C611" s="918" t="e">
        <f>CONCATENATE("Inne ",IF(#REF!=0,0,ROUND(#REF!/#REF!*100,1))," %")</f>
        <v>#REF!</v>
      </c>
      <c r="D611" s="921"/>
      <c r="E611" s="921" t="s">
        <v>19</v>
      </c>
      <c r="F611" s="923" t="str">
        <f>VLOOKUP(E611,$S$14:$T$18,2,0)</f>
        <v>-</v>
      </c>
      <c r="G611" s="84"/>
      <c r="H611" s="82"/>
      <c r="I611" s="921"/>
      <c r="J611" s="913">
        <f t="shared" ref="J611" si="199">SUM(K611:O613)</f>
        <v>0</v>
      </c>
      <c r="K611" s="913"/>
      <c r="L611" s="913"/>
      <c r="M611" s="913"/>
      <c r="N611" s="913"/>
      <c r="O611" s="913"/>
      <c r="P611" s="913"/>
      <c r="Q611" s="484"/>
      <c r="R611" s="484"/>
    </row>
    <row r="612" spans="1:18" s="95" customFormat="1" ht="15.75" hidden="1" customHeight="1" outlineLevel="1">
      <c r="A612" s="484"/>
      <c r="B612" s="916"/>
      <c r="C612" s="919"/>
      <c r="D612" s="921"/>
      <c r="E612" s="921"/>
      <c r="F612" s="923"/>
      <c r="G612" s="87"/>
      <c r="H612" s="82"/>
      <c r="I612" s="921"/>
      <c r="J612" s="914"/>
      <c r="K612" s="914"/>
      <c r="L612" s="914"/>
      <c r="M612" s="914"/>
      <c r="N612" s="914"/>
      <c r="O612" s="914"/>
      <c r="P612" s="914"/>
      <c r="Q612" s="484"/>
      <c r="R612" s="484"/>
    </row>
    <row r="613" spans="1:18" s="95" customFormat="1" ht="15.75" hidden="1" customHeight="1" outlineLevel="1" thickBot="1">
      <c r="A613" s="484"/>
      <c r="B613" s="917"/>
      <c r="C613" s="920"/>
      <c r="D613" s="922"/>
      <c r="E613" s="922"/>
      <c r="F613" s="924"/>
      <c r="G613" s="92"/>
      <c r="H613" s="90"/>
      <c r="I613" s="922"/>
      <c r="J613" s="943"/>
      <c r="K613" s="915"/>
      <c r="L613" s="915"/>
      <c r="M613" s="915"/>
      <c r="N613" s="915"/>
      <c r="O613" s="915"/>
      <c r="P613" s="915"/>
      <c r="Q613" s="484"/>
      <c r="R613" s="484"/>
    </row>
    <row r="614" spans="1:18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  <c r="R614" s="484"/>
    </row>
    <row r="615" spans="1:18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  <c r="R615" s="485"/>
    </row>
    <row r="616" spans="1:18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  <c r="R616" s="448"/>
    </row>
    <row r="617" spans="1:18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  <c r="R617" s="448"/>
    </row>
    <row r="618" spans="1:18">
      <c r="F618" s="97"/>
    </row>
    <row r="619" spans="1:18">
      <c r="F619" s="97"/>
    </row>
    <row r="620" spans="1:18">
      <c r="F620" s="97"/>
    </row>
    <row r="621" spans="1:18">
      <c r="F621" s="97"/>
    </row>
    <row r="622" spans="1:18">
      <c r="F622" s="927"/>
      <c r="G622" s="928"/>
      <c r="H622" s="928"/>
      <c r="I622" s="928"/>
      <c r="J622" s="512"/>
      <c r="K622" s="654"/>
      <c r="L622" s="654"/>
      <c r="M622" s="512"/>
      <c r="N622" s="512"/>
      <c r="O622" s="69"/>
      <c r="P622" s="68"/>
    </row>
    <row r="623" spans="1:18">
      <c r="F623" s="97"/>
    </row>
    <row r="624" spans="1:18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602:K604"/>
    <mergeCell ref="L602:L604"/>
    <mergeCell ref="K605:K607"/>
    <mergeCell ref="L605:L607"/>
    <mergeCell ref="K608:K610"/>
    <mergeCell ref="L608:L610"/>
    <mergeCell ref="K611:K613"/>
    <mergeCell ref="L611:L613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K557:K559"/>
    <mergeCell ref="L557:L559"/>
    <mergeCell ref="K560:K562"/>
    <mergeCell ref="L560:L562"/>
    <mergeCell ref="K563:K565"/>
    <mergeCell ref="L563:L565"/>
    <mergeCell ref="K512:K514"/>
    <mergeCell ref="L512:L514"/>
    <mergeCell ref="K515:K517"/>
    <mergeCell ref="L515:L517"/>
    <mergeCell ref="K518:K520"/>
    <mergeCell ref="L518:L520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K509:K511"/>
    <mergeCell ref="L509:L511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K455:K457"/>
    <mergeCell ref="L455:L457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95:K397"/>
    <mergeCell ref="L395:L397"/>
    <mergeCell ref="K398:K400"/>
    <mergeCell ref="L398:L400"/>
    <mergeCell ref="K401:K403"/>
    <mergeCell ref="L401:L403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K347:K349"/>
    <mergeCell ref="L347:L349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L287:L289"/>
    <mergeCell ref="K290:K292"/>
    <mergeCell ref="L290:L292"/>
    <mergeCell ref="K293:K295"/>
    <mergeCell ref="L293:L295"/>
    <mergeCell ref="K242:K244"/>
    <mergeCell ref="L242:L244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K239:K241"/>
    <mergeCell ref="L239:L241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K182:K184"/>
    <mergeCell ref="L182:L184"/>
    <mergeCell ref="K185:K187"/>
    <mergeCell ref="L185:L187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119:K121"/>
    <mergeCell ref="L119:L121"/>
    <mergeCell ref="K122:K124"/>
    <mergeCell ref="L122:L124"/>
    <mergeCell ref="K56:K58"/>
    <mergeCell ref="L56:L58"/>
    <mergeCell ref="K59:K61"/>
    <mergeCell ref="L59:L61"/>
    <mergeCell ref="K62:K64"/>
    <mergeCell ref="L62:L64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P8:P11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K32:K34"/>
    <mergeCell ref="L32:L34"/>
    <mergeCell ref="K35:K37"/>
    <mergeCell ref="L35:L37"/>
    <mergeCell ref="P17:P19"/>
    <mergeCell ref="P20:P22"/>
    <mergeCell ref="N569:N571"/>
    <mergeCell ref="N572:N574"/>
    <mergeCell ref="N575:N577"/>
    <mergeCell ref="N578:N580"/>
    <mergeCell ref="N581:N583"/>
    <mergeCell ref="N584:N586"/>
    <mergeCell ref="N587:N589"/>
    <mergeCell ref="N590:N592"/>
    <mergeCell ref="N593:N595"/>
    <mergeCell ref="N596:N598"/>
    <mergeCell ref="N599:N601"/>
    <mergeCell ref="N602:N604"/>
    <mergeCell ref="N605:N607"/>
    <mergeCell ref="N608:N610"/>
    <mergeCell ref="N611:N613"/>
    <mergeCell ref="N518:N520"/>
    <mergeCell ref="N521:N523"/>
    <mergeCell ref="N524:N526"/>
    <mergeCell ref="N527:N529"/>
    <mergeCell ref="N530:N532"/>
    <mergeCell ref="N533:N535"/>
    <mergeCell ref="N536:N538"/>
    <mergeCell ref="N539:N541"/>
    <mergeCell ref="N542:N544"/>
    <mergeCell ref="N545:N547"/>
    <mergeCell ref="N548:N550"/>
    <mergeCell ref="N551:N553"/>
    <mergeCell ref="N554:N556"/>
    <mergeCell ref="N557:N559"/>
    <mergeCell ref="N560:N562"/>
    <mergeCell ref="N563:N565"/>
    <mergeCell ref="N566:N568"/>
    <mergeCell ref="N467:N469"/>
    <mergeCell ref="N470:N472"/>
    <mergeCell ref="N473:N475"/>
    <mergeCell ref="N476:N478"/>
    <mergeCell ref="N479:N481"/>
    <mergeCell ref="N482:N484"/>
    <mergeCell ref="N485:N487"/>
    <mergeCell ref="N488:N490"/>
    <mergeCell ref="N491:N493"/>
    <mergeCell ref="N494:N496"/>
    <mergeCell ref="N497:N499"/>
    <mergeCell ref="N500:N502"/>
    <mergeCell ref="N503:N505"/>
    <mergeCell ref="N506:N508"/>
    <mergeCell ref="N509:N511"/>
    <mergeCell ref="N512:N514"/>
    <mergeCell ref="N515:N517"/>
    <mergeCell ref="N416:N418"/>
    <mergeCell ref="N419:N421"/>
    <mergeCell ref="N422:N424"/>
    <mergeCell ref="N425:N427"/>
    <mergeCell ref="N428:N430"/>
    <mergeCell ref="N431:N433"/>
    <mergeCell ref="N434:N436"/>
    <mergeCell ref="N437:N439"/>
    <mergeCell ref="N440:N442"/>
    <mergeCell ref="N443:N445"/>
    <mergeCell ref="N446:N448"/>
    <mergeCell ref="N449:N451"/>
    <mergeCell ref="N452:N454"/>
    <mergeCell ref="N455:N457"/>
    <mergeCell ref="N458:N460"/>
    <mergeCell ref="N461:N463"/>
    <mergeCell ref="N464:N466"/>
    <mergeCell ref="N365:N367"/>
    <mergeCell ref="N368:N370"/>
    <mergeCell ref="N371:N373"/>
    <mergeCell ref="N374:N376"/>
    <mergeCell ref="N377:N379"/>
    <mergeCell ref="N380:N382"/>
    <mergeCell ref="N383:N385"/>
    <mergeCell ref="N386:N388"/>
    <mergeCell ref="N389:N391"/>
    <mergeCell ref="N392:N394"/>
    <mergeCell ref="N395:N397"/>
    <mergeCell ref="N398:N400"/>
    <mergeCell ref="N401:N403"/>
    <mergeCell ref="N404:N406"/>
    <mergeCell ref="N407:N409"/>
    <mergeCell ref="N410:N412"/>
    <mergeCell ref="N413:N415"/>
    <mergeCell ref="N314:N316"/>
    <mergeCell ref="N317:N319"/>
    <mergeCell ref="N320:N322"/>
    <mergeCell ref="N323:N325"/>
    <mergeCell ref="N326:N328"/>
    <mergeCell ref="N329:N331"/>
    <mergeCell ref="N332:N334"/>
    <mergeCell ref="N335:N337"/>
    <mergeCell ref="N338:N340"/>
    <mergeCell ref="N341:N343"/>
    <mergeCell ref="N344:N346"/>
    <mergeCell ref="N347:N349"/>
    <mergeCell ref="N350:N352"/>
    <mergeCell ref="N353:N355"/>
    <mergeCell ref="N356:N358"/>
    <mergeCell ref="N359:N361"/>
    <mergeCell ref="N362:N364"/>
    <mergeCell ref="N263:N265"/>
    <mergeCell ref="N266:N268"/>
    <mergeCell ref="N269:N271"/>
    <mergeCell ref="N272:N274"/>
    <mergeCell ref="N275:N277"/>
    <mergeCell ref="N278:N280"/>
    <mergeCell ref="N281:N283"/>
    <mergeCell ref="N284:N286"/>
    <mergeCell ref="N287:N289"/>
    <mergeCell ref="N290:N292"/>
    <mergeCell ref="N293:N295"/>
    <mergeCell ref="N296:N298"/>
    <mergeCell ref="N299:N301"/>
    <mergeCell ref="N302:N304"/>
    <mergeCell ref="N305:N307"/>
    <mergeCell ref="N308:N310"/>
    <mergeCell ref="N311:N313"/>
    <mergeCell ref="N212:N214"/>
    <mergeCell ref="N215:N217"/>
    <mergeCell ref="N218:N220"/>
    <mergeCell ref="N221:N223"/>
    <mergeCell ref="N224:N226"/>
    <mergeCell ref="N227:N229"/>
    <mergeCell ref="N230:N232"/>
    <mergeCell ref="N233:N235"/>
    <mergeCell ref="N236:N238"/>
    <mergeCell ref="N239:N241"/>
    <mergeCell ref="N242:N244"/>
    <mergeCell ref="N245:N247"/>
    <mergeCell ref="N248:N250"/>
    <mergeCell ref="N251:N253"/>
    <mergeCell ref="N254:N256"/>
    <mergeCell ref="N257:N259"/>
    <mergeCell ref="N260:N262"/>
    <mergeCell ref="N161:N163"/>
    <mergeCell ref="N164:N166"/>
    <mergeCell ref="N167:N169"/>
    <mergeCell ref="N170:N172"/>
    <mergeCell ref="N173:N175"/>
    <mergeCell ref="N176:N178"/>
    <mergeCell ref="N179:N181"/>
    <mergeCell ref="N182:N184"/>
    <mergeCell ref="N185:N187"/>
    <mergeCell ref="N188:N190"/>
    <mergeCell ref="N191:N193"/>
    <mergeCell ref="N194:N196"/>
    <mergeCell ref="N197:N199"/>
    <mergeCell ref="N200:N202"/>
    <mergeCell ref="N203:N205"/>
    <mergeCell ref="N206:N208"/>
    <mergeCell ref="N209:N211"/>
    <mergeCell ref="N110:N112"/>
    <mergeCell ref="N113:N115"/>
    <mergeCell ref="N116:N118"/>
    <mergeCell ref="N119:N121"/>
    <mergeCell ref="N122:N124"/>
    <mergeCell ref="N125:N127"/>
    <mergeCell ref="N128:N130"/>
    <mergeCell ref="N131:N133"/>
    <mergeCell ref="N134:N136"/>
    <mergeCell ref="N137:N139"/>
    <mergeCell ref="N140:N142"/>
    <mergeCell ref="N143:N145"/>
    <mergeCell ref="N146:N148"/>
    <mergeCell ref="N149:N151"/>
    <mergeCell ref="N152:N154"/>
    <mergeCell ref="N155:N157"/>
    <mergeCell ref="N158:N160"/>
    <mergeCell ref="M608:M610"/>
    <mergeCell ref="M611:M613"/>
    <mergeCell ref="N14:N16"/>
    <mergeCell ref="N17:N19"/>
    <mergeCell ref="N20:N22"/>
    <mergeCell ref="N23:N25"/>
    <mergeCell ref="N26:N28"/>
    <mergeCell ref="N29:N31"/>
    <mergeCell ref="N32:N34"/>
    <mergeCell ref="N35:N37"/>
    <mergeCell ref="N38:N40"/>
    <mergeCell ref="N41:N43"/>
    <mergeCell ref="N44:N46"/>
    <mergeCell ref="N47:N49"/>
    <mergeCell ref="N50:N52"/>
    <mergeCell ref="N53:N55"/>
    <mergeCell ref="N56:N58"/>
    <mergeCell ref="N59:N61"/>
    <mergeCell ref="N62:N64"/>
    <mergeCell ref="N65:N67"/>
    <mergeCell ref="N68:N70"/>
    <mergeCell ref="N71:N73"/>
    <mergeCell ref="N74:N76"/>
    <mergeCell ref="N77:N79"/>
    <mergeCell ref="N80:N82"/>
    <mergeCell ref="N83:N85"/>
    <mergeCell ref="N86:N88"/>
    <mergeCell ref="N89:N91"/>
    <mergeCell ref="N92:N94"/>
    <mergeCell ref="N95:N97"/>
    <mergeCell ref="N98:N100"/>
    <mergeCell ref="N101:N103"/>
    <mergeCell ref="M557:M559"/>
    <mergeCell ref="M560:M562"/>
    <mergeCell ref="M563:M565"/>
    <mergeCell ref="M566:M568"/>
    <mergeCell ref="M569:M571"/>
    <mergeCell ref="M572:M574"/>
    <mergeCell ref="M575:M577"/>
    <mergeCell ref="M578:M580"/>
    <mergeCell ref="M581:M583"/>
    <mergeCell ref="M584:M586"/>
    <mergeCell ref="M587:M589"/>
    <mergeCell ref="M590:M592"/>
    <mergeCell ref="M593:M595"/>
    <mergeCell ref="M596:M598"/>
    <mergeCell ref="M599:M601"/>
    <mergeCell ref="M602:M604"/>
    <mergeCell ref="M605:M607"/>
    <mergeCell ref="M506:M508"/>
    <mergeCell ref="M509:M511"/>
    <mergeCell ref="M512:M514"/>
    <mergeCell ref="M515:M517"/>
    <mergeCell ref="M518:M520"/>
    <mergeCell ref="M521:M523"/>
    <mergeCell ref="M524:M526"/>
    <mergeCell ref="M527:M529"/>
    <mergeCell ref="M530:M532"/>
    <mergeCell ref="M533:M535"/>
    <mergeCell ref="M536:M538"/>
    <mergeCell ref="M539:M541"/>
    <mergeCell ref="M542:M544"/>
    <mergeCell ref="M545:M547"/>
    <mergeCell ref="M548:M550"/>
    <mergeCell ref="M551:M553"/>
    <mergeCell ref="M554:M556"/>
    <mergeCell ref="M455:M457"/>
    <mergeCell ref="M458:M460"/>
    <mergeCell ref="M461:M463"/>
    <mergeCell ref="M464:M466"/>
    <mergeCell ref="M467:M469"/>
    <mergeCell ref="M470:M472"/>
    <mergeCell ref="M473:M475"/>
    <mergeCell ref="M476:M478"/>
    <mergeCell ref="M479:M481"/>
    <mergeCell ref="M482:M484"/>
    <mergeCell ref="M485:M487"/>
    <mergeCell ref="M488:M490"/>
    <mergeCell ref="M491:M493"/>
    <mergeCell ref="M494:M496"/>
    <mergeCell ref="M497:M499"/>
    <mergeCell ref="M500:M502"/>
    <mergeCell ref="M503:M505"/>
    <mergeCell ref="M404:M406"/>
    <mergeCell ref="M407:M409"/>
    <mergeCell ref="M410:M412"/>
    <mergeCell ref="M413:M415"/>
    <mergeCell ref="M416:M418"/>
    <mergeCell ref="M419:M421"/>
    <mergeCell ref="M422:M424"/>
    <mergeCell ref="M425:M427"/>
    <mergeCell ref="M428:M430"/>
    <mergeCell ref="M431:M433"/>
    <mergeCell ref="M434:M436"/>
    <mergeCell ref="M437:M439"/>
    <mergeCell ref="M440:M442"/>
    <mergeCell ref="M443:M445"/>
    <mergeCell ref="M446:M448"/>
    <mergeCell ref="M449:M451"/>
    <mergeCell ref="M452:M454"/>
    <mergeCell ref="M353:M355"/>
    <mergeCell ref="M356:M358"/>
    <mergeCell ref="M359:M361"/>
    <mergeCell ref="M362:M364"/>
    <mergeCell ref="M365:M367"/>
    <mergeCell ref="M368:M370"/>
    <mergeCell ref="M371:M373"/>
    <mergeCell ref="M374:M376"/>
    <mergeCell ref="M377:M379"/>
    <mergeCell ref="M380:M382"/>
    <mergeCell ref="M383:M385"/>
    <mergeCell ref="M386:M388"/>
    <mergeCell ref="M389:M391"/>
    <mergeCell ref="M392:M394"/>
    <mergeCell ref="M395:M397"/>
    <mergeCell ref="M398:M400"/>
    <mergeCell ref="M401:M403"/>
    <mergeCell ref="M302:M304"/>
    <mergeCell ref="M305:M307"/>
    <mergeCell ref="M308:M310"/>
    <mergeCell ref="M311:M313"/>
    <mergeCell ref="M314:M316"/>
    <mergeCell ref="M317:M319"/>
    <mergeCell ref="M320:M322"/>
    <mergeCell ref="M323:M325"/>
    <mergeCell ref="M326:M328"/>
    <mergeCell ref="M329:M331"/>
    <mergeCell ref="M332:M334"/>
    <mergeCell ref="M335:M337"/>
    <mergeCell ref="M338:M340"/>
    <mergeCell ref="M341:M343"/>
    <mergeCell ref="M344:M346"/>
    <mergeCell ref="M347:M349"/>
    <mergeCell ref="M350:M352"/>
    <mergeCell ref="M251:M253"/>
    <mergeCell ref="M254:M256"/>
    <mergeCell ref="M257:M259"/>
    <mergeCell ref="M260:M262"/>
    <mergeCell ref="M263:M265"/>
    <mergeCell ref="M266:M268"/>
    <mergeCell ref="M269:M271"/>
    <mergeCell ref="M272:M274"/>
    <mergeCell ref="M275:M277"/>
    <mergeCell ref="M278:M280"/>
    <mergeCell ref="M281:M283"/>
    <mergeCell ref="M284:M286"/>
    <mergeCell ref="M287:M289"/>
    <mergeCell ref="M290:M292"/>
    <mergeCell ref="M293:M295"/>
    <mergeCell ref="M296:M298"/>
    <mergeCell ref="M299:M301"/>
    <mergeCell ref="M200:M202"/>
    <mergeCell ref="M203:M205"/>
    <mergeCell ref="M206:M208"/>
    <mergeCell ref="M209:M211"/>
    <mergeCell ref="M212:M214"/>
    <mergeCell ref="M215:M217"/>
    <mergeCell ref="M218:M220"/>
    <mergeCell ref="M221:M223"/>
    <mergeCell ref="M224:M226"/>
    <mergeCell ref="M227:M229"/>
    <mergeCell ref="M230:M232"/>
    <mergeCell ref="M233:M235"/>
    <mergeCell ref="M236:M238"/>
    <mergeCell ref="M239:M241"/>
    <mergeCell ref="M242:M244"/>
    <mergeCell ref="M245:M247"/>
    <mergeCell ref="M248:M250"/>
    <mergeCell ref="M149:M151"/>
    <mergeCell ref="M152:M154"/>
    <mergeCell ref="M155:M157"/>
    <mergeCell ref="M158:M160"/>
    <mergeCell ref="M161:M163"/>
    <mergeCell ref="M164:M166"/>
    <mergeCell ref="M167:M169"/>
    <mergeCell ref="M170:M172"/>
    <mergeCell ref="M173:M175"/>
    <mergeCell ref="M176:M178"/>
    <mergeCell ref="M179:M181"/>
    <mergeCell ref="M182:M184"/>
    <mergeCell ref="M185:M187"/>
    <mergeCell ref="M188:M190"/>
    <mergeCell ref="M191:M193"/>
    <mergeCell ref="M194:M196"/>
    <mergeCell ref="M197:M199"/>
    <mergeCell ref="M98:M100"/>
    <mergeCell ref="M101:M103"/>
    <mergeCell ref="M104:M106"/>
    <mergeCell ref="M107:M109"/>
    <mergeCell ref="M110:M112"/>
    <mergeCell ref="M113:M115"/>
    <mergeCell ref="M116:M118"/>
    <mergeCell ref="M119:M121"/>
    <mergeCell ref="M122:M124"/>
    <mergeCell ref="M125:M127"/>
    <mergeCell ref="M128:M130"/>
    <mergeCell ref="M131:M133"/>
    <mergeCell ref="M134:M136"/>
    <mergeCell ref="M137:M139"/>
    <mergeCell ref="M140:M142"/>
    <mergeCell ref="M143:M145"/>
    <mergeCell ref="M146:M148"/>
    <mergeCell ref="J563:J565"/>
    <mergeCell ref="J566:J568"/>
    <mergeCell ref="J569:J571"/>
    <mergeCell ref="J572:J574"/>
    <mergeCell ref="J602:J604"/>
    <mergeCell ref="J605:J607"/>
    <mergeCell ref="J608:J610"/>
    <mergeCell ref="J611:J613"/>
    <mergeCell ref="M14:M16"/>
    <mergeCell ref="M17:M19"/>
    <mergeCell ref="M20:M22"/>
    <mergeCell ref="M23:M25"/>
    <mergeCell ref="M26:M28"/>
    <mergeCell ref="M29:M31"/>
    <mergeCell ref="M32:M34"/>
    <mergeCell ref="M35:M37"/>
    <mergeCell ref="M38:M40"/>
    <mergeCell ref="M41:M43"/>
    <mergeCell ref="M44:M46"/>
    <mergeCell ref="M47:M49"/>
    <mergeCell ref="M50:M52"/>
    <mergeCell ref="M53:M55"/>
    <mergeCell ref="M56:M58"/>
    <mergeCell ref="M59:M61"/>
    <mergeCell ref="M62:M64"/>
    <mergeCell ref="M65:M67"/>
    <mergeCell ref="M68:M70"/>
    <mergeCell ref="M71:M73"/>
    <mergeCell ref="M74:M76"/>
    <mergeCell ref="M77:M79"/>
    <mergeCell ref="M80:M82"/>
    <mergeCell ref="M83:M85"/>
    <mergeCell ref="J512:J514"/>
    <mergeCell ref="J515:J517"/>
    <mergeCell ref="J518:J520"/>
    <mergeCell ref="J521:J523"/>
    <mergeCell ref="J524:J526"/>
    <mergeCell ref="J527:J529"/>
    <mergeCell ref="J530:J532"/>
    <mergeCell ref="J533:J535"/>
    <mergeCell ref="J536:J538"/>
    <mergeCell ref="J539:J541"/>
    <mergeCell ref="J542:J544"/>
    <mergeCell ref="J545:J547"/>
    <mergeCell ref="J548:J550"/>
    <mergeCell ref="J551:J553"/>
    <mergeCell ref="J554:J556"/>
    <mergeCell ref="J557:J559"/>
    <mergeCell ref="J560:J562"/>
    <mergeCell ref="J461:J463"/>
    <mergeCell ref="J464:J466"/>
    <mergeCell ref="J467:J469"/>
    <mergeCell ref="J470:J472"/>
    <mergeCell ref="J473:J475"/>
    <mergeCell ref="J476:J478"/>
    <mergeCell ref="J479:J481"/>
    <mergeCell ref="J482:J484"/>
    <mergeCell ref="J485:J487"/>
    <mergeCell ref="J488:J490"/>
    <mergeCell ref="J491:J493"/>
    <mergeCell ref="J494:J496"/>
    <mergeCell ref="J497:J499"/>
    <mergeCell ref="J500:J502"/>
    <mergeCell ref="J503:J505"/>
    <mergeCell ref="J506:J508"/>
    <mergeCell ref="J509:J511"/>
    <mergeCell ref="J410:J412"/>
    <mergeCell ref="J413:J415"/>
    <mergeCell ref="J416:J418"/>
    <mergeCell ref="J419:J421"/>
    <mergeCell ref="J422:J424"/>
    <mergeCell ref="J425:J427"/>
    <mergeCell ref="J428:J430"/>
    <mergeCell ref="J431:J433"/>
    <mergeCell ref="J434:J436"/>
    <mergeCell ref="J437:J439"/>
    <mergeCell ref="J440:J442"/>
    <mergeCell ref="J443:J445"/>
    <mergeCell ref="J446:J448"/>
    <mergeCell ref="J449:J451"/>
    <mergeCell ref="J452:J454"/>
    <mergeCell ref="J455:J457"/>
    <mergeCell ref="J458:J460"/>
    <mergeCell ref="J359:J361"/>
    <mergeCell ref="J362:J364"/>
    <mergeCell ref="J365:J367"/>
    <mergeCell ref="J368:J370"/>
    <mergeCell ref="J371:J373"/>
    <mergeCell ref="J374:J376"/>
    <mergeCell ref="J377:J379"/>
    <mergeCell ref="J380:J382"/>
    <mergeCell ref="J383:J385"/>
    <mergeCell ref="J386:J388"/>
    <mergeCell ref="J389:J391"/>
    <mergeCell ref="J392:J394"/>
    <mergeCell ref="J395:J397"/>
    <mergeCell ref="J398:J400"/>
    <mergeCell ref="J401:J403"/>
    <mergeCell ref="J404:J406"/>
    <mergeCell ref="J407:J409"/>
    <mergeCell ref="J308:J310"/>
    <mergeCell ref="J311:J313"/>
    <mergeCell ref="J314:J316"/>
    <mergeCell ref="J317:J319"/>
    <mergeCell ref="J320:J322"/>
    <mergeCell ref="J323:J325"/>
    <mergeCell ref="J326:J328"/>
    <mergeCell ref="J329:J331"/>
    <mergeCell ref="J332:J334"/>
    <mergeCell ref="J335:J337"/>
    <mergeCell ref="J338:J340"/>
    <mergeCell ref="J341:J343"/>
    <mergeCell ref="J344:J346"/>
    <mergeCell ref="J347:J349"/>
    <mergeCell ref="J350:J352"/>
    <mergeCell ref="J353:J355"/>
    <mergeCell ref="J356:J358"/>
    <mergeCell ref="J257:J259"/>
    <mergeCell ref="J260:J262"/>
    <mergeCell ref="J263:J265"/>
    <mergeCell ref="J266:J268"/>
    <mergeCell ref="J269:J271"/>
    <mergeCell ref="J272:J274"/>
    <mergeCell ref="J275:J277"/>
    <mergeCell ref="J278:J280"/>
    <mergeCell ref="J281:J283"/>
    <mergeCell ref="J284:J286"/>
    <mergeCell ref="J287:J289"/>
    <mergeCell ref="J290:J292"/>
    <mergeCell ref="J293:J295"/>
    <mergeCell ref="J296:J298"/>
    <mergeCell ref="J299:J301"/>
    <mergeCell ref="J302:J304"/>
    <mergeCell ref="J305:J307"/>
    <mergeCell ref="J206:J208"/>
    <mergeCell ref="J209:J211"/>
    <mergeCell ref="J212:J214"/>
    <mergeCell ref="J215:J217"/>
    <mergeCell ref="J218:J220"/>
    <mergeCell ref="J221:J223"/>
    <mergeCell ref="J224:J226"/>
    <mergeCell ref="J227:J229"/>
    <mergeCell ref="J230:J232"/>
    <mergeCell ref="J233:J235"/>
    <mergeCell ref="J236:J238"/>
    <mergeCell ref="J239:J241"/>
    <mergeCell ref="J242:J244"/>
    <mergeCell ref="J245:J247"/>
    <mergeCell ref="J248:J250"/>
    <mergeCell ref="J251:J253"/>
    <mergeCell ref="J254:J256"/>
    <mergeCell ref="J155:J157"/>
    <mergeCell ref="J158:J160"/>
    <mergeCell ref="J161:J163"/>
    <mergeCell ref="J164:J166"/>
    <mergeCell ref="J167:J169"/>
    <mergeCell ref="J170:J172"/>
    <mergeCell ref="J173:J175"/>
    <mergeCell ref="J176:J178"/>
    <mergeCell ref="J179:J181"/>
    <mergeCell ref="J182:J184"/>
    <mergeCell ref="J185:J187"/>
    <mergeCell ref="J188:J190"/>
    <mergeCell ref="J191:J193"/>
    <mergeCell ref="J194:J196"/>
    <mergeCell ref="J197:J199"/>
    <mergeCell ref="J200:J202"/>
    <mergeCell ref="J203:J205"/>
    <mergeCell ref="J71:J73"/>
    <mergeCell ref="J74:J76"/>
    <mergeCell ref="J77:J79"/>
    <mergeCell ref="J80:J82"/>
    <mergeCell ref="J116:J118"/>
    <mergeCell ref="J119:J121"/>
    <mergeCell ref="J122:J124"/>
    <mergeCell ref="J125:J127"/>
    <mergeCell ref="J128:J130"/>
    <mergeCell ref="J131:J133"/>
    <mergeCell ref="J134:J136"/>
    <mergeCell ref="J137:J139"/>
    <mergeCell ref="J140:J142"/>
    <mergeCell ref="J143:J145"/>
    <mergeCell ref="J146:J148"/>
    <mergeCell ref="J149:J151"/>
    <mergeCell ref="J152:J154"/>
    <mergeCell ref="C32:C34"/>
    <mergeCell ref="D32:D34"/>
    <mergeCell ref="E32:E34"/>
    <mergeCell ref="O26:O28"/>
    <mergeCell ref="O23:O25"/>
    <mergeCell ref="O29:O31"/>
    <mergeCell ref="C20:C22"/>
    <mergeCell ref="D20:D22"/>
    <mergeCell ref="E20:E22"/>
    <mergeCell ref="B29:B31"/>
    <mergeCell ref="D29:D31"/>
    <mergeCell ref="C23:C25"/>
    <mergeCell ref="H26:H28"/>
    <mergeCell ref="H29:H31"/>
    <mergeCell ref="J8:O8"/>
    <mergeCell ref="J9:J10"/>
    <mergeCell ref="B8:B11"/>
    <mergeCell ref="C8:C11"/>
    <mergeCell ref="D8:D11"/>
    <mergeCell ref="E8:E11"/>
    <mergeCell ref="F8:F11"/>
    <mergeCell ref="G8:G11"/>
    <mergeCell ref="H8:H11"/>
    <mergeCell ref="I8:I11"/>
    <mergeCell ref="J14:J16"/>
    <mergeCell ref="J17:J19"/>
    <mergeCell ref="J20:J22"/>
    <mergeCell ref="J23:J25"/>
    <mergeCell ref="J26:J28"/>
    <mergeCell ref="J29:J31"/>
    <mergeCell ref="C14:C16"/>
    <mergeCell ref="B14:B16"/>
    <mergeCell ref="B20:B22"/>
    <mergeCell ref="B23:B25"/>
    <mergeCell ref="B26:B28"/>
    <mergeCell ref="C26:C28"/>
    <mergeCell ref="D26:D28"/>
    <mergeCell ref="O17:O19"/>
    <mergeCell ref="P26:P28"/>
    <mergeCell ref="P23:P25"/>
    <mergeCell ref="I17:I19"/>
    <mergeCell ref="E14:E16"/>
    <mergeCell ref="F14:F16"/>
    <mergeCell ref="D14:D16"/>
    <mergeCell ref="D17:D19"/>
    <mergeCell ref="E17:E19"/>
    <mergeCell ref="F17:F19"/>
    <mergeCell ref="I14:I16"/>
    <mergeCell ref="P14:P16"/>
    <mergeCell ref="H14:H16"/>
    <mergeCell ref="F20:F22"/>
    <mergeCell ref="O14:O16"/>
    <mergeCell ref="I20:I22"/>
    <mergeCell ref="H20:H22"/>
    <mergeCell ref="O20:O22"/>
    <mergeCell ref="F23:F25"/>
    <mergeCell ref="I23:I25"/>
    <mergeCell ref="B17:B19"/>
    <mergeCell ref="C17:C19"/>
    <mergeCell ref="E26:E28"/>
    <mergeCell ref="F26:F28"/>
    <mergeCell ref="E23:E25"/>
    <mergeCell ref="I26:I28"/>
    <mergeCell ref="H17:H19"/>
    <mergeCell ref="D23:D25"/>
    <mergeCell ref="H44:H46"/>
    <mergeCell ref="H41:H43"/>
    <mergeCell ref="B44:B46"/>
    <mergeCell ref="C44:C46"/>
    <mergeCell ref="D44:D46"/>
    <mergeCell ref="E44:E46"/>
    <mergeCell ref="P35:P37"/>
    <mergeCell ref="O35:O37"/>
    <mergeCell ref="P38:P40"/>
    <mergeCell ref="F38:F40"/>
    <mergeCell ref="I38:I40"/>
    <mergeCell ref="O38:O40"/>
    <mergeCell ref="H38:H40"/>
    <mergeCell ref="B38:B40"/>
    <mergeCell ref="C38:C40"/>
    <mergeCell ref="D38:D40"/>
    <mergeCell ref="E38:E40"/>
    <mergeCell ref="B35:B37"/>
    <mergeCell ref="C35:C37"/>
    <mergeCell ref="D35:D37"/>
    <mergeCell ref="E35:E37"/>
    <mergeCell ref="P29:P31"/>
    <mergeCell ref="F35:F37"/>
    <mergeCell ref="I35:I37"/>
    <mergeCell ref="C29:C31"/>
    <mergeCell ref="I32:I34"/>
    <mergeCell ref="H23:H25"/>
    <mergeCell ref="E29:E31"/>
    <mergeCell ref="O32:O34"/>
    <mergeCell ref="B32:B34"/>
    <mergeCell ref="B41:B43"/>
    <mergeCell ref="F50:F52"/>
    <mergeCell ref="I50:I52"/>
    <mergeCell ref="H53:H55"/>
    <mergeCell ref="H50:H52"/>
    <mergeCell ref="P53:P55"/>
    <mergeCell ref="O53:O55"/>
    <mergeCell ref="F32:F34"/>
    <mergeCell ref="F29:F31"/>
    <mergeCell ref="I29:I31"/>
    <mergeCell ref="P32:P34"/>
    <mergeCell ref="J32:J34"/>
    <mergeCell ref="J35:J37"/>
    <mergeCell ref="J38:J40"/>
    <mergeCell ref="J41:J43"/>
    <mergeCell ref="J44:J46"/>
    <mergeCell ref="J47:J49"/>
    <mergeCell ref="J50:J52"/>
    <mergeCell ref="J53:J55"/>
    <mergeCell ref="K38:K40"/>
    <mergeCell ref="H32:H34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C41:C43"/>
    <mergeCell ref="D41:D43"/>
    <mergeCell ref="E41:E43"/>
    <mergeCell ref="P41:P43"/>
    <mergeCell ref="O41:O43"/>
    <mergeCell ref="O44:O46"/>
    <mergeCell ref="P44:P46"/>
    <mergeCell ref="F44:F46"/>
    <mergeCell ref="I44:I46"/>
    <mergeCell ref="F41:F43"/>
    <mergeCell ref="I41:I43"/>
    <mergeCell ref="B47:B49"/>
    <mergeCell ref="C47:C49"/>
    <mergeCell ref="D47:D49"/>
    <mergeCell ref="E47:E49"/>
    <mergeCell ref="H47:H49"/>
    <mergeCell ref="P47:P49"/>
    <mergeCell ref="O47:O49"/>
    <mergeCell ref="F47:F49"/>
    <mergeCell ref="I47:I49"/>
    <mergeCell ref="O65:O67"/>
    <mergeCell ref="O68:O70"/>
    <mergeCell ref="P68:P70"/>
    <mergeCell ref="B53:B55"/>
    <mergeCell ref="C53:C55"/>
    <mergeCell ref="D53:D55"/>
    <mergeCell ref="E53:E55"/>
    <mergeCell ref="B50:B52"/>
    <mergeCell ref="C50:C52"/>
    <mergeCell ref="D50:D52"/>
    <mergeCell ref="E50:E52"/>
    <mergeCell ref="F53:F55"/>
    <mergeCell ref="F56:F58"/>
    <mergeCell ref="I56:I58"/>
    <mergeCell ref="B56:B58"/>
    <mergeCell ref="B59:B61"/>
    <mergeCell ref="C59:C61"/>
    <mergeCell ref="D59:D61"/>
    <mergeCell ref="E56:E58"/>
    <mergeCell ref="H56:H58"/>
    <mergeCell ref="J56:J58"/>
    <mergeCell ref="J59:J61"/>
    <mergeCell ref="J62:J64"/>
    <mergeCell ref="J65:J67"/>
    <mergeCell ref="J68:J70"/>
    <mergeCell ref="K65:K67"/>
    <mergeCell ref="L65:L67"/>
    <mergeCell ref="K68:K70"/>
    <mergeCell ref="L68:L70"/>
    <mergeCell ref="O50:O52"/>
    <mergeCell ref="P50:P52"/>
    <mergeCell ref="I53:I55"/>
    <mergeCell ref="P71:P73"/>
    <mergeCell ref="O71:O73"/>
    <mergeCell ref="I59:I61"/>
    <mergeCell ref="P59:P61"/>
    <mergeCell ref="O59:O61"/>
    <mergeCell ref="H59:H61"/>
    <mergeCell ref="E59:E61"/>
    <mergeCell ref="O62:O64"/>
    <mergeCell ref="P62:P64"/>
    <mergeCell ref="I65:I67"/>
    <mergeCell ref="I62:I64"/>
    <mergeCell ref="C56:C58"/>
    <mergeCell ref="D56:D58"/>
    <mergeCell ref="O56:O58"/>
    <mergeCell ref="P56:P58"/>
    <mergeCell ref="B68:B70"/>
    <mergeCell ref="C68:C70"/>
    <mergeCell ref="D68:D70"/>
    <mergeCell ref="B65:B67"/>
    <mergeCell ref="C65:C67"/>
    <mergeCell ref="D65:D67"/>
    <mergeCell ref="E65:E67"/>
    <mergeCell ref="E62:E64"/>
    <mergeCell ref="F59:F61"/>
    <mergeCell ref="B62:B64"/>
    <mergeCell ref="C62:C64"/>
    <mergeCell ref="D62:D64"/>
    <mergeCell ref="F65:F67"/>
    <mergeCell ref="F62:F64"/>
    <mergeCell ref="H65:H67"/>
    <mergeCell ref="H62:H64"/>
    <mergeCell ref="P65:P67"/>
    <mergeCell ref="B74:B76"/>
    <mergeCell ref="C74:C76"/>
    <mergeCell ref="D74:D76"/>
    <mergeCell ref="B71:B73"/>
    <mergeCell ref="C71:C73"/>
    <mergeCell ref="I71:I73"/>
    <mergeCell ref="B77:B79"/>
    <mergeCell ref="C77:C79"/>
    <mergeCell ref="D77:D79"/>
    <mergeCell ref="E77:E79"/>
    <mergeCell ref="E74:E76"/>
    <mergeCell ref="F71:F73"/>
    <mergeCell ref="D71:D73"/>
    <mergeCell ref="F77:F79"/>
    <mergeCell ref="H71:H73"/>
    <mergeCell ref="E68:E70"/>
    <mergeCell ref="H68:H70"/>
    <mergeCell ref="F68:F70"/>
    <mergeCell ref="I68:I70"/>
    <mergeCell ref="E71:E73"/>
    <mergeCell ref="O74:O76"/>
    <mergeCell ref="P74:P76"/>
    <mergeCell ref="F74:F76"/>
    <mergeCell ref="I74:I76"/>
    <mergeCell ref="H77:H79"/>
    <mergeCell ref="H74:H76"/>
    <mergeCell ref="H80:H82"/>
    <mergeCell ref="F80:F82"/>
    <mergeCell ref="I80:I82"/>
    <mergeCell ref="P77:P79"/>
    <mergeCell ref="O77:O79"/>
    <mergeCell ref="O80:O82"/>
    <mergeCell ref="P80:P82"/>
    <mergeCell ref="I83:I85"/>
    <mergeCell ref="P83:P85"/>
    <mergeCell ref="O83:O85"/>
    <mergeCell ref="I77:I79"/>
    <mergeCell ref="H83:H85"/>
    <mergeCell ref="J83:J85"/>
    <mergeCell ref="E83:E85"/>
    <mergeCell ref="B80:B82"/>
    <mergeCell ref="C80:C82"/>
    <mergeCell ref="D80:D82"/>
    <mergeCell ref="B83:B85"/>
    <mergeCell ref="C83:C85"/>
    <mergeCell ref="D83:D85"/>
    <mergeCell ref="E80:E82"/>
    <mergeCell ref="B89:B91"/>
    <mergeCell ref="C89:C91"/>
    <mergeCell ref="D89:D91"/>
    <mergeCell ref="E89:E91"/>
    <mergeCell ref="E86:E88"/>
    <mergeCell ref="F83:F85"/>
    <mergeCell ref="B86:B88"/>
    <mergeCell ref="C86:C88"/>
    <mergeCell ref="D86:D88"/>
    <mergeCell ref="O86:O88"/>
    <mergeCell ref="P86:P88"/>
    <mergeCell ref="E92:E94"/>
    <mergeCell ref="F89:F91"/>
    <mergeCell ref="I89:I91"/>
    <mergeCell ref="F86:F88"/>
    <mergeCell ref="I86:I88"/>
    <mergeCell ref="H89:H91"/>
    <mergeCell ref="H86:H88"/>
    <mergeCell ref="H92:H94"/>
    <mergeCell ref="F92:F94"/>
    <mergeCell ref="I92:I94"/>
    <mergeCell ref="P89:P91"/>
    <mergeCell ref="O89:O91"/>
    <mergeCell ref="O92:O94"/>
    <mergeCell ref="P92:P94"/>
    <mergeCell ref="P95:P97"/>
    <mergeCell ref="O95:O97"/>
    <mergeCell ref="J86:J88"/>
    <mergeCell ref="J89:J91"/>
    <mergeCell ref="J92:J94"/>
    <mergeCell ref="J95:J97"/>
    <mergeCell ref="M86:M88"/>
    <mergeCell ref="M89:M91"/>
    <mergeCell ref="M92:M94"/>
    <mergeCell ref="M95:M97"/>
    <mergeCell ref="K89:K91"/>
    <mergeCell ref="L89:L91"/>
    <mergeCell ref="K92:K94"/>
    <mergeCell ref="L92:L94"/>
    <mergeCell ref="K95:K97"/>
    <mergeCell ref="L95:L97"/>
    <mergeCell ref="O98:O100"/>
    <mergeCell ref="P98:P100"/>
    <mergeCell ref="F98:F100"/>
    <mergeCell ref="I98:I100"/>
    <mergeCell ref="H101:H103"/>
    <mergeCell ref="H98:H100"/>
    <mergeCell ref="H104:H106"/>
    <mergeCell ref="F104:F106"/>
    <mergeCell ref="I104:I106"/>
    <mergeCell ref="P101:P103"/>
    <mergeCell ref="O101:O103"/>
    <mergeCell ref="O104:O106"/>
    <mergeCell ref="P104:P106"/>
    <mergeCell ref="E95:E97"/>
    <mergeCell ref="B92:B94"/>
    <mergeCell ref="C92:C94"/>
    <mergeCell ref="D92:D94"/>
    <mergeCell ref="B98:B100"/>
    <mergeCell ref="C98:C100"/>
    <mergeCell ref="D98:D100"/>
    <mergeCell ref="B95:B97"/>
    <mergeCell ref="C95:C97"/>
    <mergeCell ref="I95:I97"/>
    <mergeCell ref="B101:B103"/>
    <mergeCell ref="C101:C103"/>
    <mergeCell ref="D101:D103"/>
    <mergeCell ref="E101:E103"/>
    <mergeCell ref="E98:E100"/>
    <mergeCell ref="F95:F97"/>
    <mergeCell ref="D95:D97"/>
    <mergeCell ref="H95:H97"/>
    <mergeCell ref="J98:J100"/>
    <mergeCell ref="I107:I109"/>
    <mergeCell ref="P107:P109"/>
    <mergeCell ref="O107:O109"/>
    <mergeCell ref="I101:I103"/>
    <mergeCell ref="H107:H109"/>
    <mergeCell ref="E107:E109"/>
    <mergeCell ref="B104:B106"/>
    <mergeCell ref="C104:C106"/>
    <mergeCell ref="D104:D106"/>
    <mergeCell ref="B107:B109"/>
    <mergeCell ref="C107:C109"/>
    <mergeCell ref="D107:D109"/>
    <mergeCell ref="E104:E106"/>
    <mergeCell ref="B113:B115"/>
    <mergeCell ref="C113:C115"/>
    <mergeCell ref="D113:D115"/>
    <mergeCell ref="E113:E115"/>
    <mergeCell ref="E110:E112"/>
    <mergeCell ref="F107:F109"/>
    <mergeCell ref="B110:B112"/>
    <mergeCell ref="C110:C112"/>
    <mergeCell ref="D110:D112"/>
    <mergeCell ref="O110:O112"/>
    <mergeCell ref="P110:P112"/>
    <mergeCell ref="F101:F103"/>
    <mergeCell ref="J101:J103"/>
    <mergeCell ref="J104:J106"/>
    <mergeCell ref="J107:J109"/>
    <mergeCell ref="J110:J112"/>
    <mergeCell ref="J113:J115"/>
    <mergeCell ref="N104:N106"/>
    <mergeCell ref="N107:N109"/>
    <mergeCell ref="E116:E118"/>
    <mergeCell ref="F113:F115"/>
    <mergeCell ref="I113:I115"/>
    <mergeCell ref="F110:F112"/>
    <mergeCell ref="I110:I112"/>
    <mergeCell ref="H113:H115"/>
    <mergeCell ref="H110:H112"/>
    <mergeCell ref="H116:H118"/>
    <mergeCell ref="F116:F118"/>
    <mergeCell ref="I116:I118"/>
    <mergeCell ref="P113:P115"/>
    <mergeCell ref="O113:O115"/>
    <mergeCell ref="O116:O118"/>
    <mergeCell ref="P116:P118"/>
    <mergeCell ref="H122:H124"/>
    <mergeCell ref="B116:B118"/>
    <mergeCell ref="C116:C118"/>
    <mergeCell ref="D116:D118"/>
    <mergeCell ref="B122:B124"/>
    <mergeCell ref="C122:C124"/>
    <mergeCell ref="D122:D124"/>
    <mergeCell ref="B119:B121"/>
    <mergeCell ref="C119:C121"/>
    <mergeCell ref="D119:D121"/>
    <mergeCell ref="E122:E124"/>
    <mergeCell ref="F119:F121"/>
    <mergeCell ref="I119:I121"/>
    <mergeCell ref="H119:H121"/>
    <mergeCell ref="F122:F124"/>
    <mergeCell ref="I122:I124"/>
    <mergeCell ref="E119:E121"/>
    <mergeCell ref="P119:P121"/>
    <mergeCell ref="O119:O121"/>
    <mergeCell ref="O122:O124"/>
    <mergeCell ref="P122:P124"/>
    <mergeCell ref="F131:F133"/>
    <mergeCell ref="I131:I133"/>
    <mergeCell ref="B128:B130"/>
    <mergeCell ref="C128:C130"/>
    <mergeCell ref="D128:D130"/>
    <mergeCell ref="E128:E130"/>
    <mergeCell ref="B125:B127"/>
    <mergeCell ref="C125:C127"/>
    <mergeCell ref="D125:D127"/>
    <mergeCell ref="E125:E127"/>
    <mergeCell ref="P125:P127"/>
    <mergeCell ref="O125:O127"/>
    <mergeCell ref="O128:O130"/>
    <mergeCell ref="P128:P130"/>
    <mergeCell ref="H125:H127"/>
    <mergeCell ref="F128:F130"/>
    <mergeCell ref="I128:I130"/>
    <mergeCell ref="H128:H130"/>
    <mergeCell ref="F125:F127"/>
    <mergeCell ref="I125:I127"/>
    <mergeCell ref="K125:K127"/>
    <mergeCell ref="L125:L127"/>
    <mergeCell ref="K128:K130"/>
    <mergeCell ref="L128:L130"/>
    <mergeCell ref="K131:K133"/>
    <mergeCell ref="L131:L133"/>
    <mergeCell ref="F137:F139"/>
    <mergeCell ref="I137:I139"/>
    <mergeCell ref="H131:H133"/>
    <mergeCell ref="H134:H136"/>
    <mergeCell ref="B140:B142"/>
    <mergeCell ref="C140:C142"/>
    <mergeCell ref="B137:B139"/>
    <mergeCell ref="C137:C139"/>
    <mergeCell ref="D137:D139"/>
    <mergeCell ref="E137:E139"/>
    <mergeCell ref="D140:D142"/>
    <mergeCell ref="E140:E142"/>
    <mergeCell ref="P137:P139"/>
    <mergeCell ref="F140:F142"/>
    <mergeCell ref="I140:I142"/>
    <mergeCell ref="P140:P142"/>
    <mergeCell ref="O137:O139"/>
    <mergeCell ref="O140:O142"/>
    <mergeCell ref="B134:B136"/>
    <mergeCell ref="C134:C136"/>
    <mergeCell ref="D134:D136"/>
    <mergeCell ref="B131:B133"/>
    <mergeCell ref="C131:C133"/>
    <mergeCell ref="D131:D133"/>
    <mergeCell ref="E134:E136"/>
    <mergeCell ref="E131:E133"/>
    <mergeCell ref="P134:P136"/>
    <mergeCell ref="P131:P133"/>
    <mergeCell ref="F134:F136"/>
    <mergeCell ref="I134:I136"/>
    <mergeCell ref="O131:O133"/>
    <mergeCell ref="O134:O136"/>
    <mergeCell ref="D149:D151"/>
    <mergeCell ref="E149:E151"/>
    <mergeCell ref="D152:D154"/>
    <mergeCell ref="E152:E154"/>
    <mergeCell ref="B152:B154"/>
    <mergeCell ref="C152:C154"/>
    <mergeCell ref="B149:B151"/>
    <mergeCell ref="C149:C151"/>
    <mergeCell ref="P149:P151"/>
    <mergeCell ref="F152:F154"/>
    <mergeCell ref="I152:I154"/>
    <mergeCell ref="P152:P154"/>
    <mergeCell ref="O149:O151"/>
    <mergeCell ref="O152:O154"/>
    <mergeCell ref="F149:F151"/>
    <mergeCell ref="I149:I151"/>
    <mergeCell ref="D143:D145"/>
    <mergeCell ref="E143:E145"/>
    <mergeCell ref="D146:D148"/>
    <mergeCell ref="E146:E148"/>
    <mergeCell ref="B146:B148"/>
    <mergeCell ref="C146:C148"/>
    <mergeCell ref="B143:B145"/>
    <mergeCell ref="C143:C145"/>
    <mergeCell ref="P143:P145"/>
    <mergeCell ref="F146:F148"/>
    <mergeCell ref="I146:I148"/>
    <mergeCell ref="P146:P148"/>
    <mergeCell ref="O143:O145"/>
    <mergeCell ref="O146:O148"/>
    <mergeCell ref="F143:F145"/>
    <mergeCell ref="I143:I145"/>
    <mergeCell ref="D161:D163"/>
    <mergeCell ref="E161:E163"/>
    <mergeCell ref="D164:D166"/>
    <mergeCell ref="E164:E166"/>
    <mergeCell ref="B164:B166"/>
    <mergeCell ref="C164:C166"/>
    <mergeCell ref="B161:B163"/>
    <mergeCell ref="C161:C163"/>
    <mergeCell ref="P161:P163"/>
    <mergeCell ref="F164:F166"/>
    <mergeCell ref="I164:I166"/>
    <mergeCell ref="P164:P166"/>
    <mergeCell ref="O161:O163"/>
    <mergeCell ref="O164:O166"/>
    <mergeCell ref="F161:F163"/>
    <mergeCell ref="I161:I163"/>
    <mergeCell ref="D155:D157"/>
    <mergeCell ref="E155:E157"/>
    <mergeCell ref="D158:D160"/>
    <mergeCell ref="E158:E160"/>
    <mergeCell ref="B158:B160"/>
    <mergeCell ref="C158:C160"/>
    <mergeCell ref="B155:B157"/>
    <mergeCell ref="C155:C157"/>
    <mergeCell ref="P155:P157"/>
    <mergeCell ref="F158:F160"/>
    <mergeCell ref="I158:I160"/>
    <mergeCell ref="P158:P160"/>
    <mergeCell ref="O155:O157"/>
    <mergeCell ref="O158:O160"/>
    <mergeCell ref="F155:F157"/>
    <mergeCell ref="I155:I157"/>
    <mergeCell ref="D173:D175"/>
    <mergeCell ref="E173:E175"/>
    <mergeCell ref="D176:D178"/>
    <mergeCell ref="E176:E178"/>
    <mergeCell ref="B176:B178"/>
    <mergeCell ref="C176:C178"/>
    <mergeCell ref="B173:B175"/>
    <mergeCell ref="C173:C175"/>
    <mergeCell ref="P173:P175"/>
    <mergeCell ref="F176:F178"/>
    <mergeCell ref="I176:I178"/>
    <mergeCell ref="P176:P178"/>
    <mergeCell ref="O173:O175"/>
    <mergeCell ref="O176:O178"/>
    <mergeCell ref="F173:F175"/>
    <mergeCell ref="I173:I175"/>
    <mergeCell ref="D167:D169"/>
    <mergeCell ref="E167:E169"/>
    <mergeCell ref="D170:D172"/>
    <mergeCell ref="E170:E172"/>
    <mergeCell ref="B170:B172"/>
    <mergeCell ref="C170:C172"/>
    <mergeCell ref="B167:B169"/>
    <mergeCell ref="C167:C169"/>
    <mergeCell ref="P167:P169"/>
    <mergeCell ref="F170:F172"/>
    <mergeCell ref="I170:I172"/>
    <mergeCell ref="P170:P172"/>
    <mergeCell ref="O167:O169"/>
    <mergeCell ref="O170:O172"/>
    <mergeCell ref="F167:F169"/>
    <mergeCell ref="I167:I169"/>
    <mergeCell ref="D185:D187"/>
    <mergeCell ref="E185:E187"/>
    <mergeCell ref="D188:D190"/>
    <mergeCell ref="E188:E190"/>
    <mergeCell ref="B188:B190"/>
    <mergeCell ref="C188:C190"/>
    <mergeCell ref="B185:B187"/>
    <mergeCell ref="C185:C187"/>
    <mergeCell ref="P185:P187"/>
    <mergeCell ref="F188:F190"/>
    <mergeCell ref="I188:I190"/>
    <mergeCell ref="P188:P190"/>
    <mergeCell ref="O185:O187"/>
    <mergeCell ref="O188:O190"/>
    <mergeCell ref="F185:F187"/>
    <mergeCell ref="I185:I187"/>
    <mergeCell ref="D179:D181"/>
    <mergeCell ref="E179:E181"/>
    <mergeCell ref="D182:D184"/>
    <mergeCell ref="E182:E184"/>
    <mergeCell ref="B182:B184"/>
    <mergeCell ref="C182:C184"/>
    <mergeCell ref="B179:B181"/>
    <mergeCell ref="C179:C181"/>
    <mergeCell ref="P179:P181"/>
    <mergeCell ref="F182:F184"/>
    <mergeCell ref="I182:I184"/>
    <mergeCell ref="P182:P184"/>
    <mergeCell ref="O179:O181"/>
    <mergeCell ref="O182:O184"/>
    <mergeCell ref="F179:F181"/>
    <mergeCell ref="I179:I181"/>
    <mergeCell ref="D197:D199"/>
    <mergeCell ref="E197:E199"/>
    <mergeCell ref="D200:D202"/>
    <mergeCell ref="E200:E202"/>
    <mergeCell ref="B200:B202"/>
    <mergeCell ref="C200:C202"/>
    <mergeCell ref="B197:B199"/>
    <mergeCell ref="C197:C199"/>
    <mergeCell ref="P197:P199"/>
    <mergeCell ref="F200:F202"/>
    <mergeCell ref="I200:I202"/>
    <mergeCell ref="P200:P202"/>
    <mergeCell ref="O197:O199"/>
    <mergeCell ref="O200:O202"/>
    <mergeCell ref="F197:F199"/>
    <mergeCell ref="I197:I199"/>
    <mergeCell ref="D191:D193"/>
    <mergeCell ref="E191:E193"/>
    <mergeCell ref="D194:D196"/>
    <mergeCell ref="E194:E196"/>
    <mergeCell ref="B194:B196"/>
    <mergeCell ref="C194:C196"/>
    <mergeCell ref="B191:B193"/>
    <mergeCell ref="C191:C193"/>
    <mergeCell ref="P191:P193"/>
    <mergeCell ref="F194:F196"/>
    <mergeCell ref="I194:I196"/>
    <mergeCell ref="P194:P196"/>
    <mergeCell ref="O191:O193"/>
    <mergeCell ref="O194:O196"/>
    <mergeCell ref="F191:F193"/>
    <mergeCell ref="I191:I193"/>
    <mergeCell ref="D209:D211"/>
    <mergeCell ref="E209:E211"/>
    <mergeCell ref="D212:D214"/>
    <mergeCell ref="E212:E214"/>
    <mergeCell ref="B212:B214"/>
    <mergeCell ref="C212:C214"/>
    <mergeCell ref="B209:B211"/>
    <mergeCell ref="C209:C211"/>
    <mergeCell ref="P209:P211"/>
    <mergeCell ref="F212:F214"/>
    <mergeCell ref="I212:I214"/>
    <mergeCell ref="P212:P214"/>
    <mergeCell ref="O209:O211"/>
    <mergeCell ref="O212:O214"/>
    <mergeCell ref="F209:F211"/>
    <mergeCell ref="I209:I211"/>
    <mergeCell ref="D203:D205"/>
    <mergeCell ref="E203:E205"/>
    <mergeCell ref="D206:D208"/>
    <mergeCell ref="E206:E208"/>
    <mergeCell ref="B206:B208"/>
    <mergeCell ref="C206:C208"/>
    <mergeCell ref="B203:B205"/>
    <mergeCell ref="C203:C205"/>
    <mergeCell ref="P203:P205"/>
    <mergeCell ref="F206:F208"/>
    <mergeCell ref="I206:I208"/>
    <mergeCell ref="P206:P208"/>
    <mergeCell ref="O203:O205"/>
    <mergeCell ref="O206:O208"/>
    <mergeCell ref="F203:F205"/>
    <mergeCell ref="I203:I205"/>
    <mergeCell ref="D221:D223"/>
    <mergeCell ref="E221:E223"/>
    <mergeCell ref="D224:D226"/>
    <mergeCell ref="E224:E226"/>
    <mergeCell ref="B224:B226"/>
    <mergeCell ref="C224:C226"/>
    <mergeCell ref="B221:B223"/>
    <mergeCell ref="C221:C223"/>
    <mergeCell ref="P221:P223"/>
    <mergeCell ref="F224:F226"/>
    <mergeCell ref="I224:I226"/>
    <mergeCell ref="P224:P226"/>
    <mergeCell ref="O221:O223"/>
    <mergeCell ref="O224:O226"/>
    <mergeCell ref="F221:F223"/>
    <mergeCell ref="I221:I223"/>
    <mergeCell ref="D215:D217"/>
    <mergeCell ref="E215:E217"/>
    <mergeCell ref="D218:D220"/>
    <mergeCell ref="E218:E220"/>
    <mergeCell ref="B218:B220"/>
    <mergeCell ref="C218:C220"/>
    <mergeCell ref="B215:B217"/>
    <mergeCell ref="C215:C217"/>
    <mergeCell ref="P215:P217"/>
    <mergeCell ref="F218:F220"/>
    <mergeCell ref="I218:I220"/>
    <mergeCell ref="P218:P220"/>
    <mergeCell ref="O215:O217"/>
    <mergeCell ref="O218:O220"/>
    <mergeCell ref="F215:F217"/>
    <mergeCell ref="I215:I217"/>
    <mergeCell ref="D233:D235"/>
    <mergeCell ref="E233:E235"/>
    <mergeCell ref="D236:D238"/>
    <mergeCell ref="E236:E238"/>
    <mergeCell ref="B236:B238"/>
    <mergeCell ref="C236:C238"/>
    <mergeCell ref="B233:B235"/>
    <mergeCell ref="C233:C235"/>
    <mergeCell ref="P233:P235"/>
    <mergeCell ref="F236:F238"/>
    <mergeCell ref="I236:I238"/>
    <mergeCell ref="P236:P238"/>
    <mergeCell ref="O233:O235"/>
    <mergeCell ref="O236:O238"/>
    <mergeCell ref="F233:F235"/>
    <mergeCell ref="I233:I235"/>
    <mergeCell ref="D227:D229"/>
    <mergeCell ref="E227:E229"/>
    <mergeCell ref="D230:D232"/>
    <mergeCell ref="E230:E232"/>
    <mergeCell ref="B230:B232"/>
    <mergeCell ref="C230:C232"/>
    <mergeCell ref="B227:B229"/>
    <mergeCell ref="C227:C229"/>
    <mergeCell ref="P227:P229"/>
    <mergeCell ref="F230:F232"/>
    <mergeCell ref="I230:I232"/>
    <mergeCell ref="P230:P232"/>
    <mergeCell ref="O227:O229"/>
    <mergeCell ref="O230:O232"/>
    <mergeCell ref="F227:F229"/>
    <mergeCell ref="I227:I229"/>
    <mergeCell ref="D245:D247"/>
    <mergeCell ref="E245:E247"/>
    <mergeCell ref="D248:D250"/>
    <mergeCell ref="E248:E250"/>
    <mergeCell ref="B248:B250"/>
    <mergeCell ref="C248:C250"/>
    <mergeCell ref="B245:B247"/>
    <mergeCell ref="C245:C247"/>
    <mergeCell ref="P245:P247"/>
    <mergeCell ref="F248:F250"/>
    <mergeCell ref="I248:I250"/>
    <mergeCell ref="P248:P250"/>
    <mergeCell ref="O245:O247"/>
    <mergeCell ref="O248:O250"/>
    <mergeCell ref="F245:F247"/>
    <mergeCell ref="I245:I247"/>
    <mergeCell ref="D239:D241"/>
    <mergeCell ref="E239:E241"/>
    <mergeCell ref="D242:D244"/>
    <mergeCell ref="E242:E244"/>
    <mergeCell ref="B242:B244"/>
    <mergeCell ref="C242:C244"/>
    <mergeCell ref="B239:B241"/>
    <mergeCell ref="C239:C241"/>
    <mergeCell ref="P239:P241"/>
    <mergeCell ref="F242:F244"/>
    <mergeCell ref="I242:I244"/>
    <mergeCell ref="P242:P244"/>
    <mergeCell ref="O239:O241"/>
    <mergeCell ref="O242:O244"/>
    <mergeCell ref="F239:F241"/>
    <mergeCell ref="I239:I241"/>
    <mergeCell ref="D257:D259"/>
    <mergeCell ref="E257:E259"/>
    <mergeCell ref="D260:D262"/>
    <mergeCell ref="E260:E262"/>
    <mergeCell ref="B260:B262"/>
    <mergeCell ref="C260:C262"/>
    <mergeCell ref="B257:B259"/>
    <mergeCell ref="C257:C259"/>
    <mergeCell ref="P257:P259"/>
    <mergeCell ref="F260:F262"/>
    <mergeCell ref="I260:I262"/>
    <mergeCell ref="P260:P262"/>
    <mergeCell ref="O257:O259"/>
    <mergeCell ref="O260:O262"/>
    <mergeCell ref="F257:F259"/>
    <mergeCell ref="I257:I259"/>
    <mergeCell ref="D251:D253"/>
    <mergeCell ref="E251:E253"/>
    <mergeCell ref="D254:D256"/>
    <mergeCell ref="E254:E256"/>
    <mergeCell ref="B254:B256"/>
    <mergeCell ref="C254:C256"/>
    <mergeCell ref="B251:B253"/>
    <mergeCell ref="C251:C253"/>
    <mergeCell ref="P251:P253"/>
    <mergeCell ref="F254:F256"/>
    <mergeCell ref="I254:I256"/>
    <mergeCell ref="P254:P256"/>
    <mergeCell ref="O251:O253"/>
    <mergeCell ref="O254:O256"/>
    <mergeCell ref="F251:F253"/>
    <mergeCell ref="I251:I253"/>
    <mergeCell ref="D269:D271"/>
    <mergeCell ref="E269:E271"/>
    <mergeCell ref="D272:D274"/>
    <mergeCell ref="E272:E274"/>
    <mergeCell ref="B272:B274"/>
    <mergeCell ref="C272:C274"/>
    <mergeCell ref="B269:B271"/>
    <mergeCell ref="C269:C271"/>
    <mergeCell ref="P269:P271"/>
    <mergeCell ref="F272:F274"/>
    <mergeCell ref="I272:I274"/>
    <mergeCell ref="P272:P274"/>
    <mergeCell ref="O269:O271"/>
    <mergeCell ref="O272:O274"/>
    <mergeCell ref="F269:F271"/>
    <mergeCell ref="I269:I271"/>
    <mergeCell ref="D263:D265"/>
    <mergeCell ref="E263:E265"/>
    <mergeCell ref="D266:D268"/>
    <mergeCell ref="E266:E268"/>
    <mergeCell ref="B266:B268"/>
    <mergeCell ref="C266:C268"/>
    <mergeCell ref="B263:B265"/>
    <mergeCell ref="C263:C265"/>
    <mergeCell ref="P263:P265"/>
    <mergeCell ref="F266:F268"/>
    <mergeCell ref="I266:I268"/>
    <mergeCell ref="P266:P268"/>
    <mergeCell ref="O263:O265"/>
    <mergeCell ref="O266:O268"/>
    <mergeCell ref="F263:F265"/>
    <mergeCell ref="I263:I265"/>
    <mergeCell ref="D281:D283"/>
    <mergeCell ref="E281:E283"/>
    <mergeCell ref="D284:D286"/>
    <mergeCell ref="E284:E286"/>
    <mergeCell ref="B284:B286"/>
    <mergeCell ref="C284:C286"/>
    <mergeCell ref="B281:B283"/>
    <mergeCell ref="C281:C283"/>
    <mergeCell ref="P281:P283"/>
    <mergeCell ref="F284:F286"/>
    <mergeCell ref="I284:I286"/>
    <mergeCell ref="P284:P286"/>
    <mergeCell ref="O281:O283"/>
    <mergeCell ref="O284:O286"/>
    <mergeCell ref="F281:F283"/>
    <mergeCell ref="I281:I283"/>
    <mergeCell ref="D275:D277"/>
    <mergeCell ref="E275:E277"/>
    <mergeCell ref="D278:D280"/>
    <mergeCell ref="E278:E280"/>
    <mergeCell ref="B278:B280"/>
    <mergeCell ref="C278:C280"/>
    <mergeCell ref="B275:B277"/>
    <mergeCell ref="C275:C277"/>
    <mergeCell ref="P275:P277"/>
    <mergeCell ref="F278:F280"/>
    <mergeCell ref="I278:I280"/>
    <mergeCell ref="P278:P280"/>
    <mergeCell ref="O275:O277"/>
    <mergeCell ref="O278:O280"/>
    <mergeCell ref="F275:F277"/>
    <mergeCell ref="I275:I277"/>
    <mergeCell ref="D293:D295"/>
    <mergeCell ref="E293:E295"/>
    <mergeCell ref="D296:D298"/>
    <mergeCell ref="E296:E298"/>
    <mergeCell ref="B296:B298"/>
    <mergeCell ref="C296:C298"/>
    <mergeCell ref="B293:B295"/>
    <mergeCell ref="C293:C295"/>
    <mergeCell ref="P293:P295"/>
    <mergeCell ref="F296:F298"/>
    <mergeCell ref="I296:I298"/>
    <mergeCell ref="P296:P298"/>
    <mergeCell ref="O293:O295"/>
    <mergeCell ref="O296:O298"/>
    <mergeCell ref="F293:F295"/>
    <mergeCell ref="I293:I295"/>
    <mergeCell ref="D287:D289"/>
    <mergeCell ref="E287:E289"/>
    <mergeCell ref="D290:D292"/>
    <mergeCell ref="E290:E292"/>
    <mergeCell ref="B290:B292"/>
    <mergeCell ref="C290:C292"/>
    <mergeCell ref="B287:B289"/>
    <mergeCell ref="C287:C289"/>
    <mergeCell ref="P287:P289"/>
    <mergeCell ref="F290:F292"/>
    <mergeCell ref="I290:I292"/>
    <mergeCell ref="P290:P292"/>
    <mergeCell ref="O287:O289"/>
    <mergeCell ref="O290:O292"/>
    <mergeCell ref="F287:F289"/>
    <mergeCell ref="I287:I289"/>
    <mergeCell ref="D305:D307"/>
    <mergeCell ref="E305:E307"/>
    <mergeCell ref="D308:D310"/>
    <mergeCell ref="E308:E310"/>
    <mergeCell ref="B308:B310"/>
    <mergeCell ref="C308:C310"/>
    <mergeCell ref="B305:B307"/>
    <mergeCell ref="C305:C307"/>
    <mergeCell ref="P305:P307"/>
    <mergeCell ref="F308:F310"/>
    <mergeCell ref="I308:I310"/>
    <mergeCell ref="P308:P310"/>
    <mergeCell ref="O305:O307"/>
    <mergeCell ref="O308:O310"/>
    <mergeCell ref="F305:F307"/>
    <mergeCell ref="I305:I307"/>
    <mergeCell ref="D299:D301"/>
    <mergeCell ref="E299:E301"/>
    <mergeCell ref="D302:D304"/>
    <mergeCell ref="E302:E304"/>
    <mergeCell ref="B302:B304"/>
    <mergeCell ref="C302:C304"/>
    <mergeCell ref="B299:B301"/>
    <mergeCell ref="C299:C301"/>
    <mergeCell ref="P299:P301"/>
    <mergeCell ref="F302:F304"/>
    <mergeCell ref="I302:I304"/>
    <mergeCell ref="P302:P304"/>
    <mergeCell ref="O299:O301"/>
    <mergeCell ref="O302:O304"/>
    <mergeCell ref="F299:F301"/>
    <mergeCell ref="I299:I301"/>
    <mergeCell ref="D317:D319"/>
    <mergeCell ref="E317:E319"/>
    <mergeCell ref="D320:D322"/>
    <mergeCell ref="E320:E322"/>
    <mergeCell ref="B320:B322"/>
    <mergeCell ref="C320:C322"/>
    <mergeCell ref="B317:B319"/>
    <mergeCell ref="C317:C319"/>
    <mergeCell ref="P317:P319"/>
    <mergeCell ref="F320:F322"/>
    <mergeCell ref="I320:I322"/>
    <mergeCell ref="P320:P322"/>
    <mergeCell ref="O317:O319"/>
    <mergeCell ref="O320:O322"/>
    <mergeCell ref="F317:F319"/>
    <mergeCell ref="I317:I319"/>
    <mergeCell ref="D311:D313"/>
    <mergeCell ref="E311:E313"/>
    <mergeCell ref="D314:D316"/>
    <mergeCell ref="E314:E316"/>
    <mergeCell ref="B314:B316"/>
    <mergeCell ref="C314:C316"/>
    <mergeCell ref="B311:B313"/>
    <mergeCell ref="C311:C313"/>
    <mergeCell ref="P311:P313"/>
    <mergeCell ref="F314:F316"/>
    <mergeCell ref="I314:I316"/>
    <mergeCell ref="P314:P316"/>
    <mergeCell ref="O311:O313"/>
    <mergeCell ref="O314:O316"/>
    <mergeCell ref="F311:F313"/>
    <mergeCell ref="I311:I313"/>
    <mergeCell ref="D329:D331"/>
    <mergeCell ref="E329:E331"/>
    <mergeCell ref="D332:D334"/>
    <mergeCell ref="E332:E334"/>
    <mergeCell ref="B332:B334"/>
    <mergeCell ref="C332:C334"/>
    <mergeCell ref="B329:B331"/>
    <mergeCell ref="C329:C331"/>
    <mergeCell ref="P329:P331"/>
    <mergeCell ref="F332:F334"/>
    <mergeCell ref="I332:I334"/>
    <mergeCell ref="P332:P334"/>
    <mergeCell ref="O329:O331"/>
    <mergeCell ref="O332:O334"/>
    <mergeCell ref="F329:F331"/>
    <mergeCell ref="I329:I331"/>
    <mergeCell ref="D323:D325"/>
    <mergeCell ref="E323:E325"/>
    <mergeCell ref="D326:D328"/>
    <mergeCell ref="E326:E328"/>
    <mergeCell ref="B326:B328"/>
    <mergeCell ref="C326:C328"/>
    <mergeCell ref="B323:B325"/>
    <mergeCell ref="C323:C325"/>
    <mergeCell ref="P323:P325"/>
    <mergeCell ref="F326:F328"/>
    <mergeCell ref="I326:I328"/>
    <mergeCell ref="P326:P328"/>
    <mergeCell ref="O323:O325"/>
    <mergeCell ref="O326:O328"/>
    <mergeCell ref="F323:F325"/>
    <mergeCell ref="I323:I325"/>
    <mergeCell ref="D341:D343"/>
    <mergeCell ref="E341:E343"/>
    <mergeCell ref="D344:D346"/>
    <mergeCell ref="E344:E346"/>
    <mergeCell ref="B344:B346"/>
    <mergeCell ref="C344:C346"/>
    <mergeCell ref="B341:B343"/>
    <mergeCell ref="C341:C343"/>
    <mergeCell ref="P341:P343"/>
    <mergeCell ref="F344:F346"/>
    <mergeCell ref="I344:I346"/>
    <mergeCell ref="P344:P346"/>
    <mergeCell ref="O341:O343"/>
    <mergeCell ref="O344:O346"/>
    <mergeCell ref="F341:F343"/>
    <mergeCell ref="I341:I343"/>
    <mergeCell ref="D335:D337"/>
    <mergeCell ref="E335:E337"/>
    <mergeCell ref="D338:D340"/>
    <mergeCell ref="E338:E340"/>
    <mergeCell ref="B338:B340"/>
    <mergeCell ref="C338:C340"/>
    <mergeCell ref="B335:B337"/>
    <mergeCell ref="C335:C337"/>
    <mergeCell ref="P335:P337"/>
    <mergeCell ref="F338:F340"/>
    <mergeCell ref="I338:I340"/>
    <mergeCell ref="P338:P340"/>
    <mergeCell ref="O335:O337"/>
    <mergeCell ref="O338:O340"/>
    <mergeCell ref="F335:F337"/>
    <mergeCell ref="I335:I337"/>
    <mergeCell ref="D353:D355"/>
    <mergeCell ref="E353:E355"/>
    <mergeCell ref="D356:D358"/>
    <mergeCell ref="E356:E358"/>
    <mergeCell ref="B356:B358"/>
    <mergeCell ref="C356:C358"/>
    <mergeCell ref="B353:B355"/>
    <mergeCell ref="C353:C355"/>
    <mergeCell ref="P353:P355"/>
    <mergeCell ref="F356:F358"/>
    <mergeCell ref="I356:I358"/>
    <mergeCell ref="P356:P358"/>
    <mergeCell ref="O353:O355"/>
    <mergeCell ref="O356:O358"/>
    <mergeCell ref="F353:F355"/>
    <mergeCell ref="I353:I355"/>
    <mergeCell ref="D347:D349"/>
    <mergeCell ref="E347:E349"/>
    <mergeCell ref="D350:D352"/>
    <mergeCell ref="E350:E352"/>
    <mergeCell ref="B350:B352"/>
    <mergeCell ref="C350:C352"/>
    <mergeCell ref="B347:B349"/>
    <mergeCell ref="C347:C349"/>
    <mergeCell ref="P347:P349"/>
    <mergeCell ref="F350:F352"/>
    <mergeCell ref="I350:I352"/>
    <mergeCell ref="P350:P352"/>
    <mergeCell ref="O347:O349"/>
    <mergeCell ref="O350:O352"/>
    <mergeCell ref="F347:F349"/>
    <mergeCell ref="I347:I349"/>
    <mergeCell ref="D365:D367"/>
    <mergeCell ref="E365:E367"/>
    <mergeCell ref="D368:D370"/>
    <mergeCell ref="E368:E370"/>
    <mergeCell ref="B368:B370"/>
    <mergeCell ref="C368:C370"/>
    <mergeCell ref="B365:B367"/>
    <mergeCell ref="C365:C367"/>
    <mergeCell ref="P365:P367"/>
    <mergeCell ref="F368:F370"/>
    <mergeCell ref="I368:I370"/>
    <mergeCell ref="P368:P370"/>
    <mergeCell ref="O365:O367"/>
    <mergeCell ref="O368:O370"/>
    <mergeCell ref="F365:F367"/>
    <mergeCell ref="I365:I367"/>
    <mergeCell ref="D359:D361"/>
    <mergeCell ref="E359:E361"/>
    <mergeCell ref="D362:D364"/>
    <mergeCell ref="E362:E364"/>
    <mergeCell ref="B362:B364"/>
    <mergeCell ref="C362:C364"/>
    <mergeCell ref="B359:B361"/>
    <mergeCell ref="C359:C361"/>
    <mergeCell ref="P359:P361"/>
    <mergeCell ref="F362:F364"/>
    <mergeCell ref="I362:I364"/>
    <mergeCell ref="P362:P364"/>
    <mergeCell ref="O359:O361"/>
    <mergeCell ref="O362:O364"/>
    <mergeCell ref="F359:F361"/>
    <mergeCell ref="I359:I361"/>
    <mergeCell ref="D377:D379"/>
    <mergeCell ref="E377:E379"/>
    <mergeCell ref="D380:D382"/>
    <mergeCell ref="E380:E382"/>
    <mergeCell ref="B380:B382"/>
    <mergeCell ref="C380:C382"/>
    <mergeCell ref="B377:B379"/>
    <mergeCell ref="C377:C379"/>
    <mergeCell ref="P377:P379"/>
    <mergeCell ref="F380:F382"/>
    <mergeCell ref="I380:I382"/>
    <mergeCell ref="P380:P382"/>
    <mergeCell ref="O377:O379"/>
    <mergeCell ref="O380:O382"/>
    <mergeCell ref="F377:F379"/>
    <mergeCell ref="I377:I379"/>
    <mergeCell ref="D371:D373"/>
    <mergeCell ref="E371:E373"/>
    <mergeCell ref="D374:D376"/>
    <mergeCell ref="E374:E376"/>
    <mergeCell ref="B374:B376"/>
    <mergeCell ref="C374:C376"/>
    <mergeCell ref="B371:B373"/>
    <mergeCell ref="C371:C373"/>
    <mergeCell ref="P371:P373"/>
    <mergeCell ref="F374:F376"/>
    <mergeCell ref="I374:I376"/>
    <mergeCell ref="P374:P376"/>
    <mergeCell ref="O371:O373"/>
    <mergeCell ref="O374:O376"/>
    <mergeCell ref="F371:F373"/>
    <mergeCell ref="I371:I373"/>
    <mergeCell ref="D389:D391"/>
    <mergeCell ref="E389:E391"/>
    <mergeCell ref="D392:D394"/>
    <mergeCell ref="E392:E394"/>
    <mergeCell ref="B392:B394"/>
    <mergeCell ref="C392:C394"/>
    <mergeCell ref="B389:B391"/>
    <mergeCell ref="C389:C391"/>
    <mergeCell ref="P389:P391"/>
    <mergeCell ref="F392:F394"/>
    <mergeCell ref="I392:I394"/>
    <mergeCell ref="P392:P394"/>
    <mergeCell ref="O389:O391"/>
    <mergeCell ref="O392:O394"/>
    <mergeCell ref="F389:F391"/>
    <mergeCell ref="I389:I391"/>
    <mergeCell ref="D383:D385"/>
    <mergeCell ref="E383:E385"/>
    <mergeCell ref="D386:D388"/>
    <mergeCell ref="E386:E388"/>
    <mergeCell ref="B386:B388"/>
    <mergeCell ref="C386:C388"/>
    <mergeCell ref="B383:B385"/>
    <mergeCell ref="C383:C385"/>
    <mergeCell ref="P383:P385"/>
    <mergeCell ref="F386:F388"/>
    <mergeCell ref="I386:I388"/>
    <mergeCell ref="P386:P388"/>
    <mergeCell ref="O383:O385"/>
    <mergeCell ref="O386:O388"/>
    <mergeCell ref="F383:F385"/>
    <mergeCell ref="I383:I385"/>
    <mergeCell ref="D401:D403"/>
    <mergeCell ref="E401:E403"/>
    <mergeCell ref="D404:D406"/>
    <mergeCell ref="E404:E406"/>
    <mergeCell ref="B404:B406"/>
    <mergeCell ref="C404:C406"/>
    <mergeCell ref="B401:B403"/>
    <mergeCell ref="C401:C403"/>
    <mergeCell ref="P401:P403"/>
    <mergeCell ref="F404:F406"/>
    <mergeCell ref="I404:I406"/>
    <mergeCell ref="P404:P406"/>
    <mergeCell ref="O401:O403"/>
    <mergeCell ref="O404:O406"/>
    <mergeCell ref="F401:F403"/>
    <mergeCell ref="I401:I403"/>
    <mergeCell ref="D395:D397"/>
    <mergeCell ref="E395:E397"/>
    <mergeCell ref="D398:D400"/>
    <mergeCell ref="E398:E400"/>
    <mergeCell ref="B398:B400"/>
    <mergeCell ref="C398:C400"/>
    <mergeCell ref="B395:B397"/>
    <mergeCell ref="C395:C397"/>
    <mergeCell ref="P395:P397"/>
    <mergeCell ref="F398:F400"/>
    <mergeCell ref="I398:I400"/>
    <mergeCell ref="P398:P400"/>
    <mergeCell ref="O395:O397"/>
    <mergeCell ref="O398:O400"/>
    <mergeCell ref="F395:F397"/>
    <mergeCell ref="I395:I397"/>
    <mergeCell ref="D413:D415"/>
    <mergeCell ref="E413:E415"/>
    <mergeCell ref="D416:D418"/>
    <mergeCell ref="E416:E418"/>
    <mergeCell ref="B416:B418"/>
    <mergeCell ref="C416:C418"/>
    <mergeCell ref="B413:B415"/>
    <mergeCell ref="C413:C415"/>
    <mergeCell ref="P413:P415"/>
    <mergeCell ref="F416:F418"/>
    <mergeCell ref="I416:I418"/>
    <mergeCell ref="P416:P418"/>
    <mergeCell ref="O413:O415"/>
    <mergeCell ref="O416:O418"/>
    <mergeCell ref="F413:F415"/>
    <mergeCell ref="I413:I415"/>
    <mergeCell ref="D407:D409"/>
    <mergeCell ref="E407:E409"/>
    <mergeCell ref="D410:D412"/>
    <mergeCell ref="E410:E412"/>
    <mergeCell ref="B410:B412"/>
    <mergeCell ref="C410:C412"/>
    <mergeCell ref="B407:B409"/>
    <mergeCell ref="C407:C409"/>
    <mergeCell ref="P407:P409"/>
    <mergeCell ref="F410:F412"/>
    <mergeCell ref="I410:I412"/>
    <mergeCell ref="P410:P412"/>
    <mergeCell ref="O407:O409"/>
    <mergeCell ref="O410:O412"/>
    <mergeCell ref="F407:F409"/>
    <mergeCell ref="I407:I409"/>
    <mergeCell ref="D425:D427"/>
    <mergeCell ref="E425:E427"/>
    <mergeCell ref="D428:D430"/>
    <mergeCell ref="E428:E430"/>
    <mergeCell ref="B428:B430"/>
    <mergeCell ref="C428:C430"/>
    <mergeCell ref="B425:B427"/>
    <mergeCell ref="C425:C427"/>
    <mergeCell ref="P425:P427"/>
    <mergeCell ref="F428:F430"/>
    <mergeCell ref="I428:I430"/>
    <mergeCell ref="P428:P430"/>
    <mergeCell ref="O425:O427"/>
    <mergeCell ref="O428:O430"/>
    <mergeCell ref="F425:F427"/>
    <mergeCell ref="I425:I427"/>
    <mergeCell ref="D419:D421"/>
    <mergeCell ref="E419:E421"/>
    <mergeCell ref="D422:D424"/>
    <mergeCell ref="E422:E424"/>
    <mergeCell ref="B422:B424"/>
    <mergeCell ref="C422:C424"/>
    <mergeCell ref="B419:B421"/>
    <mergeCell ref="C419:C421"/>
    <mergeCell ref="P419:P421"/>
    <mergeCell ref="F422:F424"/>
    <mergeCell ref="I422:I424"/>
    <mergeCell ref="P422:P424"/>
    <mergeCell ref="O419:O421"/>
    <mergeCell ref="O422:O424"/>
    <mergeCell ref="F419:F421"/>
    <mergeCell ref="I419:I421"/>
    <mergeCell ref="D437:D439"/>
    <mergeCell ref="E437:E439"/>
    <mergeCell ref="D440:D442"/>
    <mergeCell ref="E440:E442"/>
    <mergeCell ref="B440:B442"/>
    <mergeCell ref="C440:C442"/>
    <mergeCell ref="B437:B439"/>
    <mergeCell ref="C437:C439"/>
    <mergeCell ref="P437:P439"/>
    <mergeCell ref="F440:F442"/>
    <mergeCell ref="I440:I442"/>
    <mergeCell ref="P440:P442"/>
    <mergeCell ref="O437:O439"/>
    <mergeCell ref="O440:O442"/>
    <mergeCell ref="F437:F439"/>
    <mergeCell ref="I437:I439"/>
    <mergeCell ref="D431:D433"/>
    <mergeCell ref="E431:E433"/>
    <mergeCell ref="D434:D436"/>
    <mergeCell ref="E434:E436"/>
    <mergeCell ref="B434:B436"/>
    <mergeCell ref="C434:C436"/>
    <mergeCell ref="B431:B433"/>
    <mergeCell ref="C431:C433"/>
    <mergeCell ref="P431:P433"/>
    <mergeCell ref="F434:F436"/>
    <mergeCell ref="I434:I436"/>
    <mergeCell ref="P434:P436"/>
    <mergeCell ref="O431:O433"/>
    <mergeCell ref="O434:O436"/>
    <mergeCell ref="F431:F433"/>
    <mergeCell ref="I431:I433"/>
    <mergeCell ref="D449:D451"/>
    <mergeCell ref="E449:E451"/>
    <mergeCell ref="D452:D454"/>
    <mergeCell ref="E452:E454"/>
    <mergeCell ref="B452:B454"/>
    <mergeCell ref="C452:C454"/>
    <mergeCell ref="B449:B451"/>
    <mergeCell ref="C449:C451"/>
    <mergeCell ref="P449:P451"/>
    <mergeCell ref="F452:F454"/>
    <mergeCell ref="I452:I454"/>
    <mergeCell ref="P452:P454"/>
    <mergeCell ref="O449:O451"/>
    <mergeCell ref="O452:O454"/>
    <mergeCell ref="F449:F451"/>
    <mergeCell ref="I449:I451"/>
    <mergeCell ref="D443:D445"/>
    <mergeCell ref="E443:E445"/>
    <mergeCell ref="D446:D448"/>
    <mergeCell ref="E446:E448"/>
    <mergeCell ref="B446:B448"/>
    <mergeCell ref="C446:C448"/>
    <mergeCell ref="B443:B445"/>
    <mergeCell ref="C443:C445"/>
    <mergeCell ref="P443:P445"/>
    <mergeCell ref="F446:F448"/>
    <mergeCell ref="I446:I448"/>
    <mergeCell ref="P446:P448"/>
    <mergeCell ref="O443:O445"/>
    <mergeCell ref="O446:O448"/>
    <mergeCell ref="F443:F445"/>
    <mergeCell ref="I443:I445"/>
    <mergeCell ref="D461:D463"/>
    <mergeCell ref="E461:E463"/>
    <mergeCell ref="D464:D466"/>
    <mergeCell ref="E464:E466"/>
    <mergeCell ref="B464:B466"/>
    <mergeCell ref="C464:C466"/>
    <mergeCell ref="B461:B463"/>
    <mergeCell ref="C461:C463"/>
    <mergeCell ref="P461:P463"/>
    <mergeCell ref="F464:F466"/>
    <mergeCell ref="I464:I466"/>
    <mergeCell ref="P464:P466"/>
    <mergeCell ref="O461:O463"/>
    <mergeCell ref="O464:O466"/>
    <mergeCell ref="F461:F463"/>
    <mergeCell ref="I461:I463"/>
    <mergeCell ref="D455:D457"/>
    <mergeCell ref="E455:E457"/>
    <mergeCell ref="D458:D460"/>
    <mergeCell ref="E458:E460"/>
    <mergeCell ref="B458:B460"/>
    <mergeCell ref="C458:C460"/>
    <mergeCell ref="B455:B457"/>
    <mergeCell ref="C455:C457"/>
    <mergeCell ref="P455:P457"/>
    <mergeCell ref="F458:F460"/>
    <mergeCell ref="I458:I460"/>
    <mergeCell ref="P458:P460"/>
    <mergeCell ref="O455:O457"/>
    <mergeCell ref="O458:O460"/>
    <mergeCell ref="F455:F457"/>
    <mergeCell ref="I455:I457"/>
    <mergeCell ref="D473:D475"/>
    <mergeCell ref="E473:E475"/>
    <mergeCell ref="D476:D478"/>
    <mergeCell ref="E476:E478"/>
    <mergeCell ref="B476:B478"/>
    <mergeCell ref="C476:C478"/>
    <mergeCell ref="B473:B475"/>
    <mergeCell ref="C473:C475"/>
    <mergeCell ref="P473:P475"/>
    <mergeCell ref="F476:F478"/>
    <mergeCell ref="I476:I478"/>
    <mergeCell ref="P476:P478"/>
    <mergeCell ref="O473:O475"/>
    <mergeCell ref="O476:O478"/>
    <mergeCell ref="F473:F475"/>
    <mergeCell ref="I473:I475"/>
    <mergeCell ref="D467:D469"/>
    <mergeCell ref="E467:E469"/>
    <mergeCell ref="D470:D472"/>
    <mergeCell ref="E470:E472"/>
    <mergeCell ref="B470:B472"/>
    <mergeCell ref="C470:C472"/>
    <mergeCell ref="B467:B469"/>
    <mergeCell ref="C467:C469"/>
    <mergeCell ref="P467:P469"/>
    <mergeCell ref="F470:F472"/>
    <mergeCell ref="I470:I472"/>
    <mergeCell ref="P470:P472"/>
    <mergeCell ref="O467:O469"/>
    <mergeCell ref="O470:O472"/>
    <mergeCell ref="F467:F469"/>
    <mergeCell ref="I467:I469"/>
    <mergeCell ref="D485:D487"/>
    <mergeCell ref="E485:E487"/>
    <mergeCell ref="D488:D490"/>
    <mergeCell ref="E488:E490"/>
    <mergeCell ref="B488:B490"/>
    <mergeCell ref="C488:C490"/>
    <mergeCell ref="B485:B487"/>
    <mergeCell ref="C485:C487"/>
    <mergeCell ref="P485:P487"/>
    <mergeCell ref="F488:F490"/>
    <mergeCell ref="I488:I490"/>
    <mergeCell ref="P488:P490"/>
    <mergeCell ref="O485:O487"/>
    <mergeCell ref="O488:O490"/>
    <mergeCell ref="F485:F487"/>
    <mergeCell ref="I485:I487"/>
    <mergeCell ref="D479:D481"/>
    <mergeCell ref="E479:E481"/>
    <mergeCell ref="D482:D484"/>
    <mergeCell ref="E482:E484"/>
    <mergeCell ref="B482:B484"/>
    <mergeCell ref="C482:C484"/>
    <mergeCell ref="B479:B481"/>
    <mergeCell ref="C479:C481"/>
    <mergeCell ref="P479:P481"/>
    <mergeCell ref="F482:F484"/>
    <mergeCell ref="I482:I484"/>
    <mergeCell ref="P482:P484"/>
    <mergeCell ref="O479:O481"/>
    <mergeCell ref="O482:O484"/>
    <mergeCell ref="F479:F481"/>
    <mergeCell ref="I479:I481"/>
    <mergeCell ref="D497:D499"/>
    <mergeCell ref="E497:E499"/>
    <mergeCell ref="D500:D502"/>
    <mergeCell ref="E500:E502"/>
    <mergeCell ref="B500:B502"/>
    <mergeCell ref="C500:C502"/>
    <mergeCell ref="B497:B499"/>
    <mergeCell ref="C497:C499"/>
    <mergeCell ref="P497:P499"/>
    <mergeCell ref="F500:F502"/>
    <mergeCell ref="I500:I502"/>
    <mergeCell ref="P500:P502"/>
    <mergeCell ref="O497:O499"/>
    <mergeCell ref="O500:O502"/>
    <mergeCell ref="F497:F499"/>
    <mergeCell ref="I497:I499"/>
    <mergeCell ref="D491:D493"/>
    <mergeCell ref="E491:E493"/>
    <mergeCell ref="D494:D496"/>
    <mergeCell ref="E494:E496"/>
    <mergeCell ref="B494:B496"/>
    <mergeCell ref="C494:C496"/>
    <mergeCell ref="B491:B493"/>
    <mergeCell ref="C491:C493"/>
    <mergeCell ref="P491:P493"/>
    <mergeCell ref="F494:F496"/>
    <mergeCell ref="I494:I496"/>
    <mergeCell ref="P494:P496"/>
    <mergeCell ref="O491:O493"/>
    <mergeCell ref="O494:O496"/>
    <mergeCell ref="F491:F493"/>
    <mergeCell ref="I491:I493"/>
    <mergeCell ref="D509:D511"/>
    <mergeCell ref="E509:E511"/>
    <mergeCell ref="D512:D514"/>
    <mergeCell ref="E512:E514"/>
    <mergeCell ref="B512:B514"/>
    <mergeCell ref="C512:C514"/>
    <mergeCell ref="B509:B511"/>
    <mergeCell ref="C509:C511"/>
    <mergeCell ref="P509:P511"/>
    <mergeCell ref="F512:F514"/>
    <mergeCell ref="I512:I514"/>
    <mergeCell ref="P512:P514"/>
    <mergeCell ref="O509:O511"/>
    <mergeCell ref="O512:O514"/>
    <mergeCell ref="F509:F511"/>
    <mergeCell ref="I509:I511"/>
    <mergeCell ref="D503:D505"/>
    <mergeCell ref="E503:E505"/>
    <mergeCell ref="D506:D508"/>
    <mergeCell ref="E506:E508"/>
    <mergeCell ref="B506:B508"/>
    <mergeCell ref="C506:C508"/>
    <mergeCell ref="B503:B505"/>
    <mergeCell ref="C503:C505"/>
    <mergeCell ref="P503:P505"/>
    <mergeCell ref="F506:F508"/>
    <mergeCell ref="I506:I508"/>
    <mergeCell ref="P506:P508"/>
    <mergeCell ref="O503:O505"/>
    <mergeCell ref="O506:O508"/>
    <mergeCell ref="F503:F505"/>
    <mergeCell ref="I503:I505"/>
    <mergeCell ref="D521:D523"/>
    <mergeCell ref="E521:E523"/>
    <mergeCell ref="D524:D526"/>
    <mergeCell ref="E524:E526"/>
    <mergeCell ref="B524:B526"/>
    <mergeCell ref="C524:C526"/>
    <mergeCell ref="B521:B523"/>
    <mergeCell ref="C521:C523"/>
    <mergeCell ref="P521:P523"/>
    <mergeCell ref="F524:F526"/>
    <mergeCell ref="I524:I526"/>
    <mergeCell ref="P524:P526"/>
    <mergeCell ref="O521:O523"/>
    <mergeCell ref="O524:O526"/>
    <mergeCell ref="F521:F523"/>
    <mergeCell ref="I521:I523"/>
    <mergeCell ref="D515:D517"/>
    <mergeCell ref="E515:E517"/>
    <mergeCell ref="D518:D520"/>
    <mergeCell ref="E518:E520"/>
    <mergeCell ref="B518:B520"/>
    <mergeCell ref="C518:C520"/>
    <mergeCell ref="B515:B517"/>
    <mergeCell ref="C515:C517"/>
    <mergeCell ref="P515:P517"/>
    <mergeCell ref="F518:F520"/>
    <mergeCell ref="I518:I520"/>
    <mergeCell ref="P518:P520"/>
    <mergeCell ref="O515:O517"/>
    <mergeCell ref="O518:O520"/>
    <mergeCell ref="F515:F517"/>
    <mergeCell ref="I515:I517"/>
    <mergeCell ref="D533:D535"/>
    <mergeCell ref="E533:E535"/>
    <mergeCell ref="D536:D538"/>
    <mergeCell ref="E536:E538"/>
    <mergeCell ref="B536:B538"/>
    <mergeCell ref="C536:C538"/>
    <mergeCell ref="B533:B535"/>
    <mergeCell ref="C533:C535"/>
    <mergeCell ref="P533:P535"/>
    <mergeCell ref="F536:F538"/>
    <mergeCell ref="I536:I538"/>
    <mergeCell ref="P536:P538"/>
    <mergeCell ref="O533:O535"/>
    <mergeCell ref="O536:O538"/>
    <mergeCell ref="F533:F535"/>
    <mergeCell ref="I533:I535"/>
    <mergeCell ref="D527:D529"/>
    <mergeCell ref="E527:E529"/>
    <mergeCell ref="D530:D532"/>
    <mergeCell ref="E530:E532"/>
    <mergeCell ref="B530:B532"/>
    <mergeCell ref="C530:C532"/>
    <mergeCell ref="B527:B529"/>
    <mergeCell ref="C527:C529"/>
    <mergeCell ref="P527:P529"/>
    <mergeCell ref="F530:F532"/>
    <mergeCell ref="I530:I532"/>
    <mergeCell ref="P530:P532"/>
    <mergeCell ref="O527:O529"/>
    <mergeCell ref="O530:O532"/>
    <mergeCell ref="F527:F529"/>
    <mergeCell ref="I527:I529"/>
    <mergeCell ref="D545:D547"/>
    <mergeCell ref="E545:E547"/>
    <mergeCell ref="D548:D550"/>
    <mergeCell ref="E548:E550"/>
    <mergeCell ref="B548:B550"/>
    <mergeCell ref="C548:C550"/>
    <mergeCell ref="B545:B547"/>
    <mergeCell ref="C545:C547"/>
    <mergeCell ref="P545:P547"/>
    <mergeCell ref="F548:F550"/>
    <mergeCell ref="I548:I550"/>
    <mergeCell ref="P548:P550"/>
    <mergeCell ref="O545:O547"/>
    <mergeCell ref="O548:O550"/>
    <mergeCell ref="F545:F547"/>
    <mergeCell ref="I545:I547"/>
    <mergeCell ref="D539:D541"/>
    <mergeCell ref="E539:E541"/>
    <mergeCell ref="D542:D544"/>
    <mergeCell ref="E542:E544"/>
    <mergeCell ref="B542:B544"/>
    <mergeCell ref="C542:C544"/>
    <mergeCell ref="B539:B541"/>
    <mergeCell ref="C539:C541"/>
    <mergeCell ref="P539:P541"/>
    <mergeCell ref="F542:F544"/>
    <mergeCell ref="I542:I544"/>
    <mergeCell ref="P542:P544"/>
    <mergeCell ref="O539:O541"/>
    <mergeCell ref="O542:O544"/>
    <mergeCell ref="F539:F541"/>
    <mergeCell ref="I539:I541"/>
    <mergeCell ref="D557:D559"/>
    <mergeCell ref="E557:E559"/>
    <mergeCell ref="D560:D562"/>
    <mergeCell ref="E560:E562"/>
    <mergeCell ref="B560:B562"/>
    <mergeCell ref="C560:C562"/>
    <mergeCell ref="B557:B559"/>
    <mergeCell ref="C557:C559"/>
    <mergeCell ref="P557:P559"/>
    <mergeCell ref="F560:F562"/>
    <mergeCell ref="I560:I562"/>
    <mergeCell ref="P560:P562"/>
    <mergeCell ref="O557:O559"/>
    <mergeCell ref="O560:O562"/>
    <mergeCell ref="F557:F559"/>
    <mergeCell ref="I557:I559"/>
    <mergeCell ref="D551:D553"/>
    <mergeCell ref="E551:E553"/>
    <mergeCell ref="D554:D556"/>
    <mergeCell ref="E554:E556"/>
    <mergeCell ref="B554:B556"/>
    <mergeCell ref="C554:C556"/>
    <mergeCell ref="B551:B553"/>
    <mergeCell ref="C551:C553"/>
    <mergeCell ref="P551:P553"/>
    <mergeCell ref="F554:F556"/>
    <mergeCell ref="I554:I556"/>
    <mergeCell ref="P554:P556"/>
    <mergeCell ref="O551:O553"/>
    <mergeCell ref="O554:O556"/>
    <mergeCell ref="F551:F553"/>
    <mergeCell ref="I551:I553"/>
    <mergeCell ref="D569:D571"/>
    <mergeCell ref="E569:E571"/>
    <mergeCell ref="D572:D574"/>
    <mergeCell ref="E572:E574"/>
    <mergeCell ref="B572:B574"/>
    <mergeCell ref="C572:C574"/>
    <mergeCell ref="B569:B571"/>
    <mergeCell ref="C569:C571"/>
    <mergeCell ref="P569:P571"/>
    <mergeCell ref="F572:F574"/>
    <mergeCell ref="I572:I574"/>
    <mergeCell ref="P572:P574"/>
    <mergeCell ref="O569:O571"/>
    <mergeCell ref="O572:O574"/>
    <mergeCell ref="F569:F571"/>
    <mergeCell ref="I569:I571"/>
    <mergeCell ref="D563:D565"/>
    <mergeCell ref="E563:E565"/>
    <mergeCell ref="D566:D568"/>
    <mergeCell ref="E566:E568"/>
    <mergeCell ref="B566:B568"/>
    <mergeCell ref="C566:C568"/>
    <mergeCell ref="B563:B565"/>
    <mergeCell ref="C563:C565"/>
    <mergeCell ref="P563:P565"/>
    <mergeCell ref="F566:F568"/>
    <mergeCell ref="I566:I568"/>
    <mergeCell ref="P566:P568"/>
    <mergeCell ref="O563:O565"/>
    <mergeCell ref="O566:O568"/>
    <mergeCell ref="F563:F565"/>
    <mergeCell ref="I563:I565"/>
    <mergeCell ref="B584:B586"/>
    <mergeCell ref="C584:C586"/>
    <mergeCell ref="B581:B583"/>
    <mergeCell ref="C581:C583"/>
    <mergeCell ref="P581:P583"/>
    <mergeCell ref="F584:F586"/>
    <mergeCell ref="I584:I586"/>
    <mergeCell ref="P584:P586"/>
    <mergeCell ref="O581:O583"/>
    <mergeCell ref="O584:O586"/>
    <mergeCell ref="F581:F583"/>
    <mergeCell ref="I581:I583"/>
    <mergeCell ref="D575:D577"/>
    <mergeCell ref="E575:E577"/>
    <mergeCell ref="D578:D580"/>
    <mergeCell ref="E578:E580"/>
    <mergeCell ref="B578:B580"/>
    <mergeCell ref="C578:C580"/>
    <mergeCell ref="B575:B577"/>
    <mergeCell ref="C575:C577"/>
    <mergeCell ref="P575:P577"/>
    <mergeCell ref="F578:F580"/>
    <mergeCell ref="I578:I580"/>
    <mergeCell ref="P578:P580"/>
    <mergeCell ref="O575:O577"/>
    <mergeCell ref="O578:O580"/>
    <mergeCell ref="F575:F577"/>
    <mergeCell ref="I575:I577"/>
    <mergeCell ref="J575:J577"/>
    <mergeCell ref="J578:J580"/>
    <mergeCell ref="J581:J583"/>
    <mergeCell ref="J584:J586"/>
    <mergeCell ref="O599:O601"/>
    <mergeCell ref="F599:F601"/>
    <mergeCell ref="I599:I601"/>
    <mergeCell ref="P599:P601"/>
    <mergeCell ref="C599:C601"/>
    <mergeCell ref="D599:D601"/>
    <mergeCell ref="E599:E601"/>
    <mergeCell ref="D587:D589"/>
    <mergeCell ref="E587:E589"/>
    <mergeCell ref="D590:D592"/>
    <mergeCell ref="E590:E592"/>
    <mergeCell ref="P590:P592"/>
    <mergeCell ref="O587:O589"/>
    <mergeCell ref="O590:O592"/>
    <mergeCell ref="F587:F589"/>
    <mergeCell ref="I587:I589"/>
    <mergeCell ref="D581:D583"/>
    <mergeCell ref="E581:E583"/>
    <mergeCell ref="D584:D586"/>
    <mergeCell ref="E584:E586"/>
    <mergeCell ref="J587:J589"/>
    <mergeCell ref="J590:J592"/>
    <mergeCell ref="J593:J595"/>
    <mergeCell ref="J596:J598"/>
    <mergeCell ref="J599:J601"/>
    <mergeCell ref="K593:K595"/>
    <mergeCell ref="L593:L595"/>
    <mergeCell ref="K596:K598"/>
    <mergeCell ref="L596:L598"/>
    <mergeCell ref="K599:K601"/>
    <mergeCell ref="L599:L601"/>
    <mergeCell ref="F622:I622"/>
    <mergeCell ref="F608:F610"/>
    <mergeCell ref="H137:H139"/>
    <mergeCell ref="H140:H142"/>
    <mergeCell ref="I611:I613"/>
    <mergeCell ref="I608:I610"/>
    <mergeCell ref="I602:I604"/>
    <mergeCell ref="H35:H37"/>
    <mergeCell ref="P602:P604"/>
    <mergeCell ref="F602:F604"/>
    <mergeCell ref="O602:O604"/>
    <mergeCell ref="B602:B604"/>
    <mergeCell ref="C602:C604"/>
    <mergeCell ref="D602:D604"/>
    <mergeCell ref="E602:E604"/>
    <mergeCell ref="F605:F607"/>
    <mergeCell ref="I605:I607"/>
    <mergeCell ref="B608:B610"/>
    <mergeCell ref="C608:C610"/>
    <mergeCell ref="B605:B607"/>
    <mergeCell ref="C605:C607"/>
    <mergeCell ref="D605:D607"/>
    <mergeCell ref="E605:E607"/>
    <mergeCell ref="B590:B592"/>
    <mergeCell ref="C590:C592"/>
    <mergeCell ref="B587:B589"/>
    <mergeCell ref="C587:C589"/>
    <mergeCell ref="P587:P589"/>
    <mergeCell ref="F590:F592"/>
    <mergeCell ref="I590:I592"/>
    <mergeCell ref="O611:O613"/>
    <mergeCell ref="P605:P607"/>
    <mergeCell ref="C3:H3"/>
    <mergeCell ref="C4:H4"/>
    <mergeCell ref="C5:H5"/>
    <mergeCell ref="C6:H6"/>
    <mergeCell ref="P608:P610"/>
    <mergeCell ref="P611:P613"/>
    <mergeCell ref="O605:O607"/>
    <mergeCell ref="O608:O610"/>
    <mergeCell ref="B611:B613"/>
    <mergeCell ref="C611:C613"/>
    <mergeCell ref="D611:D613"/>
    <mergeCell ref="E611:E613"/>
    <mergeCell ref="F611:F613"/>
    <mergeCell ref="D608:D610"/>
    <mergeCell ref="E608:E610"/>
    <mergeCell ref="D596:D598"/>
    <mergeCell ref="E596:E598"/>
    <mergeCell ref="F593:F595"/>
    <mergeCell ref="I593:I595"/>
    <mergeCell ref="B596:B598"/>
    <mergeCell ref="C596:C598"/>
    <mergeCell ref="B593:B595"/>
    <mergeCell ref="C593:C595"/>
    <mergeCell ref="D593:D595"/>
    <mergeCell ref="E593:E595"/>
    <mergeCell ref="F596:F598"/>
    <mergeCell ref="I596:I598"/>
    <mergeCell ref="P596:P598"/>
    <mergeCell ref="O593:O595"/>
    <mergeCell ref="O596:O598"/>
    <mergeCell ref="P593:P595"/>
    <mergeCell ref="B599:B601"/>
  </mergeCells>
  <phoneticPr fontId="2" type="noConversion"/>
  <dataValidations count="1">
    <dataValidation type="list" allowBlank="1" showInputMessage="1" showErrorMessage="1" sqref="E14:E33 E35:E613">
      <formula1>$S$14:$S$18</formula1>
    </dataValidation>
  </dataValidations>
  <hyperlinks>
    <hyperlink ref="C1" location="Spis!B36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38" fitToHeight="0" orientation="landscape" r:id="rId1"/>
  <headerFooter alignWithMargins="0">
    <oddFooter>&amp;LModuł planu inwestycyjnego&amp;C&amp;P/&amp;N&amp;R&amp;A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5.77734375" style="70" customWidth="1"/>
    <col min="18" max="19" width="15.77734375" style="70" hidden="1" customWidth="1"/>
    <col min="20" max="20" width="7.33203125" style="70" hidden="1" customWidth="1"/>
    <col min="21" max="21" width="0" style="70" hidden="1" customWidth="1"/>
    <col min="22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  <c r="R1" s="448"/>
    </row>
    <row r="2" spans="1:24" s="101" customFormat="1" ht="24.95" customHeight="1">
      <c r="A2" s="472"/>
      <c r="B2" s="500" t="s">
        <v>18</v>
      </c>
      <c r="C2" s="500"/>
      <c r="D2" s="472"/>
      <c r="E2" s="472"/>
      <c r="F2" s="472"/>
      <c r="G2" s="472"/>
      <c r="H2" s="459"/>
      <c r="I2" s="429"/>
      <c r="J2" s="429"/>
      <c r="K2" s="429"/>
      <c r="L2" s="429"/>
      <c r="M2" s="429"/>
      <c r="N2" s="429"/>
      <c r="O2" s="430"/>
      <c r="P2" s="423"/>
      <c r="Q2" s="423"/>
      <c r="R2" s="423"/>
    </row>
    <row r="3" spans="1:24" ht="15" customHeight="1">
      <c r="A3" s="466"/>
      <c r="B3" s="482" t="s">
        <v>13</v>
      </c>
      <c r="C3" s="911" t="s">
        <v>20</v>
      </c>
      <c r="D3" s="912"/>
      <c r="E3" s="912"/>
      <c r="F3" s="912"/>
      <c r="G3" s="912"/>
      <c r="H3" s="887"/>
      <c r="I3" s="473"/>
      <c r="J3" s="473"/>
      <c r="K3" s="473"/>
      <c r="L3" s="473"/>
      <c r="M3" s="473"/>
      <c r="N3" s="473"/>
      <c r="O3" s="474"/>
      <c r="P3" s="474"/>
      <c r="Q3" s="448"/>
      <c r="R3" s="448"/>
    </row>
    <row r="4" spans="1:24" ht="15" customHeight="1">
      <c r="A4" s="466"/>
      <c r="B4" s="483" t="s">
        <v>28</v>
      </c>
      <c r="C4" s="911" t="s">
        <v>213</v>
      </c>
      <c r="D4" s="912"/>
      <c r="E4" s="912"/>
      <c r="F4" s="912"/>
      <c r="G4" s="912"/>
      <c r="H4" s="855"/>
      <c r="I4" s="471"/>
      <c r="J4" s="471"/>
      <c r="K4" s="471"/>
      <c r="L4" s="471"/>
      <c r="M4" s="471"/>
      <c r="N4" s="471"/>
      <c r="O4" s="448"/>
      <c r="P4" s="448"/>
      <c r="Q4" s="448"/>
      <c r="R4" s="448"/>
    </row>
    <row r="5" spans="1:24" ht="15" customHeight="1">
      <c r="A5" s="448"/>
      <c r="B5" s="465" t="s">
        <v>29</v>
      </c>
      <c r="C5" s="885" t="s">
        <v>79</v>
      </c>
      <c r="D5" s="885"/>
      <c r="E5" s="885"/>
      <c r="F5" s="885"/>
      <c r="G5" s="885"/>
      <c r="H5" s="855"/>
      <c r="I5" s="471"/>
      <c r="J5" s="471"/>
      <c r="K5" s="471"/>
      <c r="L5" s="471"/>
      <c r="M5" s="471"/>
      <c r="N5" s="471"/>
      <c r="O5" s="448"/>
      <c r="P5" s="448"/>
      <c r="Q5" s="448"/>
      <c r="R5" s="448"/>
    </row>
    <row r="6" spans="1:24" ht="50.1" customHeight="1">
      <c r="A6" s="448"/>
      <c r="B6" s="465" t="s">
        <v>35</v>
      </c>
      <c r="C6" s="885" t="s">
        <v>212</v>
      </c>
      <c r="D6" s="889"/>
      <c r="E6" s="889"/>
      <c r="F6" s="889"/>
      <c r="G6" s="889"/>
      <c r="H6" s="855"/>
      <c r="I6" s="471"/>
      <c r="J6" s="471"/>
      <c r="K6" s="471"/>
      <c r="L6" s="471"/>
      <c r="M6" s="471"/>
      <c r="N6" s="471"/>
      <c r="O6" s="448"/>
      <c r="P6" s="448"/>
      <c r="Q6" s="448"/>
      <c r="R6" s="448"/>
    </row>
    <row r="7" spans="1:24" s="71" customFormat="1" ht="30" customHeight="1" thickBot="1">
      <c r="A7" s="475"/>
      <c r="B7" s="476" t="s">
        <v>207</v>
      </c>
      <c r="C7" s="475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481"/>
    </row>
    <row r="8" spans="1:24" s="71" customFormat="1" ht="20.100000000000001" customHeight="1" thickBot="1">
      <c r="A8" s="475"/>
      <c r="B8" s="935" t="str">
        <f>'Tab.G1.1-4'!$B$8</f>
        <v>LP</v>
      </c>
      <c r="C8" s="908" t="str">
        <f>Tab.G6!$C$9</f>
        <v>Nazwa projektu inwestycyjnego</v>
      </c>
      <c r="D8" s="908" t="str">
        <f>Tab.G6!$D$9</f>
        <v>Lokalizacja projektu inwestycyjnego</v>
      </c>
      <c r="E8" s="908" t="str">
        <f>Tab.G6!$E$9</f>
        <v>Cel realizacji projektu</v>
      </c>
      <c r="F8" s="908" t="str">
        <f>Tab.G6!$F$9</f>
        <v>Spodziewane efekty, wynikające z realizacji projektu</v>
      </c>
      <c r="G8" s="908" t="str">
        <f>Tab.G6!$G$9</f>
        <v>Wartość dla poszczególnych spodziewanych efektów</v>
      </c>
      <c r="H8" s="908" t="str">
        <f>"Rodzaj i zakres powiązania projektu z główną działalnością"</f>
        <v>Rodzaj i zakres powiązania projektu z główną działalnością</v>
      </c>
      <c r="I8" s="908" t="str">
        <f>Tab.G6!$H$9</f>
        <v>Zakres prac</v>
      </c>
      <c r="J8" s="881" t="str">
        <f>"POZIOM NAKŁADÓW INWESTYCYJNYCH"</f>
        <v>POZIOM NAKŁADÓW INWESTYCYJNYCH</v>
      </c>
      <c r="K8" s="882"/>
      <c r="L8" s="882"/>
      <c r="M8" s="883"/>
      <c r="N8" s="883"/>
      <c r="O8" s="884"/>
      <c r="P8" s="944" t="str">
        <f>Tab.G6!$O$9</f>
        <v>UWAGI</v>
      </c>
      <c r="Q8" s="481"/>
      <c r="R8" s="481"/>
    </row>
    <row r="9" spans="1:24" ht="20.100000000000001" customHeight="1">
      <c r="A9" s="448"/>
      <c r="B9" s="905"/>
      <c r="C9" s="936"/>
      <c r="D9" s="938"/>
      <c r="E9" s="936"/>
      <c r="F9" s="940"/>
      <c r="G9" s="905"/>
      <c r="H9" s="936"/>
      <c r="I9" s="936"/>
      <c r="J9" s="879" t="str">
        <f>"OGÓŁEM"</f>
        <v>OGÓŁEM</v>
      </c>
      <c r="K9" s="804" t="str">
        <f>'Tab.G1.1-4'!$E$8</f>
        <v>PLAN DO REALIZACJI</v>
      </c>
      <c r="L9" s="805"/>
      <c r="M9" s="805"/>
      <c r="N9" s="805"/>
      <c r="O9" s="806"/>
      <c r="P9" s="936"/>
      <c r="Q9" s="446"/>
      <c r="R9" s="446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05"/>
      <c r="C10" s="936"/>
      <c r="D10" s="938"/>
      <c r="E10" s="936"/>
      <c r="F10" s="940"/>
      <c r="G10" s="905"/>
      <c r="H10" s="936"/>
      <c r="I10" s="936"/>
      <c r="J10" s="880"/>
      <c r="K10" s="514">
        <f>SUM(Rok_ZPR,1)</f>
        <v>2024</v>
      </c>
      <c r="L10" s="514">
        <f>SUM(K10,1)</f>
        <v>2025</v>
      </c>
      <c r="M10" s="514">
        <f>SUM(L10,1)</f>
        <v>2026</v>
      </c>
      <c r="N10" s="514">
        <f>SUM(M10,1)</f>
        <v>2027</v>
      </c>
      <c r="O10" s="684">
        <f>SUM(N10,1)</f>
        <v>2028</v>
      </c>
      <c r="P10" s="936"/>
      <c r="Q10" s="430"/>
      <c r="R10" s="430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06"/>
      <c r="C11" s="937"/>
      <c r="D11" s="939"/>
      <c r="E11" s="937"/>
      <c r="F11" s="941"/>
      <c r="G11" s="906"/>
      <c r="H11" s="937"/>
      <c r="I11" s="93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37"/>
      <c r="Q11" s="459"/>
      <c r="R11" s="459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460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102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460"/>
    </row>
    <row r="14" spans="1:24" s="74" customFormat="1" ht="12.75" customHeight="1">
      <c r="A14" s="468"/>
      <c r="B14" s="916">
        <v>1</v>
      </c>
      <c r="C14" s="942"/>
      <c r="D14" s="921"/>
      <c r="E14" s="921" t="s">
        <v>19</v>
      </c>
      <c r="F14" s="923" t="str">
        <f>VLOOKUP(E14,$S$14:$T$18,2,0)</f>
        <v>-</v>
      </c>
      <c r="G14" s="84"/>
      <c r="H14" s="921"/>
      <c r="I14" s="921"/>
      <c r="J14" s="914">
        <f>SUM(K14:O16)</f>
        <v>0</v>
      </c>
      <c r="K14" s="914"/>
      <c r="L14" s="914"/>
      <c r="M14" s="914"/>
      <c r="N14" s="914"/>
      <c r="O14" s="914"/>
      <c r="P14" s="914"/>
      <c r="Q14" s="460"/>
      <c r="R14" s="460"/>
      <c r="S14" s="85" t="s">
        <v>21</v>
      </c>
      <c r="T14" s="86" t="s">
        <v>22</v>
      </c>
    </row>
    <row r="15" spans="1:24" s="74" customFormat="1" ht="12.75" customHeight="1">
      <c r="A15" s="468"/>
      <c r="B15" s="916"/>
      <c r="C15" s="925"/>
      <c r="D15" s="921"/>
      <c r="E15" s="921"/>
      <c r="F15" s="923"/>
      <c r="G15" s="87"/>
      <c r="H15" s="921"/>
      <c r="I15" s="921"/>
      <c r="J15" s="914"/>
      <c r="K15" s="914"/>
      <c r="L15" s="914"/>
      <c r="M15" s="914"/>
      <c r="N15" s="914"/>
      <c r="O15" s="914"/>
      <c r="P15" s="914"/>
      <c r="Q15" s="460"/>
      <c r="R15" s="460"/>
      <c r="S15" s="88" t="s">
        <v>23</v>
      </c>
      <c r="T15" s="89" t="s">
        <v>43</v>
      </c>
    </row>
    <row r="16" spans="1:24" s="74" customFormat="1" ht="12.75" customHeight="1">
      <c r="A16" s="468"/>
      <c r="B16" s="917"/>
      <c r="C16" s="926"/>
      <c r="D16" s="922"/>
      <c r="E16" s="922"/>
      <c r="F16" s="924"/>
      <c r="G16" s="92"/>
      <c r="H16" s="922"/>
      <c r="I16" s="922"/>
      <c r="J16" s="915"/>
      <c r="K16" s="915"/>
      <c r="L16" s="915"/>
      <c r="M16" s="915"/>
      <c r="N16" s="915"/>
      <c r="O16" s="915"/>
      <c r="P16" s="915"/>
      <c r="Q16" s="460"/>
      <c r="R16" s="460"/>
      <c r="S16" s="88" t="s">
        <v>24</v>
      </c>
      <c r="T16" s="89" t="s">
        <v>25</v>
      </c>
    </row>
    <row r="17" spans="1:20" s="74" customFormat="1" ht="12.75" customHeight="1">
      <c r="A17" s="468"/>
      <c r="B17" s="916">
        <v>2</v>
      </c>
      <c r="C17" s="925"/>
      <c r="D17" s="921"/>
      <c r="E17" s="921" t="s">
        <v>19</v>
      </c>
      <c r="F17" s="923" t="str">
        <f>VLOOKUP(E17,$S$14:$T$18,2,0)</f>
        <v>-</v>
      </c>
      <c r="G17" s="84"/>
      <c r="H17" s="921"/>
      <c r="I17" s="921"/>
      <c r="J17" s="913">
        <f t="shared" ref="J17" si="1">SUM(K17:O19)</f>
        <v>0</v>
      </c>
      <c r="K17" s="913"/>
      <c r="L17" s="913"/>
      <c r="M17" s="913"/>
      <c r="N17" s="913"/>
      <c r="O17" s="913"/>
      <c r="P17" s="913"/>
      <c r="Q17" s="460"/>
      <c r="R17" s="460"/>
      <c r="S17" s="88" t="s">
        <v>26</v>
      </c>
      <c r="T17" s="89" t="s">
        <v>27</v>
      </c>
    </row>
    <row r="18" spans="1:20" s="74" customFormat="1" ht="12.75" customHeight="1" thickBot="1">
      <c r="A18" s="468"/>
      <c r="B18" s="916"/>
      <c r="C18" s="925"/>
      <c r="D18" s="921"/>
      <c r="E18" s="921"/>
      <c r="F18" s="923"/>
      <c r="G18" s="87"/>
      <c r="H18" s="921"/>
      <c r="I18" s="921"/>
      <c r="J18" s="914"/>
      <c r="K18" s="914"/>
      <c r="L18" s="914"/>
      <c r="M18" s="914"/>
      <c r="N18" s="914"/>
      <c r="O18" s="914"/>
      <c r="P18" s="914"/>
      <c r="Q18" s="460"/>
      <c r="R18" s="460"/>
      <c r="S18" s="93" t="s">
        <v>19</v>
      </c>
      <c r="T18" s="94" t="s">
        <v>19</v>
      </c>
    </row>
    <row r="19" spans="1:20" s="74" customFormat="1" ht="12.75" customHeight="1">
      <c r="A19" s="468"/>
      <c r="B19" s="917"/>
      <c r="C19" s="926"/>
      <c r="D19" s="922"/>
      <c r="E19" s="922"/>
      <c r="F19" s="924"/>
      <c r="G19" s="92"/>
      <c r="H19" s="922"/>
      <c r="I19" s="922"/>
      <c r="J19" s="915"/>
      <c r="K19" s="915"/>
      <c r="L19" s="915"/>
      <c r="M19" s="915"/>
      <c r="N19" s="915"/>
      <c r="O19" s="915"/>
      <c r="P19" s="915"/>
      <c r="Q19" s="460"/>
      <c r="R19" s="460"/>
      <c r="S19" s="95"/>
      <c r="T19" s="96"/>
    </row>
    <row r="20" spans="1:20" s="74" customFormat="1" ht="12.75" customHeight="1">
      <c r="A20" s="468"/>
      <c r="B20" s="916">
        <v>3</v>
      </c>
      <c r="C20" s="925"/>
      <c r="D20" s="921"/>
      <c r="E20" s="921" t="s">
        <v>19</v>
      </c>
      <c r="F20" s="923" t="str">
        <f>VLOOKUP(E20,$S$14:$T$18,2,0)</f>
        <v>-</v>
      </c>
      <c r="G20" s="84"/>
      <c r="H20" s="921"/>
      <c r="I20" s="921"/>
      <c r="J20" s="913">
        <f t="shared" ref="J20" si="2">SUM(K20:O22)</f>
        <v>0</v>
      </c>
      <c r="K20" s="913"/>
      <c r="L20" s="913"/>
      <c r="M20" s="913"/>
      <c r="N20" s="913"/>
      <c r="O20" s="913"/>
      <c r="P20" s="913"/>
      <c r="Q20" s="460"/>
      <c r="R20" s="460"/>
      <c r="S20" s="95"/>
      <c r="T20" s="96"/>
    </row>
    <row r="21" spans="1:20" s="74" customFormat="1" ht="12.75" customHeight="1">
      <c r="A21" s="468"/>
      <c r="B21" s="916"/>
      <c r="C21" s="925"/>
      <c r="D21" s="921"/>
      <c r="E21" s="921"/>
      <c r="F21" s="923"/>
      <c r="G21" s="87"/>
      <c r="H21" s="921"/>
      <c r="I21" s="921"/>
      <c r="J21" s="914"/>
      <c r="K21" s="914"/>
      <c r="L21" s="914"/>
      <c r="M21" s="914"/>
      <c r="N21" s="914"/>
      <c r="O21" s="914"/>
      <c r="P21" s="914"/>
      <c r="Q21" s="460"/>
      <c r="R21" s="460"/>
      <c r="S21" s="95"/>
      <c r="T21" s="96"/>
    </row>
    <row r="22" spans="1:20" s="74" customFormat="1" ht="12.75" customHeight="1">
      <c r="A22" s="468"/>
      <c r="B22" s="917"/>
      <c r="C22" s="926"/>
      <c r="D22" s="922"/>
      <c r="E22" s="922"/>
      <c r="F22" s="924"/>
      <c r="G22" s="92"/>
      <c r="H22" s="922"/>
      <c r="I22" s="922"/>
      <c r="J22" s="915"/>
      <c r="K22" s="915"/>
      <c r="L22" s="915"/>
      <c r="M22" s="915"/>
      <c r="N22" s="915"/>
      <c r="O22" s="915"/>
      <c r="P22" s="915"/>
      <c r="Q22" s="460"/>
      <c r="R22" s="460"/>
      <c r="S22" s="95"/>
      <c r="T22" s="96"/>
    </row>
    <row r="23" spans="1:20" s="74" customFormat="1" ht="12.75" customHeight="1">
      <c r="A23" s="468"/>
      <c r="B23" s="916">
        <v>4</v>
      </c>
      <c r="C23" s="925"/>
      <c r="D23" s="921"/>
      <c r="E23" s="921" t="s">
        <v>19</v>
      </c>
      <c r="F23" s="923" t="str">
        <f>VLOOKUP(E23,$S$14:$T$18,2,0)</f>
        <v>-</v>
      </c>
      <c r="G23" s="84"/>
      <c r="H23" s="921"/>
      <c r="I23" s="921"/>
      <c r="J23" s="913">
        <f t="shared" ref="J23" si="3">SUM(K23:O25)</f>
        <v>0</v>
      </c>
      <c r="K23" s="913"/>
      <c r="L23" s="913"/>
      <c r="M23" s="913"/>
      <c r="N23" s="913"/>
      <c r="O23" s="913"/>
      <c r="P23" s="913"/>
      <c r="Q23" s="460"/>
      <c r="R23" s="460"/>
      <c r="S23" s="95"/>
      <c r="T23" s="96"/>
    </row>
    <row r="24" spans="1:20" s="74" customFormat="1" ht="12.75" customHeight="1">
      <c r="A24" s="468"/>
      <c r="B24" s="916"/>
      <c r="C24" s="925"/>
      <c r="D24" s="921"/>
      <c r="E24" s="921"/>
      <c r="F24" s="923"/>
      <c r="G24" s="87"/>
      <c r="H24" s="921"/>
      <c r="I24" s="921"/>
      <c r="J24" s="914"/>
      <c r="K24" s="914"/>
      <c r="L24" s="914"/>
      <c r="M24" s="914"/>
      <c r="N24" s="914"/>
      <c r="O24" s="914"/>
      <c r="P24" s="914"/>
      <c r="Q24" s="460"/>
      <c r="R24" s="460"/>
      <c r="S24" s="95"/>
      <c r="T24" s="96"/>
    </row>
    <row r="25" spans="1:20" s="74" customFormat="1" ht="12.75" customHeight="1">
      <c r="A25" s="468"/>
      <c r="B25" s="917"/>
      <c r="C25" s="926"/>
      <c r="D25" s="922"/>
      <c r="E25" s="922"/>
      <c r="F25" s="924"/>
      <c r="G25" s="92"/>
      <c r="H25" s="922"/>
      <c r="I25" s="922"/>
      <c r="J25" s="915"/>
      <c r="K25" s="915"/>
      <c r="L25" s="915"/>
      <c r="M25" s="915"/>
      <c r="N25" s="915"/>
      <c r="O25" s="915"/>
      <c r="P25" s="915"/>
      <c r="Q25" s="460"/>
      <c r="R25" s="460"/>
      <c r="S25" s="95"/>
      <c r="T25" s="96"/>
    </row>
    <row r="26" spans="1:20" s="74" customFormat="1" ht="12.75" customHeight="1">
      <c r="A26" s="468"/>
      <c r="B26" s="916">
        <v>5</v>
      </c>
      <c r="C26" s="925"/>
      <c r="D26" s="921"/>
      <c r="E26" s="921" t="s">
        <v>19</v>
      </c>
      <c r="F26" s="923" t="str">
        <f>VLOOKUP(E26,$S$14:$T$18,2,0)</f>
        <v>-</v>
      </c>
      <c r="G26" s="84"/>
      <c r="H26" s="921"/>
      <c r="I26" s="921"/>
      <c r="J26" s="913">
        <f t="shared" ref="J26" si="4">SUM(K26:O28)</f>
        <v>0</v>
      </c>
      <c r="K26" s="913"/>
      <c r="L26" s="913"/>
      <c r="M26" s="913"/>
      <c r="N26" s="913"/>
      <c r="O26" s="913"/>
      <c r="P26" s="913"/>
      <c r="Q26" s="460"/>
      <c r="R26" s="460"/>
      <c r="S26" s="95"/>
      <c r="T26" s="96"/>
    </row>
    <row r="27" spans="1:20" s="74" customFormat="1" ht="12.75" customHeight="1">
      <c r="A27" s="468"/>
      <c r="B27" s="916"/>
      <c r="C27" s="925"/>
      <c r="D27" s="921"/>
      <c r="E27" s="921"/>
      <c r="F27" s="923"/>
      <c r="G27" s="87"/>
      <c r="H27" s="921"/>
      <c r="I27" s="921"/>
      <c r="J27" s="914"/>
      <c r="K27" s="914"/>
      <c r="L27" s="914"/>
      <c r="M27" s="914"/>
      <c r="N27" s="914"/>
      <c r="O27" s="914"/>
      <c r="P27" s="914"/>
      <c r="Q27" s="460"/>
      <c r="R27" s="460"/>
      <c r="S27" s="95"/>
      <c r="T27" s="96"/>
    </row>
    <row r="28" spans="1:20" s="74" customFormat="1" ht="12.75" customHeight="1">
      <c r="A28" s="468"/>
      <c r="B28" s="917"/>
      <c r="C28" s="926"/>
      <c r="D28" s="922"/>
      <c r="E28" s="922"/>
      <c r="F28" s="924"/>
      <c r="G28" s="92"/>
      <c r="H28" s="922"/>
      <c r="I28" s="922"/>
      <c r="J28" s="915"/>
      <c r="K28" s="915"/>
      <c r="L28" s="915"/>
      <c r="M28" s="915"/>
      <c r="N28" s="915"/>
      <c r="O28" s="915"/>
      <c r="P28" s="915"/>
      <c r="Q28" s="460"/>
      <c r="R28" s="460"/>
      <c r="S28" s="95"/>
      <c r="T28" s="96"/>
    </row>
    <row r="29" spans="1:20" s="74" customFormat="1" ht="12.75" customHeight="1">
      <c r="A29" s="468"/>
      <c r="B29" s="916">
        <v>6</v>
      </c>
      <c r="C29" s="925"/>
      <c r="D29" s="921"/>
      <c r="E29" s="921" t="s">
        <v>19</v>
      </c>
      <c r="F29" s="923" t="str">
        <f>VLOOKUP(E29,$S$14:$T$18,2,0)</f>
        <v>-</v>
      </c>
      <c r="G29" s="84"/>
      <c r="H29" s="921"/>
      <c r="I29" s="921"/>
      <c r="J29" s="913">
        <f t="shared" ref="J29" si="5">SUM(K29:O31)</f>
        <v>0</v>
      </c>
      <c r="K29" s="913"/>
      <c r="L29" s="913"/>
      <c r="M29" s="913"/>
      <c r="N29" s="913"/>
      <c r="O29" s="913"/>
      <c r="P29" s="913"/>
      <c r="Q29" s="460"/>
      <c r="R29" s="460"/>
      <c r="S29" s="95"/>
      <c r="T29" s="96"/>
    </row>
    <row r="30" spans="1:20" s="74" customFormat="1" ht="12.75" customHeight="1">
      <c r="A30" s="468"/>
      <c r="B30" s="916"/>
      <c r="C30" s="925"/>
      <c r="D30" s="921"/>
      <c r="E30" s="921"/>
      <c r="F30" s="923"/>
      <c r="G30" s="87"/>
      <c r="H30" s="921"/>
      <c r="I30" s="921"/>
      <c r="J30" s="914"/>
      <c r="K30" s="914"/>
      <c r="L30" s="914"/>
      <c r="M30" s="914"/>
      <c r="N30" s="914"/>
      <c r="O30" s="914"/>
      <c r="P30" s="914"/>
      <c r="Q30" s="460"/>
      <c r="R30" s="460"/>
      <c r="S30" s="95"/>
      <c r="T30" s="96"/>
    </row>
    <row r="31" spans="1:20" s="74" customFormat="1" ht="12.75" customHeight="1">
      <c r="A31" s="468"/>
      <c r="B31" s="917"/>
      <c r="C31" s="926"/>
      <c r="D31" s="922"/>
      <c r="E31" s="922"/>
      <c r="F31" s="924"/>
      <c r="G31" s="92"/>
      <c r="H31" s="922"/>
      <c r="I31" s="922"/>
      <c r="J31" s="915"/>
      <c r="K31" s="915"/>
      <c r="L31" s="915"/>
      <c r="M31" s="915"/>
      <c r="N31" s="915"/>
      <c r="O31" s="915"/>
      <c r="P31" s="915"/>
      <c r="Q31" s="460"/>
      <c r="R31" s="460"/>
      <c r="S31" s="95"/>
      <c r="T31" s="96"/>
    </row>
    <row r="32" spans="1:20" s="74" customFormat="1" ht="12.75" customHeight="1">
      <c r="A32" s="468"/>
      <c r="B32" s="933">
        <v>7</v>
      </c>
      <c r="C32" s="933"/>
      <c r="D32" s="933"/>
      <c r="E32" s="931" t="s">
        <v>19</v>
      </c>
      <c r="F32" s="929" t="str">
        <f>VLOOKUP(E32,$S$14:$T$18,2,0)</f>
        <v>-</v>
      </c>
      <c r="G32" s="103"/>
      <c r="H32" s="931"/>
      <c r="I32" s="931"/>
      <c r="J32" s="913">
        <f t="shared" ref="J32" si="6">SUM(K32:O34)</f>
        <v>0</v>
      </c>
      <c r="K32" s="913"/>
      <c r="L32" s="913"/>
      <c r="M32" s="913"/>
      <c r="N32" s="913"/>
      <c r="O32" s="913"/>
      <c r="P32" s="913"/>
      <c r="Q32" s="460"/>
      <c r="R32" s="460"/>
      <c r="S32" s="95"/>
      <c r="T32" s="96"/>
    </row>
    <row r="33" spans="1:20" s="74" customFormat="1" ht="12.75" customHeight="1">
      <c r="A33" s="468"/>
      <c r="B33" s="916"/>
      <c r="C33" s="916"/>
      <c r="D33" s="916"/>
      <c r="E33" s="921"/>
      <c r="F33" s="923"/>
      <c r="G33" s="87"/>
      <c r="H33" s="921"/>
      <c r="I33" s="921"/>
      <c r="J33" s="914"/>
      <c r="K33" s="914"/>
      <c r="L33" s="914"/>
      <c r="M33" s="914"/>
      <c r="N33" s="914"/>
      <c r="O33" s="914"/>
      <c r="P33" s="914"/>
      <c r="Q33" s="460"/>
      <c r="R33" s="460"/>
      <c r="S33" s="95"/>
      <c r="T33" s="96"/>
    </row>
    <row r="34" spans="1:20" s="74" customFormat="1" ht="12.75" customHeight="1">
      <c r="A34" s="468"/>
      <c r="B34" s="934"/>
      <c r="C34" s="934"/>
      <c r="D34" s="934"/>
      <c r="E34" s="932"/>
      <c r="F34" s="930"/>
      <c r="G34" s="398"/>
      <c r="H34" s="932"/>
      <c r="I34" s="932"/>
      <c r="J34" s="915"/>
      <c r="K34" s="930"/>
      <c r="L34" s="930"/>
      <c r="M34" s="930"/>
      <c r="N34" s="930"/>
      <c r="O34" s="930"/>
      <c r="P34" s="930"/>
      <c r="Q34" s="460"/>
      <c r="R34" s="460"/>
      <c r="S34" s="95"/>
      <c r="T34" s="96"/>
    </row>
    <row r="35" spans="1:20" s="74" customFormat="1" ht="12.75" customHeight="1">
      <c r="A35" s="468"/>
      <c r="B35" s="916">
        <v>8</v>
      </c>
      <c r="C35" s="925"/>
      <c r="D35" s="921"/>
      <c r="E35" s="921" t="s">
        <v>19</v>
      </c>
      <c r="F35" s="923" t="str">
        <f>VLOOKUP(E35,$S$14:$T$18,2,0)</f>
        <v>-</v>
      </c>
      <c r="G35" s="84"/>
      <c r="H35" s="921"/>
      <c r="I35" s="921"/>
      <c r="J35" s="913">
        <f t="shared" ref="J35" si="7">SUM(K35:O37)</f>
        <v>0</v>
      </c>
      <c r="K35" s="914"/>
      <c r="L35" s="914"/>
      <c r="M35" s="914"/>
      <c r="N35" s="914"/>
      <c r="O35" s="914"/>
      <c r="P35" s="914"/>
      <c r="Q35" s="460"/>
      <c r="R35" s="460"/>
      <c r="S35" s="95"/>
      <c r="T35" s="96"/>
    </row>
    <row r="36" spans="1:20" s="74" customFormat="1" ht="12.75" customHeight="1">
      <c r="A36" s="468"/>
      <c r="B36" s="916"/>
      <c r="C36" s="925"/>
      <c r="D36" s="921"/>
      <c r="E36" s="921"/>
      <c r="F36" s="923"/>
      <c r="G36" s="87"/>
      <c r="H36" s="921"/>
      <c r="I36" s="921"/>
      <c r="J36" s="914"/>
      <c r="K36" s="914"/>
      <c r="L36" s="914"/>
      <c r="M36" s="914"/>
      <c r="N36" s="914"/>
      <c r="O36" s="914"/>
      <c r="P36" s="914"/>
      <c r="Q36" s="460"/>
      <c r="R36" s="460"/>
      <c r="S36" s="95"/>
      <c r="T36" s="96"/>
    </row>
    <row r="37" spans="1:20" s="74" customFormat="1" ht="12.75" customHeight="1">
      <c r="A37" s="468"/>
      <c r="B37" s="917"/>
      <c r="C37" s="926"/>
      <c r="D37" s="922"/>
      <c r="E37" s="922"/>
      <c r="F37" s="924"/>
      <c r="G37" s="92"/>
      <c r="H37" s="922"/>
      <c r="I37" s="922"/>
      <c r="J37" s="915"/>
      <c r="K37" s="915"/>
      <c r="L37" s="915"/>
      <c r="M37" s="915"/>
      <c r="N37" s="915"/>
      <c r="O37" s="915"/>
      <c r="P37" s="915"/>
      <c r="Q37" s="460"/>
      <c r="R37" s="460"/>
      <c r="S37" s="95"/>
      <c r="T37" s="96"/>
    </row>
    <row r="38" spans="1:20" s="74" customFormat="1" ht="12.75" customHeight="1">
      <c r="A38" s="468"/>
      <c r="B38" s="916">
        <v>9</v>
      </c>
      <c r="C38" s="925"/>
      <c r="D38" s="921"/>
      <c r="E38" s="921" t="s">
        <v>19</v>
      </c>
      <c r="F38" s="923" t="str">
        <f>VLOOKUP(E38,$S$14:$T$18,2,0)</f>
        <v>-</v>
      </c>
      <c r="G38" s="84"/>
      <c r="H38" s="921"/>
      <c r="I38" s="921"/>
      <c r="J38" s="913">
        <f t="shared" ref="J38" si="8">SUM(K38:O40)</f>
        <v>0</v>
      </c>
      <c r="K38" s="913"/>
      <c r="L38" s="913"/>
      <c r="M38" s="913"/>
      <c r="N38" s="913"/>
      <c r="O38" s="913"/>
      <c r="P38" s="913"/>
      <c r="Q38" s="460"/>
      <c r="R38" s="460"/>
      <c r="S38" s="95"/>
      <c r="T38" s="96"/>
    </row>
    <row r="39" spans="1:20" s="74" customFormat="1" ht="12.75" customHeight="1">
      <c r="A39" s="468"/>
      <c r="B39" s="916"/>
      <c r="C39" s="925"/>
      <c r="D39" s="921"/>
      <c r="E39" s="921"/>
      <c r="F39" s="923"/>
      <c r="G39" s="87"/>
      <c r="H39" s="921"/>
      <c r="I39" s="921"/>
      <c r="J39" s="914"/>
      <c r="K39" s="914"/>
      <c r="L39" s="914"/>
      <c r="M39" s="914"/>
      <c r="N39" s="914"/>
      <c r="O39" s="914"/>
      <c r="P39" s="914"/>
      <c r="Q39" s="460"/>
      <c r="R39" s="460"/>
      <c r="S39" s="95"/>
      <c r="T39" s="96"/>
    </row>
    <row r="40" spans="1:20" s="74" customFormat="1" ht="12.75" customHeight="1">
      <c r="A40" s="468"/>
      <c r="B40" s="917"/>
      <c r="C40" s="926"/>
      <c r="D40" s="922"/>
      <c r="E40" s="922"/>
      <c r="F40" s="924"/>
      <c r="G40" s="92"/>
      <c r="H40" s="922"/>
      <c r="I40" s="922"/>
      <c r="J40" s="915"/>
      <c r="K40" s="915"/>
      <c r="L40" s="915"/>
      <c r="M40" s="915"/>
      <c r="N40" s="915"/>
      <c r="O40" s="915"/>
      <c r="P40" s="915"/>
      <c r="Q40" s="460"/>
      <c r="R40" s="460"/>
      <c r="S40" s="95"/>
      <c r="T40" s="96"/>
    </row>
    <row r="41" spans="1:20" s="74" customFormat="1" ht="12.75" customHeight="1">
      <c r="A41" s="468"/>
      <c r="B41" s="916">
        <v>10</v>
      </c>
      <c r="C41" s="925"/>
      <c r="D41" s="921"/>
      <c r="E41" s="921" t="s">
        <v>19</v>
      </c>
      <c r="F41" s="923" t="str">
        <f>VLOOKUP(E41,$S$14:$T$18,2,0)</f>
        <v>-</v>
      </c>
      <c r="G41" s="84"/>
      <c r="H41" s="921"/>
      <c r="I41" s="921"/>
      <c r="J41" s="913">
        <f t="shared" ref="J41" si="9">SUM(K41:O43)</f>
        <v>0</v>
      </c>
      <c r="K41" s="913"/>
      <c r="L41" s="913"/>
      <c r="M41" s="913"/>
      <c r="N41" s="913"/>
      <c r="O41" s="913"/>
      <c r="P41" s="913"/>
      <c r="Q41" s="460"/>
      <c r="R41" s="460"/>
      <c r="S41" s="95"/>
      <c r="T41" s="96"/>
    </row>
    <row r="42" spans="1:20" s="74" customFormat="1" ht="12.75" customHeight="1">
      <c r="A42" s="468"/>
      <c r="B42" s="916"/>
      <c r="C42" s="925"/>
      <c r="D42" s="921"/>
      <c r="E42" s="921"/>
      <c r="F42" s="923"/>
      <c r="G42" s="87"/>
      <c r="H42" s="921"/>
      <c r="I42" s="921"/>
      <c r="J42" s="914"/>
      <c r="K42" s="914"/>
      <c r="L42" s="914"/>
      <c r="M42" s="914"/>
      <c r="N42" s="914"/>
      <c r="O42" s="914"/>
      <c r="P42" s="914"/>
      <c r="Q42" s="460"/>
      <c r="R42" s="460"/>
      <c r="S42" s="95"/>
      <c r="T42" s="96"/>
    </row>
    <row r="43" spans="1:20" s="74" customFormat="1" ht="12.75" customHeight="1" thickBot="1">
      <c r="A43" s="468"/>
      <c r="B43" s="917"/>
      <c r="C43" s="926"/>
      <c r="D43" s="922"/>
      <c r="E43" s="922"/>
      <c r="F43" s="924"/>
      <c r="G43" s="92"/>
      <c r="H43" s="922"/>
      <c r="I43" s="922"/>
      <c r="J43" s="915"/>
      <c r="K43" s="915"/>
      <c r="L43" s="915"/>
      <c r="M43" s="915"/>
      <c r="N43" s="915"/>
      <c r="O43" s="915"/>
      <c r="P43" s="915"/>
      <c r="Q43" s="460"/>
      <c r="R43" s="460"/>
      <c r="S43" s="95"/>
      <c r="T43" s="96"/>
    </row>
    <row r="44" spans="1:20" s="95" customFormat="1" ht="15.75" hidden="1" customHeight="1" outlineLevel="1">
      <c r="A44" s="484"/>
      <c r="B44" s="916">
        <v>11</v>
      </c>
      <c r="C44" s="925"/>
      <c r="D44" s="921"/>
      <c r="E44" s="921" t="s">
        <v>19</v>
      </c>
      <c r="F44" s="923" t="str">
        <f>VLOOKUP(E44,$S$14:$T$18,2,0)</f>
        <v>-</v>
      </c>
      <c r="G44" s="84"/>
      <c r="H44" s="921"/>
      <c r="I44" s="921"/>
      <c r="J44" s="913">
        <f t="shared" ref="J44" si="10">SUM(K44:O46)</f>
        <v>0</v>
      </c>
      <c r="K44" s="913"/>
      <c r="L44" s="913"/>
      <c r="M44" s="913"/>
      <c r="N44" s="913"/>
      <c r="O44" s="913"/>
      <c r="P44" s="913"/>
      <c r="Q44" s="484"/>
      <c r="R44" s="484"/>
    </row>
    <row r="45" spans="1:20" s="95" customFormat="1" ht="15.75" hidden="1" customHeight="1" outlineLevel="1">
      <c r="A45" s="484"/>
      <c r="B45" s="916"/>
      <c r="C45" s="925"/>
      <c r="D45" s="921"/>
      <c r="E45" s="921"/>
      <c r="F45" s="923"/>
      <c r="G45" s="87"/>
      <c r="H45" s="921"/>
      <c r="I45" s="921"/>
      <c r="J45" s="914"/>
      <c r="K45" s="914"/>
      <c r="L45" s="914"/>
      <c r="M45" s="914"/>
      <c r="N45" s="914"/>
      <c r="O45" s="914"/>
      <c r="P45" s="914"/>
      <c r="Q45" s="484"/>
      <c r="R45" s="484"/>
    </row>
    <row r="46" spans="1:20" s="72" customFormat="1" ht="15.75" hidden="1" customHeight="1" outlineLevel="1">
      <c r="A46" s="478"/>
      <c r="B46" s="917"/>
      <c r="C46" s="926"/>
      <c r="D46" s="922"/>
      <c r="E46" s="922"/>
      <c r="F46" s="924"/>
      <c r="G46" s="92"/>
      <c r="H46" s="922"/>
      <c r="I46" s="922"/>
      <c r="J46" s="915"/>
      <c r="K46" s="915"/>
      <c r="L46" s="915"/>
      <c r="M46" s="915"/>
      <c r="N46" s="915"/>
      <c r="O46" s="915"/>
      <c r="P46" s="915"/>
      <c r="Q46" s="478"/>
      <c r="R46" s="478"/>
    </row>
    <row r="47" spans="1:20" s="72" customFormat="1" ht="15.75" hidden="1" customHeight="1" outlineLevel="1">
      <c r="A47" s="478"/>
      <c r="B47" s="916">
        <v>12</v>
      </c>
      <c r="C47" s="925"/>
      <c r="D47" s="921"/>
      <c r="E47" s="921" t="s">
        <v>19</v>
      </c>
      <c r="F47" s="923" t="str">
        <f>VLOOKUP(E47,$S$14:$T$18,2,0)</f>
        <v>-</v>
      </c>
      <c r="G47" s="84"/>
      <c r="H47" s="921"/>
      <c r="I47" s="921"/>
      <c r="J47" s="913">
        <f t="shared" ref="J47" si="11">SUM(K47:O49)</f>
        <v>0</v>
      </c>
      <c r="K47" s="913"/>
      <c r="L47" s="913"/>
      <c r="M47" s="913"/>
      <c r="N47" s="913"/>
      <c r="O47" s="913"/>
      <c r="P47" s="913"/>
      <c r="Q47" s="478"/>
      <c r="R47" s="478"/>
    </row>
    <row r="48" spans="1:20" s="95" customFormat="1" ht="15.75" hidden="1" customHeight="1" outlineLevel="1">
      <c r="A48" s="484"/>
      <c r="B48" s="916"/>
      <c r="C48" s="925"/>
      <c r="D48" s="921"/>
      <c r="E48" s="921"/>
      <c r="F48" s="923"/>
      <c r="G48" s="87"/>
      <c r="H48" s="921"/>
      <c r="I48" s="921"/>
      <c r="J48" s="914"/>
      <c r="K48" s="914"/>
      <c r="L48" s="914"/>
      <c r="M48" s="914"/>
      <c r="N48" s="914"/>
      <c r="O48" s="914"/>
      <c r="P48" s="914"/>
      <c r="Q48" s="484"/>
      <c r="R48" s="484"/>
    </row>
    <row r="49" spans="1:18" s="95" customFormat="1" ht="15.75" hidden="1" customHeight="1" outlineLevel="1">
      <c r="A49" s="484"/>
      <c r="B49" s="917"/>
      <c r="C49" s="926"/>
      <c r="D49" s="922"/>
      <c r="E49" s="922"/>
      <c r="F49" s="924"/>
      <c r="G49" s="92"/>
      <c r="H49" s="922"/>
      <c r="I49" s="922"/>
      <c r="J49" s="915"/>
      <c r="K49" s="915"/>
      <c r="L49" s="915"/>
      <c r="M49" s="915"/>
      <c r="N49" s="915"/>
      <c r="O49" s="915"/>
      <c r="P49" s="915"/>
      <c r="Q49" s="484"/>
      <c r="R49" s="484"/>
    </row>
    <row r="50" spans="1:18" s="95" customFormat="1" ht="15.75" hidden="1" customHeight="1" outlineLevel="1">
      <c r="A50" s="484"/>
      <c r="B50" s="916">
        <v>13</v>
      </c>
      <c r="C50" s="925"/>
      <c r="D50" s="921"/>
      <c r="E50" s="921" t="s">
        <v>19</v>
      </c>
      <c r="F50" s="923" t="str">
        <f>VLOOKUP(E50,$S$14:$T$18,2,0)</f>
        <v>-</v>
      </c>
      <c r="G50" s="84"/>
      <c r="H50" s="921"/>
      <c r="I50" s="921"/>
      <c r="J50" s="913">
        <f t="shared" ref="J50" si="12">SUM(K50:O52)</f>
        <v>0</v>
      </c>
      <c r="K50" s="913"/>
      <c r="L50" s="913"/>
      <c r="M50" s="913"/>
      <c r="N50" s="913"/>
      <c r="O50" s="913"/>
      <c r="P50" s="913"/>
      <c r="Q50" s="484"/>
      <c r="R50" s="484"/>
    </row>
    <row r="51" spans="1:18" s="95" customFormat="1" ht="15.75" hidden="1" customHeight="1" outlineLevel="1">
      <c r="A51" s="484"/>
      <c r="B51" s="916"/>
      <c r="C51" s="925"/>
      <c r="D51" s="921"/>
      <c r="E51" s="921"/>
      <c r="F51" s="923"/>
      <c r="G51" s="87"/>
      <c r="H51" s="921"/>
      <c r="I51" s="921"/>
      <c r="J51" s="914"/>
      <c r="K51" s="914"/>
      <c r="L51" s="914"/>
      <c r="M51" s="914"/>
      <c r="N51" s="914"/>
      <c r="O51" s="914"/>
      <c r="P51" s="914"/>
      <c r="Q51" s="484"/>
      <c r="R51" s="484"/>
    </row>
    <row r="52" spans="1:18" s="95" customFormat="1" ht="15.75" hidden="1" customHeight="1" outlineLevel="1">
      <c r="A52" s="484"/>
      <c r="B52" s="917"/>
      <c r="C52" s="926"/>
      <c r="D52" s="922"/>
      <c r="E52" s="922"/>
      <c r="F52" s="924"/>
      <c r="G52" s="92"/>
      <c r="H52" s="922"/>
      <c r="I52" s="922"/>
      <c r="J52" s="915"/>
      <c r="K52" s="915"/>
      <c r="L52" s="915"/>
      <c r="M52" s="915"/>
      <c r="N52" s="915"/>
      <c r="O52" s="915"/>
      <c r="P52" s="915"/>
      <c r="Q52" s="484"/>
      <c r="R52" s="484"/>
    </row>
    <row r="53" spans="1:18" s="95" customFormat="1" ht="15.75" hidden="1" customHeight="1" outlineLevel="1">
      <c r="A53" s="484"/>
      <c r="B53" s="916">
        <v>14</v>
      </c>
      <c r="C53" s="925"/>
      <c r="D53" s="921"/>
      <c r="E53" s="921" t="s">
        <v>19</v>
      </c>
      <c r="F53" s="923" t="str">
        <f>VLOOKUP(E53,$S$14:$T$18,2,0)</f>
        <v>-</v>
      </c>
      <c r="G53" s="84"/>
      <c r="H53" s="921"/>
      <c r="I53" s="921"/>
      <c r="J53" s="913">
        <f t="shared" ref="J53" si="13">SUM(K53:O55)</f>
        <v>0</v>
      </c>
      <c r="K53" s="913"/>
      <c r="L53" s="913"/>
      <c r="M53" s="913"/>
      <c r="N53" s="913"/>
      <c r="O53" s="913"/>
      <c r="P53" s="913"/>
      <c r="Q53" s="484"/>
      <c r="R53" s="484"/>
    </row>
    <row r="54" spans="1:18" s="95" customFormat="1" ht="15.75" hidden="1" customHeight="1" outlineLevel="1">
      <c r="A54" s="484"/>
      <c r="B54" s="916"/>
      <c r="C54" s="925"/>
      <c r="D54" s="921"/>
      <c r="E54" s="921"/>
      <c r="F54" s="923"/>
      <c r="G54" s="87"/>
      <c r="H54" s="921"/>
      <c r="I54" s="921"/>
      <c r="J54" s="914"/>
      <c r="K54" s="914"/>
      <c r="L54" s="914"/>
      <c r="M54" s="914"/>
      <c r="N54" s="914"/>
      <c r="O54" s="914"/>
      <c r="P54" s="914"/>
      <c r="Q54" s="484"/>
      <c r="R54" s="484"/>
    </row>
    <row r="55" spans="1:18" s="95" customFormat="1" ht="15.75" hidden="1" customHeight="1" outlineLevel="1">
      <c r="A55" s="484"/>
      <c r="B55" s="917"/>
      <c r="C55" s="926"/>
      <c r="D55" s="922"/>
      <c r="E55" s="922"/>
      <c r="F55" s="924"/>
      <c r="G55" s="92"/>
      <c r="H55" s="922"/>
      <c r="I55" s="922"/>
      <c r="J55" s="915"/>
      <c r="K55" s="915"/>
      <c r="L55" s="915"/>
      <c r="M55" s="915"/>
      <c r="N55" s="915"/>
      <c r="O55" s="915"/>
      <c r="P55" s="915"/>
      <c r="Q55" s="484"/>
      <c r="R55" s="484"/>
    </row>
    <row r="56" spans="1:18" s="95" customFormat="1" ht="15.75" hidden="1" customHeight="1" outlineLevel="1">
      <c r="A56" s="484"/>
      <c r="B56" s="916">
        <v>15</v>
      </c>
      <c r="C56" s="925"/>
      <c r="D56" s="921"/>
      <c r="E56" s="921" t="s">
        <v>19</v>
      </c>
      <c r="F56" s="923" t="str">
        <f>VLOOKUP(E56,$S$14:$T$18,2,0)</f>
        <v>-</v>
      </c>
      <c r="G56" s="84"/>
      <c r="H56" s="921"/>
      <c r="I56" s="921"/>
      <c r="J56" s="913">
        <f t="shared" ref="J56" si="14">SUM(K56:O58)</f>
        <v>0</v>
      </c>
      <c r="K56" s="913"/>
      <c r="L56" s="913"/>
      <c r="M56" s="913"/>
      <c r="N56" s="913"/>
      <c r="O56" s="913"/>
      <c r="P56" s="913"/>
      <c r="Q56" s="484"/>
      <c r="R56" s="484"/>
    </row>
    <row r="57" spans="1:18" s="95" customFormat="1" ht="15.75" hidden="1" customHeight="1" outlineLevel="1">
      <c r="A57" s="484"/>
      <c r="B57" s="916"/>
      <c r="C57" s="925"/>
      <c r="D57" s="921"/>
      <c r="E57" s="921"/>
      <c r="F57" s="923"/>
      <c r="G57" s="87"/>
      <c r="H57" s="921"/>
      <c r="I57" s="921"/>
      <c r="J57" s="914"/>
      <c r="K57" s="914"/>
      <c r="L57" s="914"/>
      <c r="M57" s="914"/>
      <c r="N57" s="914"/>
      <c r="O57" s="914"/>
      <c r="P57" s="914"/>
      <c r="Q57" s="484"/>
      <c r="R57" s="484"/>
    </row>
    <row r="58" spans="1:18" s="95" customFormat="1" ht="15.75" hidden="1" customHeight="1" outlineLevel="1">
      <c r="A58" s="484"/>
      <c r="B58" s="917"/>
      <c r="C58" s="926"/>
      <c r="D58" s="922"/>
      <c r="E58" s="922"/>
      <c r="F58" s="924"/>
      <c r="G58" s="92"/>
      <c r="H58" s="922"/>
      <c r="I58" s="922"/>
      <c r="J58" s="915"/>
      <c r="K58" s="915"/>
      <c r="L58" s="915"/>
      <c r="M58" s="915"/>
      <c r="N58" s="915"/>
      <c r="O58" s="915"/>
      <c r="P58" s="915"/>
      <c r="Q58" s="484"/>
      <c r="R58" s="484"/>
    </row>
    <row r="59" spans="1:18" s="95" customFormat="1" ht="15.75" hidden="1" customHeight="1" outlineLevel="1">
      <c r="A59" s="484"/>
      <c r="B59" s="916">
        <v>16</v>
      </c>
      <c r="C59" s="925"/>
      <c r="D59" s="921"/>
      <c r="E59" s="921" t="s">
        <v>19</v>
      </c>
      <c r="F59" s="923" t="e">
        <f>IF(F$26=0,0,F33/F$26)</f>
        <v>#VALUE!</v>
      </c>
      <c r="G59" s="84"/>
      <c r="H59" s="921"/>
      <c r="I59" s="921"/>
      <c r="J59" s="913">
        <f t="shared" ref="J59" si="15">SUM(K59:O61)</f>
        <v>0</v>
      </c>
      <c r="K59" s="913"/>
      <c r="L59" s="913"/>
      <c r="M59" s="913"/>
      <c r="N59" s="913"/>
      <c r="O59" s="913"/>
      <c r="P59" s="913"/>
      <c r="Q59" s="484"/>
      <c r="R59" s="484"/>
    </row>
    <row r="60" spans="1:18" s="95" customFormat="1" ht="15.75" hidden="1" customHeight="1" outlineLevel="1">
      <c r="A60" s="484"/>
      <c r="B60" s="916"/>
      <c r="C60" s="925"/>
      <c r="D60" s="921"/>
      <c r="E60" s="921"/>
      <c r="F60" s="923"/>
      <c r="G60" s="87"/>
      <c r="H60" s="921"/>
      <c r="I60" s="921"/>
      <c r="J60" s="914"/>
      <c r="K60" s="914"/>
      <c r="L60" s="914"/>
      <c r="M60" s="914"/>
      <c r="N60" s="914"/>
      <c r="O60" s="914"/>
      <c r="P60" s="914"/>
      <c r="Q60" s="484"/>
      <c r="R60" s="484"/>
    </row>
    <row r="61" spans="1:18" s="95" customFormat="1" ht="15.75" hidden="1" customHeight="1" outlineLevel="1">
      <c r="A61" s="484"/>
      <c r="B61" s="917"/>
      <c r="C61" s="926"/>
      <c r="D61" s="922"/>
      <c r="E61" s="922"/>
      <c r="F61" s="924"/>
      <c r="G61" s="92"/>
      <c r="H61" s="922"/>
      <c r="I61" s="922"/>
      <c r="J61" s="915"/>
      <c r="K61" s="915"/>
      <c r="L61" s="915"/>
      <c r="M61" s="915"/>
      <c r="N61" s="915"/>
      <c r="O61" s="915"/>
      <c r="P61" s="915"/>
      <c r="Q61" s="484"/>
      <c r="R61" s="484"/>
    </row>
    <row r="62" spans="1:18" s="95" customFormat="1" ht="15.75" hidden="1" customHeight="1" outlineLevel="1">
      <c r="A62" s="484"/>
      <c r="B62" s="916">
        <v>17</v>
      </c>
      <c r="C62" s="925"/>
      <c r="D62" s="921"/>
      <c r="E62" s="921" t="s">
        <v>19</v>
      </c>
      <c r="F62" s="923" t="str">
        <f>VLOOKUP(E62,$S$14:$T$18,2,0)</f>
        <v>-</v>
      </c>
      <c r="G62" s="84"/>
      <c r="H62" s="921"/>
      <c r="I62" s="921"/>
      <c r="J62" s="913">
        <f t="shared" ref="J62" si="16">SUM(K62:O64)</f>
        <v>0</v>
      </c>
      <c r="K62" s="913"/>
      <c r="L62" s="913"/>
      <c r="M62" s="913"/>
      <c r="N62" s="913"/>
      <c r="O62" s="913"/>
      <c r="P62" s="913"/>
      <c r="Q62" s="484"/>
      <c r="R62" s="484"/>
    </row>
    <row r="63" spans="1:18" s="95" customFormat="1" ht="15.75" hidden="1" customHeight="1" outlineLevel="1">
      <c r="A63" s="484"/>
      <c r="B63" s="916"/>
      <c r="C63" s="925"/>
      <c r="D63" s="921"/>
      <c r="E63" s="921"/>
      <c r="F63" s="923"/>
      <c r="G63" s="87"/>
      <c r="H63" s="921"/>
      <c r="I63" s="921"/>
      <c r="J63" s="914"/>
      <c r="K63" s="914"/>
      <c r="L63" s="914"/>
      <c r="M63" s="914"/>
      <c r="N63" s="914"/>
      <c r="O63" s="914"/>
      <c r="P63" s="914"/>
      <c r="Q63" s="484"/>
      <c r="R63" s="484"/>
    </row>
    <row r="64" spans="1:18" s="95" customFormat="1" ht="15.75" hidden="1" customHeight="1" outlineLevel="1">
      <c r="A64" s="484"/>
      <c r="B64" s="917"/>
      <c r="C64" s="926"/>
      <c r="D64" s="922"/>
      <c r="E64" s="922"/>
      <c r="F64" s="924"/>
      <c r="G64" s="92"/>
      <c r="H64" s="922"/>
      <c r="I64" s="922"/>
      <c r="J64" s="915"/>
      <c r="K64" s="915"/>
      <c r="L64" s="915"/>
      <c r="M64" s="915"/>
      <c r="N64" s="915"/>
      <c r="O64" s="915"/>
      <c r="P64" s="915"/>
      <c r="Q64" s="484"/>
      <c r="R64" s="484"/>
    </row>
    <row r="65" spans="1:18" s="95" customFormat="1" ht="15.75" hidden="1" customHeight="1" outlineLevel="1">
      <c r="A65" s="484"/>
      <c r="B65" s="916">
        <v>18</v>
      </c>
      <c r="C65" s="925"/>
      <c r="D65" s="921"/>
      <c r="E65" s="921" t="s">
        <v>19</v>
      </c>
      <c r="F65" s="923" t="str">
        <f>VLOOKUP(E65,$S$14:$T$18,2,0)</f>
        <v>-</v>
      </c>
      <c r="G65" s="84"/>
      <c r="H65" s="921"/>
      <c r="I65" s="921"/>
      <c r="J65" s="913">
        <f t="shared" ref="J65" si="17">SUM(K65:O67)</f>
        <v>0</v>
      </c>
      <c r="K65" s="913"/>
      <c r="L65" s="913"/>
      <c r="M65" s="913"/>
      <c r="N65" s="913"/>
      <c r="O65" s="913"/>
      <c r="P65" s="913"/>
      <c r="Q65" s="484"/>
      <c r="R65" s="484"/>
    </row>
    <row r="66" spans="1:18" s="95" customFormat="1" ht="15.75" hidden="1" customHeight="1" outlineLevel="1">
      <c r="A66" s="484"/>
      <c r="B66" s="916"/>
      <c r="C66" s="925"/>
      <c r="D66" s="921"/>
      <c r="E66" s="921"/>
      <c r="F66" s="923"/>
      <c r="G66" s="87"/>
      <c r="H66" s="921"/>
      <c r="I66" s="921"/>
      <c r="J66" s="914"/>
      <c r="K66" s="914"/>
      <c r="L66" s="914"/>
      <c r="M66" s="914"/>
      <c r="N66" s="914"/>
      <c r="O66" s="914"/>
      <c r="P66" s="914"/>
      <c r="Q66" s="484"/>
      <c r="R66" s="484"/>
    </row>
    <row r="67" spans="1:18" s="95" customFormat="1" ht="15.75" hidden="1" customHeight="1" outlineLevel="1">
      <c r="A67" s="484"/>
      <c r="B67" s="917"/>
      <c r="C67" s="926"/>
      <c r="D67" s="922"/>
      <c r="E67" s="922"/>
      <c r="F67" s="924"/>
      <c r="G67" s="92"/>
      <c r="H67" s="922"/>
      <c r="I67" s="922"/>
      <c r="J67" s="915"/>
      <c r="K67" s="915"/>
      <c r="L67" s="915"/>
      <c r="M67" s="915"/>
      <c r="N67" s="915"/>
      <c r="O67" s="915"/>
      <c r="P67" s="915"/>
      <c r="Q67" s="484"/>
      <c r="R67" s="484"/>
    </row>
    <row r="68" spans="1:18" s="95" customFormat="1" ht="15.75" hidden="1" customHeight="1" outlineLevel="1">
      <c r="A68" s="484"/>
      <c r="B68" s="916">
        <v>19</v>
      </c>
      <c r="C68" s="925"/>
      <c r="D68" s="921"/>
      <c r="E68" s="921" t="s">
        <v>19</v>
      </c>
      <c r="F68" s="923" t="str">
        <f>VLOOKUP(E68,$S$14:$T$18,2,0)</f>
        <v>-</v>
      </c>
      <c r="G68" s="84"/>
      <c r="H68" s="921"/>
      <c r="I68" s="921"/>
      <c r="J68" s="913">
        <f t="shared" ref="J68" si="18">SUM(K68:O70)</f>
        <v>0</v>
      </c>
      <c r="K68" s="913"/>
      <c r="L68" s="913"/>
      <c r="M68" s="913"/>
      <c r="N68" s="913"/>
      <c r="O68" s="913"/>
      <c r="P68" s="913"/>
      <c r="Q68" s="484"/>
      <c r="R68" s="484"/>
    </row>
    <row r="69" spans="1:18" s="95" customFormat="1" ht="15.75" hidden="1" customHeight="1" outlineLevel="1">
      <c r="A69" s="484"/>
      <c r="B69" s="916"/>
      <c r="C69" s="925"/>
      <c r="D69" s="921"/>
      <c r="E69" s="921"/>
      <c r="F69" s="923"/>
      <c r="G69" s="87"/>
      <c r="H69" s="921"/>
      <c r="I69" s="921"/>
      <c r="J69" s="914"/>
      <c r="K69" s="914"/>
      <c r="L69" s="914"/>
      <c r="M69" s="914"/>
      <c r="N69" s="914"/>
      <c r="O69" s="914"/>
      <c r="P69" s="914"/>
      <c r="Q69" s="484"/>
      <c r="R69" s="484"/>
    </row>
    <row r="70" spans="1:18" s="95" customFormat="1" ht="15.75" hidden="1" customHeight="1" outlineLevel="1">
      <c r="A70" s="484"/>
      <c r="B70" s="917"/>
      <c r="C70" s="926"/>
      <c r="D70" s="922"/>
      <c r="E70" s="922"/>
      <c r="F70" s="924"/>
      <c r="G70" s="92"/>
      <c r="H70" s="922"/>
      <c r="I70" s="922"/>
      <c r="J70" s="915"/>
      <c r="K70" s="915"/>
      <c r="L70" s="915"/>
      <c r="M70" s="915"/>
      <c r="N70" s="915"/>
      <c r="O70" s="915"/>
      <c r="P70" s="915"/>
      <c r="Q70" s="484"/>
      <c r="R70" s="484"/>
    </row>
    <row r="71" spans="1:18" s="95" customFormat="1" ht="15.75" hidden="1" customHeight="1" outlineLevel="1">
      <c r="A71" s="484"/>
      <c r="B71" s="916">
        <v>20</v>
      </c>
      <c r="C71" s="925"/>
      <c r="D71" s="921"/>
      <c r="E71" s="921" t="s">
        <v>19</v>
      </c>
      <c r="F71" s="923" t="str">
        <f>VLOOKUP(E71,$S$14:$T$18,2,0)</f>
        <v>-</v>
      </c>
      <c r="G71" s="84"/>
      <c r="H71" s="921"/>
      <c r="I71" s="921"/>
      <c r="J71" s="913">
        <f t="shared" ref="J71" si="19">SUM(K71:O73)</f>
        <v>0</v>
      </c>
      <c r="K71" s="913"/>
      <c r="L71" s="913"/>
      <c r="M71" s="913"/>
      <c r="N71" s="913"/>
      <c r="O71" s="913"/>
      <c r="P71" s="913"/>
      <c r="Q71" s="484"/>
      <c r="R71" s="484"/>
    </row>
    <row r="72" spans="1:18" s="95" customFormat="1" ht="15.75" hidden="1" customHeight="1" outlineLevel="1">
      <c r="A72" s="484"/>
      <c r="B72" s="916"/>
      <c r="C72" s="925"/>
      <c r="D72" s="921"/>
      <c r="E72" s="921"/>
      <c r="F72" s="923"/>
      <c r="G72" s="87"/>
      <c r="H72" s="921"/>
      <c r="I72" s="921"/>
      <c r="J72" s="914"/>
      <c r="K72" s="914"/>
      <c r="L72" s="914"/>
      <c r="M72" s="914"/>
      <c r="N72" s="914"/>
      <c r="O72" s="914"/>
      <c r="P72" s="914"/>
      <c r="Q72" s="484"/>
      <c r="R72" s="484"/>
    </row>
    <row r="73" spans="1:18" s="95" customFormat="1" ht="15.75" hidden="1" customHeight="1" outlineLevel="1">
      <c r="A73" s="484"/>
      <c r="B73" s="917"/>
      <c r="C73" s="926"/>
      <c r="D73" s="922"/>
      <c r="E73" s="922"/>
      <c r="F73" s="924"/>
      <c r="G73" s="92"/>
      <c r="H73" s="922"/>
      <c r="I73" s="922"/>
      <c r="J73" s="915"/>
      <c r="K73" s="915"/>
      <c r="L73" s="915"/>
      <c r="M73" s="915"/>
      <c r="N73" s="915"/>
      <c r="O73" s="915"/>
      <c r="P73" s="915"/>
      <c r="Q73" s="484"/>
      <c r="R73" s="484"/>
    </row>
    <row r="74" spans="1:18" s="95" customFormat="1" ht="15.75" hidden="1" customHeight="1" outlineLevel="1">
      <c r="A74" s="484"/>
      <c r="B74" s="916">
        <v>21</v>
      </c>
      <c r="C74" s="925"/>
      <c r="D74" s="921"/>
      <c r="E74" s="921" t="s">
        <v>19</v>
      </c>
      <c r="F74" s="923" t="str">
        <f>VLOOKUP(E74,$S$14:$T$18,2,0)</f>
        <v>-</v>
      </c>
      <c r="G74" s="84"/>
      <c r="H74" s="921"/>
      <c r="I74" s="921"/>
      <c r="J74" s="913">
        <f t="shared" ref="J74" si="20">SUM(K74:O76)</f>
        <v>0</v>
      </c>
      <c r="K74" s="913"/>
      <c r="L74" s="913"/>
      <c r="M74" s="913"/>
      <c r="N74" s="913"/>
      <c r="O74" s="913"/>
      <c r="P74" s="913"/>
      <c r="Q74" s="484"/>
      <c r="R74" s="484"/>
    </row>
    <row r="75" spans="1:18" s="95" customFormat="1" ht="15.75" hidden="1" customHeight="1" outlineLevel="1">
      <c r="A75" s="484"/>
      <c r="B75" s="916"/>
      <c r="C75" s="925"/>
      <c r="D75" s="921"/>
      <c r="E75" s="921"/>
      <c r="F75" s="923"/>
      <c r="G75" s="87"/>
      <c r="H75" s="921"/>
      <c r="I75" s="921"/>
      <c r="J75" s="914"/>
      <c r="K75" s="914"/>
      <c r="L75" s="914"/>
      <c r="M75" s="914"/>
      <c r="N75" s="914"/>
      <c r="O75" s="914"/>
      <c r="P75" s="914"/>
      <c r="Q75" s="484"/>
      <c r="R75" s="484"/>
    </row>
    <row r="76" spans="1:18" s="95" customFormat="1" ht="15.75" hidden="1" customHeight="1" outlineLevel="1">
      <c r="A76" s="484"/>
      <c r="B76" s="917"/>
      <c r="C76" s="926"/>
      <c r="D76" s="922"/>
      <c r="E76" s="922"/>
      <c r="F76" s="924"/>
      <c r="G76" s="92"/>
      <c r="H76" s="922"/>
      <c r="I76" s="922"/>
      <c r="J76" s="915"/>
      <c r="K76" s="915"/>
      <c r="L76" s="915"/>
      <c r="M76" s="915"/>
      <c r="N76" s="915"/>
      <c r="O76" s="915"/>
      <c r="P76" s="915"/>
      <c r="Q76" s="484"/>
      <c r="R76" s="484"/>
    </row>
    <row r="77" spans="1:18" s="95" customFormat="1" ht="15.75" hidden="1" customHeight="1" outlineLevel="1">
      <c r="A77" s="484"/>
      <c r="B77" s="916">
        <v>22</v>
      </c>
      <c r="C77" s="925"/>
      <c r="D77" s="921"/>
      <c r="E77" s="921" t="s">
        <v>19</v>
      </c>
      <c r="F77" s="923" t="str">
        <f>VLOOKUP(E77,$S$14:$T$18,2,0)</f>
        <v>-</v>
      </c>
      <c r="G77" s="84"/>
      <c r="H77" s="921"/>
      <c r="I77" s="921"/>
      <c r="J77" s="913">
        <f t="shared" ref="J77" si="21">SUM(K77:O79)</f>
        <v>0</v>
      </c>
      <c r="K77" s="913"/>
      <c r="L77" s="913"/>
      <c r="M77" s="913"/>
      <c r="N77" s="913"/>
      <c r="O77" s="913"/>
      <c r="P77" s="913"/>
      <c r="Q77" s="484"/>
      <c r="R77" s="484"/>
    </row>
    <row r="78" spans="1:18" s="95" customFormat="1" ht="15.75" hidden="1" customHeight="1" outlineLevel="1">
      <c r="A78" s="484"/>
      <c r="B78" s="916"/>
      <c r="C78" s="925"/>
      <c r="D78" s="921"/>
      <c r="E78" s="921"/>
      <c r="F78" s="923"/>
      <c r="G78" s="87"/>
      <c r="H78" s="921"/>
      <c r="I78" s="921"/>
      <c r="J78" s="914"/>
      <c r="K78" s="914"/>
      <c r="L78" s="914"/>
      <c r="M78" s="914"/>
      <c r="N78" s="914"/>
      <c r="O78" s="914"/>
      <c r="P78" s="914"/>
      <c r="Q78" s="484"/>
      <c r="R78" s="484"/>
    </row>
    <row r="79" spans="1:18" s="95" customFormat="1" ht="15.75" hidden="1" customHeight="1" outlineLevel="1">
      <c r="A79" s="484"/>
      <c r="B79" s="917"/>
      <c r="C79" s="926"/>
      <c r="D79" s="922"/>
      <c r="E79" s="922"/>
      <c r="F79" s="924"/>
      <c r="G79" s="92"/>
      <c r="H79" s="922"/>
      <c r="I79" s="922"/>
      <c r="J79" s="915"/>
      <c r="K79" s="915"/>
      <c r="L79" s="915"/>
      <c r="M79" s="915"/>
      <c r="N79" s="915"/>
      <c r="O79" s="915"/>
      <c r="P79" s="915"/>
      <c r="Q79" s="484"/>
      <c r="R79" s="484"/>
    </row>
    <row r="80" spans="1:18" s="95" customFormat="1" ht="15.75" hidden="1" customHeight="1" outlineLevel="1">
      <c r="A80" s="484"/>
      <c r="B80" s="916">
        <v>23</v>
      </c>
      <c r="C80" s="925"/>
      <c r="D80" s="921"/>
      <c r="E80" s="921" t="s">
        <v>19</v>
      </c>
      <c r="F80" s="923" t="str">
        <f>VLOOKUP(E80,$S$14:$T$18,2,0)</f>
        <v>-</v>
      </c>
      <c r="G80" s="84"/>
      <c r="H80" s="921"/>
      <c r="I80" s="921"/>
      <c r="J80" s="913">
        <f t="shared" ref="J80" si="22">SUM(K80:O82)</f>
        <v>0</v>
      </c>
      <c r="K80" s="913"/>
      <c r="L80" s="913"/>
      <c r="M80" s="913"/>
      <c r="N80" s="913"/>
      <c r="O80" s="913"/>
      <c r="P80" s="913"/>
      <c r="Q80" s="484"/>
      <c r="R80" s="484"/>
    </row>
    <row r="81" spans="1:18" s="95" customFormat="1" ht="15.75" hidden="1" customHeight="1" outlineLevel="1">
      <c r="A81" s="484"/>
      <c r="B81" s="916"/>
      <c r="C81" s="925"/>
      <c r="D81" s="921"/>
      <c r="E81" s="921"/>
      <c r="F81" s="923"/>
      <c r="G81" s="87"/>
      <c r="H81" s="921"/>
      <c r="I81" s="921"/>
      <c r="J81" s="914"/>
      <c r="K81" s="914"/>
      <c r="L81" s="914"/>
      <c r="M81" s="914"/>
      <c r="N81" s="914"/>
      <c r="O81" s="914"/>
      <c r="P81" s="914"/>
      <c r="Q81" s="484"/>
      <c r="R81" s="484"/>
    </row>
    <row r="82" spans="1:18" s="95" customFormat="1" ht="15.75" hidden="1" customHeight="1" outlineLevel="1">
      <c r="A82" s="484"/>
      <c r="B82" s="917"/>
      <c r="C82" s="926"/>
      <c r="D82" s="922"/>
      <c r="E82" s="922"/>
      <c r="F82" s="924"/>
      <c r="G82" s="92"/>
      <c r="H82" s="922"/>
      <c r="I82" s="922"/>
      <c r="J82" s="915"/>
      <c r="K82" s="915"/>
      <c r="L82" s="915"/>
      <c r="M82" s="915"/>
      <c r="N82" s="915"/>
      <c r="O82" s="915"/>
      <c r="P82" s="915"/>
      <c r="Q82" s="484"/>
      <c r="R82" s="484"/>
    </row>
    <row r="83" spans="1:18" s="95" customFormat="1" ht="15.75" hidden="1" customHeight="1" outlineLevel="1">
      <c r="A83" s="484"/>
      <c r="B83" s="916">
        <v>24</v>
      </c>
      <c r="C83" s="925"/>
      <c r="D83" s="921"/>
      <c r="E83" s="921" t="s">
        <v>19</v>
      </c>
      <c r="F83" s="923" t="str">
        <f>VLOOKUP(E83,$S$14:$T$18,2,0)</f>
        <v>-</v>
      </c>
      <c r="G83" s="84"/>
      <c r="H83" s="921"/>
      <c r="I83" s="921"/>
      <c r="J83" s="913">
        <f t="shared" ref="J83" si="23">SUM(K83:O85)</f>
        <v>0</v>
      </c>
      <c r="K83" s="913"/>
      <c r="L83" s="913"/>
      <c r="M83" s="913"/>
      <c r="N83" s="913"/>
      <c r="O83" s="913"/>
      <c r="P83" s="913"/>
      <c r="Q83" s="484"/>
      <c r="R83" s="484"/>
    </row>
    <row r="84" spans="1:18" s="95" customFormat="1" ht="15.75" hidden="1" customHeight="1" outlineLevel="1">
      <c r="A84" s="484"/>
      <c r="B84" s="916"/>
      <c r="C84" s="925"/>
      <c r="D84" s="921"/>
      <c r="E84" s="921"/>
      <c r="F84" s="923"/>
      <c r="G84" s="87"/>
      <c r="H84" s="921"/>
      <c r="I84" s="921"/>
      <c r="J84" s="914"/>
      <c r="K84" s="914"/>
      <c r="L84" s="914"/>
      <c r="M84" s="914"/>
      <c r="N84" s="914"/>
      <c r="O84" s="914"/>
      <c r="P84" s="914"/>
      <c r="Q84" s="484"/>
      <c r="R84" s="484"/>
    </row>
    <row r="85" spans="1:18" s="95" customFormat="1" ht="15.75" hidden="1" customHeight="1" outlineLevel="1">
      <c r="A85" s="484"/>
      <c r="B85" s="917"/>
      <c r="C85" s="926"/>
      <c r="D85" s="922"/>
      <c r="E85" s="922"/>
      <c r="F85" s="924"/>
      <c r="G85" s="92"/>
      <c r="H85" s="922"/>
      <c r="I85" s="922"/>
      <c r="J85" s="915"/>
      <c r="K85" s="915"/>
      <c r="L85" s="915"/>
      <c r="M85" s="915"/>
      <c r="N85" s="915"/>
      <c r="O85" s="915"/>
      <c r="P85" s="915"/>
      <c r="Q85" s="484"/>
      <c r="R85" s="484"/>
    </row>
    <row r="86" spans="1:18" s="95" customFormat="1" ht="15.75" hidden="1" customHeight="1" outlineLevel="1">
      <c r="A86" s="484"/>
      <c r="B86" s="916">
        <v>25</v>
      </c>
      <c r="C86" s="925"/>
      <c r="D86" s="921"/>
      <c r="E86" s="921" t="s">
        <v>19</v>
      </c>
      <c r="F86" s="923" t="str">
        <f>VLOOKUP(E86,$S$14:$T$18,2,0)</f>
        <v>-</v>
      </c>
      <c r="G86" s="84"/>
      <c r="H86" s="921"/>
      <c r="I86" s="921"/>
      <c r="J86" s="913">
        <f t="shared" ref="J86" si="24">SUM(K86:O88)</f>
        <v>0</v>
      </c>
      <c r="K86" s="913"/>
      <c r="L86" s="913"/>
      <c r="M86" s="913"/>
      <c r="N86" s="913"/>
      <c r="O86" s="913"/>
      <c r="P86" s="913"/>
      <c r="Q86" s="484"/>
      <c r="R86" s="484"/>
    </row>
    <row r="87" spans="1:18" s="95" customFormat="1" ht="15.75" hidden="1" customHeight="1" outlineLevel="1">
      <c r="A87" s="484"/>
      <c r="B87" s="916"/>
      <c r="C87" s="925"/>
      <c r="D87" s="921"/>
      <c r="E87" s="921"/>
      <c r="F87" s="923"/>
      <c r="G87" s="87"/>
      <c r="H87" s="921"/>
      <c r="I87" s="921"/>
      <c r="J87" s="914"/>
      <c r="K87" s="914"/>
      <c r="L87" s="914"/>
      <c r="M87" s="914"/>
      <c r="N87" s="914"/>
      <c r="O87" s="914"/>
      <c r="P87" s="914"/>
      <c r="Q87" s="484"/>
      <c r="R87" s="484"/>
    </row>
    <row r="88" spans="1:18" s="95" customFormat="1" ht="15.75" hidden="1" customHeight="1" outlineLevel="1">
      <c r="A88" s="484"/>
      <c r="B88" s="917"/>
      <c r="C88" s="926"/>
      <c r="D88" s="922"/>
      <c r="E88" s="922"/>
      <c r="F88" s="924"/>
      <c r="G88" s="92"/>
      <c r="H88" s="922"/>
      <c r="I88" s="922"/>
      <c r="J88" s="915"/>
      <c r="K88" s="915"/>
      <c r="L88" s="915"/>
      <c r="M88" s="915"/>
      <c r="N88" s="915"/>
      <c r="O88" s="915"/>
      <c r="P88" s="915"/>
      <c r="Q88" s="484"/>
      <c r="R88" s="484"/>
    </row>
    <row r="89" spans="1:18" s="95" customFormat="1" ht="15.75" hidden="1" customHeight="1" outlineLevel="1">
      <c r="A89" s="484"/>
      <c r="B89" s="916">
        <v>26</v>
      </c>
      <c r="C89" s="925"/>
      <c r="D89" s="921"/>
      <c r="E89" s="921" t="s">
        <v>19</v>
      </c>
      <c r="F89" s="923" t="str">
        <f>VLOOKUP(E89,$S$14:$T$18,2,0)</f>
        <v>-</v>
      </c>
      <c r="G89" s="84"/>
      <c r="H89" s="921"/>
      <c r="I89" s="921"/>
      <c r="J89" s="913">
        <f t="shared" ref="J89" si="25">SUM(K89:O91)</f>
        <v>0</v>
      </c>
      <c r="K89" s="913"/>
      <c r="L89" s="913"/>
      <c r="M89" s="913"/>
      <c r="N89" s="913"/>
      <c r="O89" s="913"/>
      <c r="P89" s="913"/>
      <c r="Q89" s="484"/>
      <c r="R89" s="484"/>
    </row>
    <row r="90" spans="1:18" s="95" customFormat="1" ht="15.75" hidden="1" customHeight="1" outlineLevel="1">
      <c r="A90" s="484"/>
      <c r="B90" s="916"/>
      <c r="C90" s="925"/>
      <c r="D90" s="921"/>
      <c r="E90" s="921"/>
      <c r="F90" s="923"/>
      <c r="G90" s="87"/>
      <c r="H90" s="921"/>
      <c r="I90" s="921"/>
      <c r="J90" s="914"/>
      <c r="K90" s="914"/>
      <c r="L90" s="914"/>
      <c r="M90" s="914"/>
      <c r="N90" s="914"/>
      <c r="O90" s="914"/>
      <c r="P90" s="914"/>
      <c r="Q90" s="484"/>
      <c r="R90" s="484"/>
    </row>
    <row r="91" spans="1:18" s="95" customFormat="1" ht="15.75" hidden="1" customHeight="1" outlineLevel="1">
      <c r="A91" s="484"/>
      <c r="B91" s="917"/>
      <c r="C91" s="926"/>
      <c r="D91" s="922"/>
      <c r="E91" s="922"/>
      <c r="F91" s="924"/>
      <c r="G91" s="92"/>
      <c r="H91" s="922"/>
      <c r="I91" s="922"/>
      <c r="J91" s="915"/>
      <c r="K91" s="915"/>
      <c r="L91" s="915"/>
      <c r="M91" s="915"/>
      <c r="N91" s="915"/>
      <c r="O91" s="915"/>
      <c r="P91" s="915"/>
      <c r="Q91" s="484"/>
      <c r="R91" s="484"/>
    </row>
    <row r="92" spans="1:18" s="95" customFormat="1" ht="15.75" hidden="1" customHeight="1" outlineLevel="1">
      <c r="A92" s="484"/>
      <c r="B92" s="916">
        <v>27</v>
      </c>
      <c r="C92" s="925"/>
      <c r="D92" s="921"/>
      <c r="E92" s="921" t="s">
        <v>19</v>
      </c>
      <c r="F92" s="923" t="str">
        <f>VLOOKUP(E92,$S$14:$T$18,2,0)</f>
        <v>-</v>
      </c>
      <c r="G92" s="84"/>
      <c r="H92" s="921"/>
      <c r="I92" s="921"/>
      <c r="J92" s="913">
        <f t="shared" ref="J92" si="26">SUM(K92:O94)</f>
        <v>0</v>
      </c>
      <c r="K92" s="913"/>
      <c r="L92" s="913"/>
      <c r="M92" s="913"/>
      <c r="N92" s="913"/>
      <c r="O92" s="913"/>
      <c r="P92" s="913"/>
      <c r="Q92" s="484"/>
      <c r="R92" s="484"/>
    </row>
    <row r="93" spans="1:18" s="95" customFormat="1" ht="15.75" hidden="1" customHeight="1" outlineLevel="1">
      <c r="A93" s="484"/>
      <c r="B93" s="916"/>
      <c r="C93" s="925"/>
      <c r="D93" s="921"/>
      <c r="E93" s="921"/>
      <c r="F93" s="923"/>
      <c r="G93" s="87"/>
      <c r="H93" s="921"/>
      <c r="I93" s="921"/>
      <c r="J93" s="914"/>
      <c r="K93" s="914"/>
      <c r="L93" s="914"/>
      <c r="M93" s="914"/>
      <c r="N93" s="914"/>
      <c r="O93" s="914"/>
      <c r="P93" s="914"/>
      <c r="Q93" s="484"/>
      <c r="R93" s="484"/>
    </row>
    <row r="94" spans="1:18" s="95" customFormat="1" ht="15.75" hidden="1" customHeight="1" outlineLevel="1">
      <c r="A94" s="484"/>
      <c r="B94" s="917"/>
      <c r="C94" s="926"/>
      <c r="D94" s="922"/>
      <c r="E94" s="922"/>
      <c r="F94" s="924"/>
      <c r="G94" s="92"/>
      <c r="H94" s="922"/>
      <c r="I94" s="922"/>
      <c r="J94" s="915"/>
      <c r="K94" s="915"/>
      <c r="L94" s="915"/>
      <c r="M94" s="915"/>
      <c r="N94" s="915"/>
      <c r="O94" s="915"/>
      <c r="P94" s="915"/>
      <c r="Q94" s="484"/>
      <c r="R94" s="484"/>
    </row>
    <row r="95" spans="1:18" s="95" customFormat="1" ht="15.75" hidden="1" customHeight="1" outlineLevel="1">
      <c r="A95" s="484"/>
      <c r="B95" s="916">
        <v>28</v>
      </c>
      <c r="C95" s="925"/>
      <c r="D95" s="921"/>
      <c r="E95" s="921" t="s">
        <v>19</v>
      </c>
      <c r="F95" s="923" t="str">
        <f>VLOOKUP(E95,$S$14:$T$18,2,0)</f>
        <v>-</v>
      </c>
      <c r="G95" s="84"/>
      <c r="H95" s="921"/>
      <c r="I95" s="921"/>
      <c r="J95" s="913">
        <f t="shared" ref="J95" si="27">SUM(K95:O97)</f>
        <v>0</v>
      </c>
      <c r="K95" s="913"/>
      <c r="L95" s="913"/>
      <c r="M95" s="913"/>
      <c r="N95" s="913"/>
      <c r="O95" s="913"/>
      <c r="P95" s="913"/>
      <c r="Q95" s="484"/>
      <c r="R95" s="484"/>
    </row>
    <row r="96" spans="1:18" s="95" customFormat="1" ht="15.75" hidden="1" customHeight="1" outlineLevel="1">
      <c r="A96" s="484"/>
      <c r="B96" s="916"/>
      <c r="C96" s="925"/>
      <c r="D96" s="921"/>
      <c r="E96" s="921"/>
      <c r="F96" s="923"/>
      <c r="G96" s="87"/>
      <c r="H96" s="921"/>
      <c r="I96" s="921"/>
      <c r="J96" s="914"/>
      <c r="K96" s="914"/>
      <c r="L96" s="914"/>
      <c r="M96" s="914"/>
      <c r="N96" s="914"/>
      <c r="O96" s="914"/>
      <c r="P96" s="914"/>
      <c r="Q96" s="484"/>
      <c r="R96" s="484"/>
    </row>
    <row r="97" spans="1:18" s="95" customFormat="1" ht="15.75" hidden="1" customHeight="1" outlineLevel="1">
      <c r="A97" s="484"/>
      <c r="B97" s="917"/>
      <c r="C97" s="926"/>
      <c r="D97" s="922"/>
      <c r="E97" s="922"/>
      <c r="F97" s="924"/>
      <c r="G97" s="92"/>
      <c r="H97" s="922"/>
      <c r="I97" s="922"/>
      <c r="J97" s="915"/>
      <c r="K97" s="915"/>
      <c r="L97" s="915"/>
      <c r="M97" s="915"/>
      <c r="N97" s="915"/>
      <c r="O97" s="915"/>
      <c r="P97" s="915"/>
      <c r="Q97" s="484"/>
      <c r="R97" s="484"/>
    </row>
    <row r="98" spans="1:18" s="95" customFormat="1" ht="15.75" hidden="1" customHeight="1" outlineLevel="1">
      <c r="A98" s="484"/>
      <c r="B98" s="916">
        <v>29</v>
      </c>
      <c r="C98" s="925"/>
      <c r="D98" s="921"/>
      <c r="E98" s="921" t="s">
        <v>19</v>
      </c>
      <c r="F98" s="923" t="str">
        <f>VLOOKUP(E98,$S$14:$T$18,2,0)</f>
        <v>-</v>
      </c>
      <c r="G98" s="84"/>
      <c r="H98" s="921"/>
      <c r="I98" s="921"/>
      <c r="J98" s="913">
        <f t="shared" ref="J98" si="28">SUM(K98:O100)</f>
        <v>0</v>
      </c>
      <c r="K98" s="913"/>
      <c r="L98" s="913"/>
      <c r="M98" s="913"/>
      <c r="N98" s="913"/>
      <c r="O98" s="913"/>
      <c r="P98" s="913"/>
      <c r="Q98" s="484"/>
      <c r="R98" s="484"/>
    </row>
    <row r="99" spans="1:18" s="95" customFormat="1" ht="15.75" hidden="1" customHeight="1" outlineLevel="1">
      <c r="A99" s="484"/>
      <c r="B99" s="916"/>
      <c r="C99" s="925"/>
      <c r="D99" s="921"/>
      <c r="E99" s="921"/>
      <c r="F99" s="923"/>
      <c r="G99" s="87"/>
      <c r="H99" s="921"/>
      <c r="I99" s="921"/>
      <c r="J99" s="914"/>
      <c r="K99" s="914"/>
      <c r="L99" s="914"/>
      <c r="M99" s="914"/>
      <c r="N99" s="914"/>
      <c r="O99" s="914"/>
      <c r="P99" s="914"/>
      <c r="Q99" s="484"/>
      <c r="R99" s="484"/>
    </row>
    <row r="100" spans="1:18" s="95" customFormat="1" ht="15.75" hidden="1" customHeight="1" outlineLevel="1">
      <c r="A100" s="484"/>
      <c r="B100" s="917"/>
      <c r="C100" s="926"/>
      <c r="D100" s="922"/>
      <c r="E100" s="922"/>
      <c r="F100" s="924"/>
      <c r="G100" s="92"/>
      <c r="H100" s="922"/>
      <c r="I100" s="922"/>
      <c r="J100" s="915"/>
      <c r="K100" s="915"/>
      <c r="L100" s="915"/>
      <c r="M100" s="915"/>
      <c r="N100" s="915"/>
      <c r="O100" s="915"/>
      <c r="P100" s="915"/>
      <c r="Q100" s="484"/>
      <c r="R100" s="484"/>
    </row>
    <row r="101" spans="1:18" s="95" customFormat="1" ht="15.75" hidden="1" customHeight="1" outlineLevel="1">
      <c r="A101" s="484"/>
      <c r="B101" s="916">
        <v>30</v>
      </c>
      <c r="C101" s="925"/>
      <c r="D101" s="921"/>
      <c r="E101" s="921" t="s">
        <v>19</v>
      </c>
      <c r="F101" s="923" t="str">
        <f>VLOOKUP(E101,$S$14:$T$18,2,0)</f>
        <v>-</v>
      </c>
      <c r="G101" s="84"/>
      <c r="H101" s="921"/>
      <c r="I101" s="921"/>
      <c r="J101" s="913">
        <f t="shared" ref="J101" si="29">SUM(K101:O103)</f>
        <v>0</v>
      </c>
      <c r="K101" s="913"/>
      <c r="L101" s="913"/>
      <c r="M101" s="913"/>
      <c r="N101" s="913"/>
      <c r="O101" s="913"/>
      <c r="P101" s="913"/>
      <c r="Q101" s="484"/>
      <c r="R101" s="484"/>
    </row>
    <row r="102" spans="1:18" s="95" customFormat="1" ht="15.75" hidden="1" customHeight="1" outlineLevel="1">
      <c r="A102" s="484"/>
      <c r="B102" s="916"/>
      <c r="C102" s="925"/>
      <c r="D102" s="921"/>
      <c r="E102" s="921"/>
      <c r="F102" s="923"/>
      <c r="G102" s="87"/>
      <c r="H102" s="921"/>
      <c r="I102" s="921"/>
      <c r="J102" s="914"/>
      <c r="K102" s="914"/>
      <c r="L102" s="914"/>
      <c r="M102" s="914"/>
      <c r="N102" s="914"/>
      <c r="O102" s="914"/>
      <c r="P102" s="914"/>
      <c r="Q102" s="484"/>
      <c r="R102" s="484"/>
    </row>
    <row r="103" spans="1:18" s="95" customFormat="1" ht="15.75" hidden="1" customHeight="1" outlineLevel="1">
      <c r="A103" s="484"/>
      <c r="B103" s="917"/>
      <c r="C103" s="926"/>
      <c r="D103" s="922"/>
      <c r="E103" s="922"/>
      <c r="F103" s="924"/>
      <c r="G103" s="92"/>
      <c r="H103" s="922"/>
      <c r="I103" s="922"/>
      <c r="J103" s="915"/>
      <c r="K103" s="915"/>
      <c r="L103" s="915"/>
      <c r="M103" s="915"/>
      <c r="N103" s="915"/>
      <c r="O103" s="915"/>
      <c r="P103" s="915"/>
      <c r="Q103" s="484"/>
      <c r="R103" s="484"/>
    </row>
    <row r="104" spans="1:18" s="95" customFormat="1" ht="15.75" hidden="1" customHeight="1" outlineLevel="1">
      <c r="A104" s="484"/>
      <c r="B104" s="916">
        <v>31</v>
      </c>
      <c r="C104" s="925"/>
      <c r="D104" s="921"/>
      <c r="E104" s="921" t="s">
        <v>19</v>
      </c>
      <c r="F104" s="923" t="str">
        <f>VLOOKUP(E104,$S$14:$T$18,2,0)</f>
        <v>-</v>
      </c>
      <c r="G104" s="84"/>
      <c r="H104" s="921"/>
      <c r="I104" s="921"/>
      <c r="J104" s="913">
        <f t="shared" ref="J104" si="30">SUM(K104:O106)</f>
        <v>0</v>
      </c>
      <c r="K104" s="913"/>
      <c r="L104" s="913"/>
      <c r="M104" s="913"/>
      <c r="N104" s="913"/>
      <c r="O104" s="913"/>
      <c r="P104" s="913"/>
      <c r="Q104" s="484"/>
      <c r="R104" s="484"/>
    </row>
    <row r="105" spans="1:18" s="95" customFormat="1" ht="15.75" hidden="1" customHeight="1" outlineLevel="1">
      <c r="A105" s="484"/>
      <c r="B105" s="916"/>
      <c r="C105" s="925"/>
      <c r="D105" s="921"/>
      <c r="E105" s="921"/>
      <c r="F105" s="923"/>
      <c r="G105" s="87"/>
      <c r="H105" s="921"/>
      <c r="I105" s="921"/>
      <c r="J105" s="914"/>
      <c r="K105" s="914"/>
      <c r="L105" s="914"/>
      <c r="M105" s="914"/>
      <c r="N105" s="914"/>
      <c r="O105" s="914"/>
      <c r="P105" s="914"/>
      <c r="Q105" s="484"/>
      <c r="R105" s="484"/>
    </row>
    <row r="106" spans="1:18" s="95" customFormat="1" ht="15.75" hidden="1" customHeight="1" outlineLevel="1">
      <c r="A106" s="484"/>
      <c r="B106" s="917"/>
      <c r="C106" s="926"/>
      <c r="D106" s="922"/>
      <c r="E106" s="922"/>
      <c r="F106" s="924"/>
      <c r="G106" s="92"/>
      <c r="H106" s="922"/>
      <c r="I106" s="922"/>
      <c r="J106" s="915"/>
      <c r="K106" s="915"/>
      <c r="L106" s="915"/>
      <c r="M106" s="915"/>
      <c r="N106" s="915"/>
      <c r="O106" s="915"/>
      <c r="P106" s="915"/>
      <c r="Q106" s="484"/>
      <c r="R106" s="484"/>
    </row>
    <row r="107" spans="1:18" s="95" customFormat="1" ht="15.75" hidden="1" customHeight="1" outlineLevel="1">
      <c r="A107" s="484"/>
      <c r="B107" s="916">
        <v>32</v>
      </c>
      <c r="C107" s="925"/>
      <c r="D107" s="921"/>
      <c r="E107" s="921" t="s">
        <v>19</v>
      </c>
      <c r="F107" s="923" t="str">
        <f>VLOOKUP(E107,$S$14:$T$18,2,0)</f>
        <v>-</v>
      </c>
      <c r="G107" s="84"/>
      <c r="H107" s="921"/>
      <c r="I107" s="921"/>
      <c r="J107" s="913">
        <f t="shared" ref="J107" si="31">SUM(K107:O109)</f>
        <v>0</v>
      </c>
      <c r="K107" s="913"/>
      <c r="L107" s="913"/>
      <c r="M107" s="913"/>
      <c r="N107" s="913"/>
      <c r="O107" s="913"/>
      <c r="P107" s="913"/>
      <c r="Q107" s="484"/>
      <c r="R107" s="484"/>
    </row>
    <row r="108" spans="1:18" s="95" customFormat="1" ht="15.75" hidden="1" customHeight="1" outlineLevel="1">
      <c r="A108" s="484"/>
      <c r="B108" s="916"/>
      <c r="C108" s="925"/>
      <c r="D108" s="921"/>
      <c r="E108" s="921"/>
      <c r="F108" s="923"/>
      <c r="G108" s="87"/>
      <c r="H108" s="921"/>
      <c r="I108" s="921"/>
      <c r="J108" s="914"/>
      <c r="K108" s="914"/>
      <c r="L108" s="914"/>
      <c r="M108" s="914"/>
      <c r="N108" s="914"/>
      <c r="O108" s="914"/>
      <c r="P108" s="914"/>
      <c r="Q108" s="484"/>
      <c r="R108" s="484"/>
    </row>
    <row r="109" spans="1:18" s="95" customFormat="1" ht="15.75" hidden="1" customHeight="1" outlineLevel="1">
      <c r="A109" s="484"/>
      <c r="B109" s="917"/>
      <c r="C109" s="926"/>
      <c r="D109" s="922"/>
      <c r="E109" s="922"/>
      <c r="F109" s="924"/>
      <c r="G109" s="92"/>
      <c r="H109" s="922"/>
      <c r="I109" s="922"/>
      <c r="J109" s="915"/>
      <c r="K109" s="915"/>
      <c r="L109" s="915"/>
      <c r="M109" s="915"/>
      <c r="N109" s="915"/>
      <c r="O109" s="915"/>
      <c r="P109" s="915"/>
      <c r="Q109" s="484"/>
      <c r="R109" s="484"/>
    </row>
    <row r="110" spans="1:18" s="95" customFormat="1" ht="15.75" hidden="1" customHeight="1" outlineLevel="1">
      <c r="A110" s="484"/>
      <c r="B110" s="916">
        <v>33</v>
      </c>
      <c r="C110" s="925"/>
      <c r="D110" s="921"/>
      <c r="E110" s="921" t="s">
        <v>19</v>
      </c>
      <c r="F110" s="923" t="str">
        <f>VLOOKUP(E110,$S$14:$T$18,2,0)</f>
        <v>-</v>
      </c>
      <c r="G110" s="84"/>
      <c r="H110" s="921"/>
      <c r="I110" s="921"/>
      <c r="J110" s="913">
        <f t="shared" ref="J110" si="32">SUM(K110:O112)</f>
        <v>0</v>
      </c>
      <c r="K110" s="913"/>
      <c r="L110" s="913"/>
      <c r="M110" s="913"/>
      <c r="N110" s="913"/>
      <c r="O110" s="913"/>
      <c r="P110" s="913"/>
      <c r="Q110" s="484"/>
      <c r="R110" s="484"/>
    </row>
    <row r="111" spans="1:18" s="95" customFormat="1" ht="15.75" hidden="1" customHeight="1" outlineLevel="1">
      <c r="A111" s="484"/>
      <c r="B111" s="916"/>
      <c r="C111" s="925"/>
      <c r="D111" s="921"/>
      <c r="E111" s="921"/>
      <c r="F111" s="923"/>
      <c r="G111" s="87"/>
      <c r="H111" s="921"/>
      <c r="I111" s="921"/>
      <c r="J111" s="914"/>
      <c r="K111" s="914"/>
      <c r="L111" s="914"/>
      <c r="M111" s="914"/>
      <c r="N111" s="914"/>
      <c r="O111" s="914"/>
      <c r="P111" s="914"/>
      <c r="Q111" s="484"/>
      <c r="R111" s="484"/>
    </row>
    <row r="112" spans="1:18" s="95" customFormat="1" ht="15.75" hidden="1" customHeight="1" outlineLevel="1">
      <c r="A112" s="484"/>
      <c r="B112" s="917"/>
      <c r="C112" s="926"/>
      <c r="D112" s="922"/>
      <c r="E112" s="922"/>
      <c r="F112" s="924"/>
      <c r="G112" s="92"/>
      <c r="H112" s="922"/>
      <c r="I112" s="922"/>
      <c r="J112" s="915"/>
      <c r="K112" s="915"/>
      <c r="L112" s="915"/>
      <c r="M112" s="915"/>
      <c r="N112" s="915"/>
      <c r="O112" s="915"/>
      <c r="P112" s="915"/>
      <c r="Q112" s="484"/>
      <c r="R112" s="484"/>
    </row>
    <row r="113" spans="1:18" s="95" customFormat="1" ht="15.75" hidden="1" customHeight="1" outlineLevel="1">
      <c r="A113" s="484"/>
      <c r="B113" s="916">
        <v>34</v>
      </c>
      <c r="C113" s="925"/>
      <c r="D113" s="921"/>
      <c r="E113" s="921" t="s">
        <v>19</v>
      </c>
      <c r="F113" s="923" t="str">
        <f>VLOOKUP(E113,$S$14:$T$18,2,0)</f>
        <v>-</v>
      </c>
      <c r="G113" s="84"/>
      <c r="H113" s="921"/>
      <c r="I113" s="921"/>
      <c r="J113" s="913">
        <f t="shared" ref="J113" si="33">SUM(K113:O115)</f>
        <v>0</v>
      </c>
      <c r="K113" s="913"/>
      <c r="L113" s="913"/>
      <c r="M113" s="913"/>
      <c r="N113" s="913"/>
      <c r="O113" s="913"/>
      <c r="P113" s="913"/>
      <c r="Q113" s="484"/>
      <c r="R113" s="484"/>
    </row>
    <row r="114" spans="1:18" s="95" customFormat="1" ht="15.75" hidden="1" customHeight="1" outlineLevel="1">
      <c r="A114" s="484"/>
      <c r="B114" s="916"/>
      <c r="C114" s="925"/>
      <c r="D114" s="921"/>
      <c r="E114" s="921"/>
      <c r="F114" s="923"/>
      <c r="G114" s="87"/>
      <c r="H114" s="921"/>
      <c r="I114" s="921"/>
      <c r="J114" s="914"/>
      <c r="K114" s="914"/>
      <c r="L114" s="914"/>
      <c r="M114" s="914"/>
      <c r="N114" s="914"/>
      <c r="O114" s="914"/>
      <c r="P114" s="914"/>
      <c r="Q114" s="484"/>
      <c r="R114" s="484"/>
    </row>
    <row r="115" spans="1:18" s="95" customFormat="1" ht="15.75" hidden="1" customHeight="1" outlineLevel="1">
      <c r="A115" s="484"/>
      <c r="B115" s="917"/>
      <c r="C115" s="926"/>
      <c r="D115" s="922"/>
      <c r="E115" s="922"/>
      <c r="F115" s="924"/>
      <c r="G115" s="92"/>
      <c r="H115" s="922"/>
      <c r="I115" s="922"/>
      <c r="J115" s="915"/>
      <c r="K115" s="915"/>
      <c r="L115" s="915"/>
      <c r="M115" s="915"/>
      <c r="N115" s="915"/>
      <c r="O115" s="915"/>
      <c r="P115" s="915"/>
      <c r="Q115" s="484"/>
      <c r="R115" s="484"/>
    </row>
    <row r="116" spans="1:18" s="95" customFormat="1" ht="15.75" hidden="1" customHeight="1" outlineLevel="1">
      <c r="A116" s="484"/>
      <c r="B116" s="916">
        <v>35</v>
      </c>
      <c r="C116" s="925"/>
      <c r="D116" s="921"/>
      <c r="E116" s="921" t="s">
        <v>19</v>
      </c>
      <c r="F116" s="923" t="str">
        <f>VLOOKUP(E116,$S$14:$T$18,2,0)</f>
        <v>-</v>
      </c>
      <c r="G116" s="84"/>
      <c r="H116" s="921"/>
      <c r="I116" s="921"/>
      <c r="J116" s="913">
        <f t="shared" ref="J116" si="34">SUM(K116:O118)</f>
        <v>0</v>
      </c>
      <c r="K116" s="913"/>
      <c r="L116" s="913"/>
      <c r="M116" s="913"/>
      <c r="N116" s="913"/>
      <c r="O116" s="913"/>
      <c r="P116" s="913"/>
      <c r="Q116" s="484"/>
      <c r="R116" s="484"/>
    </row>
    <row r="117" spans="1:18" s="95" customFormat="1" ht="15.75" hidden="1" customHeight="1" outlineLevel="1">
      <c r="A117" s="484"/>
      <c r="B117" s="916"/>
      <c r="C117" s="925"/>
      <c r="D117" s="921"/>
      <c r="E117" s="921"/>
      <c r="F117" s="923"/>
      <c r="G117" s="87"/>
      <c r="H117" s="921"/>
      <c r="I117" s="921"/>
      <c r="J117" s="914"/>
      <c r="K117" s="914"/>
      <c r="L117" s="914"/>
      <c r="M117" s="914"/>
      <c r="N117" s="914"/>
      <c r="O117" s="914"/>
      <c r="P117" s="914"/>
      <c r="Q117" s="484"/>
      <c r="R117" s="484"/>
    </row>
    <row r="118" spans="1:18" s="95" customFormat="1" ht="15.75" hidden="1" customHeight="1" outlineLevel="1">
      <c r="A118" s="484"/>
      <c r="B118" s="917"/>
      <c r="C118" s="926"/>
      <c r="D118" s="922"/>
      <c r="E118" s="922"/>
      <c r="F118" s="924"/>
      <c r="G118" s="92"/>
      <c r="H118" s="922"/>
      <c r="I118" s="922"/>
      <c r="J118" s="915"/>
      <c r="K118" s="915"/>
      <c r="L118" s="915"/>
      <c r="M118" s="915"/>
      <c r="N118" s="915"/>
      <c r="O118" s="915"/>
      <c r="P118" s="915"/>
      <c r="Q118" s="484"/>
      <c r="R118" s="484"/>
    </row>
    <row r="119" spans="1:18" s="95" customFormat="1" ht="15.75" hidden="1" customHeight="1" outlineLevel="1">
      <c r="A119" s="484"/>
      <c r="B119" s="916">
        <v>36</v>
      </c>
      <c r="C119" s="925"/>
      <c r="D119" s="921"/>
      <c r="E119" s="921" t="s">
        <v>19</v>
      </c>
      <c r="F119" s="923" t="str">
        <f>VLOOKUP(E119,$S$14:$T$18,2,0)</f>
        <v>-</v>
      </c>
      <c r="G119" s="84"/>
      <c r="H119" s="921"/>
      <c r="I119" s="921"/>
      <c r="J119" s="913">
        <f t="shared" ref="J119" si="35">SUM(K119:O121)</f>
        <v>0</v>
      </c>
      <c r="K119" s="913"/>
      <c r="L119" s="913"/>
      <c r="M119" s="913"/>
      <c r="N119" s="913"/>
      <c r="O119" s="913"/>
      <c r="P119" s="913"/>
      <c r="Q119" s="484"/>
      <c r="R119" s="484"/>
    </row>
    <row r="120" spans="1:18" s="95" customFormat="1" ht="15.75" hidden="1" customHeight="1" outlineLevel="1">
      <c r="A120" s="484"/>
      <c r="B120" s="916"/>
      <c r="C120" s="925"/>
      <c r="D120" s="921"/>
      <c r="E120" s="921"/>
      <c r="F120" s="923"/>
      <c r="G120" s="87"/>
      <c r="H120" s="921"/>
      <c r="I120" s="921"/>
      <c r="J120" s="914"/>
      <c r="K120" s="914"/>
      <c r="L120" s="914"/>
      <c r="M120" s="914"/>
      <c r="N120" s="914"/>
      <c r="O120" s="914"/>
      <c r="P120" s="914"/>
      <c r="Q120" s="484"/>
      <c r="R120" s="484"/>
    </row>
    <row r="121" spans="1:18" s="95" customFormat="1" ht="15.75" hidden="1" customHeight="1" outlineLevel="1">
      <c r="A121" s="484"/>
      <c r="B121" s="917"/>
      <c r="C121" s="926"/>
      <c r="D121" s="922"/>
      <c r="E121" s="922"/>
      <c r="F121" s="924"/>
      <c r="G121" s="92"/>
      <c r="H121" s="922"/>
      <c r="I121" s="922"/>
      <c r="J121" s="915"/>
      <c r="K121" s="915"/>
      <c r="L121" s="915"/>
      <c r="M121" s="915"/>
      <c r="N121" s="915"/>
      <c r="O121" s="915"/>
      <c r="P121" s="915"/>
      <c r="Q121" s="484"/>
      <c r="R121" s="484"/>
    </row>
    <row r="122" spans="1:18" s="95" customFormat="1" ht="15.75" hidden="1" customHeight="1" outlineLevel="1">
      <c r="A122" s="484"/>
      <c r="B122" s="916">
        <v>37</v>
      </c>
      <c r="C122" s="925"/>
      <c r="D122" s="921"/>
      <c r="E122" s="921" t="s">
        <v>19</v>
      </c>
      <c r="F122" s="923" t="str">
        <f>VLOOKUP(E122,$S$14:$T$18,2,0)</f>
        <v>-</v>
      </c>
      <c r="G122" s="84"/>
      <c r="H122" s="921"/>
      <c r="I122" s="921"/>
      <c r="J122" s="913">
        <f t="shared" ref="J122" si="36">SUM(K122:O124)</f>
        <v>0</v>
      </c>
      <c r="K122" s="913"/>
      <c r="L122" s="913"/>
      <c r="M122" s="913"/>
      <c r="N122" s="913"/>
      <c r="O122" s="913"/>
      <c r="P122" s="913"/>
      <c r="Q122" s="484"/>
      <c r="R122" s="484"/>
    </row>
    <row r="123" spans="1:18" s="95" customFormat="1" ht="15.75" hidden="1" customHeight="1" outlineLevel="1">
      <c r="A123" s="484"/>
      <c r="B123" s="916"/>
      <c r="C123" s="925"/>
      <c r="D123" s="921"/>
      <c r="E123" s="921"/>
      <c r="F123" s="923"/>
      <c r="G123" s="87"/>
      <c r="H123" s="921"/>
      <c r="I123" s="921"/>
      <c r="J123" s="914"/>
      <c r="K123" s="914"/>
      <c r="L123" s="914"/>
      <c r="M123" s="914"/>
      <c r="N123" s="914"/>
      <c r="O123" s="914"/>
      <c r="P123" s="914"/>
      <c r="Q123" s="484"/>
      <c r="R123" s="484"/>
    </row>
    <row r="124" spans="1:18" s="95" customFormat="1" ht="15.75" hidden="1" customHeight="1" outlineLevel="1">
      <c r="A124" s="484"/>
      <c r="B124" s="917"/>
      <c r="C124" s="926"/>
      <c r="D124" s="922"/>
      <c r="E124" s="922"/>
      <c r="F124" s="924"/>
      <c r="G124" s="92"/>
      <c r="H124" s="922"/>
      <c r="I124" s="922"/>
      <c r="J124" s="915"/>
      <c r="K124" s="915"/>
      <c r="L124" s="915"/>
      <c r="M124" s="915"/>
      <c r="N124" s="915"/>
      <c r="O124" s="915"/>
      <c r="P124" s="915"/>
      <c r="Q124" s="484"/>
      <c r="R124" s="484"/>
    </row>
    <row r="125" spans="1:18" s="95" customFormat="1" ht="15.75" hidden="1" customHeight="1" outlineLevel="1">
      <c r="A125" s="484"/>
      <c r="B125" s="916">
        <v>38</v>
      </c>
      <c r="C125" s="925"/>
      <c r="D125" s="921"/>
      <c r="E125" s="921" t="s">
        <v>19</v>
      </c>
      <c r="F125" s="923" t="str">
        <f>VLOOKUP(E125,$S$14:$T$18,2,0)</f>
        <v>-</v>
      </c>
      <c r="G125" s="84"/>
      <c r="H125" s="921"/>
      <c r="I125" s="921"/>
      <c r="J125" s="913">
        <f t="shared" ref="J125" si="37">SUM(K125:O127)</f>
        <v>0</v>
      </c>
      <c r="K125" s="913"/>
      <c r="L125" s="913"/>
      <c r="M125" s="913"/>
      <c r="N125" s="913"/>
      <c r="O125" s="913"/>
      <c r="P125" s="913"/>
      <c r="Q125" s="484"/>
      <c r="R125" s="484"/>
    </row>
    <row r="126" spans="1:18" s="95" customFormat="1" ht="15.75" hidden="1" customHeight="1" outlineLevel="1">
      <c r="A126" s="484"/>
      <c r="B126" s="916"/>
      <c r="C126" s="925"/>
      <c r="D126" s="921"/>
      <c r="E126" s="921"/>
      <c r="F126" s="923"/>
      <c r="G126" s="87"/>
      <c r="H126" s="921"/>
      <c r="I126" s="921"/>
      <c r="J126" s="914"/>
      <c r="K126" s="914"/>
      <c r="L126" s="914"/>
      <c r="M126" s="914"/>
      <c r="N126" s="914"/>
      <c r="O126" s="914"/>
      <c r="P126" s="914"/>
      <c r="Q126" s="484"/>
      <c r="R126" s="484"/>
    </row>
    <row r="127" spans="1:18" s="95" customFormat="1" ht="15.75" hidden="1" customHeight="1" outlineLevel="1">
      <c r="A127" s="484"/>
      <c r="B127" s="917"/>
      <c r="C127" s="926"/>
      <c r="D127" s="922"/>
      <c r="E127" s="922"/>
      <c r="F127" s="924"/>
      <c r="G127" s="92"/>
      <c r="H127" s="922"/>
      <c r="I127" s="922"/>
      <c r="J127" s="915"/>
      <c r="K127" s="915"/>
      <c r="L127" s="915"/>
      <c r="M127" s="915"/>
      <c r="N127" s="915"/>
      <c r="O127" s="915"/>
      <c r="P127" s="915"/>
      <c r="Q127" s="484"/>
      <c r="R127" s="484"/>
    </row>
    <row r="128" spans="1:18" s="95" customFormat="1" ht="15.75" hidden="1" customHeight="1" outlineLevel="1">
      <c r="A128" s="484"/>
      <c r="B128" s="916">
        <v>39</v>
      </c>
      <c r="C128" s="925"/>
      <c r="D128" s="921"/>
      <c r="E128" s="921" t="s">
        <v>19</v>
      </c>
      <c r="F128" s="923" t="str">
        <f>VLOOKUP(E128,$S$14:$T$18,2,0)</f>
        <v>-</v>
      </c>
      <c r="G128" s="84"/>
      <c r="H128" s="921"/>
      <c r="I128" s="921"/>
      <c r="J128" s="913">
        <f t="shared" ref="J128" si="38">SUM(K128:O130)</f>
        <v>0</v>
      </c>
      <c r="K128" s="913"/>
      <c r="L128" s="913"/>
      <c r="M128" s="913"/>
      <c r="N128" s="913"/>
      <c r="O128" s="913"/>
      <c r="P128" s="913"/>
      <c r="Q128" s="484"/>
      <c r="R128" s="484"/>
    </row>
    <row r="129" spans="1:18" s="95" customFormat="1" ht="15.75" hidden="1" customHeight="1" outlineLevel="1">
      <c r="A129" s="484"/>
      <c r="B129" s="916"/>
      <c r="C129" s="925"/>
      <c r="D129" s="921"/>
      <c r="E129" s="921"/>
      <c r="F129" s="923"/>
      <c r="G129" s="87"/>
      <c r="H129" s="921"/>
      <c r="I129" s="921"/>
      <c r="J129" s="914"/>
      <c r="K129" s="914"/>
      <c r="L129" s="914"/>
      <c r="M129" s="914"/>
      <c r="N129" s="914"/>
      <c r="O129" s="914"/>
      <c r="P129" s="914"/>
      <c r="Q129" s="484"/>
      <c r="R129" s="484"/>
    </row>
    <row r="130" spans="1:18" s="95" customFormat="1" ht="15.75" hidden="1" customHeight="1" outlineLevel="1">
      <c r="A130" s="484"/>
      <c r="B130" s="917"/>
      <c r="C130" s="926"/>
      <c r="D130" s="922"/>
      <c r="E130" s="922"/>
      <c r="F130" s="924"/>
      <c r="G130" s="92"/>
      <c r="H130" s="922"/>
      <c r="I130" s="922"/>
      <c r="J130" s="915"/>
      <c r="K130" s="915"/>
      <c r="L130" s="915"/>
      <c r="M130" s="915"/>
      <c r="N130" s="915"/>
      <c r="O130" s="915"/>
      <c r="P130" s="915"/>
      <c r="Q130" s="484"/>
      <c r="R130" s="484"/>
    </row>
    <row r="131" spans="1:18" s="95" customFormat="1" ht="15.75" hidden="1" customHeight="1" outlineLevel="1">
      <c r="A131" s="484"/>
      <c r="B131" s="916">
        <v>40</v>
      </c>
      <c r="C131" s="925"/>
      <c r="D131" s="921"/>
      <c r="E131" s="921" t="s">
        <v>19</v>
      </c>
      <c r="F131" s="923" t="str">
        <f>VLOOKUP(E131,$S$14:$T$18,2,0)</f>
        <v>-</v>
      </c>
      <c r="G131" s="84"/>
      <c r="H131" s="921"/>
      <c r="I131" s="921"/>
      <c r="J131" s="913">
        <f t="shared" ref="J131" si="39">SUM(K131:O133)</f>
        <v>0</v>
      </c>
      <c r="K131" s="913"/>
      <c r="L131" s="913"/>
      <c r="M131" s="913"/>
      <c r="N131" s="913"/>
      <c r="O131" s="913"/>
      <c r="P131" s="913"/>
      <c r="Q131" s="484"/>
      <c r="R131" s="484"/>
    </row>
    <row r="132" spans="1:18" s="95" customFormat="1" ht="15.75" hidden="1" customHeight="1" outlineLevel="1">
      <c r="A132" s="484"/>
      <c r="B132" s="916"/>
      <c r="C132" s="925"/>
      <c r="D132" s="921"/>
      <c r="E132" s="921"/>
      <c r="F132" s="923"/>
      <c r="G132" s="87"/>
      <c r="H132" s="921"/>
      <c r="I132" s="921"/>
      <c r="J132" s="914"/>
      <c r="K132" s="914"/>
      <c r="L132" s="914"/>
      <c r="M132" s="914"/>
      <c r="N132" s="914"/>
      <c r="O132" s="914"/>
      <c r="P132" s="914"/>
      <c r="Q132" s="484"/>
      <c r="R132" s="484"/>
    </row>
    <row r="133" spans="1:18" s="95" customFormat="1" ht="15.75" hidden="1" customHeight="1" outlineLevel="1">
      <c r="A133" s="484"/>
      <c r="B133" s="917"/>
      <c r="C133" s="926"/>
      <c r="D133" s="922"/>
      <c r="E133" s="922"/>
      <c r="F133" s="924"/>
      <c r="G133" s="92"/>
      <c r="H133" s="922"/>
      <c r="I133" s="922"/>
      <c r="J133" s="915"/>
      <c r="K133" s="915"/>
      <c r="L133" s="915"/>
      <c r="M133" s="915"/>
      <c r="N133" s="915"/>
      <c r="O133" s="915"/>
      <c r="P133" s="915"/>
      <c r="Q133" s="484"/>
      <c r="R133" s="484"/>
    </row>
    <row r="134" spans="1:18" s="95" customFormat="1" ht="15.75" hidden="1" customHeight="1" outlineLevel="1">
      <c r="A134" s="484"/>
      <c r="B134" s="916">
        <v>41</v>
      </c>
      <c r="C134" s="925"/>
      <c r="D134" s="921"/>
      <c r="E134" s="921" t="s">
        <v>19</v>
      </c>
      <c r="F134" s="923" t="str">
        <f>VLOOKUP(E134,$S$14:$T$18,2,0)</f>
        <v>-</v>
      </c>
      <c r="G134" s="84"/>
      <c r="H134" s="921"/>
      <c r="I134" s="921"/>
      <c r="J134" s="913">
        <f t="shared" ref="J134" si="40">SUM(K134:O136)</f>
        <v>0</v>
      </c>
      <c r="K134" s="913"/>
      <c r="L134" s="913"/>
      <c r="M134" s="913"/>
      <c r="N134" s="913"/>
      <c r="O134" s="913"/>
      <c r="P134" s="913"/>
      <c r="Q134" s="484"/>
      <c r="R134" s="484"/>
    </row>
    <row r="135" spans="1:18" s="95" customFormat="1" ht="15.75" hidden="1" customHeight="1" outlineLevel="1">
      <c r="A135" s="484"/>
      <c r="B135" s="916"/>
      <c r="C135" s="925"/>
      <c r="D135" s="921"/>
      <c r="E135" s="921"/>
      <c r="F135" s="923"/>
      <c r="G135" s="87"/>
      <c r="H135" s="921"/>
      <c r="I135" s="921"/>
      <c r="J135" s="914"/>
      <c r="K135" s="914"/>
      <c r="L135" s="914"/>
      <c r="M135" s="914"/>
      <c r="N135" s="914"/>
      <c r="O135" s="914"/>
      <c r="P135" s="914"/>
      <c r="Q135" s="484"/>
      <c r="R135" s="484"/>
    </row>
    <row r="136" spans="1:18" s="95" customFormat="1" ht="15.75" hidden="1" customHeight="1" outlineLevel="1">
      <c r="A136" s="484"/>
      <c r="B136" s="917"/>
      <c r="C136" s="926"/>
      <c r="D136" s="922"/>
      <c r="E136" s="922"/>
      <c r="F136" s="924"/>
      <c r="G136" s="92"/>
      <c r="H136" s="922"/>
      <c r="I136" s="922"/>
      <c r="J136" s="915"/>
      <c r="K136" s="915"/>
      <c r="L136" s="915"/>
      <c r="M136" s="915"/>
      <c r="N136" s="915"/>
      <c r="O136" s="915"/>
      <c r="P136" s="915"/>
      <c r="Q136" s="484"/>
      <c r="R136" s="484"/>
    </row>
    <row r="137" spans="1:18" s="95" customFormat="1" ht="15.75" hidden="1" customHeight="1" outlineLevel="1">
      <c r="A137" s="484"/>
      <c r="B137" s="916">
        <v>42</v>
      </c>
      <c r="C137" s="925"/>
      <c r="D137" s="921"/>
      <c r="E137" s="921" t="s">
        <v>19</v>
      </c>
      <c r="F137" s="923" t="str">
        <f>VLOOKUP(E137,$S$14:$T$18,2,0)</f>
        <v>-</v>
      </c>
      <c r="G137" s="84"/>
      <c r="H137" s="921"/>
      <c r="I137" s="921"/>
      <c r="J137" s="913">
        <f t="shared" ref="J137" si="41">SUM(K137:O139)</f>
        <v>0</v>
      </c>
      <c r="K137" s="913"/>
      <c r="L137" s="913"/>
      <c r="M137" s="913"/>
      <c r="N137" s="913"/>
      <c r="O137" s="913"/>
      <c r="P137" s="913"/>
      <c r="Q137" s="484"/>
      <c r="R137" s="484"/>
    </row>
    <row r="138" spans="1:18" s="95" customFormat="1" ht="15.75" hidden="1" customHeight="1" outlineLevel="1">
      <c r="A138" s="484"/>
      <c r="B138" s="916"/>
      <c r="C138" s="925"/>
      <c r="D138" s="921"/>
      <c r="E138" s="921"/>
      <c r="F138" s="923"/>
      <c r="G138" s="87"/>
      <c r="H138" s="921"/>
      <c r="I138" s="921"/>
      <c r="J138" s="914"/>
      <c r="K138" s="914"/>
      <c r="L138" s="914"/>
      <c r="M138" s="914"/>
      <c r="N138" s="914"/>
      <c r="O138" s="914"/>
      <c r="P138" s="914"/>
      <c r="Q138" s="484"/>
      <c r="R138" s="484"/>
    </row>
    <row r="139" spans="1:18" s="95" customFormat="1" ht="15.75" hidden="1" customHeight="1" outlineLevel="1">
      <c r="A139" s="484"/>
      <c r="B139" s="917"/>
      <c r="C139" s="926"/>
      <c r="D139" s="922"/>
      <c r="E139" s="922"/>
      <c r="F139" s="924"/>
      <c r="G139" s="92"/>
      <c r="H139" s="922"/>
      <c r="I139" s="922"/>
      <c r="J139" s="915"/>
      <c r="K139" s="915"/>
      <c r="L139" s="915"/>
      <c r="M139" s="915"/>
      <c r="N139" s="915"/>
      <c r="O139" s="915"/>
      <c r="P139" s="915"/>
      <c r="Q139" s="484"/>
      <c r="R139" s="484"/>
    </row>
    <row r="140" spans="1:18" s="95" customFormat="1" ht="15.75" hidden="1" customHeight="1" outlineLevel="1">
      <c r="A140" s="484"/>
      <c r="B140" s="916">
        <v>43</v>
      </c>
      <c r="C140" s="925"/>
      <c r="D140" s="921"/>
      <c r="E140" s="921" t="s">
        <v>19</v>
      </c>
      <c r="F140" s="923" t="str">
        <f>VLOOKUP(E140,$S$14:$T$18,2,0)</f>
        <v>-</v>
      </c>
      <c r="G140" s="84"/>
      <c r="H140" s="921"/>
      <c r="I140" s="921"/>
      <c r="J140" s="913">
        <f t="shared" ref="J140" si="42">SUM(K140:O142)</f>
        <v>0</v>
      </c>
      <c r="K140" s="913"/>
      <c r="L140" s="913"/>
      <c r="M140" s="913"/>
      <c r="N140" s="913"/>
      <c r="O140" s="913"/>
      <c r="P140" s="913"/>
      <c r="Q140" s="484"/>
      <c r="R140" s="484"/>
    </row>
    <row r="141" spans="1:18" s="95" customFormat="1" ht="15.75" hidden="1" customHeight="1" outlineLevel="1">
      <c r="A141" s="484"/>
      <c r="B141" s="916"/>
      <c r="C141" s="925"/>
      <c r="D141" s="921"/>
      <c r="E141" s="921"/>
      <c r="F141" s="923"/>
      <c r="G141" s="87"/>
      <c r="H141" s="921"/>
      <c r="I141" s="921"/>
      <c r="J141" s="914"/>
      <c r="K141" s="914"/>
      <c r="L141" s="914"/>
      <c r="M141" s="914"/>
      <c r="N141" s="914"/>
      <c r="O141" s="914"/>
      <c r="P141" s="914"/>
      <c r="Q141" s="484"/>
      <c r="R141" s="484"/>
    </row>
    <row r="142" spans="1:18" s="95" customFormat="1" ht="15.75" hidden="1" customHeight="1" outlineLevel="1">
      <c r="A142" s="484"/>
      <c r="B142" s="917"/>
      <c r="C142" s="926"/>
      <c r="D142" s="922"/>
      <c r="E142" s="922"/>
      <c r="F142" s="924"/>
      <c r="G142" s="92"/>
      <c r="H142" s="922"/>
      <c r="I142" s="922"/>
      <c r="J142" s="915"/>
      <c r="K142" s="915"/>
      <c r="L142" s="915"/>
      <c r="M142" s="915"/>
      <c r="N142" s="915"/>
      <c r="O142" s="915"/>
      <c r="P142" s="915"/>
      <c r="Q142" s="484"/>
      <c r="R142" s="484"/>
    </row>
    <row r="143" spans="1:18" s="95" customFormat="1" ht="15.75" hidden="1" customHeight="1" outlineLevel="1">
      <c r="A143" s="484"/>
      <c r="B143" s="916">
        <v>44</v>
      </c>
      <c r="C143" s="925"/>
      <c r="D143" s="921"/>
      <c r="E143" s="921" t="s">
        <v>19</v>
      </c>
      <c r="F143" s="923" t="str">
        <f>VLOOKUP(E143,$S$14:$T$18,2,0)</f>
        <v>-</v>
      </c>
      <c r="G143" s="84"/>
      <c r="H143" s="395"/>
      <c r="I143" s="921"/>
      <c r="J143" s="913">
        <f t="shared" ref="J143" si="43">SUM(K143:O145)</f>
        <v>0</v>
      </c>
      <c r="K143" s="913"/>
      <c r="L143" s="913"/>
      <c r="M143" s="913"/>
      <c r="N143" s="913"/>
      <c r="O143" s="913"/>
      <c r="P143" s="913"/>
      <c r="Q143" s="484"/>
      <c r="R143" s="484"/>
    </row>
    <row r="144" spans="1:18" s="95" customFormat="1" ht="15.75" hidden="1" customHeight="1" outlineLevel="1">
      <c r="A144" s="484"/>
      <c r="B144" s="916"/>
      <c r="C144" s="925"/>
      <c r="D144" s="921"/>
      <c r="E144" s="921"/>
      <c r="F144" s="923"/>
      <c r="G144" s="87"/>
      <c r="H144" s="395"/>
      <c r="I144" s="921"/>
      <c r="J144" s="914"/>
      <c r="K144" s="914"/>
      <c r="L144" s="914"/>
      <c r="M144" s="914"/>
      <c r="N144" s="914"/>
      <c r="O144" s="914"/>
      <c r="P144" s="914"/>
      <c r="Q144" s="484"/>
      <c r="R144" s="484"/>
    </row>
    <row r="145" spans="1:18" s="95" customFormat="1" ht="15.75" hidden="1" customHeight="1" outlineLevel="1">
      <c r="A145" s="484"/>
      <c r="B145" s="917"/>
      <c r="C145" s="926"/>
      <c r="D145" s="922"/>
      <c r="E145" s="922"/>
      <c r="F145" s="924"/>
      <c r="G145" s="92"/>
      <c r="H145" s="396"/>
      <c r="I145" s="922"/>
      <c r="J145" s="915"/>
      <c r="K145" s="915"/>
      <c r="L145" s="915"/>
      <c r="M145" s="915"/>
      <c r="N145" s="915"/>
      <c r="O145" s="915"/>
      <c r="P145" s="915"/>
      <c r="Q145" s="484"/>
      <c r="R145" s="484"/>
    </row>
    <row r="146" spans="1:18" s="95" customFormat="1" ht="15.75" hidden="1" customHeight="1" outlineLevel="1">
      <c r="A146" s="484"/>
      <c r="B146" s="916">
        <v>45</v>
      </c>
      <c r="C146" s="925"/>
      <c r="D146" s="921"/>
      <c r="E146" s="921" t="s">
        <v>19</v>
      </c>
      <c r="F146" s="923" t="str">
        <f>VLOOKUP(E146,$S$14:$T$18,2,0)</f>
        <v>-</v>
      </c>
      <c r="G146" s="84"/>
      <c r="H146" s="395"/>
      <c r="I146" s="921"/>
      <c r="J146" s="913">
        <f t="shared" ref="J146" si="44">SUM(K146:O148)</f>
        <v>0</v>
      </c>
      <c r="K146" s="913"/>
      <c r="L146" s="913"/>
      <c r="M146" s="913"/>
      <c r="N146" s="913"/>
      <c r="O146" s="913"/>
      <c r="P146" s="913"/>
      <c r="Q146" s="484"/>
      <c r="R146" s="484"/>
    </row>
    <row r="147" spans="1:18" s="95" customFormat="1" ht="15.75" hidden="1" customHeight="1" outlineLevel="1">
      <c r="A147" s="484"/>
      <c r="B147" s="916"/>
      <c r="C147" s="925"/>
      <c r="D147" s="921"/>
      <c r="E147" s="921"/>
      <c r="F147" s="923"/>
      <c r="G147" s="87"/>
      <c r="H147" s="395"/>
      <c r="I147" s="921"/>
      <c r="J147" s="914"/>
      <c r="K147" s="914"/>
      <c r="L147" s="914"/>
      <c r="M147" s="914"/>
      <c r="N147" s="914"/>
      <c r="O147" s="914"/>
      <c r="P147" s="914"/>
      <c r="Q147" s="484"/>
      <c r="R147" s="484"/>
    </row>
    <row r="148" spans="1:18" s="95" customFormat="1" ht="15.75" hidden="1" customHeight="1" outlineLevel="1">
      <c r="A148" s="484"/>
      <c r="B148" s="917"/>
      <c r="C148" s="926"/>
      <c r="D148" s="922"/>
      <c r="E148" s="922"/>
      <c r="F148" s="924"/>
      <c r="G148" s="92"/>
      <c r="H148" s="396"/>
      <c r="I148" s="922"/>
      <c r="J148" s="915"/>
      <c r="K148" s="915"/>
      <c r="L148" s="915"/>
      <c r="M148" s="915"/>
      <c r="N148" s="915"/>
      <c r="O148" s="915"/>
      <c r="P148" s="915"/>
      <c r="Q148" s="484"/>
      <c r="R148" s="484"/>
    </row>
    <row r="149" spans="1:18" s="95" customFormat="1" ht="15.75" hidden="1" customHeight="1" outlineLevel="1">
      <c r="A149" s="484"/>
      <c r="B149" s="916">
        <v>46</v>
      </c>
      <c r="C149" s="925"/>
      <c r="D149" s="921"/>
      <c r="E149" s="921" t="s">
        <v>19</v>
      </c>
      <c r="F149" s="923" t="str">
        <f>VLOOKUP(E149,$S$14:$T$18,2,0)</f>
        <v>-</v>
      </c>
      <c r="G149" s="84"/>
      <c r="H149" s="395"/>
      <c r="I149" s="921"/>
      <c r="J149" s="913">
        <f t="shared" ref="J149" si="45">SUM(K149:O151)</f>
        <v>0</v>
      </c>
      <c r="K149" s="913"/>
      <c r="L149" s="913"/>
      <c r="M149" s="913"/>
      <c r="N149" s="913"/>
      <c r="O149" s="913"/>
      <c r="P149" s="913"/>
      <c r="Q149" s="484"/>
      <c r="R149" s="484"/>
    </row>
    <row r="150" spans="1:18" s="95" customFormat="1" ht="15.75" hidden="1" customHeight="1" outlineLevel="1">
      <c r="A150" s="484"/>
      <c r="B150" s="916"/>
      <c r="C150" s="925"/>
      <c r="D150" s="921"/>
      <c r="E150" s="921"/>
      <c r="F150" s="923"/>
      <c r="G150" s="87"/>
      <c r="H150" s="395"/>
      <c r="I150" s="921"/>
      <c r="J150" s="914"/>
      <c r="K150" s="914"/>
      <c r="L150" s="914"/>
      <c r="M150" s="914"/>
      <c r="N150" s="914"/>
      <c r="O150" s="914"/>
      <c r="P150" s="914"/>
      <c r="Q150" s="484"/>
      <c r="R150" s="484"/>
    </row>
    <row r="151" spans="1:18" s="95" customFormat="1" ht="15.75" hidden="1" customHeight="1" outlineLevel="1">
      <c r="A151" s="484"/>
      <c r="B151" s="917"/>
      <c r="C151" s="926"/>
      <c r="D151" s="922"/>
      <c r="E151" s="922"/>
      <c r="F151" s="924"/>
      <c r="G151" s="92"/>
      <c r="H151" s="396"/>
      <c r="I151" s="922"/>
      <c r="J151" s="915"/>
      <c r="K151" s="915"/>
      <c r="L151" s="915"/>
      <c r="M151" s="915"/>
      <c r="N151" s="915"/>
      <c r="O151" s="915"/>
      <c r="P151" s="915"/>
      <c r="Q151" s="484"/>
      <c r="R151" s="484"/>
    </row>
    <row r="152" spans="1:18" s="95" customFormat="1" ht="15.75" hidden="1" customHeight="1" outlineLevel="1">
      <c r="A152" s="484"/>
      <c r="B152" s="916">
        <v>47</v>
      </c>
      <c r="C152" s="925"/>
      <c r="D152" s="921"/>
      <c r="E152" s="921" t="s">
        <v>19</v>
      </c>
      <c r="F152" s="923" t="str">
        <f>VLOOKUP(E152,$S$14:$T$18,2,0)</f>
        <v>-</v>
      </c>
      <c r="G152" s="84"/>
      <c r="H152" s="395"/>
      <c r="I152" s="921"/>
      <c r="J152" s="913">
        <f t="shared" ref="J152" si="46">SUM(K152:O154)</f>
        <v>0</v>
      </c>
      <c r="K152" s="913"/>
      <c r="L152" s="913"/>
      <c r="M152" s="913"/>
      <c r="N152" s="913"/>
      <c r="O152" s="913"/>
      <c r="P152" s="913"/>
      <c r="Q152" s="484"/>
      <c r="R152" s="484"/>
    </row>
    <row r="153" spans="1:18" s="95" customFormat="1" ht="15.75" hidden="1" customHeight="1" outlineLevel="1">
      <c r="A153" s="484"/>
      <c r="B153" s="916"/>
      <c r="C153" s="925"/>
      <c r="D153" s="921"/>
      <c r="E153" s="921"/>
      <c r="F153" s="923"/>
      <c r="G153" s="87"/>
      <c r="H153" s="395"/>
      <c r="I153" s="921"/>
      <c r="J153" s="914"/>
      <c r="K153" s="914"/>
      <c r="L153" s="914"/>
      <c r="M153" s="914"/>
      <c r="N153" s="914"/>
      <c r="O153" s="914"/>
      <c r="P153" s="914"/>
      <c r="Q153" s="484"/>
      <c r="R153" s="484"/>
    </row>
    <row r="154" spans="1:18" s="95" customFormat="1" ht="15.75" hidden="1" customHeight="1" outlineLevel="1">
      <c r="A154" s="484"/>
      <c r="B154" s="917"/>
      <c r="C154" s="926"/>
      <c r="D154" s="922"/>
      <c r="E154" s="922"/>
      <c r="F154" s="924"/>
      <c r="G154" s="92"/>
      <c r="H154" s="396"/>
      <c r="I154" s="922"/>
      <c r="J154" s="915"/>
      <c r="K154" s="915"/>
      <c r="L154" s="915"/>
      <c r="M154" s="915"/>
      <c r="N154" s="915"/>
      <c r="O154" s="915"/>
      <c r="P154" s="915"/>
      <c r="Q154" s="484"/>
      <c r="R154" s="484"/>
    </row>
    <row r="155" spans="1:18" s="95" customFormat="1" ht="15.75" hidden="1" customHeight="1" outlineLevel="1">
      <c r="A155" s="484"/>
      <c r="B155" s="916">
        <v>48</v>
      </c>
      <c r="C155" s="925"/>
      <c r="D155" s="921"/>
      <c r="E155" s="921" t="s">
        <v>19</v>
      </c>
      <c r="F155" s="923" t="str">
        <f>VLOOKUP(E155,$S$14:$T$18,2,0)</f>
        <v>-</v>
      </c>
      <c r="G155" s="84"/>
      <c r="H155" s="395"/>
      <c r="I155" s="921"/>
      <c r="J155" s="913">
        <f t="shared" ref="J155" si="47">SUM(K155:O157)</f>
        <v>0</v>
      </c>
      <c r="K155" s="913"/>
      <c r="L155" s="913"/>
      <c r="M155" s="913"/>
      <c r="N155" s="913"/>
      <c r="O155" s="913"/>
      <c r="P155" s="913"/>
      <c r="Q155" s="484"/>
      <c r="R155" s="484"/>
    </row>
    <row r="156" spans="1:18" s="95" customFormat="1" ht="15.75" hidden="1" customHeight="1" outlineLevel="1">
      <c r="A156" s="484"/>
      <c r="B156" s="916"/>
      <c r="C156" s="925"/>
      <c r="D156" s="921"/>
      <c r="E156" s="921"/>
      <c r="F156" s="923"/>
      <c r="G156" s="87"/>
      <c r="H156" s="395"/>
      <c r="I156" s="921"/>
      <c r="J156" s="914"/>
      <c r="K156" s="914"/>
      <c r="L156" s="914"/>
      <c r="M156" s="914"/>
      <c r="N156" s="914"/>
      <c r="O156" s="914"/>
      <c r="P156" s="914"/>
      <c r="Q156" s="484"/>
      <c r="R156" s="484"/>
    </row>
    <row r="157" spans="1:18" s="95" customFormat="1" ht="15.75" hidden="1" customHeight="1" outlineLevel="1">
      <c r="A157" s="484"/>
      <c r="B157" s="917"/>
      <c r="C157" s="926"/>
      <c r="D157" s="922"/>
      <c r="E157" s="922"/>
      <c r="F157" s="924"/>
      <c r="G157" s="92"/>
      <c r="H157" s="396"/>
      <c r="I157" s="922"/>
      <c r="J157" s="915"/>
      <c r="K157" s="915"/>
      <c r="L157" s="915"/>
      <c r="M157" s="915"/>
      <c r="N157" s="915"/>
      <c r="O157" s="915"/>
      <c r="P157" s="915"/>
      <c r="Q157" s="484"/>
      <c r="R157" s="484"/>
    </row>
    <row r="158" spans="1:18" s="95" customFormat="1" ht="15.75" hidden="1" customHeight="1" outlineLevel="1">
      <c r="A158" s="484"/>
      <c r="B158" s="916">
        <v>49</v>
      </c>
      <c r="C158" s="925"/>
      <c r="D158" s="921"/>
      <c r="E158" s="921" t="s">
        <v>19</v>
      </c>
      <c r="F158" s="923" t="str">
        <f>VLOOKUP(E158,$S$14:$T$18,2,0)</f>
        <v>-</v>
      </c>
      <c r="G158" s="84"/>
      <c r="H158" s="395"/>
      <c r="I158" s="921"/>
      <c r="J158" s="913">
        <f t="shared" ref="J158" si="48">SUM(K158:O160)</f>
        <v>0</v>
      </c>
      <c r="K158" s="913"/>
      <c r="L158" s="913"/>
      <c r="M158" s="913"/>
      <c r="N158" s="913"/>
      <c r="O158" s="913"/>
      <c r="P158" s="913"/>
      <c r="Q158" s="484"/>
      <c r="R158" s="484"/>
    </row>
    <row r="159" spans="1:18" s="95" customFormat="1" ht="15.75" hidden="1" customHeight="1" outlineLevel="1">
      <c r="A159" s="484"/>
      <c r="B159" s="916"/>
      <c r="C159" s="925"/>
      <c r="D159" s="921"/>
      <c r="E159" s="921"/>
      <c r="F159" s="923"/>
      <c r="G159" s="87"/>
      <c r="H159" s="395"/>
      <c r="I159" s="921"/>
      <c r="J159" s="914"/>
      <c r="K159" s="914"/>
      <c r="L159" s="914"/>
      <c r="M159" s="914"/>
      <c r="N159" s="914"/>
      <c r="O159" s="914"/>
      <c r="P159" s="914"/>
      <c r="Q159" s="484"/>
      <c r="R159" s="484"/>
    </row>
    <row r="160" spans="1:18" s="95" customFormat="1" ht="15.75" hidden="1" customHeight="1" outlineLevel="1">
      <c r="A160" s="484"/>
      <c r="B160" s="917"/>
      <c r="C160" s="926"/>
      <c r="D160" s="922"/>
      <c r="E160" s="922"/>
      <c r="F160" s="924"/>
      <c r="G160" s="92"/>
      <c r="H160" s="396"/>
      <c r="I160" s="922"/>
      <c r="J160" s="915"/>
      <c r="K160" s="915"/>
      <c r="L160" s="915"/>
      <c r="M160" s="915"/>
      <c r="N160" s="915"/>
      <c r="O160" s="915"/>
      <c r="P160" s="915"/>
      <c r="Q160" s="484"/>
      <c r="R160" s="484"/>
    </row>
    <row r="161" spans="1:18" s="95" customFormat="1" ht="15.75" hidden="1" customHeight="1" outlineLevel="1">
      <c r="A161" s="484"/>
      <c r="B161" s="916">
        <v>50</v>
      </c>
      <c r="C161" s="925"/>
      <c r="D161" s="921"/>
      <c r="E161" s="921" t="s">
        <v>19</v>
      </c>
      <c r="F161" s="923" t="str">
        <f>VLOOKUP(E161,$S$14:$T$18,2,0)</f>
        <v>-</v>
      </c>
      <c r="G161" s="84"/>
      <c r="H161" s="395"/>
      <c r="I161" s="921"/>
      <c r="J161" s="913">
        <f t="shared" ref="J161" si="49">SUM(K161:O163)</f>
        <v>0</v>
      </c>
      <c r="K161" s="913"/>
      <c r="L161" s="913"/>
      <c r="M161" s="913"/>
      <c r="N161" s="913"/>
      <c r="O161" s="913"/>
      <c r="P161" s="913"/>
      <c r="Q161" s="484"/>
      <c r="R161" s="484"/>
    </row>
    <row r="162" spans="1:18" s="95" customFormat="1" ht="15.75" hidden="1" customHeight="1" outlineLevel="1">
      <c r="A162" s="484"/>
      <c r="B162" s="916"/>
      <c r="C162" s="925"/>
      <c r="D162" s="921"/>
      <c r="E162" s="921"/>
      <c r="F162" s="923"/>
      <c r="G162" s="87"/>
      <c r="H162" s="395"/>
      <c r="I162" s="921"/>
      <c r="J162" s="914"/>
      <c r="K162" s="914"/>
      <c r="L162" s="914"/>
      <c r="M162" s="914"/>
      <c r="N162" s="914"/>
      <c r="O162" s="914"/>
      <c r="P162" s="914"/>
      <c r="Q162" s="484"/>
      <c r="R162" s="484"/>
    </row>
    <row r="163" spans="1:18" s="95" customFormat="1" ht="15.75" hidden="1" customHeight="1" outlineLevel="1">
      <c r="A163" s="484"/>
      <c r="B163" s="917"/>
      <c r="C163" s="926"/>
      <c r="D163" s="922"/>
      <c r="E163" s="922"/>
      <c r="F163" s="924"/>
      <c r="G163" s="92"/>
      <c r="H163" s="396"/>
      <c r="I163" s="922"/>
      <c r="J163" s="915"/>
      <c r="K163" s="915"/>
      <c r="L163" s="915"/>
      <c r="M163" s="915"/>
      <c r="N163" s="915"/>
      <c r="O163" s="915"/>
      <c r="P163" s="915"/>
      <c r="Q163" s="484"/>
      <c r="R163" s="484"/>
    </row>
    <row r="164" spans="1:18" s="95" customFormat="1" ht="15.75" hidden="1" customHeight="1" outlineLevel="1">
      <c r="A164" s="484"/>
      <c r="B164" s="916">
        <v>51</v>
      </c>
      <c r="C164" s="925"/>
      <c r="D164" s="921"/>
      <c r="E164" s="921" t="s">
        <v>19</v>
      </c>
      <c r="F164" s="923" t="str">
        <f>VLOOKUP(E164,$S$14:$T$18,2,0)</f>
        <v>-</v>
      </c>
      <c r="G164" s="84"/>
      <c r="H164" s="395"/>
      <c r="I164" s="921"/>
      <c r="J164" s="913">
        <f t="shared" ref="J164" si="50">SUM(K164:O166)</f>
        <v>0</v>
      </c>
      <c r="K164" s="913"/>
      <c r="L164" s="913"/>
      <c r="M164" s="913"/>
      <c r="N164" s="913"/>
      <c r="O164" s="913"/>
      <c r="P164" s="913"/>
      <c r="Q164" s="484"/>
      <c r="R164" s="484"/>
    </row>
    <row r="165" spans="1:18" s="95" customFormat="1" ht="15.75" hidden="1" customHeight="1" outlineLevel="1">
      <c r="A165" s="484"/>
      <c r="B165" s="916"/>
      <c r="C165" s="925"/>
      <c r="D165" s="921"/>
      <c r="E165" s="921"/>
      <c r="F165" s="923"/>
      <c r="G165" s="87"/>
      <c r="H165" s="395"/>
      <c r="I165" s="921"/>
      <c r="J165" s="914"/>
      <c r="K165" s="914"/>
      <c r="L165" s="914"/>
      <c r="M165" s="914"/>
      <c r="N165" s="914"/>
      <c r="O165" s="914"/>
      <c r="P165" s="914"/>
      <c r="Q165" s="484"/>
      <c r="R165" s="484"/>
    </row>
    <row r="166" spans="1:18" s="95" customFormat="1" ht="15.75" hidden="1" customHeight="1" outlineLevel="1">
      <c r="A166" s="484"/>
      <c r="B166" s="917"/>
      <c r="C166" s="926"/>
      <c r="D166" s="922"/>
      <c r="E166" s="922"/>
      <c r="F166" s="924"/>
      <c r="G166" s="92"/>
      <c r="H166" s="396"/>
      <c r="I166" s="922"/>
      <c r="J166" s="915"/>
      <c r="K166" s="915"/>
      <c r="L166" s="915"/>
      <c r="M166" s="915"/>
      <c r="N166" s="915"/>
      <c r="O166" s="915"/>
      <c r="P166" s="915"/>
      <c r="Q166" s="484"/>
      <c r="R166" s="484"/>
    </row>
    <row r="167" spans="1:18" s="95" customFormat="1" ht="15.75" hidden="1" customHeight="1" outlineLevel="1">
      <c r="A167" s="484"/>
      <c r="B167" s="916">
        <v>52</v>
      </c>
      <c r="C167" s="925"/>
      <c r="D167" s="921"/>
      <c r="E167" s="921" t="s">
        <v>19</v>
      </c>
      <c r="F167" s="923" t="str">
        <f>VLOOKUP(E167,$S$14:$T$18,2,0)</f>
        <v>-</v>
      </c>
      <c r="G167" s="84"/>
      <c r="H167" s="395"/>
      <c r="I167" s="921"/>
      <c r="J167" s="913">
        <f t="shared" ref="J167" si="51">SUM(K167:O169)</f>
        <v>0</v>
      </c>
      <c r="K167" s="913"/>
      <c r="L167" s="913"/>
      <c r="M167" s="913"/>
      <c r="N167" s="913"/>
      <c r="O167" s="913"/>
      <c r="P167" s="913"/>
      <c r="Q167" s="484"/>
      <c r="R167" s="484"/>
    </row>
    <row r="168" spans="1:18" s="95" customFormat="1" ht="15.75" hidden="1" customHeight="1" outlineLevel="1">
      <c r="A168" s="484"/>
      <c r="B168" s="916"/>
      <c r="C168" s="925"/>
      <c r="D168" s="921"/>
      <c r="E168" s="921"/>
      <c r="F168" s="923"/>
      <c r="G168" s="87"/>
      <c r="H168" s="395"/>
      <c r="I168" s="921"/>
      <c r="J168" s="914"/>
      <c r="K168" s="914"/>
      <c r="L168" s="914"/>
      <c r="M168" s="914"/>
      <c r="N168" s="914"/>
      <c r="O168" s="914"/>
      <c r="P168" s="914"/>
      <c r="Q168" s="484"/>
      <c r="R168" s="484"/>
    </row>
    <row r="169" spans="1:18" s="95" customFormat="1" ht="15.75" hidden="1" customHeight="1" outlineLevel="1">
      <c r="A169" s="484"/>
      <c r="B169" s="917"/>
      <c r="C169" s="926"/>
      <c r="D169" s="922"/>
      <c r="E169" s="922"/>
      <c r="F169" s="924"/>
      <c r="G169" s="92"/>
      <c r="H169" s="396"/>
      <c r="I169" s="922"/>
      <c r="J169" s="915"/>
      <c r="K169" s="915"/>
      <c r="L169" s="915"/>
      <c r="M169" s="915"/>
      <c r="N169" s="915"/>
      <c r="O169" s="915"/>
      <c r="P169" s="915"/>
      <c r="Q169" s="484"/>
      <c r="R169" s="484"/>
    </row>
    <row r="170" spans="1:18" s="95" customFormat="1" ht="15.75" hidden="1" customHeight="1" outlineLevel="1">
      <c r="A170" s="484"/>
      <c r="B170" s="916">
        <v>53</v>
      </c>
      <c r="C170" s="925"/>
      <c r="D170" s="921"/>
      <c r="E170" s="921" t="s">
        <v>19</v>
      </c>
      <c r="F170" s="923" t="str">
        <f>VLOOKUP(E170,$S$14:$T$18,2,0)</f>
        <v>-</v>
      </c>
      <c r="G170" s="84"/>
      <c r="H170" s="395"/>
      <c r="I170" s="921"/>
      <c r="J170" s="913">
        <f t="shared" ref="J170" si="52">SUM(K170:O172)</f>
        <v>0</v>
      </c>
      <c r="K170" s="913"/>
      <c r="L170" s="913"/>
      <c r="M170" s="913"/>
      <c r="N170" s="913"/>
      <c r="O170" s="913"/>
      <c r="P170" s="913"/>
      <c r="Q170" s="484"/>
      <c r="R170" s="484"/>
    </row>
    <row r="171" spans="1:18" s="95" customFormat="1" ht="15.75" hidden="1" customHeight="1" outlineLevel="1">
      <c r="A171" s="484"/>
      <c r="B171" s="916"/>
      <c r="C171" s="925"/>
      <c r="D171" s="921"/>
      <c r="E171" s="921"/>
      <c r="F171" s="923"/>
      <c r="G171" s="87"/>
      <c r="H171" s="395"/>
      <c r="I171" s="921"/>
      <c r="J171" s="914"/>
      <c r="K171" s="914"/>
      <c r="L171" s="914"/>
      <c r="M171" s="914"/>
      <c r="N171" s="914"/>
      <c r="O171" s="914"/>
      <c r="P171" s="914"/>
      <c r="Q171" s="484"/>
      <c r="R171" s="484"/>
    </row>
    <row r="172" spans="1:18" s="95" customFormat="1" ht="15.75" hidden="1" customHeight="1" outlineLevel="1">
      <c r="A172" s="484"/>
      <c r="B172" s="917"/>
      <c r="C172" s="926"/>
      <c r="D172" s="922"/>
      <c r="E172" s="922"/>
      <c r="F172" s="924"/>
      <c r="G172" s="92"/>
      <c r="H172" s="396"/>
      <c r="I172" s="922"/>
      <c r="J172" s="915"/>
      <c r="K172" s="915"/>
      <c r="L172" s="915"/>
      <c r="M172" s="915"/>
      <c r="N172" s="915"/>
      <c r="O172" s="915"/>
      <c r="P172" s="915"/>
      <c r="Q172" s="484"/>
      <c r="R172" s="484"/>
    </row>
    <row r="173" spans="1:18" s="95" customFormat="1" ht="15.75" hidden="1" customHeight="1" outlineLevel="1">
      <c r="A173" s="484"/>
      <c r="B173" s="916">
        <v>54</v>
      </c>
      <c r="C173" s="925"/>
      <c r="D173" s="921"/>
      <c r="E173" s="921" t="s">
        <v>19</v>
      </c>
      <c r="F173" s="923" t="str">
        <f>VLOOKUP(E173,$S$14:$T$18,2,0)</f>
        <v>-</v>
      </c>
      <c r="G173" s="84"/>
      <c r="H173" s="395"/>
      <c r="I173" s="921"/>
      <c r="J173" s="913">
        <f t="shared" ref="J173" si="53">SUM(K173:O175)</f>
        <v>0</v>
      </c>
      <c r="K173" s="913"/>
      <c r="L173" s="913"/>
      <c r="M173" s="913"/>
      <c r="N173" s="913"/>
      <c r="O173" s="913"/>
      <c r="P173" s="913"/>
      <c r="Q173" s="484"/>
      <c r="R173" s="484"/>
    </row>
    <row r="174" spans="1:18" s="95" customFormat="1" ht="15.75" hidden="1" customHeight="1" outlineLevel="1">
      <c r="A174" s="484"/>
      <c r="B174" s="916"/>
      <c r="C174" s="925"/>
      <c r="D174" s="921"/>
      <c r="E174" s="921"/>
      <c r="F174" s="923"/>
      <c r="G174" s="87"/>
      <c r="H174" s="395"/>
      <c r="I174" s="921"/>
      <c r="J174" s="914"/>
      <c r="K174" s="914"/>
      <c r="L174" s="914"/>
      <c r="M174" s="914"/>
      <c r="N174" s="914"/>
      <c r="O174" s="914"/>
      <c r="P174" s="914"/>
      <c r="Q174" s="484"/>
      <c r="R174" s="484"/>
    </row>
    <row r="175" spans="1:18" s="95" customFormat="1" ht="15.75" hidden="1" customHeight="1" outlineLevel="1">
      <c r="A175" s="484"/>
      <c r="B175" s="917"/>
      <c r="C175" s="926"/>
      <c r="D175" s="922"/>
      <c r="E175" s="922"/>
      <c r="F175" s="924"/>
      <c r="G175" s="92"/>
      <c r="H175" s="396"/>
      <c r="I175" s="922"/>
      <c r="J175" s="915"/>
      <c r="K175" s="915"/>
      <c r="L175" s="915"/>
      <c r="M175" s="915"/>
      <c r="N175" s="915"/>
      <c r="O175" s="915"/>
      <c r="P175" s="915"/>
      <c r="Q175" s="484"/>
      <c r="R175" s="484"/>
    </row>
    <row r="176" spans="1:18" s="95" customFormat="1" ht="15.75" hidden="1" customHeight="1" outlineLevel="1">
      <c r="A176" s="484"/>
      <c r="B176" s="916">
        <v>55</v>
      </c>
      <c r="C176" s="925"/>
      <c r="D176" s="921"/>
      <c r="E176" s="921" t="s">
        <v>19</v>
      </c>
      <c r="F176" s="923" t="str">
        <f>VLOOKUP(E176,$S$14:$T$18,2,0)</f>
        <v>-</v>
      </c>
      <c r="G176" s="84"/>
      <c r="H176" s="395"/>
      <c r="I176" s="921"/>
      <c r="J176" s="913">
        <f t="shared" ref="J176" si="54">SUM(K176:O178)</f>
        <v>0</v>
      </c>
      <c r="K176" s="913"/>
      <c r="L176" s="913"/>
      <c r="M176" s="913"/>
      <c r="N176" s="913"/>
      <c r="O176" s="913"/>
      <c r="P176" s="913"/>
      <c r="Q176" s="484"/>
      <c r="R176" s="484"/>
    </row>
    <row r="177" spans="1:18" s="95" customFormat="1" ht="15.75" hidden="1" customHeight="1" outlineLevel="1">
      <c r="A177" s="484"/>
      <c r="B177" s="916"/>
      <c r="C177" s="925"/>
      <c r="D177" s="921"/>
      <c r="E177" s="921"/>
      <c r="F177" s="923"/>
      <c r="G177" s="87"/>
      <c r="H177" s="395"/>
      <c r="I177" s="921"/>
      <c r="J177" s="914"/>
      <c r="K177" s="914"/>
      <c r="L177" s="914"/>
      <c r="M177" s="914"/>
      <c r="N177" s="914"/>
      <c r="O177" s="914"/>
      <c r="P177" s="914"/>
      <c r="Q177" s="484"/>
      <c r="R177" s="484"/>
    </row>
    <row r="178" spans="1:18" s="95" customFormat="1" ht="15.75" hidden="1" customHeight="1" outlineLevel="1">
      <c r="A178" s="484"/>
      <c r="B178" s="917"/>
      <c r="C178" s="926"/>
      <c r="D178" s="922"/>
      <c r="E178" s="922"/>
      <c r="F178" s="924"/>
      <c r="G178" s="92"/>
      <c r="H178" s="396"/>
      <c r="I178" s="922"/>
      <c r="J178" s="915"/>
      <c r="K178" s="915"/>
      <c r="L178" s="915"/>
      <c r="M178" s="915"/>
      <c r="N178" s="915"/>
      <c r="O178" s="915"/>
      <c r="P178" s="915"/>
      <c r="Q178" s="484"/>
      <c r="R178" s="484"/>
    </row>
    <row r="179" spans="1:18" s="95" customFormat="1" ht="15.75" hidden="1" customHeight="1" outlineLevel="1">
      <c r="A179" s="484"/>
      <c r="B179" s="916">
        <v>56</v>
      </c>
      <c r="C179" s="925"/>
      <c r="D179" s="921"/>
      <c r="E179" s="921" t="s">
        <v>19</v>
      </c>
      <c r="F179" s="923" t="str">
        <f>VLOOKUP(E179,$S$14:$T$18,2,0)</f>
        <v>-</v>
      </c>
      <c r="G179" s="84"/>
      <c r="H179" s="395"/>
      <c r="I179" s="921"/>
      <c r="J179" s="913">
        <f t="shared" ref="J179" si="55">SUM(K179:O181)</f>
        <v>0</v>
      </c>
      <c r="K179" s="913"/>
      <c r="L179" s="913"/>
      <c r="M179" s="913"/>
      <c r="N179" s="913"/>
      <c r="O179" s="913"/>
      <c r="P179" s="913"/>
      <c r="Q179" s="484"/>
      <c r="R179" s="484"/>
    </row>
    <row r="180" spans="1:18" s="95" customFormat="1" ht="15.75" hidden="1" customHeight="1" outlineLevel="1">
      <c r="A180" s="484"/>
      <c r="B180" s="916"/>
      <c r="C180" s="925"/>
      <c r="D180" s="921"/>
      <c r="E180" s="921"/>
      <c r="F180" s="923"/>
      <c r="G180" s="87"/>
      <c r="H180" s="395"/>
      <c r="I180" s="921"/>
      <c r="J180" s="914"/>
      <c r="K180" s="914"/>
      <c r="L180" s="914"/>
      <c r="M180" s="914"/>
      <c r="N180" s="914"/>
      <c r="O180" s="914"/>
      <c r="P180" s="914"/>
      <c r="Q180" s="484"/>
      <c r="R180" s="484"/>
    </row>
    <row r="181" spans="1:18" s="95" customFormat="1" ht="15.75" hidden="1" customHeight="1" outlineLevel="1">
      <c r="A181" s="484"/>
      <c r="B181" s="917"/>
      <c r="C181" s="926"/>
      <c r="D181" s="922"/>
      <c r="E181" s="922"/>
      <c r="F181" s="924"/>
      <c r="G181" s="92"/>
      <c r="H181" s="396"/>
      <c r="I181" s="922"/>
      <c r="J181" s="915"/>
      <c r="K181" s="915"/>
      <c r="L181" s="915"/>
      <c r="M181" s="915"/>
      <c r="N181" s="915"/>
      <c r="O181" s="915"/>
      <c r="P181" s="915"/>
      <c r="Q181" s="484"/>
      <c r="R181" s="484"/>
    </row>
    <row r="182" spans="1:18" s="95" customFormat="1" ht="15.75" hidden="1" customHeight="1" outlineLevel="1">
      <c r="A182" s="484"/>
      <c r="B182" s="916">
        <v>57</v>
      </c>
      <c r="C182" s="925"/>
      <c r="D182" s="921"/>
      <c r="E182" s="921" t="s">
        <v>19</v>
      </c>
      <c r="F182" s="923" t="str">
        <f>VLOOKUP(E182,$S$14:$T$18,2,0)</f>
        <v>-</v>
      </c>
      <c r="G182" s="84"/>
      <c r="H182" s="395"/>
      <c r="I182" s="921"/>
      <c r="J182" s="913">
        <f t="shared" ref="J182" si="56">SUM(K182:O184)</f>
        <v>0</v>
      </c>
      <c r="K182" s="913"/>
      <c r="L182" s="913"/>
      <c r="M182" s="913"/>
      <c r="N182" s="913"/>
      <c r="O182" s="913"/>
      <c r="P182" s="913"/>
      <c r="Q182" s="484"/>
      <c r="R182" s="484"/>
    </row>
    <row r="183" spans="1:18" s="95" customFormat="1" ht="15.75" hidden="1" customHeight="1" outlineLevel="1">
      <c r="A183" s="484"/>
      <c r="B183" s="916"/>
      <c r="C183" s="925"/>
      <c r="D183" s="921"/>
      <c r="E183" s="921"/>
      <c r="F183" s="923"/>
      <c r="G183" s="87"/>
      <c r="H183" s="395"/>
      <c r="I183" s="921"/>
      <c r="J183" s="914"/>
      <c r="K183" s="914"/>
      <c r="L183" s="914"/>
      <c r="M183" s="914"/>
      <c r="N183" s="914"/>
      <c r="O183" s="914"/>
      <c r="P183" s="914"/>
      <c r="Q183" s="484"/>
      <c r="R183" s="484"/>
    </row>
    <row r="184" spans="1:18" s="95" customFormat="1" ht="15.75" hidden="1" customHeight="1" outlineLevel="1">
      <c r="A184" s="484"/>
      <c r="B184" s="917"/>
      <c r="C184" s="926"/>
      <c r="D184" s="922"/>
      <c r="E184" s="922"/>
      <c r="F184" s="924"/>
      <c r="G184" s="92"/>
      <c r="H184" s="396"/>
      <c r="I184" s="922"/>
      <c r="J184" s="915"/>
      <c r="K184" s="915"/>
      <c r="L184" s="915"/>
      <c r="M184" s="915"/>
      <c r="N184" s="915"/>
      <c r="O184" s="915"/>
      <c r="P184" s="915"/>
      <c r="Q184" s="484"/>
      <c r="R184" s="484"/>
    </row>
    <row r="185" spans="1:18" s="95" customFormat="1" ht="15.75" hidden="1" customHeight="1" outlineLevel="1">
      <c r="A185" s="484"/>
      <c r="B185" s="916">
        <v>58</v>
      </c>
      <c r="C185" s="925"/>
      <c r="D185" s="921"/>
      <c r="E185" s="921" t="s">
        <v>19</v>
      </c>
      <c r="F185" s="923" t="str">
        <f>VLOOKUP(E185,$S$14:$T$18,2,0)</f>
        <v>-</v>
      </c>
      <c r="G185" s="84"/>
      <c r="H185" s="395"/>
      <c r="I185" s="921"/>
      <c r="J185" s="913">
        <f t="shared" ref="J185" si="57">SUM(K185:O187)</f>
        <v>0</v>
      </c>
      <c r="K185" s="913"/>
      <c r="L185" s="913"/>
      <c r="M185" s="913"/>
      <c r="N185" s="913"/>
      <c r="O185" s="913"/>
      <c r="P185" s="913"/>
      <c r="Q185" s="484"/>
      <c r="R185" s="484"/>
    </row>
    <row r="186" spans="1:18" s="95" customFormat="1" ht="15.75" hidden="1" customHeight="1" outlineLevel="1">
      <c r="A186" s="484"/>
      <c r="B186" s="916"/>
      <c r="C186" s="925"/>
      <c r="D186" s="921"/>
      <c r="E186" s="921"/>
      <c r="F186" s="923"/>
      <c r="G186" s="87"/>
      <c r="H186" s="395"/>
      <c r="I186" s="921"/>
      <c r="J186" s="914"/>
      <c r="K186" s="914"/>
      <c r="L186" s="914"/>
      <c r="M186" s="914"/>
      <c r="N186" s="914"/>
      <c r="O186" s="914"/>
      <c r="P186" s="914"/>
      <c r="Q186" s="484"/>
      <c r="R186" s="484"/>
    </row>
    <row r="187" spans="1:18" s="95" customFormat="1" ht="15.75" hidden="1" customHeight="1" outlineLevel="1">
      <c r="A187" s="484"/>
      <c r="B187" s="917"/>
      <c r="C187" s="926"/>
      <c r="D187" s="922"/>
      <c r="E187" s="922"/>
      <c r="F187" s="924"/>
      <c r="G187" s="92"/>
      <c r="H187" s="396"/>
      <c r="I187" s="922"/>
      <c r="J187" s="915"/>
      <c r="K187" s="915"/>
      <c r="L187" s="915"/>
      <c r="M187" s="915"/>
      <c r="N187" s="915"/>
      <c r="O187" s="915"/>
      <c r="P187" s="915"/>
      <c r="Q187" s="484"/>
      <c r="R187" s="484"/>
    </row>
    <row r="188" spans="1:18" s="95" customFormat="1" ht="15.75" hidden="1" customHeight="1" outlineLevel="1">
      <c r="A188" s="484"/>
      <c r="B188" s="916">
        <v>59</v>
      </c>
      <c r="C188" s="925"/>
      <c r="D188" s="921"/>
      <c r="E188" s="921" t="s">
        <v>19</v>
      </c>
      <c r="F188" s="923" t="str">
        <f>VLOOKUP(E188,$S$14:$T$18,2,0)</f>
        <v>-</v>
      </c>
      <c r="G188" s="84"/>
      <c r="H188" s="395"/>
      <c r="I188" s="921"/>
      <c r="J188" s="913">
        <f t="shared" ref="J188" si="58">SUM(K188:O190)</f>
        <v>0</v>
      </c>
      <c r="K188" s="913"/>
      <c r="L188" s="913"/>
      <c r="M188" s="913"/>
      <c r="N188" s="913"/>
      <c r="O188" s="913"/>
      <c r="P188" s="913"/>
      <c r="Q188" s="484"/>
      <c r="R188" s="484"/>
    </row>
    <row r="189" spans="1:18" s="95" customFormat="1" ht="15.75" hidden="1" customHeight="1" outlineLevel="1">
      <c r="A189" s="484"/>
      <c r="B189" s="916"/>
      <c r="C189" s="925"/>
      <c r="D189" s="921"/>
      <c r="E189" s="921"/>
      <c r="F189" s="923"/>
      <c r="G189" s="87"/>
      <c r="H189" s="395"/>
      <c r="I189" s="921"/>
      <c r="J189" s="914"/>
      <c r="K189" s="914"/>
      <c r="L189" s="914"/>
      <c r="M189" s="914"/>
      <c r="N189" s="914"/>
      <c r="O189" s="914"/>
      <c r="P189" s="914"/>
      <c r="Q189" s="484"/>
      <c r="R189" s="484"/>
    </row>
    <row r="190" spans="1:18" s="95" customFormat="1" ht="15.75" hidden="1" customHeight="1" outlineLevel="1">
      <c r="A190" s="484"/>
      <c r="B190" s="917"/>
      <c r="C190" s="926"/>
      <c r="D190" s="922"/>
      <c r="E190" s="922"/>
      <c r="F190" s="924"/>
      <c r="G190" s="92"/>
      <c r="H190" s="396"/>
      <c r="I190" s="922"/>
      <c r="J190" s="915"/>
      <c r="K190" s="915"/>
      <c r="L190" s="915"/>
      <c r="M190" s="915"/>
      <c r="N190" s="915"/>
      <c r="O190" s="915"/>
      <c r="P190" s="915"/>
      <c r="Q190" s="484"/>
      <c r="R190" s="484"/>
    </row>
    <row r="191" spans="1:18" s="95" customFormat="1" ht="15.75" hidden="1" customHeight="1" outlineLevel="1">
      <c r="A191" s="484"/>
      <c r="B191" s="916">
        <v>60</v>
      </c>
      <c r="C191" s="925"/>
      <c r="D191" s="921"/>
      <c r="E191" s="921" t="s">
        <v>19</v>
      </c>
      <c r="F191" s="923" t="str">
        <f>VLOOKUP(E191,$S$14:$T$18,2,0)</f>
        <v>-</v>
      </c>
      <c r="G191" s="84"/>
      <c r="H191" s="395"/>
      <c r="I191" s="921"/>
      <c r="J191" s="913">
        <f t="shared" ref="J191" si="59">SUM(K191:O193)</f>
        <v>0</v>
      </c>
      <c r="K191" s="913"/>
      <c r="L191" s="913"/>
      <c r="M191" s="913"/>
      <c r="N191" s="913"/>
      <c r="O191" s="913"/>
      <c r="P191" s="913"/>
      <c r="Q191" s="484"/>
      <c r="R191" s="484"/>
    </row>
    <row r="192" spans="1:18" s="95" customFormat="1" ht="15.75" hidden="1" customHeight="1" outlineLevel="1">
      <c r="A192" s="484"/>
      <c r="B192" s="916"/>
      <c r="C192" s="925"/>
      <c r="D192" s="921"/>
      <c r="E192" s="921"/>
      <c r="F192" s="923"/>
      <c r="G192" s="87"/>
      <c r="H192" s="395"/>
      <c r="I192" s="921"/>
      <c r="J192" s="914"/>
      <c r="K192" s="914"/>
      <c r="L192" s="914"/>
      <c r="M192" s="914"/>
      <c r="N192" s="914"/>
      <c r="O192" s="914"/>
      <c r="P192" s="914"/>
      <c r="Q192" s="484"/>
      <c r="R192" s="484"/>
    </row>
    <row r="193" spans="1:18" s="95" customFormat="1" ht="15.75" hidden="1" customHeight="1" outlineLevel="1">
      <c r="A193" s="484"/>
      <c r="B193" s="917"/>
      <c r="C193" s="926"/>
      <c r="D193" s="922"/>
      <c r="E193" s="922"/>
      <c r="F193" s="924"/>
      <c r="G193" s="92"/>
      <c r="H193" s="396"/>
      <c r="I193" s="922"/>
      <c r="J193" s="915"/>
      <c r="K193" s="915"/>
      <c r="L193" s="915"/>
      <c r="M193" s="915"/>
      <c r="N193" s="915"/>
      <c r="O193" s="915"/>
      <c r="P193" s="915"/>
      <c r="Q193" s="484"/>
      <c r="R193" s="484"/>
    </row>
    <row r="194" spans="1:18" s="95" customFormat="1" ht="15.75" hidden="1" customHeight="1" outlineLevel="1">
      <c r="A194" s="484"/>
      <c r="B194" s="916">
        <v>61</v>
      </c>
      <c r="C194" s="925"/>
      <c r="D194" s="921"/>
      <c r="E194" s="921" t="s">
        <v>19</v>
      </c>
      <c r="F194" s="923" t="str">
        <f>VLOOKUP(E194,$S$14:$T$18,2,0)</f>
        <v>-</v>
      </c>
      <c r="G194" s="84"/>
      <c r="H194" s="395"/>
      <c r="I194" s="921"/>
      <c r="J194" s="913">
        <f t="shared" ref="J194" si="60">SUM(K194:O196)</f>
        <v>0</v>
      </c>
      <c r="K194" s="913"/>
      <c r="L194" s="913"/>
      <c r="M194" s="913"/>
      <c r="N194" s="913"/>
      <c r="O194" s="913"/>
      <c r="P194" s="913"/>
      <c r="Q194" s="484"/>
      <c r="R194" s="484"/>
    </row>
    <row r="195" spans="1:18" s="95" customFormat="1" ht="15.75" hidden="1" customHeight="1" outlineLevel="1">
      <c r="A195" s="484"/>
      <c r="B195" s="916"/>
      <c r="C195" s="925"/>
      <c r="D195" s="921"/>
      <c r="E195" s="921"/>
      <c r="F195" s="923"/>
      <c r="G195" s="87"/>
      <c r="H195" s="395"/>
      <c r="I195" s="921"/>
      <c r="J195" s="914"/>
      <c r="K195" s="914"/>
      <c r="L195" s="914"/>
      <c r="M195" s="914"/>
      <c r="N195" s="914"/>
      <c r="O195" s="914"/>
      <c r="P195" s="914"/>
      <c r="Q195" s="484"/>
      <c r="R195" s="484"/>
    </row>
    <row r="196" spans="1:18" s="95" customFormat="1" ht="15.75" hidden="1" customHeight="1" outlineLevel="1">
      <c r="A196" s="484"/>
      <c r="B196" s="917"/>
      <c r="C196" s="926"/>
      <c r="D196" s="922"/>
      <c r="E196" s="922"/>
      <c r="F196" s="924"/>
      <c r="G196" s="92"/>
      <c r="H196" s="396"/>
      <c r="I196" s="922"/>
      <c r="J196" s="915"/>
      <c r="K196" s="915"/>
      <c r="L196" s="915"/>
      <c r="M196" s="915"/>
      <c r="N196" s="915"/>
      <c r="O196" s="915"/>
      <c r="P196" s="915"/>
      <c r="Q196" s="484"/>
      <c r="R196" s="484"/>
    </row>
    <row r="197" spans="1:18" s="95" customFormat="1" ht="15.75" hidden="1" customHeight="1" outlineLevel="1">
      <c r="A197" s="484"/>
      <c r="B197" s="916">
        <v>62</v>
      </c>
      <c r="C197" s="925"/>
      <c r="D197" s="921"/>
      <c r="E197" s="921" t="s">
        <v>19</v>
      </c>
      <c r="F197" s="923" t="str">
        <f>VLOOKUP(E197,$S$14:$T$18,2,0)</f>
        <v>-</v>
      </c>
      <c r="G197" s="84"/>
      <c r="H197" s="395"/>
      <c r="I197" s="921"/>
      <c r="J197" s="913">
        <f t="shared" ref="J197" si="61">SUM(K197:O199)</f>
        <v>0</v>
      </c>
      <c r="K197" s="913"/>
      <c r="L197" s="913"/>
      <c r="M197" s="913"/>
      <c r="N197" s="913"/>
      <c r="O197" s="913"/>
      <c r="P197" s="913"/>
      <c r="Q197" s="484"/>
      <c r="R197" s="484"/>
    </row>
    <row r="198" spans="1:18" s="95" customFormat="1" ht="15.75" hidden="1" customHeight="1" outlineLevel="1">
      <c r="A198" s="484"/>
      <c r="B198" s="916"/>
      <c r="C198" s="925"/>
      <c r="D198" s="921"/>
      <c r="E198" s="921"/>
      <c r="F198" s="923"/>
      <c r="G198" s="87"/>
      <c r="H198" s="395"/>
      <c r="I198" s="921"/>
      <c r="J198" s="914"/>
      <c r="K198" s="914"/>
      <c r="L198" s="914"/>
      <c r="M198" s="914"/>
      <c r="N198" s="914"/>
      <c r="O198" s="914"/>
      <c r="P198" s="914"/>
      <c r="Q198" s="484"/>
      <c r="R198" s="484"/>
    </row>
    <row r="199" spans="1:18" s="95" customFormat="1" ht="15.75" hidden="1" customHeight="1" outlineLevel="1">
      <c r="A199" s="484"/>
      <c r="B199" s="917"/>
      <c r="C199" s="926"/>
      <c r="D199" s="922"/>
      <c r="E199" s="922"/>
      <c r="F199" s="924"/>
      <c r="G199" s="92"/>
      <c r="H199" s="396"/>
      <c r="I199" s="922"/>
      <c r="J199" s="915"/>
      <c r="K199" s="915"/>
      <c r="L199" s="915"/>
      <c r="M199" s="915"/>
      <c r="N199" s="915"/>
      <c r="O199" s="915"/>
      <c r="P199" s="915"/>
      <c r="Q199" s="484"/>
      <c r="R199" s="484"/>
    </row>
    <row r="200" spans="1:18" s="95" customFormat="1" ht="15.75" hidden="1" customHeight="1" outlineLevel="1">
      <c r="A200" s="484"/>
      <c r="B200" s="916">
        <v>63</v>
      </c>
      <c r="C200" s="925"/>
      <c r="D200" s="921"/>
      <c r="E200" s="921" t="s">
        <v>19</v>
      </c>
      <c r="F200" s="923" t="str">
        <f>VLOOKUP(E200,$S$14:$T$18,2,0)</f>
        <v>-</v>
      </c>
      <c r="G200" s="84"/>
      <c r="H200" s="395"/>
      <c r="I200" s="921"/>
      <c r="J200" s="913">
        <f t="shared" ref="J200" si="62">SUM(K200:O202)</f>
        <v>0</v>
      </c>
      <c r="K200" s="913"/>
      <c r="L200" s="913"/>
      <c r="M200" s="913"/>
      <c r="N200" s="913"/>
      <c r="O200" s="913"/>
      <c r="P200" s="913"/>
      <c r="Q200" s="484"/>
      <c r="R200" s="484"/>
    </row>
    <row r="201" spans="1:18" s="95" customFormat="1" ht="15.75" hidden="1" customHeight="1" outlineLevel="1">
      <c r="A201" s="484"/>
      <c r="B201" s="916"/>
      <c r="C201" s="925"/>
      <c r="D201" s="921"/>
      <c r="E201" s="921"/>
      <c r="F201" s="923"/>
      <c r="G201" s="87"/>
      <c r="H201" s="395"/>
      <c r="I201" s="921"/>
      <c r="J201" s="914"/>
      <c r="K201" s="914"/>
      <c r="L201" s="914"/>
      <c r="M201" s="914"/>
      <c r="N201" s="914"/>
      <c r="O201" s="914"/>
      <c r="P201" s="914"/>
      <c r="Q201" s="484"/>
      <c r="R201" s="484"/>
    </row>
    <row r="202" spans="1:18" s="95" customFormat="1" ht="15.75" hidden="1" customHeight="1" outlineLevel="1">
      <c r="A202" s="484"/>
      <c r="B202" s="917"/>
      <c r="C202" s="926"/>
      <c r="D202" s="922"/>
      <c r="E202" s="922"/>
      <c r="F202" s="924"/>
      <c r="G202" s="92"/>
      <c r="H202" s="396"/>
      <c r="I202" s="922"/>
      <c r="J202" s="915"/>
      <c r="K202" s="915"/>
      <c r="L202" s="915"/>
      <c r="M202" s="915"/>
      <c r="N202" s="915"/>
      <c r="O202" s="915"/>
      <c r="P202" s="915"/>
      <c r="Q202" s="484"/>
      <c r="R202" s="484"/>
    </row>
    <row r="203" spans="1:18" s="95" customFormat="1" ht="15.75" hidden="1" customHeight="1" outlineLevel="1">
      <c r="A203" s="484"/>
      <c r="B203" s="916">
        <v>64</v>
      </c>
      <c r="C203" s="925"/>
      <c r="D203" s="921"/>
      <c r="E203" s="921" t="s">
        <v>19</v>
      </c>
      <c r="F203" s="923" t="str">
        <f>VLOOKUP(E203,$S$14:$T$18,2,0)</f>
        <v>-</v>
      </c>
      <c r="G203" s="84"/>
      <c r="H203" s="395"/>
      <c r="I203" s="921"/>
      <c r="J203" s="913">
        <f t="shared" ref="J203" si="63">SUM(K203:O205)</f>
        <v>0</v>
      </c>
      <c r="K203" s="913"/>
      <c r="L203" s="913"/>
      <c r="M203" s="913"/>
      <c r="N203" s="913"/>
      <c r="O203" s="913"/>
      <c r="P203" s="913"/>
      <c r="Q203" s="484"/>
      <c r="R203" s="484"/>
    </row>
    <row r="204" spans="1:18" s="95" customFormat="1" ht="15.75" hidden="1" customHeight="1" outlineLevel="1">
      <c r="A204" s="484"/>
      <c r="B204" s="916"/>
      <c r="C204" s="925"/>
      <c r="D204" s="921"/>
      <c r="E204" s="921"/>
      <c r="F204" s="923"/>
      <c r="G204" s="87"/>
      <c r="H204" s="395"/>
      <c r="I204" s="921"/>
      <c r="J204" s="914"/>
      <c r="K204" s="914"/>
      <c r="L204" s="914"/>
      <c r="M204" s="914"/>
      <c r="N204" s="914"/>
      <c r="O204" s="914"/>
      <c r="P204" s="914"/>
      <c r="Q204" s="484"/>
      <c r="R204" s="484"/>
    </row>
    <row r="205" spans="1:18" s="95" customFormat="1" ht="15.75" hidden="1" customHeight="1" outlineLevel="1">
      <c r="A205" s="484"/>
      <c r="B205" s="917"/>
      <c r="C205" s="926"/>
      <c r="D205" s="922"/>
      <c r="E205" s="922"/>
      <c r="F205" s="924"/>
      <c r="G205" s="92"/>
      <c r="H205" s="396"/>
      <c r="I205" s="922"/>
      <c r="J205" s="915"/>
      <c r="K205" s="915"/>
      <c r="L205" s="915"/>
      <c r="M205" s="915"/>
      <c r="N205" s="915"/>
      <c r="O205" s="915"/>
      <c r="P205" s="915"/>
      <c r="Q205" s="484"/>
      <c r="R205" s="484"/>
    </row>
    <row r="206" spans="1:18" s="95" customFormat="1" ht="15.75" hidden="1" customHeight="1" outlineLevel="1">
      <c r="A206" s="484"/>
      <c r="B206" s="916">
        <v>65</v>
      </c>
      <c r="C206" s="925"/>
      <c r="D206" s="921"/>
      <c r="E206" s="921" t="s">
        <v>19</v>
      </c>
      <c r="F206" s="923" t="str">
        <f>VLOOKUP(E206,$S$14:$T$18,2,0)</f>
        <v>-</v>
      </c>
      <c r="G206" s="84"/>
      <c r="H206" s="395"/>
      <c r="I206" s="921"/>
      <c r="J206" s="913">
        <f t="shared" ref="J206" si="64">SUM(K206:O208)</f>
        <v>0</v>
      </c>
      <c r="K206" s="913"/>
      <c r="L206" s="913"/>
      <c r="M206" s="913"/>
      <c r="N206" s="913"/>
      <c r="O206" s="913"/>
      <c r="P206" s="913"/>
      <c r="Q206" s="484"/>
      <c r="R206" s="484"/>
    </row>
    <row r="207" spans="1:18" s="95" customFormat="1" ht="15.75" hidden="1" customHeight="1" outlineLevel="1">
      <c r="A207" s="484"/>
      <c r="B207" s="916"/>
      <c r="C207" s="925"/>
      <c r="D207" s="921"/>
      <c r="E207" s="921"/>
      <c r="F207" s="923"/>
      <c r="G207" s="87"/>
      <c r="H207" s="395"/>
      <c r="I207" s="921"/>
      <c r="J207" s="914"/>
      <c r="K207" s="914"/>
      <c r="L207" s="914"/>
      <c r="M207" s="914"/>
      <c r="N207" s="914"/>
      <c r="O207" s="914"/>
      <c r="P207" s="914"/>
      <c r="Q207" s="484"/>
      <c r="R207" s="484"/>
    </row>
    <row r="208" spans="1:18" s="95" customFormat="1" ht="15.75" hidden="1" customHeight="1" outlineLevel="1">
      <c r="A208" s="484"/>
      <c r="B208" s="917"/>
      <c r="C208" s="926"/>
      <c r="D208" s="922"/>
      <c r="E208" s="922"/>
      <c r="F208" s="924"/>
      <c r="G208" s="92"/>
      <c r="H208" s="396"/>
      <c r="I208" s="922"/>
      <c r="J208" s="915"/>
      <c r="K208" s="915"/>
      <c r="L208" s="915"/>
      <c r="M208" s="915"/>
      <c r="N208" s="915"/>
      <c r="O208" s="915"/>
      <c r="P208" s="915"/>
      <c r="Q208" s="484"/>
      <c r="R208" s="484"/>
    </row>
    <row r="209" spans="1:18" s="95" customFormat="1" ht="15.75" hidden="1" customHeight="1" outlineLevel="1">
      <c r="A209" s="484"/>
      <c r="B209" s="916">
        <v>66</v>
      </c>
      <c r="C209" s="925"/>
      <c r="D209" s="921"/>
      <c r="E209" s="921" t="s">
        <v>19</v>
      </c>
      <c r="F209" s="923" t="str">
        <f>VLOOKUP(E209,$S$14:$T$18,2,0)</f>
        <v>-</v>
      </c>
      <c r="G209" s="84"/>
      <c r="H209" s="395"/>
      <c r="I209" s="921"/>
      <c r="J209" s="913">
        <f t="shared" ref="J209" si="65">SUM(K209:O211)</f>
        <v>0</v>
      </c>
      <c r="K209" s="913"/>
      <c r="L209" s="913"/>
      <c r="M209" s="913"/>
      <c r="N209" s="913"/>
      <c r="O209" s="913"/>
      <c r="P209" s="913"/>
      <c r="Q209" s="484"/>
      <c r="R209" s="484"/>
    </row>
    <row r="210" spans="1:18" s="95" customFormat="1" ht="15.75" hidden="1" customHeight="1" outlineLevel="1">
      <c r="A210" s="484"/>
      <c r="B210" s="916"/>
      <c r="C210" s="925"/>
      <c r="D210" s="921"/>
      <c r="E210" s="921"/>
      <c r="F210" s="923"/>
      <c r="G210" s="87"/>
      <c r="H210" s="395"/>
      <c r="I210" s="921"/>
      <c r="J210" s="914"/>
      <c r="K210" s="914"/>
      <c r="L210" s="914"/>
      <c r="M210" s="914"/>
      <c r="N210" s="914"/>
      <c r="O210" s="914"/>
      <c r="P210" s="914"/>
      <c r="Q210" s="484"/>
      <c r="R210" s="484"/>
    </row>
    <row r="211" spans="1:18" s="95" customFormat="1" ht="15.75" hidden="1" customHeight="1" outlineLevel="1">
      <c r="A211" s="484"/>
      <c r="B211" s="917"/>
      <c r="C211" s="926"/>
      <c r="D211" s="922"/>
      <c r="E211" s="922"/>
      <c r="F211" s="924"/>
      <c r="G211" s="92"/>
      <c r="H211" s="396"/>
      <c r="I211" s="922"/>
      <c r="J211" s="915"/>
      <c r="K211" s="915"/>
      <c r="L211" s="915"/>
      <c r="M211" s="915"/>
      <c r="N211" s="915"/>
      <c r="O211" s="915"/>
      <c r="P211" s="915"/>
      <c r="Q211" s="484"/>
      <c r="R211" s="484"/>
    </row>
    <row r="212" spans="1:18" s="95" customFormat="1" ht="15.75" hidden="1" customHeight="1" outlineLevel="1">
      <c r="A212" s="484"/>
      <c r="B212" s="916">
        <v>67</v>
      </c>
      <c r="C212" s="925"/>
      <c r="D212" s="921"/>
      <c r="E212" s="921" t="s">
        <v>19</v>
      </c>
      <c r="F212" s="923" t="str">
        <f>VLOOKUP(E212,$S$14:$T$18,2,0)</f>
        <v>-</v>
      </c>
      <c r="G212" s="84"/>
      <c r="H212" s="395"/>
      <c r="I212" s="921"/>
      <c r="J212" s="913">
        <f t="shared" ref="J212" si="66">SUM(K212:O214)</f>
        <v>0</v>
      </c>
      <c r="K212" s="913"/>
      <c r="L212" s="913"/>
      <c r="M212" s="913"/>
      <c r="N212" s="913"/>
      <c r="O212" s="913"/>
      <c r="P212" s="913"/>
      <c r="Q212" s="484"/>
      <c r="R212" s="484"/>
    </row>
    <row r="213" spans="1:18" s="95" customFormat="1" ht="15.75" hidden="1" customHeight="1" outlineLevel="1">
      <c r="A213" s="484"/>
      <c r="B213" s="916"/>
      <c r="C213" s="925"/>
      <c r="D213" s="921"/>
      <c r="E213" s="921"/>
      <c r="F213" s="923"/>
      <c r="G213" s="87"/>
      <c r="H213" s="395"/>
      <c r="I213" s="921"/>
      <c r="J213" s="914"/>
      <c r="K213" s="914"/>
      <c r="L213" s="914"/>
      <c r="M213" s="914"/>
      <c r="N213" s="914"/>
      <c r="O213" s="914"/>
      <c r="P213" s="914"/>
      <c r="Q213" s="484"/>
      <c r="R213" s="484"/>
    </row>
    <row r="214" spans="1:18" s="95" customFormat="1" ht="15.75" hidden="1" customHeight="1" outlineLevel="1">
      <c r="A214" s="484"/>
      <c r="B214" s="917"/>
      <c r="C214" s="926"/>
      <c r="D214" s="922"/>
      <c r="E214" s="922"/>
      <c r="F214" s="924"/>
      <c r="G214" s="92"/>
      <c r="H214" s="396"/>
      <c r="I214" s="922"/>
      <c r="J214" s="915"/>
      <c r="K214" s="915"/>
      <c r="L214" s="915"/>
      <c r="M214" s="915"/>
      <c r="N214" s="915"/>
      <c r="O214" s="915"/>
      <c r="P214" s="915"/>
      <c r="Q214" s="484"/>
      <c r="R214" s="484"/>
    </row>
    <row r="215" spans="1:18" s="95" customFormat="1" ht="15.75" hidden="1" customHeight="1" outlineLevel="1">
      <c r="A215" s="484"/>
      <c r="B215" s="916">
        <v>68</v>
      </c>
      <c r="C215" s="925"/>
      <c r="D215" s="921"/>
      <c r="E215" s="921" t="s">
        <v>19</v>
      </c>
      <c r="F215" s="923" t="str">
        <f>VLOOKUP(E215,$S$14:$T$18,2,0)</f>
        <v>-</v>
      </c>
      <c r="G215" s="84"/>
      <c r="H215" s="395"/>
      <c r="I215" s="921"/>
      <c r="J215" s="913">
        <f t="shared" ref="J215" si="67">SUM(K215:O217)</f>
        <v>0</v>
      </c>
      <c r="K215" s="913"/>
      <c r="L215" s="913"/>
      <c r="M215" s="913"/>
      <c r="N215" s="913"/>
      <c r="O215" s="913"/>
      <c r="P215" s="913"/>
      <c r="Q215" s="484"/>
      <c r="R215" s="484"/>
    </row>
    <row r="216" spans="1:18" s="95" customFormat="1" ht="15.75" hidden="1" customHeight="1" outlineLevel="1">
      <c r="A216" s="484"/>
      <c r="B216" s="916"/>
      <c r="C216" s="925"/>
      <c r="D216" s="921"/>
      <c r="E216" s="921"/>
      <c r="F216" s="923"/>
      <c r="G216" s="87"/>
      <c r="H216" s="395"/>
      <c r="I216" s="921"/>
      <c r="J216" s="914"/>
      <c r="K216" s="914"/>
      <c r="L216" s="914"/>
      <c r="M216" s="914"/>
      <c r="N216" s="914"/>
      <c r="O216" s="914"/>
      <c r="P216" s="914"/>
      <c r="Q216" s="484"/>
      <c r="R216" s="484"/>
    </row>
    <row r="217" spans="1:18" s="95" customFormat="1" ht="15.75" hidden="1" customHeight="1" outlineLevel="1">
      <c r="A217" s="484"/>
      <c r="B217" s="917"/>
      <c r="C217" s="926"/>
      <c r="D217" s="922"/>
      <c r="E217" s="922"/>
      <c r="F217" s="924"/>
      <c r="G217" s="92"/>
      <c r="H217" s="396"/>
      <c r="I217" s="922"/>
      <c r="J217" s="915"/>
      <c r="K217" s="915"/>
      <c r="L217" s="915"/>
      <c r="M217" s="915"/>
      <c r="N217" s="915"/>
      <c r="O217" s="915"/>
      <c r="P217" s="915"/>
      <c r="Q217" s="484"/>
      <c r="R217" s="484"/>
    </row>
    <row r="218" spans="1:18" s="95" customFormat="1" ht="15.75" hidden="1" customHeight="1" outlineLevel="1">
      <c r="A218" s="484"/>
      <c r="B218" s="916">
        <v>69</v>
      </c>
      <c r="C218" s="925"/>
      <c r="D218" s="921"/>
      <c r="E218" s="921" t="s">
        <v>19</v>
      </c>
      <c r="F218" s="923" t="str">
        <f>VLOOKUP(E218,$S$14:$T$18,2,0)</f>
        <v>-</v>
      </c>
      <c r="G218" s="84"/>
      <c r="H218" s="395"/>
      <c r="I218" s="921"/>
      <c r="J218" s="913">
        <f t="shared" ref="J218" si="68">SUM(K218:O220)</f>
        <v>0</v>
      </c>
      <c r="K218" s="913"/>
      <c r="L218" s="913"/>
      <c r="M218" s="913"/>
      <c r="N218" s="913"/>
      <c r="O218" s="913"/>
      <c r="P218" s="913"/>
      <c r="Q218" s="484"/>
      <c r="R218" s="484"/>
    </row>
    <row r="219" spans="1:18" s="95" customFormat="1" ht="15.75" hidden="1" customHeight="1" outlineLevel="1">
      <c r="A219" s="484"/>
      <c r="B219" s="916"/>
      <c r="C219" s="925"/>
      <c r="D219" s="921"/>
      <c r="E219" s="921"/>
      <c r="F219" s="923"/>
      <c r="G219" s="87"/>
      <c r="H219" s="395"/>
      <c r="I219" s="921"/>
      <c r="J219" s="914"/>
      <c r="K219" s="914"/>
      <c r="L219" s="914"/>
      <c r="M219" s="914"/>
      <c r="N219" s="914"/>
      <c r="O219" s="914"/>
      <c r="P219" s="914"/>
      <c r="Q219" s="484"/>
      <c r="R219" s="484"/>
    </row>
    <row r="220" spans="1:18" s="95" customFormat="1" ht="15.75" hidden="1" customHeight="1" outlineLevel="1">
      <c r="A220" s="484"/>
      <c r="B220" s="917"/>
      <c r="C220" s="926"/>
      <c r="D220" s="922"/>
      <c r="E220" s="922"/>
      <c r="F220" s="924"/>
      <c r="G220" s="92"/>
      <c r="H220" s="396"/>
      <c r="I220" s="922"/>
      <c r="J220" s="915"/>
      <c r="K220" s="915"/>
      <c r="L220" s="915"/>
      <c r="M220" s="915"/>
      <c r="N220" s="915"/>
      <c r="O220" s="915"/>
      <c r="P220" s="915"/>
      <c r="Q220" s="484"/>
      <c r="R220" s="484"/>
    </row>
    <row r="221" spans="1:18" s="95" customFormat="1" ht="15.75" hidden="1" customHeight="1" outlineLevel="1">
      <c r="A221" s="484"/>
      <c r="B221" s="916">
        <v>70</v>
      </c>
      <c r="C221" s="925"/>
      <c r="D221" s="921"/>
      <c r="E221" s="921" t="s">
        <v>19</v>
      </c>
      <c r="F221" s="923" t="str">
        <f>VLOOKUP(E221,$S$14:$T$18,2,0)</f>
        <v>-</v>
      </c>
      <c r="G221" s="84"/>
      <c r="H221" s="395"/>
      <c r="I221" s="921"/>
      <c r="J221" s="913">
        <f t="shared" ref="J221" si="69">SUM(K221:O223)</f>
        <v>0</v>
      </c>
      <c r="K221" s="913"/>
      <c r="L221" s="913"/>
      <c r="M221" s="913"/>
      <c r="N221" s="913"/>
      <c r="O221" s="913"/>
      <c r="P221" s="913"/>
      <c r="Q221" s="484"/>
      <c r="R221" s="484"/>
    </row>
    <row r="222" spans="1:18" s="95" customFormat="1" ht="15.75" hidden="1" customHeight="1" outlineLevel="1">
      <c r="A222" s="484"/>
      <c r="B222" s="916"/>
      <c r="C222" s="925"/>
      <c r="D222" s="921"/>
      <c r="E222" s="921"/>
      <c r="F222" s="923"/>
      <c r="G222" s="87"/>
      <c r="H222" s="395"/>
      <c r="I222" s="921"/>
      <c r="J222" s="914"/>
      <c r="K222" s="914"/>
      <c r="L222" s="914"/>
      <c r="M222" s="914"/>
      <c r="N222" s="914"/>
      <c r="O222" s="914"/>
      <c r="P222" s="914"/>
      <c r="Q222" s="484"/>
      <c r="R222" s="484"/>
    </row>
    <row r="223" spans="1:18" s="95" customFormat="1" ht="15.75" hidden="1" customHeight="1" outlineLevel="1">
      <c r="A223" s="484"/>
      <c r="B223" s="917"/>
      <c r="C223" s="926"/>
      <c r="D223" s="922"/>
      <c r="E223" s="922"/>
      <c r="F223" s="924"/>
      <c r="G223" s="92"/>
      <c r="H223" s="396"/>
      <c r="I223" s="922"/>
      <c r="J223" s="915"/>
      <c r="K223" s="915"/>
      <c r="L223" s="915"/>
      <c r="M223" s="915"/>
      <c r="N223" s="915"/>
      <c r="O223" s="915"/>
      <c r="P223" s="915"/>
      <c r="Q223" s="484"/>
      <c r="R223" s="484"/>
    </row>
    <row r="224" spans="1:18" s="95" customFormat="1" ht="15.75" hidden="1" customHeight="1" outlineLevel="1">
      <c r="A224" s="484"/>
      <c r="B224" s="916">
        <v>71</v>
      </c>
      <c r="C224" s="925"/>
      <c r="D224" s="921"/>
      <c r="E224" s="921" t="s">
        <v>19</v>
      </c>
      <c r="F224" s="923" t="str">
        <f>VLOOKUP(E224,$S$14:$T$18,2,0)</f>
        <v>-</v>
      </c>
      <c r="G224" s="84"/>
      <c r="H224" s="395"/>
      <c r="I224" s="921"/>
      <c r="J224" s="913">
        <f t="shared" ref="J224" si="70">SUM(K224:O226)</f>
        <v>0</v>
      </c>
      <c r="K224" s="913"/>
      <c r="L224" s="913"/>
      <c r="M224" s="913"/>
      <c r="N224" s="913"/>
      <c r="O224" s="913"/>
      <c r="P224" s="913"/>
      <c r="Q224" s="484"/>
      <c r="R224" s="484"/>
    </row>
    <row r="225" spans="1:18" s="95" customFormat="1" ht="15.75" hidden="1" customHeight="1" outlineLevel="1">
      <c r="A225" s="484"/>
      <c r="B225" s="916"/>
      <c r="C225" s="925"/>
      <c r="D225" s="921"/>
      <c r="E225" s="921"/>
      <c r="F225" s="923"/>
      <c r="G225" s="87"/>
      <c r="H225" s="395"/>
      <c r="I225" s="921"/>
      <c r="J225" s="914"/>
      <c r="K225" s="914"/>
      <c r="L225" s="914"/>
      <c r="M225" s="914"/>
      <c r="N225" s="914"/>
      <c r="O225" s="914"/>
      <c r="P225" s="914"/>
      <c r="Q225" s="484"/>
      <c r="R225" s="484"/>
    </row>
    <row r="226" spans="1:18" s="95" customFormat="1" ht="15.75" hidden="1" customHeight="1" outlineLevel="1">
      <c r="A226" s="484"/>
      <c r="B226" s="917"/>
      <c r="C226" s="926"/>
      <c r="D226" s="922"/>
      <c r="E226" s="922"/>
      <c r="F226" s="924"/>
      <c r="G226" s="92"/>
      <c r="H226" s="396"/>
      <c r="I226" s="922"/>
      <c r="J226" s="915"/>
      <c r="K226" s="915"/>
      <c r="L226" s="915"/>
      <c r="M226" s="915"/>
      <c r="N226" s="915"/>
      <c r="O226" s="915"/>
      <c r="P226" s="915"/>
      <c r="Q226" s="484"/>
      <c r="R226" s="484"/>
    </row>
    <row r="227" spans="1:18" s="95" customFormat="1" ht="15.75" hidden="1" customHeight="1" outlineLevel="1">
      <c r="A227" s="484"/>
      <c r="B227" s="916">
        <v>72</v>
      </c>
      <c r="C227" s="925"/>
      <c r="D227" s="921"/>
      <c r="E227" s="921" t="s">
        <v>19</v>
      </c>
      <c r="F227" s="923" t="str">
        <f>VLOOKUP(E227,$S$14:$T$18,2,0)</f>
        <v>-</v>
      </c>
      <c r="G227" s="84"/>
      <c r="H227" s="395"/>
      <c r="I227" s="921"/>
      <c r="J227" s="913">
        <f t="shared" ref="J227" si="71">SUM(K227:O229)</f>
        <v>0</v>
      </c>
      <c r="K227" s="913"/>
      <c r="L227" s="913"/>
      <c r="M227" s="913"/>
      <c r="N227" s="913"/>
      <c r="O227" s="913"/>
      <c r="P227" s="913"/>
      <c r="Q227" s="484"/>
      <c r="R227" s="484"/>
    </row>
    <row r="228" spans="1:18" s="95" customFormat="1" ht="15.75" hidden="1" customHeight="1" outlineLevel="1">
      <c r="A228" s="484"/>
      <c r="B228" s="916"/>
      <c r="C228" s="925"/>
      <c r="D228" s="921"/>
      <c r="E228" s="921"/>
      <c r="F228" s="923"/>
      <c r="G228" s="87"/>
      <c r="H228" s="395"/>
      <c r="I228" s="921"/>
      <c r="J228" s="914"/>
      <c r="K228" s="914"/>
      <c r="L228" s="914"/>
      <c r="M228" s="914"/>
      <c r="N228" s="914"/>
      <c r="O228" s="914"/>
      <c r="P228" s="914"/>
      <c r="Q228" s="484"/>
      <c r="R228" s="484"/>
    </row>
    <row r="229" spans="1:18" s="95" customFormat="1" ht="15.75" hidden="1" customHeight="1" outlineLevel="1">
      <c r="A229" s="484"/>
      <c r="B229" s="917"/>
      <c r="C229" s="926"/>
      <c r="D229" s="922"/>
      <c r="E229" s="922"/>
      <c r="F229" s="924"/>
      <c r="G229" s="92"/>
      <c r="H229" s="396"/>
      <c r="I229" s="922"/>
      <c r="J229" s="915"/>
      <c r="K229" s="915"/>
      <c r="L229" s="915"/>
      <c r="M229" s="915"/>
      <c r="N229" s="915"/>
      <c r="O229" s="915"/>
      <c r="P229" s="915"/>
      <c r="Q229" s="484"/>
      <c r="R229" s="484"/>
    </row>
    <row r="230" spans="1:18" s="95" customFormat="1" ht="15.75" hidden="1" customHeight="1" outlineLevel="1">
      <c r="A230" s="484"/>
      <c r="B230" s="916">
        <v>73</v>
      </c>
      <c r="C230" s="925"/>
      <c r="D230" s="921"/>
      <c r="E230" s="921" t="s">
        <v>19</v>
      </c>
      <c r="F230" s="923" t="str">
        <f>VLOOKUP(E230,$S$14:$T$18,2,0)</f>
        <v>-</v>
      </c>
      <c r="G230" s="84"/>
      <c r="H230" s="395"/>
      <c r="I230" s="921"/>
      <c r="J230" s="913">
        <f t="shared" ref="J230" si="72">SUM(K230:O232)</f>
        <v>0</v>
      </c>
      <c r="K230" s="913"/>
      <c r="L230" s="913"/>
      <c r="M230" s="913"/>
      <c r="N230" s="913"/>
      <c r="O230" s="913"/>
      <c r="P230" s="913"/>
      <c r="Q230" s="484"/>
      <c r="R230" s="484"/>
    </row>
    <row r="231" spans="1:18" s="95" customFormat="1" ht="15.75" hidden="1" customHeight="1" outlineLevel="1">
      <c r="A231" s="484"/>
      <c r="B231" s="916"/>
      <c r="C231" s="925"/>
      <c r="D231" s="921"/>
      <c r="E231" s="921"/>
      <c r="F231" s="923"/>
      <c r="G231" s="87"/>
      <c r="H231" s="395"/>
      <c r="I231" s="921"/>
      <c r="J231" s="914"/>
      <c r="K231" s="914"/>
      <c r="L231" s="914"/>
      <c r="M231" s="914"/>
      <c r="N231" s="914"/>
      <c r="O231" s="914"/>
      <c r="P231" s="914"/>
      <c r="Q231" s="484"/>
      <c r="R231" s="484"/>
    </row>
    <row r="232" spans="1:18" s="95" customFormat="1" ht="15.75" hidden="1" customHeight="1" outlineLevel="1">
      <c r="A232" s="484"/>
      <c r="B232" s="917"/>
      <c r="C232" s="926"/>
      <c r="D232" s="922"/>
      <c r="E232" s="922"/>
      <c r="F232" s="924"/>
      <c r="G232" s="92"/>
      <c r="H232" s="396"/>
      <c r="I232" s="922"/>
      <c r="J232" s="915"/>
      <c r="K232" s="915"/>
      <c r="L232" s="915"/>
      <c r="M232" s="915"/>
      <c r="N232" s="915"/>
      <c r="O232" s="915"/>
      <c r="P232" s="915"/>
      <c r="Q232" s="484"/>
      <c r="R232" s="484"/>
    </row>
    <row r="233" spans="1:18" s="95" customFormat="1" ht="15.75" hidden="1" customHeight="1" outlineLevel="1">
      <c r="A233" s="484"/>
      <c r="B233" s="916">
        <v>74</v>
      </c>
      <c r="C233" s="925"/>
      <c r="D233" s="921"/>
      <c r="E233" s="921" t="s">
        <v>19</v>
      </c>
      <c r="F233" s="923" t="str">
        <f>VLOOKUP(E233,$S$14:$T$18,2,0)</f>
        <v>-</v>
      </c>
      <c r="G233" s="84"/>
      <c r="H233" s="395"/>
      <c r="I233" s="921"/>
      <c r="J233" s="913">
        <f t="shared" ref="J233" si="73">SUM(K233:O235)</f>
        <v>0</v>
      </c>
      <c r="K233" s="913"/>
      <c r="L233" s="913"/>
      <c r="M233" s="913"/>
      <c r="N233" s="913"/>
      <c r="O233" s="913"/>
      <c r="P233" s="913"/>
      <c r="Q233" s="484"/>
      <c r="R233" s="484"/>
    </row>
    <row r="234" spans="1:18" s="95" customFormat="1" ht="15.75" hidden="1" customHeight="1" outlineLevel="1">
      <c r="A234" s="484"/>
      <c r="B234" s="916"/>
      <c r="C234" s="925"/>
      <c r="D234" s="921"/>
      <c r="E234" s="921"/>
      <c r="F234" s="923"/>
      <c r="G234" s="87"/>
      <c r="H234" s="395"/>
      <c r="I234" s="921"/>
      <c r="J234" s="914"/>
      <c r="K234" s="914"/>
      <c r="L234" s="914"/>
      <c r="M234" s="914"/>
      <c r="N234" s="914"/>
      <c r="O234" s="914"/>
      <c r="P234" s="914"/>
      <c r="Q234" s="484"/>
      <c r="R234" s="484"/>
    </row>
    <row r="235" spans="1:18" s="95" customFormat="1" ht="15.75" hidden="1" customHeight="1" outlineLevel="1">
      <c r="A235" s="484"/>
      <c r="B235" s="917"/>
      <c r="C235" s="926"/>
      <c r="D235" s="922"/>
      <c r="E235" s="922"/>
      <c r="F235" s="924"/>
      <c r="G235" s="92"/>
      <c r="H235" s="396"/>
      <c r="I235" s="922"/>
      <c r="J235" s="915"/>
      <c r="K235" s="915"/>
      <c r="L235" s="915"/>
      <c r="M235" s="915"/>
      <c r="N235" s="915"/>
      <c r="O235" s="915"/>
      <c r="P235" s="915"/>
      <c r="Q235" s="484"/>
      <c r="R235" s="484"/>
    </row>
    <row r="236" spans="1:18" s="95" customFormat="1" ht="15.75" hidden="1" customHeight="1" outlineLevel="1">
      <c r="A236" s="484"/>
      <c r="B236" s="916">
        <v>75</v>
      </c>
      <c r="C236" s="925"/>
      <c r="D236" s="921"/>
      <c r="E236" s="921" t="s">
        <v>19</v>
      </c>
      <c r="F236" s="923" t="str">
        <f>VLOOKUP(E236,$S$14:$T$18,2,0)</f>
        <v>-</v>
      </c>
      <c r="G236" s="84"/>
      <c r="H236" s="395"/>
      <c r="I236" s="921"/>
      <c r="J236" s="913">
        <f t="shared" ref="J236" si="74">SUM(K236:O238)</f>
        <v>0</v>
      </c>
      <c r="K236" s="913"/>
      <c r="L236" s="913"/>
      <c r="M236" s="913"/>
      <c r="N236" s="913"/>
      <c r="O236" s="913"/>
      <c r="P236" s="913"/>
      <c r="Q236" s="484"/>
      <c r="R236" s="484"/>
    </row>
    <row r="237" spans="1:18" s="95" customFormat="1" ht="15.75" hidden="1" customHeight="1" outlineLevel="1">
      <c r="A237" s="484"/>
      <c r="B237" s="916"/>
      <c r="C237" s="925"/>
      <c r="D237" s="921"/>
      <c r="E237" s="921"/>
      <c r="F237" s="923"/>
      <c r="G237" s="87"/>
      <c r="H237" s="395"/>
      <c r="I237" s="921"/>
      <c r="J237" s="914"/>
      <c r="K237" s="914"/>
      <c r="L237" s="914"/>
      <c r="M237" s="914"/>
      <c r="N237" s="914"/>
      <c r="O237" s="914"/>
      <c r="P237" s="914"/>
      <c r="Q237" s="484"/>
      <c r="R237" s="484"/>
    </row>
    <row r="238" spans="1:18" s="95" customFormat="1" ht="15.75" hidden="1" customHeight="1" outlineLevel="1">
      <c r="A238" s="484"/>
      <c r="B238" s="917"/>
      <c r="C238" s="926"/>
      <c r="D238" s="922"/>
      <c r="E238" s="922"/>
      <c r="F238" s="924"/>
      <c r="G238" s="92"/>
      <c r="H238" s="396"/>
      <c r="I238" s="922"/>
      <c r="J238" s="915"/>
      <c r="K238" s="915"/>
      <c r="L238" s="915"/>
      <c r="M238" s="915"/>
      <c r="N238" s="915"/>
      <c r="O238" s="915"/>
      <c r="P238" s="915"/>
      <c r="Q238" s="484"/>
      <c r="R238" s="484"/>
    </row>
    <row r="239" spans="1:18" s="95" customFormat="1" ht="15.75" hidden="1" customHeight="1" outlineLevel="1">
      <c r="A239" s="484"/>
      <c r="B239" s="916">
        <v>76</v>
      </c>
      <c r="C239" s="925"/>
      <c r="D239" s="921"/>
      <c r="E239" s="921" t="s">
        <v>19</v>
      </c>
      <c r="F239" s="923" t="str">
        <f>VLOOKUP(E239,$S$14:$T$18,2,0)</f>
        <v>-</v>
      </c>
      <c r="G239" s="84"/>
      <c r="H239" s="395"/>
      <c r="I239" s="921"/>
      <c r="J239" s="913">
        <f t="shared" ref="J239" si="75">SUM(K239:O241)</f>
        <v>0</v>
      </c>
      <c r="K239" s="913"/>
      <c r="L239" s="913"/>
      <c r="M239" s="913"/>
      <c r="N239" s="913"/>
      <c r="O239" s="913"/>
      <c r="P239" s="913"/>
      <c r="Q239" s="484"/>
      <c r="R239" s="484"/>
    </row>
    <row r="240" spans="1:18" s="95" customFormat="1" ht="15.75" hidden="1" customHeight="1" outlineLevel="1">
      <c r="A240" s="484"/>
      <c r="B240" s="916"/>
      <c r="C240" s="925"/>
      <c r="D240" s="921"/>
      <c r="E240" s="921"/>
      <c r="F240" s="923"/>
      <c r="G240" s="87"/>
      <c r="H240" s="395"/>
      <c r="I240" s="921"/>
      <c r="J240" s="914"/>
      <c r="K240" s="914"/>
      <c r="L240" s="914"/>
      <c r="M240" s="914"/>
      <c r="N240" s="914"/>
      <c r="O240" s="914"/>
      <c r="P240" s="914"/>
      <c r="Q240" s="484"/>
      <c r="R240" s="484"/>
    </row>
    <row r="241" spans="1:18" s="95" customFormat="1" ht="15.75" hidden="1" customHeight="1" outlineLevel="1">
      <c r="A241" s="484"/>
      <c r="B241" s="917"/>
      <c r="C241" s="926"/>
      <c r="D241" s="922"/>
      <c r="E241" s="922"/>
      <c r="F241" s="924"/>
      <c r="G241" s="92"/>
      <c r="H241" s="396"/>
      <c r="I241" s="922"/>
      <c r="J241" s="915"/>
      <c r="K241" s="915"/>
      <c r="L241" s="915"/>
      <c r="M241" s="915"/>
      <c r="N241" s="915"/>
      <c r="O241" s="915"/>
      <c r="P241" s="915"/>
      <c r="Q241" s="484"/>
      <c r="R241" s="484"/>
    </row>
    <row r="242" spans="1:18" s="95" customFormat="1" ht="15.75" hidden="1" customHeight="1" outlineLevel="1">
      <c r="A242" s="484"/>
      <c r="B242" s="916">
        <v>77</v>
      </c>
      <c r="C242" s="925"/>
      <c r="D242" s="921"/>
      <c r="E242" s="921" t="s">
        <v>19</v>
      </c>
      <c r="F242" s="923" t="str">
        <f>VLOOKUP(E242,$S$14:$T$18,2,0)</f>
        <v>-</v>
      </c>
      <c r="G242" s="84"/>
      <c r="H242" s="395"/>
      <c r="I242" s="921"/>
      <c r="J242" s="913">
        <f t="shared" ref="J242" si="76">SUM(K242:O244)</f>
        <v>0</v>
      </c>
      <c r="K242" s="913"/>
      <c r="L242" s="913"/>
      <c r="M242" s="913"/>
      <c r="N242" s="913"/>
      <c r="O242" s="913"/>
      <c r="P242" s="913"/>
      <c r="Q242" s="484"/>
      <c r="R242" s="484"/>
    </row>
    <row r="243" spans="1:18" s="95" customFormat="1" ht="15.75" hidden="1" customHeight="1" outlineLevel="1">
      <c r="A243" s="484"/>
      <c r="B243" s="916"/>
      <c r="C243" s="925"/>
      <c r="D243" s="921"/>
      <c r="E243" s="921"/>
      <c r="F243" s="923"/>
      <c r="G243" s="87"/>
      <c r="H243" s="395"/>
      <c r="I243" s="921"/>
      <c r="J243" s="914"/>
      <c r="K243" s="914"/>
      <c r="L243" s="914"/>
      <c r="M243" s="914"/>
      <c r="N243" s="914"/>
      <c r="O243" s="914"/>
      <c r="P243" s="914"/>
      <c r="Q243" s="484"/>
      <c r="R243" s="484"/>
    </row>
    <row r="244" spans="1:18" s="95" customFormat="1" ht="15.75" hidden="1" customHeight="1" outlineLevel="1">
      <c r="A244" s="484"/>
      <c r="B244" s="917"/>
      <c r="C244" s="926"/>
      <c r="D244" s="922"/>
      <c r="E244" s="922"/>
      <c r="F244" s="924"/>
      <c r="G244" s="92"/>
      <c r="H244" s="396"/>
      <c r="I244" s="922"/>
      <c r="J244" s="915"/>
      <c r="K244" s="915"/>
      <c r="L244" s="915"/>
      <c r="M244" s="915"/>
      <c r="N244" s="915"/>
      <c r="O244" s="915"/>
      <c r="P244" s="915"/>
      <c r="Q244" s="484"/>
      <c r="R244" s="484"/>
    </row>
    <row r="245" spans="1:18" s="95" customFormat="1" ht="15.75" hidden="1" customHeight="1" outlineLevel="1">
      <c r="A245" s="484"/>
      <c r="B245" s="916">
        <v>78</v>
      </c>
      <c r="C245" s="925"/>
      <c r="D245" s="921"/>
      <c r="E245" s="921" t="s">
        <v>19</v>
      </c>
      <c r="F245" s="923" t="str">
        <f>VLOOKUP(E245,$S$14:$T$18,2,0)</f>
        <v>-</v>
      </c>
      <c r="G245" s="84"/>
      <c r="H245" s="395"/>
      <c r="I245" s="921"/>
      <c r="J245" s="913">
        <f t="shared" ref="J245" si="77">SUM(K245:O247)</f>
        <v>0</v>
      </c>
      <c r="K245" s="913"/>
      <c r="L245" s="913"/>
      <c r="M245" s="913"/>
      <c r="N245" s="913"/>
      <c r="O245" s="913"/>
      <c r="P245" s="913"/>
      <c r="Q245" s="484"/>
      <c r="R245" s="484"/>
    </row>
    <row r="246" spans="1:18" s="95" customFormat="1" ht="15.75" hidden="1" customHeight="1" outlineLevel="1">
      <c r="A246" s="484"/>
      <c r="B246" s="916"/>
      <c r="C246" s="925"/>
      <c r="D246" s="921"/>
      <c r="E246" s="921"/>
      <c r="F246" s="923"/>
      <c r="G246" s="87"/>
      <c r="H246" s="395"/>
      <c r="I246" s="921"/>
      <c r="J246" s="914"/>
      <c r="K246" s="914"/>
      <c r="L246" s="914"/>
      <c r="M246" s="914"/>
      <c r="N246" s="914"/>
      <c r="O246" s="914"/>
      <c r="P246" s="914"/>
      <c r="Q246" s="484"/>
      <c r="R246" s="484"/>
    </row>
    <row r="247" spans="1:18" s="95" customFormat="1" ht="15.75" hidden="1" customHeight="1" outlineLevel="1">
      <c r="A247" s="484"/>
      <c r="B247" s="917"/>
      <c r="C247" s="926"/>
      <c r="D247" s="922"/>
      <c r="E247" s="922"/>
      <c r="F247" s="924"/>
      <c r="G247" s="92"/>
      <c r="H247" s="396"/>
      <c r="I247" s="922"/>
      <c r="J247" s="915"/>
      <c r="K247" s="915"/>
      <c r="L247" s="915"/>
      <c r="M247" s="915"/>
      <c r="N247" s="915"/>
      <c r="O247" s="915"/>
      <c r="P247" s="915"/>
      <c r="Q247" s="484"/>
      <c r="R247" s="484"/>
    </row>
    <row r="248" spans="1:18" s="95" customFormat="1" ht="15.75" hidden="1" customHeight="1" outlineLevel="1">
      <c r="A248" s="484"/>
      <c r="B248" s="916">
        <v>79</v>
      </c>
      <c r="C248" s="925"/>
      <c r="D248" s="921"/>
      <c r="E248" s="921" t="s">
        <v>19</v>
      </c>
      <c r="F248" s="923" t="str">
        <f>VLOOKUP(E248,$S$14:$T$18,2,0)</f>
        <v>-</v>
      </c>
      <c r="G248" s="84"/>
      <c r="H248" s="395"/>
      <c r="I248" s="921"/>
      <c r="J248" s="913">
        <f t="shared" ref="J248" si="78">SUM(K248:O250)</f>
        <v>0</v>
      </c>
      <c r="K248" s="913"/>
      <c r="L248" s="913"/>
      <c r="M248" s="913"/>
      <c r="N248" s="913"/>
      <c r="O248" s="913"/>
      <c r="P248" s="913"/>
      <c r="Q248" s="484"/>
      <c r="R248" s="484"/>
    </row>
    <row r="249" spans="1:18" s="95" customFormat="1" ht="15.75" hidden="1" customHeight="1" outlineLevel="1">
      <c r="A249" s="484"/>
      <c r="B249" s="916"/>
      <c r="C249" s="925"/>
      <c r="D249" s="921"/>
      <c r="E249" s="921"/>
      <c r="F249" s="923"/>
      <c r="G249" s="87"/>
      <c r="H249" s="395"/>
      <c r="I249" s="921"/>
      <c r="J249" s="914"/>
      <c r="K249" s="914"/>
      <c r="L249" s="914"/>
      <c r="M249" s="914"/>
      <c r="N249" s="914"/>
      <c r="O249" s="914"/>
      <c r="P249" s="914"/>
      <c r="Q249" s="484"/>
      <c r="R249" s="484"/>
    </row>
    <row r="250" spans="1:18" s="95" customFormat="1" ht="15.75" hidden="1" customHeight="1" outlineLevel="1">
      <c r="A250" s="484"/>
      <c r="B250" s="917"/>
      <c r="C250" s="926"/>
      <c r="D250" s="922"/>
      <c r="E250" s="922"/>
      <c r="F250" s="924"/>
      <c r="G250" s="92"/>
      <c r="H250" s="396"/>
      <c r="I250" s="922"/>
      <c r="J250" s="915"/>
      <c r="K250" s="915"/>
      <c r="L250" s="915"/>
      <c r="M250" s="915"/>
      <c r="N250" s="915"/>
      <c r="O250" s="915"/>
      <c r="P250" s="915"/>
      <c r="Q250" s="484"/>
      <c r="R250" s="484"/>
    </row>
    <row r="251" spans="1:18" s="95" customFormat="1" ht="15.75" hidden="1" customHeight="1" outlineLevel="1">
      <c r="A251" s="484"/>
      <c r="B251" s="916">
        <v>80</v>
      </c>
      <c r="C251" s="925"/>
      <c r="D251" s="921"/>
      <c r="E251" s="921" t="s">
        <v>19</v>
      </c>
      <c r="F251" s="923" t="str">
        <f>VLOOKUP(E251,$S$14:$T$18,2,0)</f>
        <v>-</v>
      </c>
      <c r="G251" s="84"/>
      <c r="H251" s="395"/>
      <c r="I251" s="921"/>
      <c r="J251" s="913">
        <f t="shared" ref="J251" si="79">SUM(K251:O253)</f>
        <v>0</v>
      </c>
      <c r="K251" s="913"/>
      <c r="L251" s="913"/>
      <c r="M251" s="913"/>
      <c r="N251" s="913"/>
      <c r="O251" s="913"/>
      <c r="P251" s="913"/>
      <c r="Q251" s="484"/>
      <c r="R251" s="484"/>
    </row>
    <row r="252" spans="1:18" s="95" customFormat="1" ht="15.75" hidden="1" customHeight="1" outlineLevel="1">
      <c r="A252" s="484"/>
      <c r="B252" s="916"/>
      <c r="C252" s="925"/>
      <c r="D252" s="921"/>
      <c r="E252" s="921"/>
      <c r="F252" s="923"/>
      <c r="G252" s="87"/>
      <c r="H252" s="395"/>
      <c r="I252" s="921"/>
      <c r="J252" s="914"/>
      <c r="K252" s="914"/>
      <c r="L252" s="914"/>
      <c r="M252" s="914"/>
      <c r="N252" s="914"/>
      <c r="O252" s="914"/>
      <c r="P252" s="914"/>
      <c r="Q252" s="484"/>
      <c r="R252" s="484"/>
    </row>
    <row r="253" spans="1:18" s="95" customFormat="1" ht="15.75" hidden="1" customHeight="1" outlineLevel="1">
      <c r="A253" s="484"/>
      <c r="B253" s="917"/>
      <c r="C253" s="926"/>
      <c r="D253" s="922"/>
      <c r="E253" s="922"/>
      <c r="F253" s="924"/>
      <c r="G253" s="92"/>
      <c r="H253" s="396"/>
      <c r="I253" s="922"/>
      <c r="J253" s="915"/>
      <c r="K253" s="915"/>
      <c r="L253" s="915"/>
      <c r="M253" s="915"/>
      <c r="N253" s="915"/>
      <c r="O253" s="915"/>
      <c r="P253" s="915"/>
      <c r="Q253" s="484"/>
      <c r="R253" s="484"/>
    </row>
    <row r="254" spans="1:18" s="95" customFormat="1" ht="15.75" hidden="1" customHeight="1" outlineLevel="1">
      <c r="A254" s="484"/>
      <c r="B254" s="916">
        <v>81</v>
      </c>
      <c r="C254" s="925"/>
      <c r="D254" s="921"/>
      <c r="E254" s="921" t="s">
        <v>19</v>
      </c>
      <c r="F254" s="923" t="str">
        <f>VLOOKUP(E254,$S$14:$T$18,2,0)</f>
        <v>-</v>
      </c>
      <c r="G254" s="84"/>
      <c r="H254" s="395"/>
      <c r="I254" s="921"/>
      <c r="J254" s="913">
        <f t="shared" ref="J254" si="80">SUM(K254:O256)</f>
        <v>0</v>
      </c>
      <c r="K254" s="913"/>
      <c r="L254" s="913"/>
      <c r="M254" s="913"/>
      <c r="N254" s="913"/>
      <c r="O254" s="913"/>
      <c r="P254" s="913"/>
      <c r="Q254" s="484"/>
      <c r="R254" s="484"/>
    </row>
    <row r="255" spans="1:18" s="95" customFormat="1" ht="15.75" hidden="1" customHeight="1" outlineLevel="1">
      <c r="A255" s="484"/>
      <c r="B255" s="916"/>
      <c r="C255" s="925"/>
      <c r="D255" s="921"/>
      <c r="E255" s="921"/>
      <c r="F255" s="923"/>
      <c r="G255" s="87"/>
      <c r="H255" s="395"/>
      <c r="I255" s="921"/>
      <c r="J255" s="914"/>
      <c r="K255" s="914"/>
      <c r="L255" s="914"/>
      <c r="M255" s="914"/>
      <c r="N255" s="914"/>
      <c r="O255" s="914"/>
      <c r="P255" s="914"/>
      <c r="Q255" s="484"/>
      <c r="R255" s="484"/>
    </row>
    <row r="256" spans="1:18" s="95" customFormat="1" ht="15.75" hidden="1" customHeight="1" outlineLevel="1">
      <c r="A256" s="484"/>
      <c r="B256" s="917"/>
      <c r="C256" s="926"/>
      <c r="D256" s="922"/>
      <c r="E256" s="922"/>
      <c r="F256" s="924"/>
      <c r="G256" s="92"/>
      <c r="H256" s="396"/>
      <c r="I256" s="922"/>
      <c r="J256" s="915"/>
      <c r="K256" s="915"/>
      <c r="L256" s="915"/>
      <c r="M256" s="915"/>
      <c r="N256" s="915"/>
      <c r="O256" s="915"/>
      <c r="P256" s="915"/>
      <c r="Q256" s="484"/>
      <c r="R256" s="484"/>
    </row>
    <row r="257" spans="1:18" s="95" customFormat="1" ht="15.75" hidden="1" customHeight="1" outlineLevel="1">
      <c r="A257" s="484"/>
      <c r="B257" s="916">
        <v>82</v>
      </c>
      <c r="C257" s="925"/>
      <c r="D257" s="921"/>
      <c r="E257" s="921" t="s">
        <v>19</v>
      </c>
      <c r="F257" s="923" t="str">
        <f>VLOOKUP(E257,$S$14:$T$18,2,0)</f>
        <v>-</v>
      </c>
      <c r="G257" s="84"/>
      <c r="H257" s="395"/>
      <c r="I257" s="921"/>
      <c r="J257" s="913">
        <f t="shared" ref="J257" si="81">SUM(K257:O259)</f>
        <v>0</v>
      </c>
      <c r="K257" s="913"/>
      <c r="L257" s="913"/>
      <c r="M257" s="913"/>
      <c r="N257" s="913"/>
      <c r="O257" s="913"/>
      <c r="P257" s="913"/>
      <c r="Q257" s="484"/>
      <c r="R257" s="484"/>
    </row>
    <row r="258" spans="1:18" s="95" customFormat="1" ht="15.75" hidden="1" customHeight="1" outlineLevel="1">
      <c r="A258" s="484"/>
      <c r="B258" s="916"/>
      <c r="C258" s="925"/>
      <c r="D258" s="921"/>
      <c r="E258" s="921"/>
      <c r="F258" s="923"/>
      <c r="G258" s="87"/>
      <c r="H258" s="395"/>
      <c r="I258" s="921"/>
      <c r="J258" s="914"/>
      <c r="K258" s="914"/>
      <c r="L258" s="914"/>
      <c r="M258" s="914"/>
      <c r="N258" s="914"/>
      <c r="O258" s="914"/>
      <c r="P258" s="914"/>
      <c r="Q258" s="484"/>
      <c r="R258" s="484"/>
    </row>
    <row r="259" spans="1:18" s="95" customFormat="1" ht="15.75" hidden="1" customHeight="1" outlineLevel="1">
      <c r="A259" s="484"/>
      <c r="B259" s="917"/>
      <c r="C259" s="926"/>
      <c r="D259" s="922"/>
      <c r="E259" s="922"/>
      <c r="F259" s="924"/>
      <c r="G259" s="92"/>
      <c r="H259" s="396"/>
      <c r="I259" s="922"/>
      <c r="J259" s="915"/>
      <c r="K259" s="915"/>
      <c r="L259" s="915"/>
      <c r="M259" s="915"/>
      <c r="N259" s="915"/>
      <c r="O259" s="915"/>
      <c r="P259" s="915"/>
      <c r="Q259" s="484"/>
      <c r="R259" s="484"/>
    </row>
    <row r="260" spans="1:18" s="95" customFormat="1" ht="15.75" hidden="1" customHeight="1" outlineLevel="1">
      <c r="A260" s="484"/>
      <c r="B260" s="916">
        <v>83</v>
      </c>
      <c r="C260" s="925"/>
      <c r="D260" s="921"/>
      <c r="E260" s="921" t="s">
        <v>19</v>
      </c>
      <c r="F260" s="923" t="str">
        <f>VLOOKUP(E260,$S$14:$T$18,2,0)</f>
        <v>-</v>
      </c>
      <c r="G260" s="84"/>
      <c r="H260" s="395"/>
      <c r="I260" s="921"/>
      <c r="J260" s="913">
        <f t="shared" ref="J260" si="82">SUM(K260:O262)</f>
        <v>0</v>
      </c>
      <c r="K260" s="913"/>
      <c r="L260" s="913"/>
      <c r="M260" s="913"/>
      <c r="N260" s="913"/>
      <c r="O260" s="913"/>
      <c r="P260" s="913"/>
      <c r="Q260" s="484"/>
      <c r="R260" s="484"/>
    </row>
    <row r="261" spans="1:18" s="95" customFormat="1" ht="15.75" hidden="1" customHeight="1" outlineLevel="1">
      <c r="A261" s="484"/>
      <c r="B261" s="916"/>
      <c r="C261" s="925"/>
      <c r="D261" s="921"/>
      <c r="E261" s="921"/>
      <c r="F261" s="923"/>
      <c r="G261" s="87"/>
      <c r="H261" s="395"/>
      <c r="I261" s="921"/>
      <c r="J261" s="914"/>
      <c r="K261" s="914"/>
      <c r="L261" s="914"/>
      <c r="M261" s="914"/>
      <c r="N261" s="914"/>
      <c r="O261" s="914"/>
      <c r="P261" s="914"/>
      <c r="Q261" s="484"/>
      <c r="R261" s="484"/>
    </row>
    <row r="262" spans="1:18" s="95" customFormat="1" ht="15.75" hidden="1" customHeight="1" outlineLevel="1">
      <c r="A262" s="484"/>
      <c r="B262" s="917"/>
      <c r="C262" s="926"/>
      <c r="D262" s="922"/>
      <c r="E262" s="922"/>
      <c r="F262" s="924"/>
      <c r="G262" s="92"/>
      <c r="H262" s="396"/>
      <c r="I262" s="922"/>
      <c r="J262" s="915"/>
      <c r="K262" s="915"/>
      <c r="L262" s="915"/>
      <c r="M262" s="915"/>
      <c r="N262" s="915"/>
      <c r="O262" s="915"/>
      <c r="P262" s="915"/>
      <c r="Q262" s="484"/>
      <c r="R262" s="484"/>
    </row>
    <row r="263" spans="1:18" s="95" customFormat="1" ht="15.75" hidden="1" customHeight="1" outlineLevel="1">
      <c r="A263" s="484"/>
      <c r="B263" s="916">
        <v>84</v>
      </c>
      <c r="C263" s="925"/>
      <c r="D263" s="921"/>
      <c r="E263" s="921" t="s">
        <v>19</v>
      </c>
      <c r="F263" s="923" t="str">
        <f>VLOOKUP(E263,$S$14:$T$18,2,0)</f>
        <v>-</v>
      </c>
      <c r="G263" s="84"/>
      <c r="H263" s="395"/>
      <c r="I263" s="921"/>
      <c r="J263" s="913">
        <f t="shared" ref="J263" si="83">SUM(K263:O265)</f>
        <v>0</v>
      </c>
      <c r="K263" s="913"/>
      <c r="L263" s="913"/>
      <c r="M263" s="913"/>
      <c r="N263" s="913"/>
      <c r="O263" s="913"/>
      <c r="P263" s="913"/>
      <c r="Q263" s="484"/>
      <c r="R263" s="484"/>
    </row>
    <row r="264" spans="1:18" s="95" customFormat="1" ht="15.75" hidden="1" customHeight="1" outlineLevel="1">
      <c r="A264" s="484"/>
      <c r="B264" s="916"/>
      <c r="C264" s="925"/>
      <c r="D264" s="921"/>
      <c r="E264" s="921"/>
      <c r="F264" s="923"/>
      <c r="G264" s="87"/>
      <c r="H264" s="395"/>
      <c r="I264" s="921"/>
      <c r="J264" s="914"/>
      <c r="K264" s="914"/>
      <c r="L264" s="914"/>
      <c r="M264" s="914"/>
      <c r="N264" s="914"/>
      <c r="O264" s="914"/>
      <c r="P264" s="914"/>
      <c r="Q264" s="484"/>
      <c r="R264" s="484"/>
    </row>
    <row r="265" spans="1:18" s="95" customFormat="1" ht="15.75" hidden="1" customHeight="1" outlineLevel="1">
      <c r="A265" s="484"/>
      <c r="B265" s="917"/>
      <c r="C265" s="926"/>
      <c r="D265" s="922"/>
      <c r="E265" s="922"/>
      <c r="F265" s="924"/>
      <c r="G265" s="92"/>
      <c r="H265" s="396"/>
      <c r="I265" s="922"/>
      <c r="J265" s="915"/>
      <c r="K265" s="915"/>
      <c r="L265" s="915"/>
      <c r="M265" s="915"/>
      <c r="N265" s="915"/>
      <c r="O265" s="915"/>
      <c r="P265" s="915"/>
      <c r="Q265" s="484"/>
      <c r="R265" s="484"/>
    </row>
    <row r="266" spans="1:18" s="95" customFormat="1" ht="15.75" hidden="1" customHeight="1" outlineLevel="1">
      <c r="A266" s="484"/>
      <c r="B266" s="916">
        <v>85</v>
      </c>
      <c r="C266" s="925"/>
      <c r="D266" s="921"/>
      <c r="E266" s="921" t="s">
        <v>19</v>
      </c>
      <c r="F266" s="923" t="str">
        <f>VLOOKUP(E266,$S$14:$T$18,2,0)</f>
        <v>-</v>
      </c>
      <c r="G266" s="84"/>
      <c r="H266" s="395"/>
      <c r="I266" s="921"/>
      <c r="J266" s="913">
        <f t="shared" ref="J266" si="84">SUM(K266:O268)</f>
        <v>0</v>
      </c>
      <c r="K266" s="913"/>
      <c r="L266" s="913"/>
      <c r="M266" s="913"/>
      <c r="N266" s="913"/>
      <c r="O266" s="913"/>
      <c r="P266" s="913"/>
      <c r="Q266" s="484"/>
      <c r="R266" s="484"/>
    </row>
    <row r="267" spans="1:18" s="95" customFormat="1" ht="15.75" hidden="1" customHeight="1" outlineLevel="1">
      <c r="A267" s="484"/>
      <c r="B267" s="916"/>
      <c r="C267" s="925"/>
      <c r="D267" s="921"/>
      <c r="E267" s="921"/>
      <c r="F267" s="923"/>
      <c r="G267" s="87"/>
      <c r="H267" s="395"/>
      <c r="I267" s="921"/>
      <c r="J267" s="914"/>
      <c r="K267" s="914"/>
      <c r="L267" s="914"/>
      <c r="M267" s="914"/>
      <c r="N267" s="914"/>
      <c r="O267" s="914"/>
      <c r="P267" s="914"/>
      <c r="Q267" s="484"/>
      <c r="R267" s="484"/>
    </row>
    <row r="268" spans="1:18" s="95" customFormat="1" ht="15.75" hidden="1" customHeight="1" outlineLevel="1">
      <c r="A268" s="484"/>
      <c r="B268" s="917"/>
      <c r="C268" s="926"/>
      <c r="D268" s="922"/>
      <c r="E268" s="922"/>
      <c r="F268" s="924"/>
      <c r="G268" s="92"/>
      <c r="H268" s="396"/>
      <c r="I268" s="922"/>
      <c r="J268" s="915"/>
      <c r="K268" s="915"/>
      <c r="L268" s="915"/>
      <c r="M268" s="915"/>
      <c r="N268" s="915"/>
      <c r="O268" s="915"/>
      <c r="P268" s="915"/>
      <c r="Q268" s="484"/>
      <c r="R268" s="484"/>
    </row>
    <row r="269" spans="1:18" s="95" customFormat="1" ht="15.75" hidden="1" customHeight="1" outlineLevel="1">
      <c r="A269" s="484"/>
      <c r="B269" s="916">
        <v>86</v>
      </c>
      <c r="C269" s="925"/>
      <c r="D269" s="921"/>
      <c r="E269" s="921" t="s">
        <v>19</v>
      </c>
      <c r="F269" s="923" t="str">
        <f>VLOOKUP(E269,$S$14:$T$18,2,0)</f>
        <v>-</v>
      </c>
      <c r="G269" s="84"/>
      <c r="H269" s="395"/>
      <c r="I269" s="921"/>
      <c r="J269" s="913">
        <f t="shared" ref="J269" si="85">SUM(K269:O271)</f>
        <v>0</v>
      </c>
      <c r="K269" s="913"/>
      <c r="L269" s="913"/>
      <c r="M269" s="913"/>
      <c r="N269" s="913"/>
      <c r="O269" s="913"/>
      <c r="P269" s="913"/>
      <c r="Q269" s="484"/>
      <c r="R269" s="484"/>
    </row>
    <row r="270" spans="1:18" s="95" customFormat="1" ht="15.75" hidden="1" customHeight="1" outlineLevel="1">
      <c r="A270" s="484"/>
      <c r="B270" s="916"/>
      <c r="C270" s="925"/>
      <c r="D270" s="921"/>
      <c r="E270" s="921"/>
      <c r="F270" s="923"/>
      <c r="G270" s="87"/>
      <c r="H270" s="395"/>
      <c r="I270" s="921"/>
      <c r="J270" s="914"/>
      <c r="K270" s="914"/>
      <c r="L270" s="914"/>
      <c r="M270" s="914"/>
      <c r="N270" s="914"/>
      <c r="O270" s="914"/>
      <c r="P270" s="914"/>
      <c r="Q270" s="484"/>
      <c r="R270" s="484"/>
    </row>
    <row r="271" spans="1:18" s="95" customFormat="1" ht="15.75" hidden="1" customHeight="1" outlineLevel="1">
      <c r="A271" s="484"/>
      <c r="B271" s="917"/>
      <c r="C271" s="926"/>
      <c r="D271" s="922"/>
      <c r="E271" s="922"/>
      <c r="F271" s="924"/>
      <c r="G271" s="92"/>
      <c r="H271" s="396"/>
      <c r="I271" s="922"/>
      <c r="J271" s="915"/>
      <c r="K271" s="915"/>
      <c r="L271" s="915"/>
      <c r="M271" s="915"/>
      <c r="N271" s="915"/>
      <c r="O271" s="915"/>
      <c r="P271" s="915"/>
      <c r="Q271" s="484"/>
      <c r="R271" s="484"/>
    </row>
    <row r="272" spans="1:18" s="95" customFormat="1" ht="15.75" hidden="1" customHeight="1" outlineLevel="1">
      <c r="A272" s="484"/>
      <c r="B272" s="916">
        <v>87</v>
      </c>
      <c r="C272" s="925"/>
      <c r="D272" s="921"/>
      <c r="E272" s="921" t="s">
        <v>19</v>
      </c>
      <c r="F272" s="923" t="str">
        <f>VLOOKUP(E272,$S$14:$T$18,2,0)</f>
        <v>-</v>
      </c>
      <c r="G272" s="84"/>
      <c r="H272" s="395"/>
      <c r="I272" s="921"/>
      <c r="J272" s="913">
        <f t="shared" ref="J272" si="86">SUM(K272:O274)</f>
        <v>0</v>
      </c>
      <c r="K272" s="913"/>
      <c r="L272" s="913"/>
      <c r="M272" s="913"/>
      <c r="N272" s="913"/>
      <c r="O272" s="913"/>
      <c r="P272" s="913"/>
      <c r="Q272" s="484"/>
      <c r="R272" s="484"/>
    </row>
    <row r="273" spans="1:18" s="95" customFormat="1" ht="15.75" hidden="1" customHeight="1" outlineLevel="1">
      <c r="A273" s="484"/>
      <c r="B273" s="916"/>
      <c r="C273" s="925"/>
      <c r="D273" s="921"/>
      <c r="E273" s="921"/>
      <c r="F273" s="923"/>
      <c r="G273" s="87"/>
      <c r="H273" s="395"/>
      <c r="I273" s="921"/>
      <c r="J273" s="914"/>
      <c r="K273" s="914"/>
      <c r="L273" s="914"/>
      <c r="M273" s="914"/>
      <c r="N273" s="914"/>
      <c r="O273" s="914"/>
      <c r="P273" s="914"/>
      <c r="Q273" s="484"/>
      <c r="R273" s="484"/>
    </row>
    <row r="274" spans="1:18" s="95" customFormat="1" ht="15.75" hidden="1" customHeight="1" outlineLevel="1">
      <c r="A274" s="484"/>
      <c r="B274" s="917"/>
      <c r="C274" s="926"/>
      <c r="D274" s="922"/>
      <c r="E274" s="922"/>
      <c r="F274" s="924"/>
      <c r="G274" s="92"/>
      <c r="H274" s="396"/>
      <c r="I274" s="922"/>
      <c r="J274" s="915"/>
      <c r="K274" s="915"/>
      <c r="L274" s="915"/>
      <c r="M274" s="915"/>
      <c r="N274" s="915"/>
      <c r="O274" s="915"/>
      <c r="P274" s="915"/>
      <c r="Q274" s="484"/>
      <c r="R274" s="484"/>
    </row>
    <row r="275" spans="1:18" s="95" customFormat="1" ht="15.75" hidden="1" customHeight="1" outlineLevel="1">
      <c r="A275" s="484"/>
      <c r="B275" s="916">
        <v>88</v>
      </c>
      <c r="C275" s="925"/>
      <c r="D275" s="921"/>
      <c r="E275" s="921" t="s">
        <v>19</v>
      </c>
      <c r="F275" s="923" t="str">
        <f>VLOOKUP(E275,$S$14:$T$18,2,0)</f>
        <v>-</v>
      </c>
      <c r="G275" s="84"/>
      <c r="H275" s="395"/>
      <c r="I275" s="921"/>
      <c r="J275" s="913">
        <f t="shared" ref="J275" si="87">SUM(K275:O277)</f>
        <v>0</v>
      </c>
      <c r="K275" s="913"/>
      <c r="L275" s="913"/>
      <c r="M275" s="913"/>
      <c r="N275" s="913"/>
      <c r="O275" s="913"/>
      <c r="P275" s="913"/>
      <c r="Q275" s="484"/>
      <c r="R275" s="484"/>
    </row>
    <row r="276" spans="1:18" s="95" customFormat="1" ht="15.75" hidden="1" customHeight="1" outlineLevel="1">
      <c r="A276" s="484"/>
      <c r="B276" s="916"/>
      <c r="C276" s="925"/>
      <c r="D276" s="921"/>
      <c r="E276" s="921"/>
      <c r="F276" s="923"/>
      <c r="G276" s="87"/>
      <c r="H276" s="395"/>
      <c r="I276" s="921"/>
      <c r="J276" s="914"/>
      <c r="K276" s="914"/>
      <c r="L276" s="914"/>
      <c r="M276" s="914"/>
      <c r="N276" s="914"/>
      <c r="O276" s="914"/>
      <c r="P276" s="914"/>
      <c r="Q276" s="484"/>
      <c r="R276" s="484"/>
    </row>
    <row r="277" spans="1:18" s="95" customFormat="1" ht="15.75" hidden="1" customHeight="1" outlineLevel="1">
      <c r="A277" s="484"/>
      <c r="B277" s="917"/>
      <c r="C277" s="926"/>
      <c r="D277" s="922"/>
      <c r="E277" s="922"/>
      <c r="F277" s="924"/>
      <c r="G277" s="92"/>
      <c r="H277" s="396"/>
      <c r="I277" s="922"/>
      <c r="J277" s="915"/>
      <c r="K277" s="915"/>
      <c r="L277" s="915"/>
      <c r="M277" s="915"/>
      <c r="N277" s="915"/>
      <c r="O277" s="915"/>
      <c r="P277" s="915"/>
      <c r="Q277" s="484"/>
      <c r="R277" s="484"/>
    </row>
    <row r="278" spans="1:18" s="95" customFormat="1" ht="15.75" hidden="1" customHeight="1" outlineLevel="1">
      <c r="A278" s="484"/>
      <c r="B278" s="916">
        <v>89</v>
      </c>
      <c r="C278" s="925"/>
      <c r="D278" s="921"/>
      <c r="E278" s="921" t="s">
        <v>19</v>
      </c>
      <c r="F278" s="923" t="str">
        <f>VLOOKUP(E278,$S$14:$T$18,2,0)</f>
        <v>-</v>
      </c>
      <c r="G278" s="84"/>
      <c r="H278" s="395"/>
      <c r="I278" s="921"/>
      <c r="J278" s="913">
        <f t="shared" ref="J278" si="88">SUM(K278:O280)</f>
        <v>0</v>
      </c>
      <c r="K278" s="913"/>
      <c r="L278" s="913"/>
      <c r="M278" s="913"/>
      <c r="N278" s="913"/>
      <c r="O278" s="913"/>
      <c r="P278" s="913"/>
      <c r="Q278" s="484"/>
      <c r="R278" s="484"/>
    </row>
    <row r="279" spans="1:18" s="95" customFormat="1" ht="15.75" hidden="1" customHeight="1" outlineLevel="1">
      <c r="A279" s="484"/>
      <c r="B279" s="916"/>
      <c r="C279" s="925"/>
      <c r="D279" s="921"/>
      <c r="E279" s="921"/>
      <c r="F279" s="923"/>
      <c r="G279" s="87"/>
      <c r="H279" s="395"/>
      <c r="I279" s="921"/>
      <c r="J279" s="914"/>
      <c r="K279" s="914"/>
      <c r="L279" s="914"/>
      <c r="M279" s="914"/>
      <c r="N279" s="914"/>
      <c r="O279" s="914"/>
      <c r="P279" s="914"/>
      <c r="Q279" s="484"/>
      <c r="R279" s="484"/>
    </row>
    <row r="280" spans="1:18" s="95" customFormat="1" ht="15.75" hidden="1" customHeight="1" outlineLevel="1">
      <c r="A280" s="484"/>
      <c r="B280" s="917"/>
      <c r="C280" s="926"/>
      <c r="D280" s="922"/>
      <c r="E280" s="922"/>
      <c r="F280" s="924"/>
      <c r="G280" s="92"/>
      <c r="H280" s="396"/>
      <c r="I280" s="922"/>
      <c r="J280" s="915"/>
      <c r="K280" s="915"/>
      <c r="L280" s="915"/>
      <c r="M280" s="915"/>
      <c r="N280" s="915"/>
      <c r="O280" s="915"/>
      <c r="P280" s="915"/>
      <c r="Q280" s="484"/>
      <c r="R280" s="484"/>
    </row>
    <row r="281" spans="1:18" s="95" customFormat="1" ht="15.75" hidden="1" customHeight="1" outlineLevel="1">
      <c r="A281" s="484"/>
      <c r="B281" s="916">
        <v>90</v>
      </c>
      <c r="C281" s="925"/>
      <c r="D281" s="921"/>
      <c r="E281" s="921" t="s">
        <v>19</v>
      </c>
      <c r="F281" s="923" t="str">
        <f>VLOOKUP(E281,$S$14:$T$18,2,0)</f>
        <v>-</v>
      </c>
      <c r="G281" s="84"/>
      <c r="H281" s="395"/>
      <c r="I281" s="921"/>
      <c r="J281" s="913">
        <f t="shared" ref="J281" si="89">SUM(K281:O283)</f>
        <v>0</v>
      </c>
      <c r="K281" s="913"/>
      <c r="L281" s="913"/>
      <c r="M281" s="913"/>
      <c r="N281" s="913"/>
      <c r="O281" s="913"/>
      <c r="P281" s="913"/>
      <c r="Q281" s="484"/>
      <c r="R281" s="484"/>
    </row>
    <row r="282" spans="1:18" s="95" customFormat="1" ht="15.75" hidden="1" customHeight="1" outlineLevel="1">
      <c r="A282" s="484"/>
      <c r="B282" s="916"/>
      <c r="C282" s="925"/>
      <c r="D282" s="921"/>
      <c r="E282" s="921"/>
      <c r="F282" s="923"/>
      <c r="G282" s="87"/>
      <c r="H282" s="395"/>
      <c r="I282" s="921"/>
      <c r="J282" s="914"/>
      <c r="K282" s="914"/>
      <c r="L282" s="914"/>
      <c r="M282" s="914"/>
      <c r="N282" s="914"/>
      <c r="O282" s="914"/>
      <c r="P282" s="914"/>
      <c r="Q282" s="484"/>
      <c r="R282" s="484"/>
    </row>
    <row r="283" spans="1:18" s="95" customFormat="1" ht="15.75" hidden="1" customHeight="1" outlineLevel="1">
      <c r="A283" s="484"/>
      <c r="B283" s="917"/>
      <c r="C283" s="926"/>
      <c r="D283" s="922"/>
      <c r="E283" s="922"/>
      <c r="F283" s="924"/>
      <c r="G283" s="92"/>
      <c r="H283" s="396"/>
      <c r="I283" s="922"/>
      <c r="J283" s="915"/>
      <c r="K283" s="915"/>
      <c r="L283" s="915"/>
      <c r="M283" s="915"/>
      <c r="N283" s="915"/>
      <c r="O283" s="915"/>
      <c r="P283" s="915"/>
      <c r="Q283" s="484"/>
      <c r="R283" s="484"/>
    </row>
    <row r="284" spans="1:18" s="95" customFormat="1" ht="15.75" hidden="1" customHeight="1" outlineLevel="1">
      <c r="A284" s="484"/>
      <c r="B284" s="916">
        <v>91</v>
      </c>
      <c r="C284" s="925"/>
      <c r="D284" s="921"/>
      <c r="E284" s="921" t="s">
        <v>19</v>
      </c>
      <c r="F284" s="923" t="str">
        <f>VLOOKUP(E284,$S$14:$T$18,2,0)</f>
        <v>-</v>
      </c>
      <c r="G284" s="84"/>
      <c r="H284" s="395"/>
      <c r="I284" s="921"/>
      <c r="J284" s="913">
        <f t="shared" ref="J284" si="90">SUM(K284:O286)</f>
        <v>0</v>
      </c>
      <c r="K284" s="913"/>
      <c r="L284" s="913"/>
      <c r="M284" s="913"/>
      <c r="N284" s="913"/>
      <c r="O284" s="913"/>
      <c r="P284" s="913"/>
      <c r="Q284" s="484"/>
      <c r="R284" s="484"/>
    </row>
    <row r="285" spans="1:18" s="95" customFormat="1" ht="15.75" hidden="1" customHeight="1" outlineLevel="1">
      <c r="A285" s="484"/>
      <c r="B285" s="916"/>
      <c r="C285" s="925"/>
      <c r="D285" s="921"/>
      <c r="E285" s="921"/>
      <c r="F285" s="923"/>
      <c r="G285" s="87"/>
      <c r="H285" s="395"/>
      <c r="I285" s="921"/>
      <c r="J285" s="914"/>
      <c r="K285" s="914"/>
      <c r="L285" s="914"/>
      <c r="M285" s="914"/>
      <c r="N285" s="914"/>
      <c r="O285" s="914"/>
      <c r="P285" s="914"/>
      <c r="Q285" s="484"/>
      <c r="R285" s="484"/>
    </row>
    <row r="286" spans="1:18" s="95" customFormat="1" ht="15.75" hidden="1" customHeight="1" outlineLevel="1">
      <c r="A286" s="484"/>
      <c r="B286" s="917"/>
      <c r="C286" s="926"/>
      <c r="D286" s="922"/>
      <c r="E286" s="922"/>
      <c r="F286" s="924"/>
      <c r="G286" s="92"/>
      <c r="H286" s="396"/>
      <c r="I286" s="922"/>
      <c r="J286" s="915"/>
      <c r="K286" s="915"/>
      <c r="L286" s="915"/>
      <c r="M286" s="915"/>
      <c r="N286" s="915"/>
      <c r="O286" s="915"/>
      <c r="P286" s="915"/>
      <c r="Q286" s="484"/>
      <c r="R286" s="484"/>
    </row>
    <row r="287" spans="1:18" s="95" customFormat="1" ht="15.75" hidden="1" customHeight="1" outlineLevel="1">
      <c r="A287" s="484"/>
      <c r="B287" s="916">
        <v>92</v>
      </c>
      <c r="C287" s="925"/>
      <c r="D287" s="921"/>
      <c r="E287" s="921" t="s">
        <v>19</v>
      </c>
      <c r="F287" s="923" t="str">
        <f>VLOOKUP(E287,$S$14:$T$18,2,0)</f>
        <v>-</v>
      </c>
      <c r="G287" s="84"/>
      <c r="H287" s="395"/>
      <c r="I287" s="921"/>
      <c r="J287" s="913">
        <f t="shared" ref="J287" si="91">SUM(K287:O289)</f>
        <v>0</v>
      </c>
      <c r="K287" s="913"/>
      <c r="L287" s="913"/>
      <c r="M287" s="913"/>
      <c r="N287" s="913"/>
      <c r="O287" s="913"/>
      <c r="P287" s="913"/>
      <c r="Q287" s="484"/>
      <c r="R287" s="484"/>
    </row>
    <row r="288" spans="1:18" s="95" customFormat="1" ht="15.75" hidden="1" customHeight="1" outlineLevel="1">
      <c r="A288" s="484"/>
      <c r="B288" s="916"/>
      <c r="C288" s="925"/>
      <c r="D288" s="921"/>
      <c r="E288" s="921"/>
      <c r="F288" s="923"/>
      <c r="G288" s="87"/>
      <c r="H288" s="395"/>
      <c r="I288" s="921"/>
      <c r="J288" s="914"/>
      <c r="K288" s="914"/>
      <c r="L288" s="914"/>
      <c r="M288" s="914"/>
      <c r="N288" s="914"/>
      <c r="O288" s="914"/>
      <c r="P288" s="914"/>
      <c r="Q288" s="484"/>
      <c r="R288" s="484"/>
    </row>
    <row r="289" spans="1:18" s="95" customFormat="1" ht="15.75" hidden="1" customHeight="1" outlineLevel="1">
      <c r="A289" s="484"/>
      <c r="B289" s="917"/>
      <c r="C289" s="926"/>
      <c r="D289" s="922"/>
      <c r="E289" s="922"/>
      <c r="F289" s="924"/>
      <c r="G289" s="92"/>
      <c r="H289" s="396"/>
      <c r="I289" s="922"/>
      <c r="J289" s="915"/>
      <c r="K289" s="915"/>
      <c r="L289" s="915"/>
      <c r="M289" s="915"/>
      <c r="N289" s="915"/>
      <c r="O289" s="915"/>
      <c r="P289" s="915"/>
      <c r="Q289" s="484"/>
      <c r="R289" s="484"/>
    </row>
    <row r="290" spans="1:18" s="95" customFormat="1" ht="15.75" hidden="1" customHeight="1" outlineLevel="1">
      <c r="A290" s="484"/>
      <c r="B290" s="916">
        <v>93</v>
      </c>
      <c r="C290" s="925"/>
      <c r="D290" s="921"/>
      <c r="E290" s="921" t="s">
        <v>19</v>
      </c>
      <c r="F290" s="923" t="str">
        <f>VLOOKUP(E290,$S$14:$T$18,2,0)</f>
        <v>-</v>
      </c>
      <c r="G290" s="84"/>
      <c r="H290" s="395"/>
      <c r="I290" s="921"/>
      <c r="J290" s="913">
        <f t="shared" ref="J290" si="92">SUM(K290:O292)</f>
        <v>0</v>
      </c>
      <c r="K290" s="913"/>
      <c r="L290" s="913"/>
      <c r="M290" s="913"/>
      <c r="N290" s="913"/>
      <c r="O290" s="913"/>
      <c r="P290" s="913"/>
      <c r="Q290" s="484"/>
      <c r="R290" s="484"/>
    </row>
    <row r="291" spans="1:18" s="95" customFormat="1" ht="15.75" hidden="1" customHeight="1" outlineLevel="1">
      <c r="A291" s="484"/>
      <c r="B291" s="916"/>
      <c r="C291" s="925"/>
      <c r="D291" s="921"/>
      <c r="E291" s="921"/>
      <c r="F291" s="923"/>
      <c r="G291" s="87"/>
      <c r="H291" s="395"/>
      <c r="I291" s="921"/>
      <c r="J291" s="914"/>
      <c r="K291" s="914"/>
      <c r="L291" s="914"/>
      <c r="M291" s="914"/>
      <c r="N291" s="914"/>
      <c r="O291" s="914"/>
      <c r="P291" s="914"/>
      <c r="Q291" s="484"/>
      <c r="R291" s="484"/>
    </row>
    <row r="292" spans="1:18" s="95" customFormat="1" ht="15.75" hidden="1" customHeight="1" outlineLevel="1">
      <c r="A292" s="484"/>
      <c r="B292" s="917"/>
      <c r="C292" s="926"/>
      <c r="D292" s="922"/>
      <c r="E292" s="922"/>
      <c r="F292" s="924"/>
      <c r="G292" s="92"/>
      <c r="H292" s="396"/>
      <c r="I292" s="922"/>
      <c r="J292" s="915"/>
      <c r="K292" s="915"/>
      <c r="L292" s="915"/>
      <c r="M292" s="915"/>
      <c r="N292" s="915"/>
      <c r="O292" s="915"/>
      <c r="P292" s="915"/>
      <c r="Q292" s="484"/>
      <c r="R292" s="484"/>
    </row>
    <row r="293" spans="1:18" s="95" customFormat="1" ht="15.75" hidden="1" customHeight="1" outlineLevel="1">
      <c r="A293" s="484"/>
      <c r="B293" s="916">
        <v>94</v>
      </c>
      <c r="C293" s="925"/>
      <c r="D293" s="921"/>
      <c r="E293" s="921" t="s">
        <v>19</v>
      </c>
      <c r="F293" s="923" t="str">
        <f>VLOOKUP(E293,$S$14:$T$18,2,0)</f>
        <v>-</v>
      </c>
      <c r="G293" s="84"/>
      <c r="H293" s="395"/>
      <c r="I293" s="921"/>
      <c r="J293" s="913">
        <f t="shared" ref="J293" si="93">SUM(K293:O295)</f>
        <v>0</v>
      </c>
      <c r="K293" s="913"/>
      <c r="L293" s="913"/>
      <c r="M293" s="913"/>
      <c r="N293" s="913"/>
      <c r="O293" s="913"/>
      <c r="P293" s="913"/>
      <c r="Q293" s="484"/>
      <c r="R293" s="484"/>
    </row>
    <row r="294" spans="1:18" s="95" customFormat="1" ht="15.75" hidden="1" customHeight="1" outlineLevel="1">
      <c r="A294" s="484"/>
      <c r="B294" s="916"/>
      <c r="C294" s="925"/>
      <c r="D294" s="921"/>
      <c r="E294" s="921"/>
      <c r="F294" s="923"/>
      <c r="G294" s="87"/>
      <c r="H294" s="395"/>
      <c r="I294" s="921"/>
      <c r="J294" s="914"/>
      <c r="K294" s="914"/>
      <c r="L294" s="914"/>
      <c r="M294" s="914"/>
      <c r="N294" s="914"/>
      <c r="O294" s="914"/>
      <c r="P294" s="914"/>
      <c r="Q294" s="484"/>
      <c r="R294" s="484"/>
    </row>
    <row r="295" spans="1:18" s="95" customFormat="1" ht="15.75" hidden="1" customHeight="1" outlineLevel="1">
      <c r="A295" s="484"/>
      <c r="B295" s="917"/>
      <c r="C295" s="926"/>
      <c r="D295" s="922"/>
      <c r="E295" s="922"/>
      <c r="F295" s="924"/>
      <c r="G295" s="92"/>
      <c r="H295" s="396"/>
      <c r="I295" s="922"/>
      <c r="J295" s="915"/>
      <c r="K295" s="915"/>
      <c r="L295" s="915"/>
      <c r="M295" s="915"/>
      <c r="N295" s="915"/>
      <c r="O295" s="915"/>
      <c r="P295" s="915"/>
      <c r="Q295" s="484"/>
      <c r="R295" s="484"/>
    </row>
    <row r="296" spans="1:18" s="95" customFormat="1" ht="15.75" hidden="1" customHeight="1" outlineLevel="1">
      <c r="A296" s="484"/>
      <c r="B296" s="916">
        <v>95</v>
      </c>
      <c r="C296" s="925"/>
      <c r="D296" s="921"/>
      <c r="E296" s="921" t="s">
        <v>19</v>
      </c>
      <c r="F296" s="923" t="str">
        <f>VLOOKUP(E296,$S$14:$T$18,2,0)</f>
        <v>-</v>
      </c>
      <c r="G296" s="84"/>
      <c r="H296" s="395"/>
      <c r="I296" s="921"/>
      <c r="J296" s="913">
        <f t="shared" ref="J296" si="94">SUM(K296:O298)</f>
        <v>0</v>
      </c>
      <c r="K296" s="913"/>
      <c r="L296" s="913"/>
      <c r="M296" s="913"/>
      <c r="N296" s="913"/>
      <c r="O296" s="913"/>
      <c r="P296" s="913"/>
      <c r="Q296" s="484"/>
      <c r="R296" s="484"/>
    </row>
    <row r="297" spans="1:18" s="95" customFormat="1" ht="15.75" hidden="1" customHeight="1" outlineLevel="1">
      <c r="A297" s="484"/>
      <c r="B297" s="916"/>
      <c r="C297" s="925"/>
      <c r="D297" s="921"/>
      <c r="E297" s="921"/>
      <c r="F297" s="923"/>
      <c r="G297" s="87"/>
      <c r="H297" s="395"/>
      <c r="I297" s="921"/>
      <c r="J297" s="914"/>
      <c r="K297" s="914"/>
      <c r="L297" s="914"/>
      <c r="M297" s="914"/>
      <c r="N297" s="914"/>
      <c r="O297" s="914"/>
      <c r="P297" s="914"/>
      <c r="Q297" s="484"/>
      <c r="R297" s="484"/>
    </row>
    <row r="298" spans="1:18" s="95" customFormat="1" ht="15.75" hidden="1" customHeight="1" outlineLevel="1">
      <c r="A298" s="484"/>
      <c r="B298" s="917"/>
      <c r="C298" s="926"/>
      <c r="D298" s="922"/>
      <c r="E298" s="922"/>
      <c r="F298" s="924"/>
      <c r="G298" s="92"/>
      <c r="H298" s="396"/>
      <c r="I298" s="922"/>
      <c r="J298" s="915"/>
      <c r="K298" s="915"/>
      <c r="L298" s="915"/>
      <c r="M298" s="915"/>
      <c r="N298" s="915"/>
      <c r="O298" s="915"/>
      <c r="P298" s="915"/>
      <c r="Q298" s="484"/>
      <c r="R298" s="484"/>
    </row>
    <row r="299" spans="1:18" s="95" customFormat="1" ht="15.75" hidden="1" customHeight="1" outlineLevel="1">
      <c r="A299" s="484"/>
      <c r="B299" s="916">
        <v>96</v>
      </c>
      <c r="C299" s="925"/>
      <c r="D299" s="921"/>
      <c r="E299" s="921" t="s">
        <v>19</v>
      </c>
      <c r="F299" s="923" t="str">
        <f>VLOOKUP(E299,$S$14:$T$18,2,0)</f>
        <v>-</v>
      </c>
      <c r="G299" s="84"/>
      <c r="H299" s="395"/>
      <c r="I299" s="921"/>
      <c r="J299" s="913">
        <f t="shared" ref="J299" si="95">SUM(K299:O301)</f>
        <v>0</v>
      </c>
      <c r="K299" s="913"/>
      <c r="L299" s="913"/>
      <c r="M299" s="913"/>
      <c r="N299" s="913"/>
      <c r="O299" s="913"/>
      <c r="P299" s="913"/>
      <c r="Q299" s="484"/>
      <c r="R299" s="484"/>
    </row>
    <row r="300" spans="1:18" s="95" customFormat="1" ht="15.75" hidden="1" customHeight="1" outlineLevel="1">
      <c r="A300" s="484"/>
      <c r="B300" s="916"/>
      <c r="C300" s="925"/>
      <c r="D300" s="921"/>
      <c r="E300" s="921"/>
      <c r="F300" s="923"/>
      <c r="G300" s="87"/>
      <c r="H300" s="395"/>
      <c r="I300" s="921"/>
      <c r="J300" s="914"/>
      <c r="K300" s="914"/>
      <c r="L300" s="914"/>
      <c r="M300" s="914"/>
      <c r="N300" s="914"/>
      <c r="O300" s="914"/>
      <c r="P300" s="914"/>
      <c r="Q300" s="484"/>
      <c r="R300" s="484"/>
    </row>
    <row r="301" spans="1:18" s="95" customFormat="1" ht="15.75" hidden="1" customHeight="1" outlineLevel="1">
      <c r="A301" s="484"/>
      <c r="B301" s="917"/>
      <c r="C301" s="926"/>
      <c r="D301" s="922"/>
      <c r="E301" s="922"/>
      <c r="F301" s="924"/>
      <c r="G301" s="92"/>
      <c r="H301" s="396"/>
      <c r="I301" s="922"/>
      <c r="J301" s="915"/>
      <c r="K301" s="915"/>
      <c r="L301" s="915"/>
      <c r="M301" s="915"/>
      <c r="N301" s="915"/>
      <c r="O301" s="915"/>
      <c r="P301" s="915"/>
      <c r="Q301" s="484"/>
      <c r="R301" s="484"/>
    </row>
    <row r="302" spans="1:18" s="95" customFormat="1" ht="15.75" hidden="1" customHeight="1" outlineLevel="1">
      <c r="A302" s="484"/>
      <c r="B302" s="916">
        <v>97</v>
      </c>
      <c r="C302" s="925"/>
      <c r="D302" s="921"/>
      <c r="E302" s="921" t="s">
        <v>19</v>
      </c>
      <c r="F302" s="923" t="str">
        <f>VLOOKUP(E302,$S$14:$T$18,2,0)</f>
        <v>-</v>
      </c>
      <c r="G302" s="84"/>
      <c r="H302" s="395"/>
      <c r="I302" s="921"/>
      <c r="J302" s="913">
        <f t="shared" ref="J302" si="96">SUM(K302:O304)</f>
        <v>0</v>
      </c>
      <c r="K302" s="913"/>
      <c r="L302" s="913"/>
      <c r="M302" s="913"/>
      <c r="N302" s="913"/>
      <c r="O302" s="913"/>
      <c r="P302" s="913"/>
      <c r="Q302" s="484"/>
      <c r="R302" s="484"/>
    </row>
    <row r="303" spans="1:18" s="95" customFormat="1" ht="15.75" hidden="1" customHeight="1" outlineLevel="1">
      <c r="A303" s="484"/>
      <c r="B303" s="916"/>
      <c r="C303" s="925"/>
      <c r="D303" s="921"/>
      <c r="E303" s="921"/>
      <c r="F303" s="923"/>
      <c r="G303" s="87"/>
      <c r="H303" s="395"/>
      <c r="I303" s="921"/>
      <c r="J303" s="914"/>
      <c r="K303" s="914"/>
      <c r="L303" s="914"/>
      <c r="M303" s="914"/>
      <c r="N303" s="914"/>
      <c r="O303" s="914"/>
      <c r="P303" s="914"/>
      <c r="Q303" s="484"/>
      <c r="R303" s="484"/>
    </row>
    <row r="304" spans="1:18" s="95" customFormat="1" ht="15.75" hidden="1" customHeight="1" outlineLevel="1">
      <c r="A304" s="484"/>
      <c r="B304" s="917"/>
      <c r="C304" s="926"/>
      <c r="D304" s="922"/>
      <c r="E304" s="922"/>
      <c r="F304" s="924"/>
      <c r="G304" s="92"/>
      <c r="H304" s="396"/>
      <c r="I304" s="922"/>
      <c r="J304" s="915"/>
      <c r="K304" s="915"/>
      <c r="L304" s="915"/>
      <c r="M304" s="915"/>
      <c r="N304" s="915"/>
      <c r="O304" s="915"/>
      <c r="P304" s="915"/>
      <c r="Q304" s="484"/>
      <c r="R304" s="484"/>
    </row>
    <row r="305" spans="1:18" s="95" customFormat="1" ht="15.75" hidden="1" customHeight="1" outlineLevel="1">
      <c r="A305" s="484"/>
      <c r="B305" s="916">
        <v>98</v>
      </c>
      <c r="C305" s="925"/>
      <c r="D305" s="921"/>
      <c r="E305" s="921" t="s">
        <v>19</v>
      </c>
      <c r="F305" s="923" t="str">
        <f>VLOOKUP(E305,$S$14:$T$18,2,0)</f>
        <v>-</v>
      </c>
      <c r="G305" s="84"/>
      <c r="H305" s="395"/>
      <c r="I305" s="921"/>
      <c r="J305" s="913">
        <f t="shared" ref="J305" si="97">SUM(K305:O307)</f>
        <v>0</v>
      </c>
      <c r="K305" s="913"/>
      <c r="L305" s="913"/>
      <c r="M305" s="913"/>
      <c r="N305" s="913"/>
      <c r="O305" s="913"/>
      <c r="P305" s="913"/>
      <c r="Q305" s="484"/>
      <c r="R305" s="484"/>
    </row>
    <row r="306" spans="1:18" s="95" customFormat="1" ht="15.75" hidden="1" customHeight="1" outlineLevel="1">
      <c r="A306" s="484"/>
      <c r="B306" s="916"/>
      <c r="C306" s="925"/>
      <c r="D306" s="921"/>
      <c r="E306" s="921"/>
      <c r="F306" s="923"/>
      <c r="G306" s="87"/>
      <c r="H306" s="395"/>
      <c r="I306" s="921"/>
      <c r="J306" s="914"/>
      <c r="K306" s="914"/>
      <c r="L306" s="914"/>
      <c r="M306" s="914"/>
      <c r="N306" s="914"/>
      <c r="O306" s="914"/>
      <c r="P306" s="914"/>
      <c r="Q306" s="484"/>
      <c r="R306" s="484"/>
    </row>
    <row r="307" spans="1:18" s="95" customFormat="1" ht="15.75" hidden="1" customHeight="1" outlineLevel="1">
      <c r="A307" s="484"/>
      <c r="B307" s="917"/>
      <c r="C307" s="926"/>
      <c r="D307" s="922"/>
      <c r="E307" s="922"/>
      <c r="F307" s="924"/>
      <c r="G307" s="92"/>
      <c r="H307" s="396"/>
      <c r="I307" s="922"/>
      <c r="J307" s="915"/>
      <c r="K307" s="915"/>
      <c r="L307" s="915"/>
      <c r="M307" s="915"/>
      <c r="N307" s="915"/>
      <c r="O307" s="915"/>
      <c r="P307" s="915"/>
      <c r="Q307" s="484"/>
      <c r="R307" s="484"/>
    </row>
    <row r="308" spans="1:18" s="95" customFormat="1" ht="15.75" hidden="1" customHeight="1" outlineLevel="1">
      <c r="A308" s="484"/>
      <c r="B308" s="916">
        <v>99</v>
      </c>
      <c r="C308" s="925"/>
      <c r="D308" s="921"/>
      <c r="E308" s="921" t="s">
        <v>19</v>
      </c>
      <c r="F308" s="923" t="str">
        <f>VLOOKUP(E308,$S$14:$T$18,2,0)</f>
        <v>-</v>
      </c>
      <c r="G308" s="84"/>
      <c r="H308" s="395"/>
      <c r="I308" s="921"/>
      <c r="J308" s="913">
        <f t="shared" ref="J308" si="98">SUM(K308:O310)</f>
        <v>0</v>
      </c>
      <c r="K308" s="913"/>
      <c r="L308" s="913"/>
      <c r="M308" s="913"/>
      <c r="N308" s="913"/>
      <c r="O308" s="913"/>
      <c r="P308" s="913"/>
      <c r="Q308" s="484"/>
      <c r="R308" s="484"/>
    </row>
    <row r="309" spans="1:18" s="95" customFormat="1" ht="15.75" hidden="1" customHeight="1" outlineLevel="1">
      <c r="A309" s="484"/>
      <c r="B309" s="916"/>
      <c r="C309" s="925"/>
      <c r="D309" s="921"/>
      <c r="E309" s="921"/>
      <c r="F309" s="923"/>
      <c r="G309" s="87"/>
      <c r="H309" s="395"/>
      <c r="I309" s="921"/>
      <c r="J309" s="914"/>
      <c r="K309" s="914"/>
      <c r="L309" s="914"/>
      <c r="M309" s="914"/>
      <c r="N309" s="914"/>
      <c r="O309" s="914"/>
      <c r="P309" s="914"/>
      <c r="Q309" s="484"/>
      <c r="R309" s="484"/>
    </row>
    <row r="310" spans="1:18" s="95" customFormat="1" ht="15.75" hidden="1" customHeight="1" outlineLevel="1">
      <c r="A310" s="484"/>
      <c r="B310" s="917"/>
      <c r="C310" s="926"/>
      <c r="D310" s="922"/>
      <c r="E310" s="922"/>
      <c r="F310" s="924"/>
      <c r="G310" s="92"/>
      <c r="H310" s="396"/>
      <c r="I310" s="922"/>
      <c r="J310" s="915"/>
      <c r="K310" s="915"/>
      <c r="L310" s="915"/>
      <c r="M310" s="915"/>
      <c r="N310" s="915"/>
      <c r="O310" s="915"/>
      <c r="P310" s="915"/>
      <c r="Q310" s="484"/>
      <c r="R310" s="484"/>
    </row>
    <row r="311" spans="1:18" s="95" customFormat="1" ht="15.75" hidden="1" customHeight="1" outlineLevel="1">
      <c r="A311" s="484"/>
      <c r="B311" s="916">
        <v>100</v>
      </c>
      <c r="C311" s="925"/>
      <c r="D311" s="921"/>
      <c r="E311" s="921" t="s">
        <v>19</v>
      </c>
      <c r="F311" s="923" t="str">
        <f>VLOOKUP(E311,$S$14:$T$18,2,0)</f>
        <v>-</v>
      </c>
      <c r="G311" s="84"/>
      <c r="H311" s="395"/>
      <c r="I311" s="921"/>
      <c r="J311" s="913">
        <f t="shared" ref="J311" si="99">SUM(K311:O313)</f>
        <v>0</v>
      </c>
      <c r="K311" s="913"/>
      <c r="L311" s="913"/>
      <c r="M311" s="913"/>
      <c r="N311" s="913"/>
      <c r="O311" s="913"/>
      <c r="P311" s="913"/>
      <c r="Q311" s="484"/>
      <c r="R311" s="484"/>
    </row>
    <row r="312" spans="1:18" s="95" customFormat="1" ht="15.75" hidden="1" customHeight="1" outlineLevel="1">
      <c r="A312" s="484"/>
      <c r="B312" s="916"/>
      <c r="C312" s="925"/>
      <c r="D312" s="921"/>
      <c r="E312" s="921"/>
      <c r="F312" s="923"/>
      <c r="G312" s="87"/>
      <c r="H312" s="395"/>
      <c r="I312" s="921"/>
      <c r="J312" s="914"/>
      <c r="K312" s="914"/>
      <c r="L312" s="914"/>
      <c r="M312" s="914"/>
      <c r="N312" s="914"/>
      <c r="O312" s="914"/>
      <c r="P312" s="914"/>
      <c r="Q312" s="484"/>
      <c r="R312" s="484"/>
    </row>
    <row r="313" spans="1:18" s="95" customFormat="1" ht="15.75" hidden="1" customHeight="1" outlineLevel="1">
      <c r="A313" s="484"/>
      <c r="B313" s="917"/>
      <c r="C313" s="926"/>
      <c r="D313" s="922"/>
      <c r="E313" s="922"/>
      <c r="F313" s="924"/>
      <c r="G313" s="92"/>
      <c r="H313" s="396"/>
      <c r="I313" s="922"/>
      <c r="J313" s="915"/>
      <c r="K313" s="915"/>
      <c r="L313" s="915"/>
      <c r="M313" s="915"/>
      <c r="N313" s="915"/>
      <c r="O313" s="915"/>
      <c r="P313" s="915"/>
      <c r="Q313" s="484"/>
      <c r="R313" s="484"/>
    </row>
    <row r="314" spans="1:18" s="95" customFormat="1" ht="15.75" hidden="1" customHeight="1" outlineLevel="1">
      <c r="A314" s="484"/>
      <c r="B314" s="916">
        <v>101</v>
      </c>
      <c r="C314" s="925"/>
      <c r="D314" s="921"/>
      <c r="E314" s="921" t="s">
        <v>19</v>
      </c>
      <c r="F314" s="923" t="str">
        <f>VLOOKUP(E314,$S$14:$T$18,2,0)</f>
        <v>-</v>
      </c>
      <c r="G314" s="84"/>
      <c r="H314" s="395"/>
      <c r="I314" s="921"/>
      <c r="J314" s="913">
        <f t="shared" ref="J314" si="100">SUM(K314:O316)</f>
        <v>0</v>
      </c>
      <c r="K314" s="913"/>
      <c r="L314" s="913"/>
      <c r="M314" s="913"/>
      <c r="N314" s="913"/>
      <c r="O314" s="913"/>
      <c r="P314" s="913"/>
      <c r="Q314" s="484"/>
      <c r="R314" s="484"/>
    </row>
    <row r="315" spans="1:18" s="95" customFormat="1" ht="15.75" hidden="1" customHeight="1" outlineLevel="1">
      <c r="A315" s="484"/>
      <c r="B315" s="916"/>
      <c r="C315" s="925"/>
      <c r="D315" s="921"/>
      <c r="E315" s="921"/>
      <c r="F315" s="923"/>
      <c r="G315" s="87"/>
      <c r="H315" s="395"/>
      <c r="I315" s="921"/>
      <c r="J315" s="914"/>
      <c r="K315" s="914"/>
      <c r="L315" s="914"/>
      <c r="M315" s="914"/>
      <c r="N315" s="914"/>
      <c r="O315" s="914"/>
      <c r="P315" s="914"/>
      <c r="Q315" s="484"/>
      <c r="R315" s="484"/>
    </row>
    <row r="316" spans="1:18" s="95" customFormat="1" ht="15.75" hidden="1" customHeight="1" outlineLevel="1">
      <c r="A316" s="484"/>
      <c r="B316" s="917"/>
      <c r="C316" s="926"/>
      <c r="D316" s="922"/>
      <c r="E316" s="922"/>
      <c r="F316" s="924"/>
      <c r="G316" s="92"/>
      <c r="H316" s="396"/>
      <c r="I316" s="922"/>
      <c r="J316" s="915"/>
      <c r="K316" s="915"/>
      <c r="L316" s="915"/>
      <c r="M316" s="915"/>
      <c r="N316" s="915"/>
      <c r="O316" s="915"/>
      <c r="P316" s="915"/>
      <c r="Q316" s="484"/>
      <c r="R316" s="484"/>
    </row>
    <row r="317" spans="1:18" s="95" customFormat="1" ht="15.75" hidden="1" customHeight="1" outlineLevel="1">
      <c r="A317" s="484"/>
      <c r="B317" s="916">
        <v>102</v>
      </c>
      <c r="C317" s="925"/>
      <c r="D317" s="921"/>
      <c r="E317" s="921" t="s">
        <v>19</v>
      </c>
      <c r="F317" s="923" t="str">
        <f>VLOOKUP(E317,$S$14:$T$18,2,0)</f>
        <v>-</v>
      </c>
      <c r="G317" s="84"/>
      <c r="H317" s="395"/>
      <c r="I317" s="921"/>
      <c r="J317" s="913">
        <f t="shared" ref="J317" si="101">SUM(K317:O319)</f>
        <v>0</v>
      </c>
      <c r="K317" s="913"/>
      <c r="L317" s="913"/>
      <c r="M317" s="913"/>
      <c r="N317" s="913"/>
      <c r="O317" s="913"/>
      <c r="P317" s="913"/>
      <c r="Q317" s="484"/>
      <c r="R317" s="484"/>
    </row>
    <row r="318" spans="1:18" s="95" customFormat="1" ht="15.75" hidden="1" customHeight="1" outlineLevel="1">
      <c r="A318" s="484"/>
      <c r="B318" s="916"/>
      <c r="C318" s="925"/>
      <c r="D318" s="921"/>
      <c r="E318" s="921"/>
      <c r="F318" s="923"/>
      <c r="G318" s="87"/>
      <c r="H318" s="395"/>
      <c r="I318" s="921"/>
      <c r="J318" s="914"/>
      <c r="K318" s="914"/>
      <c r="L318" s="914"/>
      <c r="M318" s="914"/>
      <c r="N318" s="914"/>
      <c r="O318" s="914"/>
      <c r="P318" s="914"/>
      <c r="Q318" s="484"/>
      <c r="R318" s="484"/>
    </row>
    <row r="319" spans="1:18" s="95" customFormat="1" ht="15.75" hidden="1" customHeight="1" outlineLevel="1">
      <c r="A319" s="484"/>
      <c r="B319" s="917"/>
      <c r="C319" s="926"/>
      <c r="D319" s="922"/>
      <c r="E319" s="922"/>
      <c r="F319" s="924"/>
      <c r="G319" s="92"/>
      <c r="H319" s="396"/>
      <c r="I319" s="922"/>
      <c r="J319" s="915"/>
      <c r="K319" s="915"/>
      <c r="L319" s="915"/>
      <c r="M319" s="915"/>
      <c r="N319" s="915"/>
      <c r="O319" s="915"/>
      <c r="P319" s="915"/>
      <c r="Q319" s="484"/>
      <c r="R319" s="484"/>
    </row>
    <row r="320" spans="1:18" s="95" customFormat="1" ht="15.75" hidden="1" customHeight="1" outlineLevel="1">
      <c r="A320" s="484"/>
      <c r="B320" s="916">
        <v>103</v>
      </c>
      <c r="C320" s="925"/>
      <c r="D320" s="921"/>
      <c r="E320" s="921" t="s">
        <v>19</v>
      </c>
      <c r="F320" s="923" t="str">
        <f>VLOOKUP(E320,$S$14:$T$18,2,0)</f>
        <v>-</v>
      </c>
      <c r="G320" s="84"/>
      <c r="H320" s="395"/>
      <c r="I320" s="921"/>
      <c r="J320" s="913">
        <f t="shared" ref="J320" si="102">SUM(K320:O322)</f>
        <v>0</v>
      </c>
      <c r="K320" s="913"/>
      <c r="L320" s="913"/>
      <c r="M320" s="913"/>
      <c r="N320" s="913"/>
      <c r="O320" s="913"/>
      <c r="P320" s="913"/>
      <c r="Q320" s="484"/>
      <c r="R320" s="484"/>
    </row>
    <row r="321" spans="1:18" s="95" customFormat="1" ht="15.75" hidden="1" customHeight="1" outlineLevel="1">
      <c r="A321" s="484"/>
      <c r="B321" s="916"/>
      <c r="C321" s="925"/>
      <c r="D321" s="921"/>
      <c r="E321" s="921"/>
      <c r="F321" s="923"/>
      <c r="G321" s="87"/>
      <c r="H321" s="395"/>
      <c r="I321" s="921"/>
      <c r="J321" s="914"/>
      <c r="K321" s="914"/>
      <c r="L321" s="914"/>
      <c r="M321" s="914"/>
      <c r="N321" s="914"/>
      <c r="O321" s="914"/>
      <c r="P321" s="914"/>
      <c r="Q321" s="484"/>
      <c r="R321" s="484"/>
    </row>
    <row r="322" spans="1:18" s="95" customFormat="1" ht="15.75" hidden="1" customHeight="1" outlineLevel="1">
      <c r="A322" s="484"/>
      <c r="B322" s="917"/>
      <c r="C322" s="926"/>
      <c r="D322" s="922"/>
      <c r="E322" s="922"/>
      <c r="F322" s="924"/>
      <c r="G322" s="92"/>
      <c r="H322" s="396"/>
      <c r="I322" s="922"/>
      <c r="J322" s="915"/>
      <c r="K322" s="915"/>
      <c r="L322" s="915"/>
      <c r="M322" s="915"/>
      <c r="N322" s="915"/>
      <c r="O322" s="915"/>
      <c r="P322" s="915"/>
      <c r="Q322" s="484"/>
      <c r="R322" s="484"/>
    </row>
    <row r="323" spans="1:18" s="95" customFormat="1" ht="15.75" hidden="1" customHeight="1" outlineLevel="1">
      <c r="A323" s="484"/>
      <c r="B323" s="916">
        <v>104</v>
      </c>
      <c r="C323" s="925"/>
      <c r="D323" s="921"/>
      <c r="E323" s="921" t="s">
        <v>19</v>
      </c>
      <c r="F323" s="923" t="str">
        <f>VLOOKUP(E323,$S$14:$T$18,2,0)</f>
        <v>-</v>
      </c>
      <c r="G323" s="84"/>
      <c r="H323" s="395"/>
      <c r="I323" s="921"/>
      <c r="J323" s="913">
        <f t="shared" ref="J323" si="103">SUM(K323:O325)</f>
        <v>0</v>
      </c>
      <c r="K323" s="913"/>
      <c r="L323" s="913"/>
      <c r="M323" s="913"/>
      <c r="N323" s="913"/>
      <c r="O323" s="913"/>
      <c r="P323" s="913"/>
      <c r="Q323" s="484"/>
      <c r="R323" s="484"/>
    </row>
    <row r="324" spans="1:18" s="95" customFormat="1" ht="15.75" hidden="1" customHeight="1" outlineLevel="1">
      <c r="A324" s="484"/>
      <c r="B324" s="916"/>
      <c r="C324" s="925"/>
      <c r="D324" s="921"/>
      <c r="E324" s="921"/>
      <c r="F324" s="923"/>
      <c r="G324" s="87"/>
      <c r="H324" s="395"/>
      <c r="I324" s="921"/>
      <c r="J324" s="914"/>
      <c r="K324" s="914"/>
      <c r="L324" s="914"/>
      <c r="M324" s="914"/>
      <c r="N324" s="914"/>
      <c r="O324" s="914"/>
      <c r="P324" s="914"/>
      <c r="Q324" s="484"/>
      <c r="R324" s="484"/>
    </row>
    <row r="325" spans="1:18" s="95" customFormat="1" ht="15.75" hidden="1" customHeight="1" outlineLevel="1">
      <c r="A325" s="484"/>
      <c r="B325" s="917"/>
      <c r="C325" s="926"/>
      <c r="D325" s="922"/>
      <c r="E325" s="922"/>
      <c r="F325" s="924"/>
      <c r="G325" s="92"/>
      <c r="H325" s="396"/>
      <c r="I325" s="922"/>
      <c r="J325" s="915"/>
      <c r="K325" s="915"/>
      <c r="L325" s="915"/>
      <c r="M325" s="915"/>
      <c r="N325" s="915"/>
      <c r="O325" s="915"/>
      <c r="P325" s="915"/>
      <c r="Q325" s="484"/>
      <c r="R325" s="484"/>
    </row>
    <row r="326" spans="1:18" s="95" customFormat="1" ht="15.75" hidden="1" customHeight="1" outlineLevel="1">
      <c r="A326" s="484"/>
      <c r="B326" s="916">
        <v>105</v>
      </c>
      <c r="C326" s="925"/>
      <c r="D326" s="921"/>
      <c r="E326" s="921" t="s">
        <v>19</v>
      </c>
      <c r="F326" s="923" t="str">
        <f>VLOOKUP(E326,$S$14:$T$18,2,0)</f>
        <v>-</v>
      </c>
      <c r="G326" s="84"/>
      <c r="H326" s="395"/>
      <c r="I326" s="921"/>
      <c r="J326" s="913">
        <f t="shared" ref="J326" si="104">SUM(K326:O328)</f>
        <v>0</v>
      </c>
      <c r="K326" s="913"/>
      <c r="L326" s="913"/>
      <c r="M326" s="913"/>
      <c r="N326" s="913"/>
      <c r="O326" s="913"/>
      <c r="P326" s="913"/>
      <c r="Q326" s="484"/>
      <c r="R326" s="484"/>
    </row>
    <row r="327" spans="1:18" s="95" customFormat="1" ht="15.75" hidden="1" customHeight="1" outlineLevel="1">
      <c r="A327" s="484"/>
      <c r="B327" s="916"/>
      <c r="C327" s="925"/>
      <c r="D327" s="921"/>
      <c r="E327" s="921"/>
      <c r="F327" s="923"/>
      <c r="G327" s="87"/>
      <c r="H327" s="395"/>
      <c r="I327" s="921"/>
      <c r="J327" s="914"/>
      <c r="K327" s="914"/>
      <c r="L327" s="914"/>
      <c r="M327" s="914"/>
      <c r="N327" s="914"/>
      <c r="O327" s="914"/>
      <c r="P327" s="914"/>
      <c r="Q327" s="484"/>
      <c r="R327" s="484"/>
    </row>
    <row r="328" spans="1:18" s="95" customFormat="1" ht="15.75" hidden="1" customHeight="1" outlineLevel="1">
      <c r="A328" s="484"/>
      <c r="B328" s="917"/>
      <c r="C328" s="926"/>
      <c r="D328" s="922"/>
      <c r="E328" s="922"/>
      <c r="F328" s="924"/>
      <c r="G328" s="92"/>
      <c r="H328" s="396"/>
      <c r="I328" s="922"/>
      <c r="J328" s="915"/>
      <c r="K328" s="915"/>
      <c r="L328" s="915"/>
      <c r="M328" s="915"/>
      <c r="N328" s="915"/>
      <c r="O328" s="915"/>
      <c r="P328" s="915"/>
      <c r="Q328" s="484"/>
      <c r="R328" s="484"/>
    </row>
    <row r="329" spans="1:18" s="95" customFormat="1" ht="15.75" hidden="1" customHeight="1" outlineLevel="1">
      <c r="A329" s="484"/>
      <c r="B329" s="916">
        <v>106</v>
      </c>
      <c r="C329" s="925"/>
      <c r="D329" s="921"/>
      <c r="E329" s="921" t="s">
        <v>19</v>
      </c>
      <c r="F329" s="923" t="str">
        <f>VLOOKUP(E329,$S$14:$T$18,2,0)</f>
        <v>-</v>
      </c>
      <c r="G329" s="84"/>
      <c r="H329" s="395"/>
      <c r="I329" s="921"/>
      <c r="J329" s="913">
        <f t="shared" ref="J329" si="105">SUM(K329:O331)</f>
        <v>0</v>
      </c>
      <c r="K329" s="913"/>
      <c r="L329" s="913"/>
      <c r="M329" s="913"/>
      <c r="N329" s="913"/>
      <c r="O329" s="913"/>
      <c r="P329" s="913"/>
      <c r="Q329" s="484"/>
      <c r="R329" s="484"/>
    </row>
    <row r="330" spans="1:18" s="95" customFormat="1" ht="15.75" hidden="1" customHeight="1" outlineLevel="1">
      <c r="A330" s="484"/>
      <c r="B330" s="916"/>
      <c r="C330" s="925"/>
      <c r="D330" s="921"/>
      <c r="E330" s="921"/>
      <c r="F330" s="923"/>
      <c r="G330" s="87"/>
      <c r="H330" s="395"/>
      <c r="I330" s="921"/>
      <c r="J330" s="914"/>
      <c r="K330" s="914"/>
      <c r="L330" s="914"/>
      <c r="M330" s="914"/>
      <c r="N330" s="914"/>
      <c r="O330" s="914"/>
      <c r="P330" s="914"/>
      <c r="Q330" s="484"/>
      <c r="R330" s="484"/>
    </row>
    <row r="331" spans="1:18" s="95" customFormat="1" ht="15.75" hidden="1" customHeight="1" outlineLevel="1">
      <c r="A331" s="484"/>
      <c r="B331" s="917"/>
      <c r="C331" s="926"/>
      <c r="D331" s="922"/>
      <c r="E331" s="922"/>
      <c r="F331" s="924"/>
      <c r="G331" s="92"/>
      <c r="H331" s="396"/>
      <c r="I331" s="922"/>
      <c r="J331" s="915"/>
      <c r="K331" s="915"/>
      <c r="L331" s="915"/>
      <c r="M331" s="915"/>
      <c r="N331" s="915"/>
      <c r="O331" s="915"/>
      <c r="P331" s="915"/>
      <c r="Q331" s="484"/>
      <c r="R331" s="484"/>
    </row>
    <row r="332" spans="1:18" s="95" customFormat="1" ht="15.75" hidden="1" customHeight="1" outlineLevel="1">
      <c r="A332" s="484"/>
      <c r="B332" s="916">
        <v>107</v>
      </c>
      <c r="C332" s="925"/>
      <c r="D332" s="921"/>
      <c r="E332" s="921" t="s">
        <v>19</v>
      </c>
      <c r="F332" s="923" t="str">
        <f>VLOOKUP(E332,$S$14:$T$18,2,0)</f>
        <v>-</v>
      </c>
      <c r="G332" s="84"/>
      <c r="H332" s="395"/>
      <c r="I332" s="921"/>
      <c r="J332" s="913">
        <f t="shared" ref="J332" si="106">SUM(K332:O334)</f>
        <v>0</v>
      </c>
      <c r="K332" s="913"/>
      <c r="L332" s="913"/>
      <c r="M332" s="913"/>
      <c r="N332" s="913"/>
      <c r="O332" s="913"/>
      <c r="P332" s="913"/>
      <c r="Q332" s="484"/>
      <c r="R332" s="484"/>
    </row>
    <row r="333" spans="1:18" s="95" customFormat="1" ht="15.75" hidden="1" customHeight="1" outlineLevel="1">
      <c r="A333" s="484"/>
      <c r="B333" s="916"/>
      <c r="C333" s="925"/>
      <c r="D333" s="921"/>
      <c r="E333" s="921"/>
      <c r="F333" s="923"/>
      <c r="G333" s="87"/>
      <c r="H333" s="395"/>
      <c r="I333" s="921"/>
      <c r="J333" s="914"/>
      <c r="K333" s="914"/>
      <c r="L333" s="914"/>
      <c r="M333" s="914"/>
      <c r="N333" s="914"/>
      <c r="O333" s="914"/>
      <c r="P333" s="914"/>
      <c r="Q333" s="484"/>
      <c r="R333" s="484"/>
    </row>
    <row r="334" spans="1:18" s="95" customFormat="1" ht="15.75" hidden="1" customHeight="1" outlineLevel="1">
      <c r="A334" s="484"/>
      <c r="B334" s="917"/>
      <c r="C334" s="926"/>
      <c r="D334" s="922"/>
      <c r="E334" s="922"/>
      <c r="F334" s="924"/>
      <c r="G334" s="92"/>
      <c r="H334" s="396"/>
      <c r="I334" s="922"/>
      <c r="J334" s="915"/>
      <c r="K334" s="915"/>
      <c r="L334" s="915"/>
      <c r="M334" s="915"/>
      <c r="N334" s="915"/>
      <c r="O334" s="915"/>
      <c r="P334" s="915"/>
      <c r="Q334" s="484"/>
      <c r="R334" s="484"/>
    </row>
    <row r="335" spans="1:18" s="95" customFormat="1" ht="15.75" hidden="1" customHeight="1" outlineLevel="1">
      <c r="A335" s="484"/>
      <c r="B335" s="916">
        <v>108</v>
      </c>
      <c r="C335" s="925"/>
      <c r="D335" s="921"/>
      <c r="E335" s="921" t="s">
        <v>19</v>
      </c>
      <c r="F335" s="923" t="str">
        <f>VLOOKUP(E335,$S$14:$T$18,2,0)</f>
        <v>-</v>
      </c>
      <c r="G335" s="84"/>
      <c r="H335" s="395"/>
      <c r="I335" s="921"/>
      <c r="J335" s="913">
        <f t="shared" ref="J335" si="107">SUM(K335:O337)</f>
        <v>0</v>
      </c>
      <c r="K335" s="913"/>
      <c r="L335" s="913"/>
      <c r="M335" s="913"/>
      <c r="N335" s="913"/>
      <c r="O335" s="913"/>
      <c r="P335" s="913"/>
      <c r="Q335" s="484"/>
      <c r="R335" s="484"/>
    </row>
    <row r="336" spans="1:18" s="95" customFormat="1" ht="15.75" hidden="1" customHeight="1" outlineLevel="1">
      <c r="A336" s="484"/>
      <c r="B336" s="916"/>
      <c r="C336" s="925"/>
      <c r="D336" s="921"/>
      <c r="E336" s="921"/>
      <c r="F336" s="923"/>
      <c r="G336" s="87"/>
      <c r="H336" s="395"/>
      <c r="I336" s="921"/>
      <c r="J336" s="914"/>
      <c r="K336" s="914"/>
      <c r="L336" s="914"/>
      <c r="M336" s="914"/>
      <c r="N336" s="914"/>
      <c r="O336" s="914"/>
      <c r="P336" s="914"/>
      <c r="Q336" s="484"/>
      <c r="R336" s="484"/>
    </row>
    <row r="337" spans="1:18" s="95" customFormat="1" ht="15.75" hidden="1" customHeight="1" outlineLevel="1">
      <c r="A337" s="484"/>
      <c r="B337" s="917"/>
      <c r="C337" s="926"/>
      <c r="D337" s="922"/>
      <c r="E337" s="922"/>
      <c r="F337" s="924"/>
      <c r="G337" s="92"/>
      <c r="H337" s="396"/>
      <c r="I337" s="922"/>
      <c r="J337" s="915"/>
      <c r="K337" s="915"/>
      <c r="L337" s="915"/>
      <c r="M337" s="915"/>
      <c r="N337" s="915"/>
      <c r="O337" s="915"/>
      <c r="P337" s="915"/>
      <c r="Q337" s="484"/>
      <c r="R337" s="484"/>
    </row>
    <row r="338" spans="1:18" s="95" customFormat="1" ht="15.75" hidden="1" customHeight="1" outlineLevel="1">
      <c r="A338" s="484"/>
      <c r="B338" s="916">
        <v>109</v>
      </c>
      <c r="C338" s="925"/>
      <c r="D338" s="921"/>
      <c r="E338" s="921" t="s">
        <v>19</v>
      </c>
      <c r="F338" s="923" t="str">
        <f>VLOOKUP(E338,$S$14:$T$18,2,0)</f>
        <v>-</v>
      </c>
      <c r="G338" s="84"/>
      <c r="H338" s="395"/>
      <c r="I338" s="921"/>
      <c r="J338" s="913">
        <f t="shared" ref="J338" si="108">SUM(K338:O340)</f>
        <v>0</v>
      </c>
      <c r="K338" s="913"/>
      <c r="L338" s="913"/>
      <c r="M338" s="913"/>
      <c r="N338" s="913"/>
      <c r="O338" s="913"/>
      <c r="P338" s="913"/>
      <c r="Q338" s="484"/>
      <c r="R338" s="484"/>
    </row>
    <row r="339" spans="1:18" s="95" customFormat="1" ht="15.75" hidden="1" customHeight="1" outlineLevel="1">
      <c r="A339" s="484"/>
      <c r="B339" s="916"/>
      <c r="C339" s="925"/>
      <c r="D339" s="921"/>
      <c r="E339" s="921"/>
      <c r="F339" s="923"/>
      <c r="G339" s="87"/>
      <c r="H339" s="395"/>
      <c r="I339" s="921"/>
      <c r="J339" s="914"/>
      <c r="K339" s="914"/>
      <c r="L339" s="914"/>
      <c r="M339" s="914"/>
      <c r="N339" s="914"/>
      <c r="O339" s="914"/>
      <c r="P339" s="914"/>
      <c r="Q339" s="484"/>
      <c r="R339" s="484"/>
    </row>
    <row r="340" spans="1:18" s="95" customFormat="1" ht="15.75" hidden="1" customHeight="1" outlineLevel="1">
      <c r="A340" s="484"/>
      <c r="B340" s="917"/>
      <c r="C340" s="926"/>
      <c r="D340" s="922"/>
      <c r="E340" s="922"/>
      <c r="F340" s="924"/>
      <c r="G340" s="92"/>
      <c r="H340" s="396"/>
      <c r="I340" s="922"/>
      <c r="J340" s="915"/>
      <c r="K340" s="915"/>
      <c r="L340" s="915"/>
      <c r="M340" s="915"/>
      <c r="N340" s="915"/>
      <c r="O340" s="915"/>
      <c r="P340" s="915"/>
      <c r="Q340" s="484"/>
      <c r="R340" s="484"/>
    </row>
    <row r="341" spans="1:18" s="95" customFormat="1" ht="15.75" hidden="1" customHeight="1" outlineLevel="1">
      <c r="A341" s="484"/>
      <c r="B341" s="916">
        <v>110</v>
      </c>
      <c r="C341" s="925"/>
      <c r="D341" s="921"/>
      <c r="E341" s="921" t="s">
        <v>19</v>
      </c>
      <c r="F341" s="923" t="str">
        <f>VLOOKUP(E341,$S$14:$T$18,2,0)</f>
        <v>-</v>
      </c>
      <c r="G341" s="84"/>
      <c r="H341" s="395"/>
      <c r="I341" s="921"/>
      <c r="J341" s="913">
        <f t="shared" ref="J341" si="109">SUM(K341:O343)</f>
        <v>0</v>
      </c>
      <c r="K341" s="913"/>
      <c r="L341" s="913"/>
      <c r="M341" s="913"/>
      <c r="N341" s="913"/>
      <c r="O341" s="913"/>
      <c r="P341" s="913"/>
      <c r="Q341" s="484"/>
      <c r="R341" s="484"/>
    </row>
    <row r="342" spans="1:18" s="95" customFormat="1" ht="15.75" hidden="1" customHeight="1" outlineLevel="1">
      <c r="A342" s="484"/>
      <c r="B342" s="916"/>
      <c r="C342" s="925"/>
      <c r="D342" s="921"/>
      <c r="E342" s="921"/>
      <c r="F342" s="923"/>
      <c r="G342" s="87"/>
      <c r="H342" s="395"/>
      <c r="I342" s="921"/>
      <c r="J342" s="914"/>
      <c r="K342" s="914"/>
      <c r="L342" s="914"/>
      <c r="M342" s="914"/>
      <c r="N342" s="914"/>
      <c r="O342" s="914"/>
      <c r="P342" s="914"/>
      <c r="Q342" s="484"/>
      <c r="R342" s="484"/>
    </row>
    <row r="343" spans="1:18" s="95" customFormat="1" ht="15.75" hidden="1" customHeight="1" outlineLevel="1">
      <c r="A343" s="484"/>
      <c r="B343" s="917"/>
      <c r="C343" s="926"/>
      <c r="D343" s="922"/>
      <c r="E343" s="922"/>
      <c r="F343" s="924"/>
      <c r="G343" s="92"/>
      <c r="H343" s="396"/>
      <c r="I343" s="922"/>
      <c r="J343" s="915"/>
      <c r="K343" s="915"/>
      <c r="L343" s="915"/>
      <c r="M343" s="915"/>
      <c r="N343" s="915"/>
      <c r="O343" s="915"/>
      <c r="P343" s="915"/>
      <c r="Q343" s="484"/>
      <c r="R343" s="484"/>
    </row>
    <row r="344" spans="1:18" s="95" customFormat="1" ht="15.75" hidden="1" customHeight="1" outlineLevel="1">
      <c r="A344" s="484"/>
      <c r="B344" s="916">
        <v>111</v>
      </c>
      <c r="C344" s="925"/>
      <c r="D344" s="921"/>
      <c r="E344" s="921" t="s">
        <v>19</v>
      </c>
      <c r="F344" s="923" t="str">
        <f>VLOOKUP(E344,$S$14:$T$18,2,0)</f>
        <v>-</v>
      </c>
      <c r="G344" s="84"/>
      <c r="H344" s="395"/>
      <c r="I344" s="921"/>
      <c r="J344" s="913">
        <f t="shared" ref="J344" si="110">SUM(K344:O346)</f>
        <v>0</v>
      </c>
      <c r="K344" s="913"/>
      <c r="L344" s="913"/>
      <c r="M344" s="913"/>
      <c r="N344" s="913"/>
      <c r="O344" s="913"/>
      <c r="P344" s="913"/>
      <c r="Q344" s="484"/>
      <c r="R344" s="484"/>
    </row>
    <row r="345" spans="1:18" s="95" customFormat="1" ht="15.75" hidden="1" customHeight="1" outlineLevel="1">
      <c r="A345" s="484"/>
      <c r="B345" s="916"/>
      <c r="C345" s="925"/>
      <c r="D345" s="921"/>
      <c r="E345" s="921"/>
      <c r="F345" s="923"/>
      <c r="G345" s="87"/>
      <c r="H345" s="395"/>
      <c r="I345" s="921"/>
      <c r="J345" s="914"/>
      <c r="K345" s="914"/>
      <c r="L345" s="914"/>
      <c r="M345" s="914"/>
      <c r="N345" s="914"/>
      <c r="O345" s="914"/>
      <c r="P345" s="914"/>
      <c r="Q345" s="484"/>
      <c r="R345" s="484"/>
    </row>
    <row r="346" spans="1:18" s="95" customFormat="1" ht="15.75" hidden="1" customHeight="1" outlineLevel="1">
      <c r="A346" s="484"/>
      <c r="B346" s="917"/>
      <c r="C346" s="926"/>
      <c r="D346" s="922"/>
      <c r="E346" s="922"/>
      <c r="F346" s="924"/>
      <c r="G346" s="92"/>
      <c r="H346" s="396"/>
      <c r="I346" s="922"/>
      <c r="J346" s="915"/>
      <c r="K346" s="915"/>
      <c r="L346" s="915"/>
      <c r="M346" s="915"/>
      <c r="N346" s="915"/>
      <c r="O346" s="915"/>
      <c r="P346" s="915"/>
      <c r="Q346" s="484"/>
      <c r="R346" s="484"/>
    </row>
    <row r="347" spans="1:18" s="95" customFormat="1" ht="15.75" hidden="1" customHeight="1" outlineLevel="1">
      <c r="A347" s="484"/>
      <c r="B347" s="916">
        <v>112</v>
      </c>
      <c r="C347" s="925"/>
      <c r="D347" s="921"/>
      <c r="E347" s="921" t="s">
        <v>19</v>
      </c>
      <c r="F347" s="923" t="str">
        <f>VLOOKUP(E347,$S$14:$T$18,2,0)</f>
        <v>-</v>
      </c>
      <c r="G347" s="84"/>
      <c r="H347" s="395"/>
      <c r="I347" s="921"/>
      <c r="J347" s="913">
        <f t="shared" ref="J347" si="111">SUM(K347:O349)</f>
        <v>0</v>
      </c>
      <c r="K347" s="913"/>
      <c r="L347" s="913"/>
      <c r="M347" s="913"/>
      <c r="N347" s="913"/>
      <c r="O347" s="913"/>
      <c r="P347" s="913"/>
      <c r="Q347" s="484"/>
      <c r="R347" s="484"/>
    </row>
    <row r="348" spans="1:18" s="95" customFormat="1" ht="15.75" hidden="1" customHeight="1" outlineLevel="1">
      <c r="A348" s="484"/>
      <c r="B348" s="916"/>
      <c r="C348" s="925"/>
      <c r="D348" s="921"/>
      <c r="E348" s="921"/>
      <c r="F348" s="923"/>
      <c r="G348" s="87"/>
      <c r="H348" s="395"/>
      <c r="I348" s="921"/>
      <c r="J348" s="914"/>
      <c r="K348" s="914"/>
      <c r="L348" s="914"/>
      <c r="M348" s="914"/>
      <c r="N348" s="914"/>
      <c r="O348" s="914"/>
      <c r="P348" s="914"/>
      <c r="Q348" s="484"/>
      <c r="R348" s="484"/>
    </row>
    <row r="349" spans="1:18" s="95" customFormat="1" ht="15.75" hidden="1" customHeight="1" outlineLevel="1">
      <c r="A349" s="484"/>
      <c r="B349" s="917"/>
      <c r="C349" s="926"/>
      <c r="D349" s="922"/>
      <c r="E349" s="922"/>
      <c r="F349" s="924"/>
      <c r="G349" s="92"/>
      <c r="H349" s="396"/>
      <c r="I349" s="922"/>
      <c r="J349" s="915"/>
      <c r="K349" s="915"/>
      <c r="L349" s="915"/>
      <c r="M349" s="915"/>
      <c r="N349" s="915"/>
      <c r="O349" s="915"/>
      <c r="P349" s="915"/>
      <c r="Q349" s="484"/>
      <c r="R349" s="484"/>
    </row>
    <row r="350" spans="1:18" s="95" customFormat="1" ht="15.75" hidden="1" customHeight="1" outlineLevel="1">
      <c r="A350" s="484"/>
      <c r="B350" s="916">
        <v>113</v>
      </c>
      <c r="C350" s="925"/>
      <c r="D350" s="921"/>
      <c r="E350" s="921" t="s">
        <v>19</v>
      </c>
      <c r="F350" s="923" t="str">
        <f>VLOOKUP(E350,$S$14:$T$18,2,0)</f>
        <v>-</v>
      </c>
      <c r="G350" s="84"/>
      <c r="H350" s="395"/>
      <c r="I350" s="921"/>
      <c r="J350" s="913">
        <f t="shared" ref="J350" si="112">SUM(K350:O352)</f>
        <v>0</v>
      </c>
      <c r="K350" s="913"/>
      <c r="L350" s="913"/>
      <c r="M350" s="913"/>
      <c r="N350" s="913"/>
      <c r="O350" s="913"/>
      <c r="P350" s="913"/>
      <c r="Q350" s="484"/>
      <c r="R350" s="484"/>
    </row>
    <row r="351" spans="1:18" s="95" customFormat="1" ht="15.75" hidden="1" customHeight="1" outlineLevel="1">
      <c r="A351" s="484"/>
      <c r="B351" s="916"/>
      <c r="C351" s="925"/>
      <c r="D351" s="921"/>
      <c r="E351" s="921"/>
      <c r="F351" s="923"/>
      <c r="G351" s="87"/>
      <c r="H351" s="395"/>
      <c r="I351" s="921"/>
      <c r="J351" s="914"/>
      <c r="K351" s="914"/>
      <c r="L351" s="914"/>
      <c r="M351" s="914"/>
      <c r="N351" s="914"/>
      <c r="O351" s="914"/>
      <c r="P351" s="914"/>
      <c r="Q351" s="484"/>
      <c r="R351" s="484"/>
    </row>
    <row r="352" spans="1:18" s="95" customFormat="1" ht="15.75" hidden="1" customHeight="1" outlineLevel="1">
      <c r="A352" s="484"/>
      <c r="B352" s="917"/>
      <c r="C352" s="926"/>
      <c r="D352" s="922"/>
      <c r="E352" s="922"/>
      <c r="F352" s="924"/>
      <c r="G352" s="92"/>
      <c r="H352" s="396"/>
      <c r="I352" s="922"/>
      <c r="J352" s="915"/>
      <c r="K352" s="915"/>
      <c r="L352" s="915"/>
      <c r="M352" s="915"/>
      <c r="N352" s="915"/>
      <c r="O352" s="915"/>
      <c r="P352" s="915"/>
      <c r="Q352" s="484"/>
      <c r="R352" s="484"/>
    </row>
    <row r="353" spans="1:18" s="95" customFormat="1" ht="15.75" hidden="1" customHeight="1" outlineLevel="1">
      <c r="A353" s="484"/>
      <c r="B353" s="916">
        <v>114</v>
      </c>
      <c r="C353" s="925"/>
      <c r="D353" s="921"/>
      <c r="E353" s="921" t="s">
        <v>19</v>
      </c>
      <c r="F353" s="923" t="str">
        <f>VLOOKUP(E353,$S$14:$T$18,2,0)</f>
        <v>-</v>
      </c>
      <c r="G353" s="84"/>
      <c r="H353" s="395"/>
      <c r="I353" s="921"/>
      <c r="J353" s="913">
        <f t="shared" ref="J353" si="113">SUM(K353:O355)</f>
        <v>0</v>
      </c>
      <c r="K353" s="913"/>
      <c r="L353" s="913"/>
      <c r="M353" s="913"/>
      <c r="N353" s="913"/>
      <c r="O353" s="913"/>
      <c r="P353" s="913"/>
      <c r="Q353" s="484"/>
      <c r="R353" s="484"/>
    </row>
    <row r="354" spans="1:18" s="95" customFormat="1" ht="15.75" hidden="1" customHeight="1" outlineLevel="1">
      <c r="A354" s="484"/>
      <c r="B354" s="916"/>
      <c r="C354" s="925"/>
      <c r="D354" s="921"/>
      <c r="E354" s="921"/>
      <c r="F354" s="923"/>
      <c r="G354" s="87"/>
      <c r="H354" s="395"/>
      <c r="I354" s="921"/>
      <c r="J354" s="914"/>
      <c r="K354" s="914"/>
      <c r="L354" s="914"/>
      <c r="M354" s="914"/>
      <c r="N354" s="914"/>
      <c r="O354" s="914"/>
      <c r="P354" s="914"/>
      <c r="Q354" s="484"/>
      <c r="R354" s="484"/>
    </row>
    <row r="355" spans="1:18" s="95" customFormat="1" ht="15.75" hidden="1" customHeight="1" outlineLevel="1">
      <c r="A355" s="484"/>
      <c r="B355" s="917"/>
      <c r="C355" s="926"/>
      <c r="D355" s="922"/>
      <c r="E355" s="922"/>
      <c r="F355" s="924"/>
      <c r="G355" s="92"/>
      <c r="H355" s="396"/>
      <c r="I355" s="922"/>
      <c r="J355" s="915"/>
      <c r="K355" s="915"/>
      <c r="L355" s="915"/>
      <c r="M355" s="915"/>
      <c r="N355" s="915"/>
      <c r="O355" s="915"/>
      <c r="P355" s="915"/>
      <c r="Q355" s="484"/>
      <c r="R355" s="484"/>
    </row>
    <row r="356" spans="1:18" s="95" customFormat="1" ht="15.75" hidden="1" customHeight="1" outlineLevel="1">
      <c r="A356" s="484"/>
      <c r="B356" s="916">
        <v>115</v>
      </c>
      <c r="C356" s="925"/>
      <c r="D356" s="921"/>
      <c r="E356" s="921" t="s">
        <v>19</v>
      </c>
      <c r="F356" s="923" t="str">
        <f>VLOOKUP(E356,$S$14:$T$18,2,0)</f>
        <v>-</v>
      </c>
      <c r="G356" s="84"/>
      <c r="H356" s="395"/>
      <c r="I356" s="921"/>
      <c r="J356" s="913">
        <f t="shared" ref="J356" si="114">SUM(K356:O358)</f>
        <v>0</v>
      </c>
      <c r="K356" s="913"/>
      <c r="L356" s="913"/>
      <c r="M356" s="913"/>
      <c r="N356" s="913"/>
      <c r="O356" s="913"/>
      <c r="P356" s="913"/>
      <c r="Q356" s="484"/>
      <c r="R356" s="484"/>
    </row>
    <row r="357" spans="1:18" s="95" customFormat="1" ht="15.75" hidden="1" customHeight="1" outlineLevel="1">
      <c r="A357" s="484"/>
      <c r="B357" s="916"/>
      <c r="C357" s="925"/>
      <c r="D357" s="921"/>
      <c r="E357" s="921"/>
      <c r="F357" s="923"/>
      <c r="G357" s="87"/>
      <c r="H357" s="395"/>
      <c r="I357" s="921"/>
      <c r="J357" s="914"/>
      <c r="K357" s="914"/>
      <c r="L357" s="914"/>
      <c r="M357" s="914"/>
      <c r="N357" s="914"/>
      <c r="O357" s="914"/>
      <c r="P357" s="914"/>
      <c r="Q357" s="484"/>
      <c r="R357" s="484"/>
    </row>
    <row r="358" spans="1:18" s="95" customFormat="1" ht="15.75" hidden="1" customHeight="1" outlineLevel="1">
      <c r="A358" s="484"/>
      <c r="B358" s="917"/>
      <c r="C358" s="926"/>
      <c r="D358" s="922"/>
      <c r="E358" s="922"/>
      <c r="F358" s="924"/>
      <c r="G358" s="92"/>
      <c r="H358" s="396"/>
      <c r="I358" s="922"/>
      <c r="J358" s="915"/>
      <c r="K358" s="915"/>
      <c r="L358" s="915"/>
      <c r="M358" s="915"/>
      <c r="N358" s="915"/>
      <c r="O358" s="915"/>
      <c r="P358" s="915"/>
      <c r="Q358" s="484"/>
      <c r="R358" s="484"/>
    </row>
    <row r="359" spans="1:18" s="95" customFormat="1" ht="15.75" hidden="1" customHeight="1" outlineLevel="1">
      <c r="A359" s="484"/>
      <c r="B359" s="916">
        <v>116</v>
      </c>
      <c r="C359" s="925"/>
      <c r="D359" s="921"/>
      <c r="E359" s="921" t="s">
        <v>19</v>
      </c>
      <c r="F359" s="923" t="str">
        <f>VLOOKUP(E359,$S$14:$T$18,2,0)</f>
        <v>-</v>
      </c>
      <c r="G359" s="84"/>
      <c r="H359" s="395"/>
      <c r="I359" s="921"/>
      <c r="J359" s="913">
        <f t="shared" ref="J359" si="115">SUM(K359:O361)</f>
        <v>0</v>
      </c>
      <c r="K359" s="913"/>
      <c r="L359" s="913"/>
      <c r="M359" s="913"/>
      <c r="N359" s="913"/>
      <c r="O359" s="913"/>
      <c r="P359" s="913"/>
      <c r="Q359" s="484"/>
      <c r="R359" s="484"/>
    </row>
    <row r="360" spans="1:18" s="95" customFormat="1" ht="15.75" hidden="1" customHeight="1" outlineLevel="1">
      <c r="A360" s="484"/>
      <c r="B360" s="916"/>
      <c r="C360" s="925"/>
      <c r="D360" s="921"/>
      <c r="E360" s="921"/>
      <c r="F360" s="923"/>
      <c r="G360" s="87"/>
      <c r="H360" s="395"/>
      <c r="I360" s="921"/>
      <c r="J360" s="914"/>
      <c r="K360" s="914"/>
      <c r="L360" s="914"/>
      <c r="M360" s="914"/>
      <c r="N360" s="914"/>
      <c r="O360" s="914"/>
      <c r="P360" s="914"/>
      <c r="Q360" s="484"/>
      <c r="R360" s="484"/>
    </row>
    <row r="361" spans="1:18" s="95" customFormat="1" ht="15.75" hidden="1" customHeight="1" outlineLevel="1">
      <c r="A361" s="484"/>
      <c r="B361" s="917"/>
      <c r="C361" s="926"/>
      <c r="D361" s="922"/>
      <c r="E361" s="922"/>
      <c r="F361" s="924"/>
      <c r="G361" s="92"/>
      <c r="H361" s="396"/>
      <c r="I361" s="922"/>
      <c r="J361" s="915"/>
      <c r="K361" s="915"/>
      <c r="L361" s="915"/>
      <c r="M361" s="915"/>
      <c r="N361" s="915"/>
      <c r="O361" s="915"/>
      <c r="P361" s="915"/>
      <c r="Q361" s="484"/>
      <c r="R361" s="484"/>
    </row>
    <row r="362" spans="1:18" s="95" customFormat="1" ht="15.75" hidden="1" customHeight="1" outlineLevel="1">
      <c r="A362" s="484"/>
      <c r="B362" s="916">
        <v>117</v>
      </c>
      <c r="C362" s="925"/>
      <c r="D362" s="921"/>
      <c r="E362" s="921" t="s">
        <v>19</v>
      </c>
      <c r="F362" s="923" t="str">
        <f>VLOOKUP(E362,$S$14:$T$18,2,0)</f>
        <v>-</v>
      </c>
      <c r="G362" s="84"/>
      <c r="H362" s="395"/>
      <c r="I362" s="921"/>
      <c r="J362" s="913">
        <f t="shared" ref="J362" si="116">SUM(K362:O364)</f>
        <v>0</v>
      </c>
      <c r="K362" s="913"/>
      <c r="L362" s="913"/>
      <c r="M362" s="913"/>
      <c r="N362" s="913"/>
      <c r="O362" s="913"/>
      <c r="P362" s="913"/>
      <c r="Q362" s="484"/>
      <c r="R362" s="484"/>
    </row>
    <row r="363" spans="1:18" s="95" customFormat="1" ht="15.75" hidden="1" customHeight="1" outlineLevel="1">
      <c r="A363" s="484"/>
      <c r="B363" s="916"/>
      <c r="C363" s="925"/>
      <c r="D363" s="921"/>
      <c r="E363" s="921"/>
      <c r="F363" s="923"/>
      <c r="G363" s="87"/>
      <c r="H363" s="395"/>
      <c r="I363" s="921"/>
      <c r="J363" s="914"/>
      <c r="K363" s="914"/>
      <c r="L363" s="914"/>
      <c r="M363" s="914"/>
      <c r="N363" s="914"/>
      <c r="O363" s="914"/>
      <c r="P363" s="914"/>
      <c r="Q363" s="484"/>
      <c r="R363" s="484"/>
    </row>
    <row r="364" spans="1:18" s="95" customFormat="1" ht="15.75" hidden="1" customHeight="1" outlineLevel="1">
      <c r="A364" s="484"/>
      <c r="B364" s="917"/>
      <c r="C364" s="926"/>
      <c r="D364" s="922"/>
      <c r="E364" s="922"/>
      <c r="F364" s="924"/>
      <c r="G364" s="92"/>
      <c r="H364" s="396"/>
      <c r="I364" s="922"/>
      <c r="J364" s="915"/>
      <c r="K364" s="915"/>
      <c r="L364" s="915"/>
      <c r="M364" s="915"/>
      <c r="N364" s="915"/>
      <c r="O364" s="915"/>
      <c r="P364" s="915"/>
      <c r="Q364" s="484"/>
      <c r="R364" s="484"/>
    </row>
    <row r="365" spans="1:18" s="95" customFormat="1" ht="15.75" hidden="1" customHeight="1" outlineLevel="1">
      <c r="A365" s="484"/>
      <c r="B365" s="916">
        <v>118</v>
      </c>
      <c r="C365" s="925"/>
      <c r="D365" s="921"/>
      <c r="E365" s="921" t="s">
        <v>19</v>
      </c>
      <c r="F365" s="923" t="str">
        <f>VLOOKUP(E365,$S$14:$T$18,2,0)</f>
        <v>-</v>
      </c>
      <c r="G365" s="84"/>
      <c r="H365" s="395"/>
      <c r="I365" s="921"/>
      <c r="J365" s="913">
        <f t="shared" ref="J365" si="117">SUM(K365:O367)</f>
        <v>0</v>
      </c>
      <c r="K365" s="913"/>
      <c r="L365" s="913"/>
      <c r="M365" s="913"/>
      <c r="N365" s="913"/>
      <c r="O365" s="913"/>
      <c r="P365" s="913"/>
      <c r="Q365" s="484"/>
      <c r="R365" s="484"/>
    </row>
    <row r="366" spans="1:18" s="95" customFormat="1" ht="15.75" hidden="1" customHeight="1" outlineLevel="1">
      <c r="A366" s="484"/>
      <c r="B366" s="916"/>
      <c r="C366" s="925"/>
      <c r="D366" s="921"/>
      <c r="E366" s="921"/>
      <c r="F366" s="923"/>
      <c r="G366" s="87"/>
      <c r="H366" s="395"/>
      <c r="I366" s="921"/>
      <c r="J366" s="914"/>
      <c r="K366" s="914"/>
      <c r="L366" s="914"/>
      <c r="M366" s="914"/>
      <c r="N366" s="914"/>
      <c r="O366" s="914"/>
      <c r="P366" s="914"/>
      <c r="Q366" s="484"/>
      <c r="R366" s="484"/>
    </row>
    <row r="367" spans="1:18" s="95" customFormat="1" ht="15.75" hidden="1" customHeight="1" outlineLevel="1">
      <c r="A367" s="484"/>
      <c r="B367" s="917"/>
      <c r="C367" s="926"/>
      <c r="D367" s="922"/>
      <c r="E367" s="922"/>
      <c r="F367" s="924"/>
      <c r="G367" s="92"/>
      <c r="H367" s="396"/>
      <c r="I367" s="922"/>
      <c r="J367" s="915"/>
      <c r="K367" s="915"/>
      <c r="L367" s="915"/>
      <c r="M367" s="915"/>
      <c r="N367" s="915"/>
      <c r="O367" s="915"/>
      <c r="P367" s="915"/>
      <c r="Q367" s="484"/>
      <c r="R367" s="484"/>
    </row>
    <row r="368" spans="1:18" s="95" customFormat="1" ht="15.75" hidden="1" customHeight="1" outlineLevel="1">
      <c r="A368" s="484"/>
      <c r="B368" s="916">
        <v>119</v>
      </c>
      <c r="C368" s="925"/>
      <c r="D368" s="921"/>
      <c r="E368" s="921" t="s">
        <v>19</v>
      </c>
      <c r="F368" s="923" t="str">
        <f>VLOOKUP(E368,$S$14:$T$18,2,0)</f>
        <v>-</v>
      </c>
      <c r="G368" s="84"/>
      <c r="H368" s="395"/>
      <c r="I368" s="921"/>
      <c r="J368" s="913">
        <f t="shared" ref="J368" si="118">SUM(K368:O370)</f>
        <v>0</v>
      </c>
      <c r="K368" s="913"/>
      <c r="L368" s="913"/>
      <c r="M368" s="913"/>
      <c r="N368" s="913"/>
      <c r="O368" s="913"/>
      <c r="P368" s="913"/>
      <c r="Q368" s="484"/>
      <c r="R368" s="484"/>
    </row>
    <row r="369" spans="1:18" s="95" customFormat="1" ht="15.75" hidden="1" customHeight="1" outlineLevel="1">
      <c r="A369" s="484"/>
      <c r="B369" s="916"/>
      <c r="C369" s="925"/>
      <c r="D369" s="921"/>
      <c r="E369" s="921"/>
      <c r="F369" s="923"/>
      <c r="G369" s="87"/>
      <c r="H369" s="395"/>
      <c r="I369" s="921"/>
      <c r="J369" s="914"/>
      <c r="K369" s="914"/>
      <c r="L369" s="914"/>
      <c r="M369" s="914"/>
      <c r="N369" s="914"/>
      <c r="O369" s="914"/>
      <c r="P369" s="914"/>
      <c r="Q369" s="484"/>
      <c r="R369" s="484"/>
    </row>
    <row r="370" spans="1:18" s="95" customFormat="1" ht="15.75" hidden="1" customHeight="1" outlineLevel="1">
      <c r="A370" s="484"/>
      <c r="B370" s="917"/>
      <c r="C370" s="926"/>
      <c r="D370" s="922"/>
      <c r="E370" s="922"/>
      <c r="F370" s="924"/>
      <c r="G370" s="92"/>
      <c r="H370" s="396"/>
      <c r="I370" s="922"/>
      <c r="J370" s="915"/>
      <c r="K370" s="915"/>
      <c r="L370" s="915"/>
      <c r="M370" s="915"/>
      <c r="N370" s="915"/>
      <c r="O370" s="915"/>
      <c r="P370" s="915"/>
      <c r="Q370" s="484"/>
      <c r="R370" s="484"/>
    </row>
    <row r="371" spans="1:18" s="95" customFormat="1" ht="15.75" hidden="1" customHeight="1" outlineLevel="1">
      <c r="A371" s="484"/>
      <c r="B371" s="916">
        <v>120</v>
      </c>
      <c r="C371" s="925"/>
      <c r="D371" s="921"/>
      <c r="E371" s="921" t="s">
        <v>19</v>
      </c>
      <c r="F371" s="923" t="str">
        <f>VLOOKUP(E371,$S$14:$T$18,2,0)</f>
        <v>-</v>
      </c>
      <c r="G371" s="84"/>
      <c r="H371" s="395"/>
      <c r="I371" s="921"/>
      <c r="J371" s="913">
        <f t="shared" ref="J371" si="119">SUM(K371:O373)</f>
        <v>0</v>
      </c>
      <c r="K371" s="913"/>
      <c r="L371" s="913"/>
      <c r="M371" s="913"/>
      <c r="N371" s="913"/>
      <c r="O371" s="913"/>
      <c r="P371" s="913"/>
      <c r="Q371" s="484"/>
      <c r="R371" s="484"/>
    </row>
    <row r="372" spans="1:18" s="95" customFormat="1" ht="15.75" hidden="1" customHeight="1" outlineLevel="1">
      <c r="A372" s="484"/>
      <c r="B372" s="916"/>
      <c r="C372" s="925"/>
      <c r="D372" s="921"/>
      <c r="E372" s="921"/>
      <c r="F372" s="923"/>
      <c r="G372" s="87"/>
      <c r="H372" s="395"/>
      <c r="I372" s="921"/>
      <c r="J372" s="914"/>
      <c r="K372" s="914"/>
      <c r="L372" s="914"/>
      <c r="M372" s="914"/>
      <c r="N372" s="914"/>
      <c r="O372" s="914"/>
      <c r="P372" s="914"/>
      <c r="Q372" s="484"/>
      <c r="R372" s="484"/>
    </row>
    <row r="373" spans="1:18" s="95" customFormat="1" ht="15.75" hidden="1" customHeight="1" outlineLevel="1">
      <c r="A373" s="484"/>
      <c r="B373" s="917"/>
      <c r="C373" s="926"/>
      <c r="D373" s="922"/>
      <c r="E373" s="922"/>
      <c r="F373" s="924"/>
      <c r="G373" s="92"/>
      <c r="H373" s="396"/>
      <c r="I373" s="922"/>
      <c r="J373" s="915"/>
      <c r="K373" s="915"/>
      <c r="L373" s="915"/>
      <c r="M373" s="915"/>
      <c r="N373" s="915"/>
      <c r="O373" s="915"/>
      <c r="P373" s="915"/>
      <c r="Q373" s="484"/>
      <c r="R373" s="484"/>
    </row>
    <row r="374" spans="1:18" s="95" customFormat="1" ht="15.75" hidden="1" customHeight="1" outlineLevel="1">
      <c r="A374" s="484"/>
      <c r="B374" s="916">
        <v>121</v>
      </c>
      <c r="C374" s="925"/>
      <c r="D374" s="921"/>
      <c r="E374" s="921" t="s">
        <v>19</v>
      </c>
      <c r="F374" s="923" t="str">
        <f>VLOOKUP(E374,$S$14:$T$18,2,0)</f>
        <v>-</v>
      </c>
      <c r="G374" s="84"/>
      <c r="H374" s="395"/>
      <c r="I374" s="921"/>
      <c r="J374" s="913">
        <f t="shared" ref="J374" si="120">SUM(K374:O376)</f>
        <v>0</v>
      </c>
      <c r="K374" s="913"/>
      <c r="L374" s="913"/>
      <c r="M374" s="913"/>
      <c r="N374" s="913"/>
      <c r="O374" s="913"/>
      <c r="P374" s="913"/>
      <c r="Q374" s="484"/>
      <c r="R374" s="484"/>
    </row>
    <row r="375" spans="1:18" s="95" customFormat="1" ht="15.75" hidden="1" customHeight="1" outlineLevel="1">
      <c r="A375" s="484"/>
      <c r="B375" s="916"/>
      <c r="C375" s="925"/>
      <c r="D375" s="921"/>
      <c r="E375" s="921"/>
      <c r="F375" s="923"/>
      <c r="G375" s="87"/>
      <c r="H375" s="395"/>
      <c r="I375" s="921"/>
      <c r="J375" s="914"/>
      <c r="K375" s="914"/>
      <c r="L375" s="914"/>
      <c r="M375" s="914"/>
      <c r="N375" s="914"/>
      <c r="O375" s="914"/>
      <c r="P375" s="914"/>
      <c r="Q375" s="484"/>
      <c r="R375" s="484"/>
    </row>
    <row r="376" spans="1:18" s="95" customFormat="1" ht="15.75" hidden="1" customHeight="1" outlineLevel="1">
      <c r="A376" s="484"/>
      <c r="B376" s="917"/>
      <c r="C376" s="926"/>
      <c r="D376" s="922"/>
      <c r="E376" s="922"/>
      <c r="F376" s="924"/>
      <c r="G376" s="92"/>
      <c r="H376" s="396"/>
      <c r="I376" s="922"/>
      <c r="J376" s="915"/>
      <c r="K376" s="915"/>
      <c r="L376" s="915"/>
      <c r="M376" s="915"/>
      <c r="N376" s="915"/>
      <c r="O376" s="915"/>
      <c r="P376" s="915"/>
      <c r="Q376" s="484"/>
      <c r="R376" s="484"/>
    </row>
    <row r="377" spans="1:18" s="95" customFormat="1" ht="15.75" hidden="1" customHeight="1" outlineLevel="1">
      <c r="A377" s="484"/>
      <c r="B377" s="916">
        <v>122</v>
      </c>
      <c r="C377" s="925"/>
      <c r="D377" s="921"/>
      <c r="E377" s="921" t="s">
        <v>19</v>
      </c>
      <c r="F377" s="923" t="str">
        <f>VLOOKUP(E377,$S$14:$T$18,2,0)</f>
        <v>-</v>
      </c>
      <c r="G377" s="84"/>
      <c r="H377" s="395"/>
      <c r="I377" s="921"/>
      <c r="J377" s="913">
        <f t="shared" ref="J377" si="121">SUM(K377:O379)</f>
        <v>0</v>
      </c>
      <c r="K377" s="913"/>
      <c r="L377" s="913"/>
      <c r="M377" s="913"/>
      <c r="N377" s="913"/>
      <c r="O377" s="913"/>
      <c r="P377" s="913"/>
      <c r="Q377" s="484"/>
      <c r="R377" s="484"/>
    </row>
    <row r="378" spans="1:18" s="95" customFormat="1" ht="15.75" hidden="1" customHeight="1" outlineLevel="1">
      <c r="A378" s="484"/>
      <c r="B378" s="916"/>
      <c r="C378" s="925"/>
      <c r="D378" s="921"/>
      <c r="E378" s="921"/>
      <c r="F378" s="923"/>
      <c r="G378" s="87"/>
      <c r="H378" s="395"/>
      <c r="I378" s="921"/>
      <c r="J378" s="914"/>
      <c r="K378" s="914"/>
      <c r="L378" s="914"/>
      <c r="M378" s="914"/>
      <c r="N378" s="914"/>
      <c r="O378" s="914"/>
      <c r="P378" s="914"/>
      <c r="Q378" s="484"/>
      <c r="R378" s="484"/>
    </row>
    <row r="379" spans="1:18" s="95" customFormat="1" ht="15.75" hidden="1" customHeight="1" outlineLevel="1">
      <c r="A379" s="484"/>
      <c r="B379" s="917"/>
      <c r="C379" s="926"/>
      <c r="D379" s="922"/>
      <c r="E379" s="922"/>
      <c r="F379" s="924"/>
      <c r="G379" s="92"/>
      <c r="H379" s="396"/>
      <c r="I379" s="922"/>
      <c r="J379" s="915"/>
      <c r="K379" s="915"/>
      <c r="L379" s="915"/>
      <c r="M379" s="915"/>
      <c r="N379" s="915"/>
      <c r="O379" s="915"/>
      <c r="P379" s="915"/>
      <c r="Q379" s="484"/>
      <c r="R379" s="484"/>
    </row>
    <row r="380" spans="1:18" s="95" customFormat="1" ht="15.75" hidden="1" customHeight="1" outlineLevel="1">
      <c r="A380" s="484"/>
      <c r="B380" s="916">
        <v>123</v>
      </c>
      <c r="C380" s="925"/>
      <c r="D380" s="921"/>
      <c r="E380" s="921" t="s">
        <v>19</v>
      </c>
      <c r="F380" s="923" t="str">
        <f>VLOOKUP(E380,$S$14:$T$18,2,0)</f>
        <v>-</v>
      </c>
      <c r="G380" s="84"/>
      <c r="H380" s="395"/>
      <c r="I380" s="921"/>
      <c r="J380" s="913">
        <f t="shared" ref="J380" si="122">SUM(K380:O382)</f>
        <v>0</v>
      </c>
      <c r="K380" s="913"/>
      <c r="L380" s="913"/>
      <c r="M380" s="913"/>
      <c r="N380" s="913"/>
      <c r="O380" s="913"/>
      <c r="P380" s="913"/>
      <c r="Q380" s="484"/>
      <c r="R380" s="484"/>
    </row>
    <row r="381" spans="1:18" s="95" customFormat="1" ht="15.75" hidden="1" customHeight="1" outlineLevel="1">
      <c r="A381" s="484"/>
      <c r="B381" s="916"/>
      <c r="C381" s="925"/>
      <c r="D381" s="921"/>
      <c r="E381" s="921"/>
      <c r="F381" s="923"/>
      <c r="G381" s="87"/>
      <c r="H381" s="395"/>
      <c r="I381" s="921"/>
      <c r="J381" s="914"/>
      <c r="K381" s="914"/>
      <c r="L381" s="914"/>
      <c r="M381" s="914"/>
      <c r="N381" s="914"/>
      <c r="O381" s="914"/>
      <c r="P381" s="914"/>
      <c r="Q381" s="484"/>
      <c r="R381" s="484"/>
    </row>
    <row r="382" spans="1:18" s="95" customFormat="1" ht="15.75" hidden="1" customHeight="1" outlineLevel="1">
      <c r="A382" s="484"/>
      <c r="B382" s="917"/>
      <c r="C382" s="926"/>
      <c r="D382" s="922"/>
      <c r="E382" s="922"/>
      <c r="F382" s="924"/>
      <c r="G382" s="92"/>
      <c r="H382" s="396"/>
      <c r="I382" s="922"/>
      <c r="J382" s="915"/>
      <c r="K382" s="915"/>
      <c r="L382" s="915"/>
      <c r="M382" s="915"/>
      <c r="N382" s="915"/>
      <c r="O382" s="915"/>
      <c r="P382" s="915"/>
      <c r="Q382" s="484"/>
      <c r="R382" s="484"/>
    </row>
    <row r="383" spans="1:18" s="95" customFormat="1" ht="15.75" hidden="1" customHeight="1" outlineLevel="1">
      <c r="A383" s="484"/>
      <c r="B383" s="916">
        <v>124</v>
      </c>
      <c r="C383" s="925"/>
      <c r="D383" s="921"/>
      <c r="E383" s="921" t="s">
        <v>19</v>
      </c>
      <c r="F383" s="923" t="str">
        <f>VLOOKUP(E383,$S$14:$T$18,2,0)</f>
        <v>-</v>
      </c>
      <c r="G383" s="84"/>
      <c r="H383" s="395"/>
      <c r="I383" s="921"/>
      <c r="J383" s="913">
        <f t="shared" ref="J383" si="123">SUM(K383:O385)</f>
        <v>0</v>
      </c>
      <c r="K383" s="913"/>
      <c r="L383" s="913"/>
      <c r="M383" s="913"/>
      <c r="N383" s="913"/>
      <c r="O383" s="913"/>
      <c r="P383" s="913"/>
      <c r="Q383" s="484"/>
      <c r="R383" s="484"/>
    </row>
    <row r="384" spans="1:18" s="95" customFormat="1" ht="15.75" hidden="1" customHeight="1" outlineLevel="1">
      <c r="A384" s="484"/>
      <c r="B384" s="916"/>
      <c r="C384" s="925"/>
      <c r="D384" s="921"/>
      <c r="E384" s="921"/>
      <c r="F384" s="923"/>
      <c r="G384" s="87"/>
      <c r="H384" s="395"/>
      <c r="I384" s="921"/>
      <c r="J384" s="914"/>
      <c r="K384" s="914"/>
      <c r="L384" s="914"/>
      <c r="M384" s="914"/>
      <c r="N384" s="914"/>
      <c r="O384" s="914"/>
      <c r="P384" s="914"/>
      <c r="Q384" s="484"/>
      <c r="R384" s="484"/>
    </row>
    <row r="385" spans="1:18" s="95" customFormat="1" ht="15.75" hidden="1" customHeight="1" outlineLevel="1">
      <c r="A385" s="484"/>
      <c r="B385" s="917"/>
      <c r="C385" s="926"/>
      <c r="D385" s="922"/>
      <c r="E385" s="922"/>
      <c r="F385" s="924"/>
      <c r="G385" s="92"/>
      <c r="H385" s="396"/>
      <c r="I385" s="922"/>
      <c r="J385" s="915"/>
      <c r="K385" s="915"/>
      <c r="L385" s="915"/>
      <c r="M385" s="915"/>
      <c r="N385" s="915"/>
      <c r="O385" s="915"/>
      <c r="P385" s="915"/>
      <c r="Q385" s="484"/>
      <c r="R385" s="484"/>
    </row>
    <row r="386" spans="1:18" s="95" customFormat="1" ht="15.75" hidden="1" customHeight="1" outlineLevel="1">
      <c r="A386" s="484"/>
      <c r="B386" s="916">
        <v>125</v>
      </c>
      <c r="C386" s="925"/>
      <c r="D386" s="921"/>
      <c r="E386" s="921" t="s">
        <v>19</v>
      </c>
      <c r="F386" s="923" t="str">
        <f>VLOOKUP(E386,$S$14:$T$18,2,0)</f>
        <v>-</v>
      </c>
      <c r="G386" s="84"/>
      <c r="H386" s="395"/>
      <c r="I386" s="921"/>
      <c r="J386" s="913">
        <f t="shared" ref="J386" si="124">SUM(K386:O388)</f>
        <v>0</v>
      </c>
      <c r="K386" s="913"/>
      <c r="L386" s="913"/>
      <c r="M386" s="913"/>
      <c r="N386" s="913"/>
      <c r="O386" s="913"/>
      <c r="P386" s="913"/>
      <c r="Q386" s="484"/>
      <c r="R386" s="484"/>
    </row>
    <row r="387" spans="1:18" s="95" customFormat="1" ht="15.75" hidden="1" customHeight="1" outlineLevel="1">
      <c r="A387" s="484"/>
      <c r="B387" s="916"/>
      <c r="C387" s="925"/>
      <c r="D387" s="921"/>
      <c r="E387" s="921"/>
      <c r="F387" s="923"/>
      <c r="G387" s="87"/>
      <c r="H387" s="395"/>
      <c r="I387" s="921"/>
      <c r="J387" s="914"/>
      <c r="K387" s="914"/>
      <c r="L387" s="914"/>
      <c r="M387" s="914"/>
      <c r="N387" s="914"/>
      <c r="O387" s="914"/>
      <c r="P387" s="914"/>
      <c r="Q387" s="484"/>
      <c r="R387" s="484"/>
    </row>
    <row r="388" spans="1:18" s="95" customFormat="1" ht="15.75" hidden="1" customHeight="1" outlineLevel="1">
      <c r="A388" s="484"/>
      <c r="B388" s="917"/>
      <c r="C388" s="926"/>
      <c r="D388" s="922"/>
      <c r="E388" s="922"/>
      <c r="F388" s="924"/>
      <c r="G388" s="92"/>
      <c r="H388" s="396"/>
      <c r="I388" s="922"/>
      <c r="J388" s="915"/>
      <c r="K388" s="915"/>
      <c r="L388" s="915"/>
      <c r="M388" s="915"/>
      <c r="N388" s="915"/>
      <c r="O388" s="915"/>
      <c r="P388" s="915"/>
      <c r="Q388" s="484"/>
      <c r="R388" s="484"/>
    </row>
    <row r="389" spans="1:18" s="95" customFormat="1" ht="15.75" hidden="1" customHeight="1" outlineLevel="1">
      <c r="A389" s="484"/>
      <c r="B389" s="916">
        <v>126</v>
      </c>
      <c r="C389" s="925"/>
      <c r="D389" s="921"/>
      <c r="E389" s="921" t="s">
        <v>19</v>
      </c>
      <c r="F389" s="923" t="str">
        <f>VLOOKUP(E389,$S$14:$T$18,2,0)</f>
        <v>-</v>
      </c>
      <c r="G389" s="84"/>
      <c r="H389" s="395"/>
      <c r="I389" s="921"/>
      <c r="J389" s="913">
        <f t="shared" ref="J389" si="125">SUM(K389:O391)</f>
        <v>0</v>
      </c>
      <c r="K389" s="913"/>
      <c r="L389" s="913"/>
      <c r="M389" s="913"/>
      <c r="N389" s="913"/>
      <c r="O389" s="913"/>
      <c r="P389" s="913"/>
      <c r="Q389" s="484"/>
      <c r="R389" s="484"/>
    </row>
    <row r="390" spans="1:18" s="95" customFormat="1" ht="15.75" hidden="1" customHeight="1" outlineLevel="1">
      <c r="A390" s="484"/>
      <c r="B390" s="916"/>
      <c r="C390" s="925"/>
      <c r="D390" s="921"/>
      <c r="E390" s="921"/>
      <c r="F390" s="923"/>
      <c r="G390" s="87"/>
      <c r="H390" s="395"/>
      <c r="I390" s="921"/>
      <c r="J390" s="914"/>
      <c r="K390" s="914"/>
      <c r="L390" s="914"/>
      <c r="M390" s="914"/>
      <c r="N390" s="914"/>
      <c r="O390" s="914"/>
      <c r="P390" s="914"/>
      <c r="Q390" s="484"/>
      <c r="R390" s="484"/>
    </row>
    <row r="391" spans="1:18" s="95" customFormat="1" ht="15.75" hidden="1" customHeight="1" outlineLevel="1">
      <c r="A391" s="484"/>
      <c r="B391" s="917"/>
      <c r="C391" s="926"/>
      <c r="D391" s="922"/>
      <c r="E391" s="922"/>
      <c r="F391" s="924"/>
      <c r="G391" s="92"/>
      <c r="H391" s="396"/>
      <c r="I391" s="922"/>
      <c r="J391" s="915"/>
      <c r="K391" s="915"/>
      <c r="L391" s="915"/>
      <c r="M391" s="915"/>
      <c r="N391" s="915"/>
      <c r="O391" s="915"/>
      <c r="P391" s="915"/>
      <c r="Q391" s="484"/>
      <c r="R391" s="484"/>
    </row>
    <row r="392" spans="1:18" s="95" customFormat="1" ht="15.75" hidden="1" customHeight="1" outlineLevel="1">
      <c r="A392" s="484"/>
      <c r="B392" s="916">
        <v>127</v>
      </c>
      <c r="C392" s="925"/>
      <c r="D392" s="921"/>
      <c r="E392" s="921" t="s">
        <v>19</v>
      </c>
      <c r="F392" s="923" t="str">
        <f>VLOOKUP(E392,$S$14:$T$18,2,0)</f>
        <v>-</v>
      </c>
      <c r="G392" s="84"/>
      <c r="H392" s="395"/>
      <c r="I392" s="921"/>
      <c r="J392" s="913">
        <f t="shared" ref="J392" si="126">SUM(K392:O394)</f>
        <v>0</v>
      </c>
      <c r="K392" s="913"/>
      <c r="L392" s="913"/>
      <c r="M392" s="913"/>
      <c r="N392" s="913"/>
      <c r="O392" s="913"/>
      <c r="P392" s="913"/>
      <c r="Q392" s="484"/>
      <c r="R392" s="484"/>
    </row>
    <row r="393" spans="1:18" s="95" customFormat="1" ht="15.75" hidden="1" customHeight="1" outlineLevel="1">
      <c r="A393" s="484"/>
      <c r="B393" s="916"/>
      <c r="C393" s="925"/>
      <c r="D393" s="921"/>
      <c r="E393" s="921"/>
      <c r="F393" s="923"/>
      <c r="G393" s="87"/>
      <c r="H393" s="395"/>
      <c r="I393" s="921"/>
      <c r="J393" s="914"/>
      <c r="K393" s="914"/>
      <c r="L393" s="914"/>
      <c r="M393" s="914"/>
      <c r="N393" s="914"/>
      <c r="O393" s="914"/>
      <c r="P393" s="914"/>
      <c r="Q393" s="484"/>
      <c r="R393" s="484"/>
    </row>
    <row r="394" spans="1:18" s="95" customFormat="1" ht="15.75" hidden="1" customHeight="1" outlineLevel="1">
      <c r="A394" s="484"/>
      <c r="B394" s="917"/>
      <c r="C394" s="926"/>
      <c r="D394" s="922"/>
      <c r="E394" s="922"/>
      <c r="F394" s="924"/>
      <c r="G394" s="92"/>
      <c r="H394" s="396"/>
      <c r="I394" s="922"/>
      <c r="J394" s="915"/>
      <c r="K394" s="915"/>
      <c r="L394" s="915"/>
      <c r="M394" s="915"/>
      <c r="N394" s="915"/>
      <c r="O394" s="915"/>
      <c r="P394" s="915"/>
      <c r="Q394" s="484"/>
      <c r="R394" s="484"/>
    </row>
    <row r="395" spans="1:18" s="95" customFormat="1" ht="15.75" hidden="1" customHeight="1" outlineLevel="1">
      <c r="A395" s="484"/>
      <c r="B395" s="916">
        <v>128</v>
      </c>
      <c r="C395" s="925"/>
      <c r="D395" s="921"/>
      <c r="E395" s="921" t="s">
        <v>19</v>
      </c>
      <c r="F395" s="923" t="str">
        <f>VLOOKUP(E395,$S$14:$T$18,2,0)</f>
        <v>-</v>
      </c>
      <c r="G395" s="84"/>
      <c r="H395" s="395"/>
      <c r="I395" s="921"/>
      <c r="J395" s="913">
        <f t="shared" ref="J395" si="127">SUM(K395:O397)</f>
        <v>0</v>
      </c>
      <c r="K395" s="913"/>
      <c r="L395" s="913"/>
      <c r="M395" s="913"/>
      <c r="N395" s="913"/>
      <c r="O395" s="913"/>
      <c r="P395" s="913"/>
      <c r="Q395" s="484"/>
      <c r="R395" s="484"/>
    </row>
    <row r="396" spans="1:18" s="95" customFormat="1" ht="15.75" hidden="1" customHeight="1" outlineLevel="1">
      <c r="A396" s="484"/>
      <c r="B396" s="916"/>
      <c r="C396" s="925"/>
      <c r="D396" s="921"/>
      <c r="E396" s="921"/>
      <c r="F396" s="923"/>
      <c r="G396" s="87"/>
      <c r="H396" s="395"/>
      <c r="I396" s="921"/>
      <c r="J396" s="914"/>
      <c r="K396" s="914"/>
      <c r="L396" s="914"/>
      <c r="M396" s="914"/>
      <c r="N396" s="914"/>
      <c r="O396" s="914"/>
      <c r="P396" s="914"/>
      <c r="Q396" s="484"/>
      <c r="R396" s="484"/>
    </row>
    <row r="397" spans="1:18" s="95" customFormat="1" ht="15.75" hidden="1" customHeight="1" outlineLevel="1">
      <c r="A397" s="484"/>
      <c r="B397" s="917"/>
      <c r="C397" s="926"/>
      <c r="D397" s="922"/>
      <c r="E397" s="922"/>
      <c r="F397" s="924"/>
      <c r="G397" s="92"/>
      <c r="H397" s="396"/>
      <c r="I397" s="922"/>
      <c r="J397" s="915"/>
      <c r="K397" s="915"/>
      <c r="L397" s="915"/>
      <c r="M397" s="915"/>
      <c r="N397" s="915"/>
      <c r="O397" s="915"/>
      <c r="P397" s="915"/>
      <c r="Q397" s="484"/>
      <c r="R397" s="484"/>
    </row>
    <row r="398" spans="1:18" s="95" customFormat="1" ht="15.75" hidden="1" customHeight="1" outlineLevel="1">
      <c r="A398" s="484"/>
      <c r="B398" s="916">
        <v>129</v>
      </c>
      <c r="C398" s="925"/>
      <c r="D398" s="921"/>
      <c r="E398" s="921" t="s">
        <v>19</v>
      </c>
      <c r="F398" s="923" t="str">
        <f>VLOOKUP(E398,$S$14:$T$18,2,0)</f>
        <v>-</v>
      </c>
      <c r="G398" s="84"/>
      <c r="H398" s="395"/>
      <c r="I398" s="921"/>
      <c r="J398" s="913">
        <f t="shared" ref="J398" si="128">SUM(K398:O400)</f>
        <v>0</v>
      </c>
      <c r="K398" s="913"/>
      <c r="L398" s="913"/>
      <c r="M398" s="913"/>
      <c r="N398" s="913"/>
      <c r="O398" s="913"/>
      <c r="P398" s="913"/>
      <c r="Q398" s="484"/>
      <c r="R398" s="484"/>
    </row>
    <row r="399" spans="1:18" s="95" customFormat="1" ht="15.75" hidden="1" customHeight="1" outlineLevel="1">
      <c r="A399" s="484"/>
      <c r="B399" s="916"/>
      <c r="C399" s="925"/>
      <c r="D399" s="921"/>
      <c r="E399" s="921"/>
      <c r="F399" s="923"/>
      <c r="G399" s="87"/>
      <c r="H399" s="395"/>
      <c r="I399" s="921"/>
      <c r="J399" s="914"/>
      <c r="K399" s="914"/>
      <c r="L399" s="914"/>
      <c r="M399" s="914"/>
      <c r="N399" s="914"/>
      <c r="O399" s="914"/>
      <c r="P399" s="914"/>
      <c r="Q399" s="484"/>
      <c r="R399" s="484"/>
    </row>
    <row r="400" spans="1:18" s="95" customFormat="1" ht="15.75" hidden="1" customHeight="1" outlineLevel="1">
      <c r="A400" s="484"/>
      <c r="B400" s="917"/>
      <c r="C400" s="926"/>
      <c r="D400" s="922"/>
      <c r="E400" s="922"/>
      <c r="F400" s="924"/>
      <c r="G400" s="92"/>
      <c r="H400" s="396"/>
      <c r="I400" s="922"/>
      <c r="J400" s="915"/>
      <c r="K400" s="915"/>
      <c r="L400" s="915"/>
      <c r="M400" s="915"/>
      <c r="N400" s="915"/>
      <c r="O400" s="915"/>
      <c r="P400" s="915"/>
      <c r="Q400" s="484"/>
      <c r="R400" s="484"/>
    </row>
    <row r="401" spans="1:18" s="95" customFormat="1" ht="15.75" hidden="1" customHeight="1" outlineLevel="1">
      <c r="A401" s="484"/>
      <c r="B401" s="916">
        <v>130</v>
      </c>
      <c r="C401" s="925"/>
      <c r="D401" s="921"/>
      <c r="E401" s="921" t="s">
        <v>19</v>
      </c>
      <c r="F401" s="923" t="str">
        <f>VLOOKUP(E401,$S$14:$T$18,2,0)</f>
        <v>-</v>
      </c>
      <c r="G401" s="84"/>
      <c r="H401" s="395"/>
      <c r="I401" s="921"/>
      <c r="J401" s="913">
        <f t="shared" ref="J401" si="129">SUM(K401:O403)</f>
        <v>0</v>
      </c>
      <c r="K401" s="913"/>
      <c r="L401" s="913"/>
      <c r="M401" s="913"/>
      <c r="N401" s="913"/>
      <c r="O401" s="913"/>
      <c r="P401" s="913"/>
      <c r="Q401" s="484"/>
      <c r="R401" s="484"/>
    </row>
    <row r="402" spans="1:18" s="95" customFormat="1" ht="15.75" hidden="1" customHeight="1" outlineLevel="1">
      <c r="A402" s="484"/>
      <c r="B402" s="916"/>
      <c r="C402" s="925"/>
      <c r="D402" s="921"/>
      <c r="E402" s="921"/>
      <c r="F402" s="923"/>
      <c r="G402" s="87"/>
      <c r="H402" s="395"/>
      <c r="I402" s="921"/>
      <c r="J402" s="914"/>
      <c r="K402" s="914"/>
      <c r="L402" s="914"/>
      <c r="M402" s="914"/>
      <c r="N402" s="914"/>
      <c r="O402" s="914"/>
      <c r="P402" s="914"/>
      <c r="Q402" s="484"/>
      <c r="R402" s="484"/>
    </row>
    <row r="403" spans="1:18" s="95" customFormat="1" ht="15.75" hidden="1" customHeight="1" outlineLevel="1">
      <c r="A403" s="484"/>
      <c r="B403" s="917"/>
      <c r="C403" s="926"/>
      <c r="D403" s="922"/>
      <c r="E403" s="922"/>
      <c r="F403" s="924"/>
      <c r="G403" s="92"/>
      <c r="H403" s="396"/>
      <c r="I403" s="922"/>
      <c r="J403" s="915"/>
      <c r="K403" s="915"/>
      <c r="L403" s="915"/>
      <c r="M403" s="915"/>
      <c r="N403" s="915"/>
      <c r="O403" s="915"/>
      <c r="P403" s="915"/>
      <c r="Q403" s="484"/>
      <c r="R403" s="484"/>
    </row>
    <row r="404" spans="1:18" s="95" customFormat="1" ht="15.75" hidden="1" customHeight="1" outlineLevel="1">
      <c r="A404" s="484"/>
      <c r="B404" s="916">
        <v>131</v>
      </c>
      <c r="C404" s="925"/>
      <c r="D404" s="921"/>
      <c r="E404" s="921" t="s">
        <v>19</v>
      </c>
      <c r="F404" s="923" t="str">
        <f>VLOOKUP(E404,$S$14:$T$18,2,0)</f>
        <v>-</v>
      </c>
      <c r="G404" s="84"/>
      <c r="H404" s="395"/>
      <c r="I404" s="921"/>
      <c r="J404" s="913">
        <f t="shared" ref="J404" si="130">SUM(K404:O406)</f>
        <v>0</v>
      </c>
      <c r="K404" s="913"/>
      <c r="L404" s="913"/>
      <c r="M404" s="913"/>
      <c r="N404" s="913"/>
      <c r="O404" s="913"/>
      <c r="P404" s="913"/>
      <c r="Q404" s="484"/>
      <c r="R404" s="484"/>
    </row>
    <row r="405" spans="1:18" s="95" customFormat="1" ht="15.75" hidden="1" customHeight="1" outlineLevel="1">
      <c r="A405" s="484"/>
      <c r="B405" s="916"/>
      <c r="C405" s="925"/>
      <c r="D405" s="921"/>
      <c r="E405" s="921"/>
      <c r="F405" s="923"/>
      <c r="G405" s="87"/>
      <c r="H405" s="395"/>
      <c r="I405" s="921"/>
      <c r="J405" s="914"/>
      <c r="K405" s="914"/>
      <c r="L405" s="914"/>
      <c r="M405" s="914"/>
      <c r="N405" s="914"/>
      <c r="O405" s="914"/>
      <c r="P405" s="914"/>
      <c r="Q405" s="484"/>
      <c r="R405" s="484"/>
    </row>
    <row r="406" spans="1:18" s="95" customFormat="1" ht="15.75" hidden="1" customHeight="1" outlineLevel="1">
      <c r="A406" s="484"/>
      <c r="B406" s="917"/>
      <c r="C406" s="926"/>
      <c r="D406" s="922"/>
      <c r="E406" s="922"/>
      <c r="F406" s="924"/>
      <c r="G406" s="92"/>
      <c r="H406" s="396"/>
      <c r="I406" s="922"/>
      <c r="J406" s="915"/>
      <c r="K406" s="915"/>
      <c r="L406" s="915"/>
      <c r="M406" s="915"/>
      <c r="N406" s="915"/>
      <c r="O406" s="915"/>
      <c r="P406" s="915"/>
      <c r="Q406" s="484"/>
      <c r="R406" s="484"/>
    </row>
    <row r="407" spans="1:18" s="95" customFormat="1" ht="15.75" hidden="1" customHeight="1" outlineLevel="1">
      <c r="A407" s="484"/>
      <c r="B407" s="916">
        <v>132</v>
      </c>
      <c r="C407" s="925"/>
      <c r="D407" s="921"/>
      <c r="E407" s="921" t="s">
        <v>19</v>
      </c>
      <c r="F407" s="923" t="str">
        <f>VLOOKUP(E407,$S$14:$T$18,2,0)</f>
        <v>-</v>
      </c>
      <c r="G407" s="84"/>
      <c r="H407" s="395"/>
      <c r="I407" s="921"/>
      <c r="J407" s="913">
        <f t="shared" ref="J407" si="131">SUM(K407:O409)</f>
        <v>0</v>
      </c>
      <c r="K407" s="913"/>
      <c r="L407" s="913"/>
      <c r="M407" s="913"/>
      <c r="N407" s="913"/>
      <c r="O407" s="913"/>
      <c r="P407" s="913"/>
      <c r="Q407" s="484"/>
      <c r="R407" s="484"/>
    </row>
    <row r="408" spans="1:18" s="95" customFormat="1" ht="15.75" hidden="1" customHeight="1" outlineLevel="1">
      <c r="A408" s="484"/>
      <c r="B408" s="916"/>
      <c r="C408" s="925"/>
      <c r="D408" s="921"/>
      <c r="E408" s="921"/>
      <c r="F408" s="923"/>
      <c r="G408" s="87"/>
      <c r="H408" s="395"/>
      <c r="I408" s="921"/>
      <c r="J408" s="914"/>
      <c r="K408" s="914"/>
      <c r="L408" s="914"/>
      <c r="M408" s="914"/>
      <c r="N408" s="914"/>
      <c r="O408" s="914"/>
      <c r="P408" s="914"/>
      <c r="Q408" s="484"/>
      <c r="R408" s="484"/>
    </row>
    <row r="409" spans="1:18" s="95" customFormat="1" ht="15.75" hidden="1" customHeight="1" outlineLevel="1">
      <c r="A409" s="484"/>
      <c r="B409" s="917"/>
      <c r="C409" s="926"/>
      <c r="D409" s="922"/>
      <c r="E409" s="922"/>
      <c r="F409" s="924"/>
      <c r="G409" s="92"/>
      <c r="H409" s="396"/>
      <c r="I409" s="922"/>
      <c r="J409" s="915"/>
      <c r="K409" s="915"/>
      <c r="L409" s="915"/>
      <c r="M409" s="915"/>
      <c r="N409" s="915"/>
      <c r="O409" s="915"/>
      <c r="P409" s="915"/>
      <c r="Q409" s="484"/>
      <c r="R409" s="484"/>
    </row>
    <row r="410" spans="1:18" s="95" customFormat="1" ht="15.75" hidden="1" customHeight="1" outlineLevel="1">
      <c r="A410" s="484"/>
      <c r="B410" s="916">
        <v>133</v>
      </c>
      <c r="C410" s="925"/>
      <c r="D410" s="921"/>
      <c r="E410" s="921" t="s">
        <v>19</v>
      </c>
      <c r="F410" s="923" t="str">
        <f>VLOOKUP(E410,$S$14:$T$18,2,0)</f>
        <v>-</v>
      </c>
      <c r="G410" s="84"/>
      <c r="H410" s="395"/>
      <c r="I410" s="921"/>
      <c r="J410" s="913">
        <f t="shared" ref="J410" si="132">SUM(K410:O412)</f>
        <v>0</v>
      </c>
      <c r="K410" s="913"/>
      <c r="L410" s="913"/>
      <c r="M410" s="913"/>
      <c r="N410" s="913"/>
      <c r="O410" s="913"/>
      <c r="P410" s="913"/>
      <c r="Q410" s="484"/>
      <c r="R410" s="484"/>
    </row>
    <row r="411" spans="1:18" s="95" customFormat="1" ht="15.75" hidden="1" customHeight="1" outlineLevel="1">
      <c r="A411" s="484"/>
      <c r="B411" s="916"/>
      <c r="C411" s="925"/>
      <c r="D411" s="921"/>
      <c r="E411" s="921"/>
      <c r="F411" s="923"/>
      <c r="G411" s="87"/>
      <c r="H411" s="395"/>
      <c r="I411" s="921"/>
      <c r="J411" s="914"/>
      <c r="K411" s="914"/>
      <c r="L411" s="914"/>
      <c r="M411" s="914"/>
      <c r="N411" s="914"/>
      <c r="O411" s="914"/>
      <c r="P411" s="914"/>
      <c r="Q411" s="484"/>
      <c r="R411" s="484"/>
    </row>
    <row r="412" spans="1:18" s="95" customFormat="1" ht="15.75" hidden="1" customHeight="1" outlineLevel="1">
      <c r="A412" s="484"/>
      <c r="B412" s="917"/>
      <c r="C412" s="926"/>
      <c r="D412" s="922"/>
      <c r="E412" s="922"/>
      <c r="F412" s="924"/>
      <c r="G412" s="92"/>
      <c r="H412" s="396"/>
      <c r="I412" s="922"/>
      <c r="J412" s="915"/>
      <c r="K412" s="915"/>
      <c r="L412" s="915"/>
      <c r="M412" s="915"/>
      <c r="N412" s="915"/>
      <c r="O412" s="915"/>
      <c r="P412" s="915"/>
      <c r="Q412" s="484"/>
      <c r="R412" s="484"/>
    </row>
    <row r="413" spans="1:18" s="95" customFormat="1" ht="15.75" hidden="1" customHeight="1" outlineLevel="1">
      <c r="A413" s="484"/>
      <c r="B413" s="916">
        <v>134</v>
      </c>
      <c r="C413" s="925"/>
      <c r="D413" s="921"/>
      <c r="E413" s="921" t="s">
        <v>19</v>
      </c>
      <c r="F413" s="923" t="str">
        <f>VLOOKUP(E413,$S$14:$T$18,2,0)</f>
        <v>-</v>
      </c>
      <c r="G413" s="84"/>
      <c r="H413" s="395"/>
      <c r="I413" s="921"/>
      <c r="J413" s="913">
        <f t="shared" ref="J413" si="133">SUM(K413:O415)</f>
        <v>0</v>
      </c>
      <c r="K413" s="913"/>
      <c r="L413" s="913"/>
      <c r="M413" s="913"/>
      <c r="N413" s="913"/>
      <c r="O413" s="913"/>
      <c r="P413" s="913"/>
      <c r="Q413" s="484"/>
      <c r="R413" s="484"/>
    </row>
    <row r="414" spans="1:18" s="95" customFormat="1" ht="15.75" hidden="1" customHeight="1" outlineLevel="1">
      <c r="A414" s="484"/>
      <c r="B414" s="916"/>
      <c r="C414" s="925"/>
      <c r="D414" s="921"/>
      <c r="E414" s="921"/>
      <c r="F414" s="923"/>
      <c r="G414" s="87"/>
      <c r="H414" s="395"/>
      <c r="I414" s="921"/>
      <c r="J414" s="914"/>
      <c r="K414" s="914"/>
      <c r="L414" s="914"/>
      <c r="M414" s="914"/>
      <c r="N414" s="914"/>
      <c r="O414" s="914"/>
      <c r="P414" s="914"/>
      <c r="Q414" s="484"/>
      <c r="R414" s="484"/>
    </row>
    <row r="415" spans="1:18" s="95" customFormat="1" ht="15.75" hidden="1" customHeight="1" outlineLevel="1">
      <c r="A415" s="484"/>
      <c r="B415" s="917"/>
      <c r="C415" s="926"/>
      <c r="D415" s="922"/>
      <c r="E415" s="922"/>
      <c r="F415" s="924"/>
      <c r="G415" s="92"/>
      <c r="H415" s="396"/>
      <c r="I415" s="922"/>
      <c r="J415" s="915"/>
      <c r="K415" s="915"/>
      <c r="L415" s="915"/>
      <c r="M415" s="915"/>
      <c r="N415" s="915"/>
      <c r="O415" s="915"/>
      <c r="P415" s="915"/>
      <c r="Q415" s="484"/>
      <c r="R415" s="484"/>
    </row>
    <row r="416" spans="1:18" s="95" customFormat="1" ht="15.75" hidden="1" customHeight="1" outlineLevel="1">
      <c r="A416" s="484"/>
      <c r="B416" s="916">
        <v>135</v>
      </c>
      <c r="C416" s="925"/>
      <c r="D416" s="921"/>
      <c r="E416" s="921" t="s">
        <v>19</v>
      </c>
      <c r="F416" s="923" t="str">
        <f>VLOOKUP(E416,$S$14:$T$18,2,0)</f>
        <v>-</v>
      </c>
      <c r="G416" s="84"/>
      <c r="H416" s="395"/>
      <c r="I416" s="921"/>
      <c r="J416" s="913">
        <f t="shared" ref="J416" si="134">SUM(K416:O418)</f>
        <v>0</v>
      </c>
      <c r="K416" s="913"/>
      <c r="L416" s="913"/>
      <c r="M416" s="913"/>
      <c r="N416" s="913"/>
      <c r="O416" s="913"/>
      <c r="P416" s="913"/>
      <c r="Q416" s="484"/>
      <c r="R416" s="484"/>
    </row>
    <row r="417" spans="1:18" s="95" customFormat="1" ht="15.75" hidden="1" customHeight="1" outlineLevel="1">
      <c r="A417" s="484"/>
      <c r="B417" s="916"/>
      <c r="C417" s="925"/>
      <c r="D417" s="921"/>
      <c r="E417" s="921"/>
      <c r="F417" s="923"/>
      <c r="G417" s="87"/>
      <c r="H417" s="395"/>
      <c r="I417" s="921"/>
      <c r="J417" s="914"/>
      <c r="K417" s="914"/>
      <c r="L417" s="914"/>
      <c r="M417" s="914"/>
      <c r="N417" s="914"/>
      <c r="O417" s="914"/>
      <c r="P417" s="914"/>
      <c r="Q417" s="484"/>
      <c r="R417" s="484"/>
    </row>
    <row r="418" spans="1:18" s="95" customFormat="1" ht="15.75" hidden="1" customHeight="1" outlineLevel="1">
      <c r="A418" s="484"/>
      <c r="B418" s="917"/>
      <c r="C418" s="926"/>
      <c r="D418" s="922"/>
      <c r="E418" s="922"/>
      <c r="F418" s="924"/>
      <c r="G418" s="92"/>
      <c r="H418" s="396"/>
      <c r="I418" s="922"/>
      <c r="J418" s="915"/>
      <c r="K418" s="915"/>
      <c r="L418" s="915"/>
      <c r="M418" s="915"/>
      <c r="N418" s="915"/>
      <c r="O418" s="915"/>
      <c r="P418" s="915"/>
      <c r="Q418" s="484"/>
      <c r="R418" s="484"/>
    </row>
    <row r="419" spans="1:18" s="95" customFormat="1" ht="15.75" hidden="1" customHeight="1" outlineLevel="1">
      <c r="A419" s="484"/>
      <c r="B419" s="916">
        <v>136</v>
      </c>
      <c r="C419" s="925"/>
      <c r="D419" s="921"/>
      <c r="E419" s="921" t="s">
        <v>19</v>
      </c>
      <c r="F419" s="923" t="str">
        <f>VLOOKUP(E419,$S$14:$T$18,2,0)</f>
        <v>-</v>
      </c>
      <c r="G419" s="84"/>
      <c r="H419" s="395"/>
      <c r="I419" s="921"/>
      <c r="J419" s="913">
        <f t="shared" ref="J419" si="135">SUM(K419:O421)</f>
        <v>0</v>
      </c>
      <c r="K419" s="913"/>
      <c r="L419" s="913"/>
      <c r="M419" s="913"/>
      <c r="N419" s="913"/>
      <c r="O419" s="913"/>
      <c r="P419" s="913"/>
      <c r="Q419" s="484"/>
      <c r="R419" s="484"/>
    </row>
    <row r="420" spans="1:18" s="95" customFormat="1" ht="15.75" hidden="1" customHeight="1" outlineLevel="1">
      <c r="A420" s="484"/>
      <c r="B420" s="916"/>
      <c r="C420" s="925"/>
      <c r="D420" s="921"/>
      <c r="E420" s="921"/>
      <c r="F420" s="923"/>
      <c r="G420" s="87"/>
      <c r="H420" s="395"/>
      <c r="I420" s="921"/>
      <c r="J420" s="914"/>
      <c r="K420" s="914"/>
      <c r="L420" s="914"/>
      <c r="M420" s="914"/>
      <c r="N420" s="914"/>
      <c r="O420" s="914"/>
      <c r="P420" s="914"/>
      <c r="Q420" s="484"/>
      <c r="R420" s="484"/>
    </row>
    <row r="421" spans="1:18" s="95" customFormat="1" ht="15.75" hidden="1" customHeight="1" outlineLevel="1">
      <c r="A421" s="484"/>
      <c r="B421" s="917"/>
      <c r="C421" s="926"/>
      <c r="D421" s="922"/>
      <c r="E421" s="922"/>
      <c r="F421" s="924"/>
      <c r="G421" s="92"/>
      <c r="H421" s="396"/>
      <c r="I421" s="922"/>
      <c r="J421" s="915"/>
      <c r="K421" s="915"/>
      <c r="L421" s="915"/>
      <c r="M421" s="915"/>
      <c r="N421" s="915"/>
      <c r="O421" s="915"/>
      <c r="P421" s="915"/>
      <c r="Q421" s="484"/>
      <c r="R421" s="484"/>
    </row>
    <row r="422" spans="1:18" s="95" customFormat="1" ht="15.75" hidden="1" customHeight="1" outlineLevel="1">
      <c r="A422" s="484"/>
      <c r="B422" s="916">
        <v>137</v>
      </c>
      <c r="C422" s="925"/>
      <c r="D422" s="921"/>
      <c r="E422" s="921" t="s">
        <v>19</v>
      </c>
      <c r="F422" s="923" t="str">
        <f>VLOOKUP(E422,$S$14:$T$18,2,0)</f>
        <v>-</v>
      </c>
      <c r="G422" s="84"/>
      <c r="H422" s="395"/>
      <c r="I422" s="921"/>
      <c r="J422" s="913">
        <f t="shared" ref="J422" si="136">SUM(K422:O424)</f>
        <v>0</v>
      </c>
      <c r="K422" s="913"/>
      <c r="L422" s="913"/>
      <c r="M422" s="913"/>
      <c r="N422" s="913"/>
      <c r="O422" s="913"/>
      <c r="P422" s="913"/>
      <c r="Q422" s="484"/>
      <c r="R422" s="484"/>
    </row>
    <row r="423" spans="1:18" s="95" customFormat="1" ht="15.75" hidden="1" customHeight="1" outlineLevel="1">
      <c r="A423" s="484"/>
      <c r="B423" s="916"/>
      <c r="C423" s="925"/>
      <c r="D423" s="921"/>
      <c r="E423" s="921"/>
      <c r="F423" s="923"/>
      <c r="G423" s="87"/>
      <c r="H423" s="395"/>
      <c r="I423" s="921"/>
      <c r="J423" s="914"/>
      <c r="K423" s="914"/>
      <c r="L423" s="914"/>
      <c r="M423" s="914"/>
      <c r="N423" s="914"/>
      <c r="O423" s="914"/>
      <c r="P423" s="914"/>
      <c r="Q423" s="484"/>
      <c r="R423" s="484"/>
    </row>
    <row r="424" spans="1:18" s="95" customFormat="1" ht="15.75" hidden="1" customHeight="1" outlineLevel="1">
      <c r="A424" s="484"/>
      <c r="B424" s="917"/>
      <c r="C424" s="926"/>
      <c r="D424" s="922"/>
      <c r="E424" s="922"/>
      <c r="F424" s="924"/>
      <c r="G424" s="92"/>
      <c r="H424" s="396"/>
      <c r="I424" s="922"/>
      <c r="J424" s="915"/>
      <c r="K424" s="915"/>
      <c r="L424" s="915"/>
      <c r="M424" s="915"/>
      <c r="N424" s="915"/>
      <c r="O424" s="915"/>
      <c r="P424" s="915"/>
      <c r="Q424" s="484"/>
      <c r="R424" s="484"/>
    </row>
    <row r="425" spans="1:18" s="95" customFormat="1" ht="15.75" hidden="1" customHeight="1" outlineLevel="1">
      <c r="A425" s="484"/>
      <c r="B425" s="916">
        <v>138</v>
      </c>
      <c r="C425" s="925"/>
      <c r="D425" s="921"/>
      <c r="E425" s="921" t="s">
        <v>19</v>
      </c>
      <c r="F425" s="923" t="str">
        <f>VLOOKUP(E425,$S$14:$T$18,2,0)</f>
        <v>-</v>
      </c>
      <c r="G425" s="84"/>
      <c r="H425" s="395"/>
      <c r="I425" s="921"/>
      <c r="J425" s="913">
        <f t="shared" ref="J425" si="137">SUM(K425:O427)</f>
        <v>0</v>
      </c>
      <c r="K425" s="913"/>
      <c r="L425" s="913"/>
      <c r="M425" s="913"/>
      <c r="N425" s="913"/>
      <c r="O425" s="913"/>
      <c r="P425" s="913"/>
      <c r="Q425" s="484"/>
      <c r="R425" s="484"/>
    </row>
    <row r="426" spans="1:18" s="95" customFormat="1" ht="15.75" hidden="1" customHeight="1" outlineLevel="1">
      <c r="A426" s="484"/>
      <c r="B426" s="916"/>
      <c r="C426" s="925"/>
      <c r="D426" s="921"/>
      <c r="E426" s="921"/>
      <c r="F426" s="923"/>
      <c r="G426" s="87"/>
      <c r="H426" s="395"/>
      <c r="I426" s="921"/>
      <c r="J426" s="914"/>
      <c r="K426" s="914"/>
      <c r="L426" s="914"/>
      <c r="M426" s="914"/>
      <c r="N426" s="914"/>
      <c r="O426" s="914"/>
      <c r="P426" s="914"/>
      <c r="Q426" s="484"/>
      <c r="R426" s="484"/>
    </row>
    <row r="427" spans="1:18" s="95" customFormat="1" ht="15.75" hidden="1" customHeight="1" outlineLevel="1">
      <c r="A427" s="484"/>
      <c r="B427" s="917"/>
      <c r="C427" s="926"/>
      <c r="D427" s="922"/>
      <c r="E427" s="922"/>
      <c r="F427" s="924"/>
      <c r="G427" s="92"/>
      <c r="H427" s="396"/>
      <c r="I427" s="922"/>
      <c r="J427" s="915"/>
      <c r="K427" s="915"/>
      <c r="L427" s="915"/>
      <c r="M427" s="915"/>
      <c r="N427" s="915"/>
      <c r="O427" s="915"/>
      <c r="P427" s="915"/>
      <c r="Q427" s="484"/>
      <c r="R427" s="484"/>
    </row>
    <row r="428" spans="1:18" s="95" customFormat="1" ht="15.75" hidden="1" customHeight="1" outlineLevel="1">
      <c r="A428" s="484"/>
      <c r="B428" s="916">
        <v>139</v>
      </c>
      <c r="C428" s="925"/>
      <c r="D428" s="921"/>
      <c r="E428" s="921" t="s">
        <v>19</v>
      </c>
      <c r="F428" s="923" t="str">
        <f>VLOOKUP(E428,$S$14:$T$18,2,0)</f>
        <v>-</v>
      </c>
      <c r="G428" s="84"/>
      <c r="H428" s="395"/>
      <c r="I428" s="921"/>
      <c r="J428" s="913">
        <f t="shared" ref="J428" si="138">SUM(K428:O430)</f>
        <v>0</v>
      </c>
      <c r="K428" s="913"/>
      <c r="L428" s="913"/>
      <c r="M428" s="913"/>
      <c r="N428" s="913"/>
      <c r="O428" s="913"/>
      <c r="P428" s="913"/>
      <c r="Q428" s="484"/>
      <c r="R428" s="484"/>
    </row>
    <row r="429" spans="1:18" s="95" customFormat="1" ht="15.75" hidden="1" customHeight="1" outlineLevel="1">
      <c r="A429" s="484"/>
      <c r="B429" s="916"/>
      <c r="C429" s="925"/>
      <c r="D429" s="921"/>
      <c r="E429" s="921"/>
      <c r="F429" s="923"/>
      <c r="G429" s="87"/>
      <c r="H429" s="395"/>
      <c r="I429" s="921"/>
      <c r="J429" s="914"/>
      <c r="K429" s="914"/>
      <c r="L429" s="914"/>
      <c r="M429" s="914"/>
      <c r="N429" s="914"/>
      <c r="O429" s="914"/>
      <c r="P429" s="914"/>
      <c r="Q429" s="484"/>
      <c r="R429" s="484"/>
    </row>
    <row r="430" spans="1:18" s="95" customFormat="1" ht="15.75" hidden="1" customHeight="1" outlineLevel="1">
      <c r="A430" s="484"/>
      <c r="B430" s="917"/>
      <c r="C430" s="926"/>
      <c r="D430" s="922"/>
      <c r="E430" s="922"/>
      <c r="F430" s="924"/>
      <c r="G430" s="92"/>
      <c r="H430" s="396"/>
      <c r="I430" s="922"/>
      <c r="J430" s="915"/>
      <c r="K430" s="915"/>
      <c r="L430" s="915"/>
      <c r="M430" s="915"/>
      <c r="N430" s="915"/>
      <c r="O430" s="915"/>
      <c r="P430" s="915"/>
      <c r="Q430" s="484"/>
      <c r="R430" s="484"/>
    </row>
    <row r="431" spans="1:18" s="95" customFormat="1" ht="15.75" hidden="1" customHeight="1" outlineLevel="1">
      <c r="A431" s="484"/>
      <c r="B431" s="916">
        <v>140</v>
      </c>
      <c r="C431" s="925"/>
      <c r="D431" s="921"/>
      <c r="E431" s="921" t="s">
        <v>19</v>
      </c>
      <c r="F431" s="923" t="str">
        <f>VLOOKUP(E431,$S$14:$T$18,2,0)</f>
        <v>-</v>
      </c>
      <c r="G431" s="84"/>
      <c r="H431" s="395"/>
      <c r="I431" s="921"/>
      <c r="J431" s="913">
        <f t="shared" ref="J431" si="139">SUM(K431:O433)</f>
        <v>0</v>
      </c>
      <c r="K431" s="913"/>
      <c r="L431" s="913"/>
      <c r="M431" s="913"/>
      <c r="N431" s="913"/>
      <c r="O431" s="913"/>
      <c r="P431" s="913"/>
      <c r="Q431" s="484"/>
      <c r="R431" s="484"/>
    </row>
    <row r="432" spans="1:18" s="95" customFormat="1" ht="15.75" hidden="1" customHeight="1" outlineLevel="1">
      <c r="A432" s="484"/>
      <c r="B432" s="916"/>
      <c r="C432" s="925"/>
      <c r="D432" s="921"/>
      <c r="E432" s="921"/>
      <c r="F432" s="923"/>
      <c r="G432" s="87"/>
      <c r="H432" s="395"/>
      <c r="I432" s="921"/>
      <c r="J432" s="914"/>
      <c r="K432" s="914"/>
      <c r="L432" s="914"/>
      <c r="M432" s="914"/>
      <c r="N432" s="914"/>
      <c r="O432" s="914"/>
      <c r="P432" s="914"/>
      <c r="Q432" s="484"/>
      <c r="R432" s="484"/>
    </row>
    <row r="433" spans="1:18" s="95" customFormat="1" ht="15.75" hidden="1" customHeight="1" outlineLevel="1">
      <c r="A433" s="484"/>
      <c r="B433" s="917"/>
      <c r="C433" s="926"/>
      <c r="D433" s="922"/>
      <c r="E433" s="922"/>
      <c r="F433" s="924"/>
      <c r="G433" s="92"/>
      <c r="H433" s="396"/>
      <c r="I433" s="922"/>
      <c r="J433" s="915"/>
      <c r="K433" s="915"/>
      <c r="L433" s="915"/>
      <c r="M433" s="915"/>
      <c r="N433" s="915"/>
      <c r="O433" s="915"/>
      <c r="P433" s="915"/>
      <c r="Q433" s="484"/>
      <c r="R433" s="484"/>
    </row>
    <row r="434" spans="1:18" s="95" customFormat="1" ht="15.75" hidden="1" customHeight="1" outlineLevel="1">
      <c r="A434" s="484"/>
      <c r="B434" s="916">
        <v>141</v>
      </c>
      <c r="C434" s="925"/>
      <c r="D434" s="921"/>
      <c r="E434" s="921" t="s">
        <v>19</v>
      </c>
      <c r="F434" s="923" t="str">
        <f>VLOOKUP(E434,$S$14:$T$18,2,0)</f>
        <v>-</v>
      </c>
      <c r="G434" s="84"/>
      <c r="H434" s="395"/>
      <c r="I434" s="921"/>
      <c r="J434" s="913">
        <f t="shared" ref="J434" si="140">SUM(K434:O436)</f>
        <v>0</v>
      </c>
      <c r="K434" s="913"/>
      <c r="L434" s="913"/>
      <c r="M434" s="913"/>
      <c r="N434" s="913"/>
      <c r="O434" s="913"/>
      <c r="P434" s="913"/>
      <c r="Q434" s="484"/>
      <c r="R434" s="484"/>
    </row>
    <row r="435" spans="1:18" s="95" customFormat="1" ht="15.75" hidden="1" customHeight="1" outlineLevel="1">
      <c r="A435" s="484"/>
      <c r="B435" s="916"/>
      <c r="C435" s="925"/>
      <c r="D435" s="921"/>
      <c r="E435" s="921"/>
      <c r="F435" s="923"/>
      <c r="G435" s="87"/>
      <c r="H435" s="395"/>
      <c r="I435" s="921"/>
      <c r="J435" s="914"/>
      <c r="K435" s="914"/>
      <c r="L435" s="914"/>
      <c r="M435" s="914"/>
      <c r="N435" s="914"/>
      <c r="O435" s="914"/>
      <c r="P435" s="914"/>
      <c r="Q435" s="484"/>
      <c r="R435" s="484"/>
    </row>
    <row r="436" spans="1:18" s="95" customFormat="1" ht="15.75" hidden="1" customHeight="1" outlineLevel="1">
      <c r="A436" s="484"/>
      <c r="B436" s="917"/>
      <c r="C436" s="926"/>
      <c r="D436" s="922"/>
      <c r="E436" s="922"/>
      <c r="F436" s="924"/>
      <c r="G436" s="92"/>
      <c r="H436" s="396"/>
      <c r="I436" s="922"/>
      <c r="J436" s="915"/>
      <c r="K436" s="915"/>
      <c r="L436" s="915"/>
      <c r="M436" s="915"/>
      <c r="N436" s="915"/>
      <c r="O436" s="915"/>
      <c r="P436" s="915"/>
      <c r="Q436" s="484"/>
      <c r="R436" s="484"/>
    </row>
    <row r="437" spans="1:18" s="95" customFormat="1" ht="15.75" hidden="1" customHeight="1" outlineLevel="1">
      <c r="A437" s="484"/>
      <c r="B437" s="916">
        <v>142</v>
      </c>
      <c r="C437" s="925"/>
      <c r="D437" s="921"/>
      <c r="E437" s="921" t="s">
        <v>19</v>
      </c>
      <c r="F437" s="923" t="str">
        <f>VLOOKUP(E437,$S$14:$T$18,2,0)</f>
        <v>-</v>
      </c>
      <c r="G437" s="84"/>
      <c r="H437" s="395"/>
      <c r="I437" s="921"/>
      <c r="J437" s="913">
        <f t="shared" ref="J437" si="141">SUM(K437:O439)</f>
        <v>0</v>
      </c>
      <c r="K437" s="913"/>
      <c r="L437" s="913"/>
      <c r="M437" s="913"/>
      <c r="N437" s="913"/>
      <c r="O437" s="913"/>
      <c r="P437" s="913"/>
      <c r="Q437" s="484"/>
      <c r="R437" s="484"/>
    </row>
    <row r="438" spans="1:18" s="95" customFormat="1" ht="15.75" hidden="1" customHeight="1" outlineLevel="1">
      <c r="A438" s="484"/>
      <c r="B438" s="916"/>
      <c r="C438" s="925"/>
      <c r="D438" s="921"/>
      <c r="E438" s="921"/>
      <c r="F438" s="923"/>
      <c r="G438" s="87"/>
      <c r="H438" s="395"/>
      <c r="I438" s="921"/>
      <c r="J438" s="914"/>
      <c r="K438" s="914"/>
      <c r="L438" s="914"/>
      <c r="M438" s="914"/>
      <c r="N438" s="914"/>
      <c r="O438" s="914"/>
      <c r="P438" s="914"/>
      <c r="Q438" s="484"/>
      <c r="R438" s="484"/>
    </row>
    <row r="439" spans="1:18" s="95" customFormat="1" ht="15.75" hidden="1" customHeight="1" outlineLevel="1">
      <c r="A439" s="484"/>
      <c r="B439" s="917"/>
      <c r="C439" s="926"/>
      <c r="D439" s="922"/>
      <c r="E439" s="922"/>
      <c r="F439" s="924"/>
      <c r="G439" s="92"/>
      <c r="H439" s="396"/>
      <c r="I439" s="922"/>
      <c r="J439" s="915"/>
      <c r="K439" s="915"/>
      <c r="L439" s="915"/>
      <c r="M439" s="915"/>
      <c r="N439" s="915"/>
      <c r="O439" s="915"/>
      <c r="P439" s="915"/>
      <c r="Q439" s="484"/>
      <c r="R439" s="484"/>
    </row>
    <row r="440" spans="1:18" s="95" customFormat="1" ht="15.75" hidden="1" customHeight="1" outlineLevel="1">
      <c r="A440" s="484"/>
      <c r="B440" s="916">
        <v>143</v>
      </c>
      <c r="C440" s="925"/>
      <c r="D440" s="921"/>
      <c r="E440" s="921" t="s">
        <v>19</v>
      </c>
      <c r="F440" s="923" t="str">
        <f>VLOOKUP(E440,$S$14:$T$18,2,0)</f>
        <v>-</v>
      </c>
      <c r="G440" s="84"/>
      <c r="H440" s="395"/>
      <c r="I440" s="921"/>
      <c r="J440" s="913">
        <f t="shared" ref="J440" si="142">SUM(K440:O442)</f>
        <v>0</v>
      </c>
      <c r="K440" s="913"/>
      <c r="L440" s="913"/>
      <c r="M440" s="913"/>
      <c r="N440" s="913"/>
      <c r="O440" s="913"/>
      <c r="P440" s="913"/>
      <c r="Q440" s="484"/>
      <c r="R440" s="484"/>
    </row>
    <row r="441" spans="1:18" s="95" customFormat="1" ht="15.75" hidden="1" customHeight="1" outlineLevel="1">
      <c r="A441" s="484"/>
      <c r="B441" s="916"/>
      <c r="C441" s="925"/>
      <c r="D441" s="921"/>
      <c r="E441" s="921"/>
      <c r="F441" s="923"/>
      <c r="G441" s="87"/>
      <c r="H441" s="395"/>
      <c r="I441" s="921"/>
      <c r="J441" s="914"/>
      <c r="K441" s="914"/>
      <c r="L441" s="914"/>
      <c r="M441" s="914"/>
      <c r="N441" s="914"/>
      <c r="O441" s="914"/>
      <c r="P441" s="914"/>
      <c r="Q441" s="484"/>
      <c r="R441" s="484"/>
    </row>
    <row r="442" spans="1:18" s="95" customFormat="1" ht="15.75" hidden="1" customHeight="1" outlineLevel="1">
      <c r="A442" s="484"/>
      <c r="B442" s="917"/>
      <c r="C442" s="926"/>
      <c r="D442" s="922"/>
      <c r="E442" s="922"/>
      <c r="F442" s="924"/>
      <c r="G442" s="92"/>
      <c r="H442" s="396"/>
      <c r="I442" s="922"/>
      <c r="J442" s="915"/>
      <c r="K442" s="915"/>
      <c r="L442" s="915"/>
      <c r="M442" s="915"/>
      <c r="N442" s="915"/>
      <c r="O442" s="915"/>
      <c r="P442" s="915"/>
      <c r="Q442" s="484"/>
      <c r="R442" s="484"/>
    </row>
    <row r="443" spans="1:18" s="95" customFormat="1" ht="15.75" hidden="1" customHeight="1" outlineLevel="1">
      <c r="A443" s="484"/>
      <c r="B443" s="916">
        <v>144</v>
      </c>
      <c r="C443" s="925"/>
      <c r="D443" s="921"/>
      <c r="E443" s="921" t="s">
        <v>19</v>
      </c>
      <c r="F443" s="923" t="str">
        <f>VLOOKUP(E443,$S$14:$T$18,2,0)</f>
        <v>-</v>
      </c>
      <c r="G443" s="84"/>
      <c r="H443" s="395"/>
      <c r="I443" s="921"/>
      <c r="J443" s="913">
        <f t="shared" ref="J443" si="143">SUM(K443:O445)</f>
        <v>0</v>
      </c>
      <c r="K443" s="913"/>
      <c r="L443" s="913"/>
      <c r="M443" s="913"/>
      <c r="N443" s="913"/>
      <c r="O443" s="913"/>
      <c r="P443" s="913"/>
      <c r="Q443" s="484"/>
      <c r="R443" s="484"/>
    </row>
    <row r="444" spans="1:18" s="95" customFormat="1" ht="15.75" hidden="1" customHeight="1" outlineLevel="1">
      <c r="A444" s="484"/>
      <c r="B444" s="916"/>
      <c r="C444" s="925"/>
      <c r="D444" s="921"/>
      <c r="E444" s="921"/>
      <c r="F444" s="923"/>
      <c r="G444" s="87"/>
      <c r="H444" s="395"/>
      <c r="I444" s="921"/>
      <c r="J444" s="914"/>
      <c r="K444" s="914"/>
      <c r="L444" s="914"/>
      <c r="M444" s="914"/>
      <c r="N444" s="914"/>
      <c r="O444" s="914"/>
      <c r="P444" s="914"/>
      <c r="Q444" s="484"/>
      <c r="R444" s="484"/>
    </row>
    <row r="445" spans="1:18" s="95" customFormat="1" ht="15.75" hidden="1" customHeight="1" outlineLevel="1">
      <c r="A445" s="484"/>
      <c r="B445" s="917"/>
      <c r="C445" s="926"/>
      <c r="D445" s="922"/>
      <c r="E445" s="922"/>
      <c r="F445" s="924"/>
      <c r="G445" s="92"/>
      <c r="H445" s="396"/>
      <c r="I445" s="922"/>
      <c r="J445" s="915"/>
      <c r="K445" s="915"/>
      <c r="L445" s="915"/>
      <c r="M445" s="915"/>
      <c r="N445" s="915"/>
      <c r="O445" s="915"/>
      <c r="P445" s="915"/>
      <c r="Q445" s="484"/>
      <c r="R445" s="484"/>
    </row>
    <row r="446" spans="1:18" s="95" customFormat="1" ht="15.75" hidden="1" customHeight="1" outlineLevel="1">
      <c r="A446" s="484"/>
      <c r="B446" s="916">
        <v>145</v>
      </c>
      <c r="C446" s="925"/>
      <c r="D446" s="921"/>
      <c r="E446" s="921" t="s">
        <v>19</v>
      </c>
      <c r="F446" s="923" t="str">
        <f>VLOOKUP(E446,$S$14:$T$18,2,0)</f>
        <v>-</v>
      </c>
      <c r="G446" s="84"/>
      <c r="H446" s="395"/>
      <c r="I446" s="921"/>
      <c r="J446" s="913">
        <f t="shared" ref="J446" si="144">SUM(K446:O448)</f>
        <v>0</v>
      </c>
      <c r="K446" s="913"/>
      <c r="L446" s="913"/>
      <c r="M446" s="913"/>
      <c r="N446" s="913"/>
      <c r="O446" s="913"/>
      <c r="P446" s="913"/>
      <c r="Q446" s="484"/>
      <c r="R446" s="484"/>
    </row>
    <row r="447" spans="1:18" s="95" customFormat="1" ht="15.75" hidden="1" customHeight="1" outlineLevel="1">
      <c r="A447" s="484"/>
      <c r="B447" s="916"/>
      <c r="C447" s="925"/>
      <c r="D447" s="921"/>
      <c r="E447" s="921"/>
      <c r="F447" s="923"/>
      <c r="G447" s="87"/>
      <c r="H447" s="395"/>
      <c r="I447" s="921"/>
      <c r="J447" s="914"/>
      <c r="K447" s="914"/>
      <c r="L447" s="914"/>
      <c r="M447" s="914"/>
      <c r="N447" s="914"/>
      <c r="O447" s="914"/>
      <c r="P447" s="914"/>
      <c r="Q447" s="484"/>
      <c r="R447" s="484"/>
    </row>
    <row r="448" spans="1:18" s="95" customFormat="1" ht="15.75" hidden="1" customHeight="1" outlineLevel="1">
      <c r="A448" s="484"/>
      <c r="B448" s="917"/>
      <c r="C448" s="926"/>
      <c r="D448" s="922"/>
      <c r="E448" s="922"/>
      <c r="F448" s="924"/>
      <c r="G448" s="92"/>
      <c r="H448" s="396"/>
      <c r="I448" s="922"/>
      <c r="J448" s="915"/>
      <c r="K448" s="915"/>
      <c r="L448" s="915"/>
      <c r="M448" s="915"/>
      <c r="N448" s="915"/>
      <c r="O448" s="915"/>
      <c r="P448" s="915"/>
      <c r="Q448" s="484"/>
      <c r="R448" s="484"/>
    </row>
    <row r="449" spans="1:18" s="95" customFormat="1" ht="15.75" hidden="1" customHeight="1" outlineLevel="1">
      <c r="A449" s="484"/>
      <c r="B449" s="916">
        <v>146</v>
      </c>
      <c r="C449" s="925"/>
      <c r="D449" s="921"/>
      <c r="E449" s="921" t="s">
        <v>19</v>
      </c>
      <c r="F449" s="923" t="str">
        <f>VLOOKUP(E449,$S$14:$T$18,2,0)</f>
        <v>-</v>
      </c>
      <c r="G449" s="84"/>
      <c r="H449" s="395"/>
      <c r="I449" s="921"/>
      <c r="J449" s="913">
        <f t="shared" ref="J449" si="145">SUM(K449:O451)</f>
        <v>0</v>
      </c>
      <c r="K449" s="913"/>
      <c r="L449" s="913"/>
      <c r="M449" s="913"/>
      <c r="N449" s="913"/>
      <c r="O449" s="913"/>
      <c r="P449" s="913"/>
      <c r="Q449" s="484"/>
      <c r="R449" s="484"/>
    </row>
    <row r="450" spans="1:18" s="95" customFormat="1" ht="15.75" hidden="1" customHeight="1" outlineLevel="1">
      <c r="A450" s="484"/>
      <c r="B450" s="916"/>
      <c r="C450" s="925"/>
      <c r="D450" s="921"/>
      <c r="E450" s="921"/>
      <c r="F450" s="923"/>
      <c r="G450" s="87"/>
      <c r="H450" s="395"/>
      <c r="I450" s="921"/>
      <c r="J450" s="914"/>
      <c r="K450" s="914"/>
      <c r="L450" s="914"/>
      <c r="M450" s="914"/>
      <c r="N450" s="914"/>
      <c r="O450" s="914"/>
      <c r="P450" s="914"/>
      <c r="Q450" s="484"/>
      <c r="R450" s="484"/>
    </row>
    <row r="451" spans="1:18" s="95" customFormat="1" ht="15.75" hidden="1" customHeight="1" outlineLevel="1">
      <c r="A451" s="484"/>
      <c r="B451" s="917"/>
      <c r="C451" s="926"/>
      <c r="D451" s="922"/>
      <c r="E451" s="922"/>
      <c r="F451" s="924"/>
      <c r="G451" s="92"/>
      <c r="H451" s="396"/>
      <c r="I451" s="922"/>
      <c r="J451" s="915"/>
      <c r="K451" s="915"/>
      <c r="L451" s="915"/>
      <c r="M451" s="915"/>
      <c r="N451" s="915"/>
      <c r="O451" s="915"/>
      <c r="P451" s="915"/>
      <c r="Q451" s="484"/>
      <c r="R451" s="484"/>
    </row>
    <row r="452" spans="1:18" s="95" customFormat="1" ht="15.75" hidden="1" customHeight="1" outlineLevel="1">
      <c r="A452" s="484"/>
      <c r="B452" s="916">
        <v>147</v>
      </c>
      <c r="C452" s="925"/>
      <c r="D452" s="921"/>
      <c r="E452" s="921" t="s">
        <v>19</v>
      </c>
      <c r="F452" s="923" t="str">
        <f>VLOOKUP(E452,$S$14:$T$18,2,0)</f>
        <v>-</v>
      </c>
      <c r="G452" s="84"/>
      <c r="H452" s="395"/>
      <c r="I452" s="921"/>
      <c r="J452" s="913">
        <f t="shared" ref="J452" si="146">SUM(K452:O454)</f>
        <v>0</v>
      </c>
      <c r="K452" s="913"/>
      <c r="L452" s="913"/>
      <c r="M452" s="913"/>
      <c r="N452" s="913"/>
      <c r="O452" s="913"/>
      <c r="P452" s="913"/>
      <c r="Q452" s="484"/>
      <c r="R452" s="484"/>
    </row>
    <row r="453" spans="1:18" s="95" customFormat="1" ht="15.75" hidden="1" customHeight="1" outlineLevel="1">
      <c r="A453" s="484"/>
      <c r="B453" s="916"/>
      <c r="C453" s="925"/>
      <c r="D453" s="921"/>
      <c r="E453" s="921"/>
      <c r="F453" s="923"/>
      <c r="G453" s="87"/>
      <c r="H453" s="395"/>
      <c r="I453" s="921"/>
      <c r="J453" s="914"/>
      <c r="K453" s="914"/>
      <c r="L453" s="914"/>
      <c r="M453" s="914"/>
      <c r="N453" s="914"/>
      <c r="O453" s="914"/>
      <c r="P453" s="914"/>
      <c r="Q453" s="484"/>
      <c r="R453" s="484"/>
    </row>
    <row r="454" spans="1:18" s="95" customFormat="1" ht="15.75" hidden="1" customHeight="1" outlineLevel="1">
      <c r="A454" s="484"/>
      <c r="B454" s="917"/>
      <c r="C454" s="926"/>
      <c r="D454" s="922"/>
      <c r="E454" s="922"/>
      <c r="F454" s="924"/>
      <c r="G454" s="92"/>
      <c r="H454" s="396"/>
      <c r="I454" s="922"/>
      <c r="J454" s="915"/>
      <c r="K454" s="915"/>
      <c r="L454" s="915"/>
      <c r="M454" s="915"/>
      <c r="N454" s="915"/>
      <c r="O454" s="915"/>
      <c r="P454" s="915"/>
      <c r="Q454" s="484"/>
      <c r="R454" s="484"/>
    </row>
    <row r="455" spans="1:18" s="95" customFormat="1" ht="15.75" hidden="1" customHeight="1" outlineLevel="1">
      <c r="A455" s="484"/>
      <c r="B455" s="916">
        <v>148</v>
      </c>
      <c r="C455" s="925"/>
      <c r="D455" s="921"/>
      <c r="E455" s="921" t="s">
        <v>19</v>
      </c>
      <c r="F455" s="923" t="str">
        <f>VLOOKUP(E455,$S$14:$T$18,2,0)</f>
        <v>-</v>
      </c>
      <c r="G455" s="84"/>
      <c r="H455" s="395"/>
      <c r="I455" s="921"/>
      <c r="J455" s="913">
        <f t="shared" ref="J455" si="147">SUM(K455:O457)</f>
        <v>0</v>
      </c>
      <c r="K455" s="913"/>
      <c r="L455" s="913"/>
      <c r="M455" s="913"/>
      <c r="N455" s="913"/>
      <c r="O455" s="913"/>
      <c r="P455" s="913"/>
      <c r="Q455" s="484"/>
      <c r="R455" s="484"/>
    </row>
    <row r="456" spans="1:18" s="95" customFormat="1" ht="15.75" hidden="1" customHeight="1" outlineLevel="1">
      <c r="A456" s="484"/>
      <c r="B456" s="916"/>
      <c r="C456" s="925"/>
      <c r="D456" s="921"/>
      <c r="E456" s="921"/>
      <c r="F456" s="923"/>
      <c r="G456" s="87"/>
      <c r="H456" s="395"/>
      <c r="I456" s="921"/>
      <c r="J456" s="914"/>
      <c r="K456" s="914"/>
      <c r="L456" s="914"/>
      <c r="M456" s="914"/>
      <c r="N456" s="914"/>
      <c r="O456" s="914"/>
      <c r="P456" s="914"/>
      <c r="Q456" s="484"/>
      <c r="R456" s="484"/>
    </row>
    <row r="457" spans="1:18" s="95" customFormat="1" ht="15.75" hidden="1" customHeight="1" outlineLevel="1">
      <c r="A457" s="484"/>
      <c r="B457" s="917"/>
      <c r="C457" s="926"/>
      <c r="D457" s="922"/>
      <c r="E457" s="922"/>
      <c r="F457" s="924"/>
      <c r="G457" s="92"/>
      <c r="H457" s="396"/>
      <c r="I457" s="922"/>
      <c r="J457" s="915"/>
      <c r="K457" s="915"/>
      <c r="L457" s="915"/>
      <c r="M457" s="915"/>
      <c r="N457" s="915"/>
      <c r="O457" s="915"/>
      <c r="P457" s="915"/>
      <c r="Q457" s="484"/>
      <c r="R457" s="484"/>
    </row>
    <row r="458" spans="1:18" s="95" customFormat="1" ht="15.75" hidden="1" customHeight="1" outlineLevel="1">
      <c r="A458" s="484"/>
      <c r="B458" s="916">
        <v>149</v>
      </c>
      <c r="C458" s="925"/>
      <c r="D458" s="921"/>
      <c r="E458" s="921" t="s">
        <v>19</v>
      </c>
      <c r="F458" s="923" t="str">
        <f>VLOOKUP(E458,$S$14:$T$18,2,0)</f>
        <v>-</v>
      </c>
      <c r="G458" s="84"/>
      <c r="H458" s="395"/>
      <c r="I458" s="921"/>
      <c r="J458" s="913">
        <f t="shared" ref="J458" si="148">SUM(K458:O460)</f>
        <v>0</v>
      </c>
      <c r="K458" s="913"/>
      <c r="L458" s="913"/>
      <c r="M458" s="913"/>
      <c r="N458" s="913"/>
      <c r="O458" s="913"/>
      <c r="P458" s="913"/>
      <c r="Q458" s="484"/>
      <c r="R458" s="484"/>
    </row>
    <row r="459" spans="1:18" s="95" customFormat="1" ht="15.75" hidden="1" customHeight="1" outlineLevel="1">
      <c r="A459" s="484"/>
      <c r="B459" s="916"/>
      <c r="C459" s="925"/>
      <c r="D459" s="921"/>
      <c r="E459" s="921"/>
      <c r="F459" s="923"/>
      <c r="G459" s="87"/>
      <c r="H459" s="395"/>
      <c r="I459" s="921"/>
      <c r="J459" s="914"/>
      <c r="K459" s="914"/>
      <c r="L459" s="914"/>
      <c r="M459" s="914"/>
      <c r="N459" s="914"/>
      <c r="O459" s="914"/>
      <c r="P459" s="914"/>
      <c r="Q459" s="484"/>
      <c r="R459" s="484"/>
    </row>
    <row r="460" spans="1:18" s="95" customFormat="1" ht="15.75" hidden="1" customHeight="1" outlineLevel="1">
      <c r="A460" s="484"/>
      <c r="B460" s="917"/>
      <c r="C460" s="926"/>
      <c r="D460" s="922"/>
      <c r="E460" s="922"/>
      <c r="F460" s="924"/>
      <c r="G460" s="92"/>
      <c r="H460" s="396"/>
      <c r="I460" s="922"/>
      <c r="J460" s="915"/>
      <c r="K460" s="915"/>
      <c r="L460" s="915"/>
      <c r="M460" s="915"/>
      <c r="N460" s="915"/>
      <c r="O460" s="915"/>
      <c r="P460" s="915"/>
      <c r="Q460" s="484"/>
      <c r="R460" s="484"/>
    </row>
    <row r="461" spans="1:18" s="95" customFormat="1" ht="15.75" hidden="1" customHeight="1" outlineLevel="1">
      <c r="A461" s="484"/>
      <c r="B461" s="916">
        <v>150</v>
      </c>
      <c r="C461" s="925"/>
      <c r="D461" s="921"/>
      <c r="E461" s="921" t="s">
        <v>19</v>
      </c>
      <c r="F461" s="923" t="str">
        <f>VLOOKUP(E461,$S$14:$T$18,2,0)</f>
        <v>-</v>
      </c>
      <c r="G461" s="84"/>
      <c r="H461" s="395"/>
      <c r="I461" s="921"/>
      <c r="J461" s="913">
        <f t="shared" ref="J461" si="149">SUM(K461:O463)</f>
        <v>0</v>
      </c>
      <c r="K461" s="913"/>
      <c r="L461" s="913"/>
      <c r="M461" s="913"/>
      <c r="N461" s="913"/>
      <c r="O461" s="913"/>
      <c r="P461" s="913"/>
      <c r="Q461" s="484"/>
      <c r="R461" s="484"/>
    </row>
    <row r="462" spans="1:18" s="95" customFormat="1" ht="15.75" hidden="1" customHeight="1" outlineLevel="1">
      <c r="A462" s="484"/>
      <c r="B462" s="916"/>
      <c r="C462" s="925"/>
      <c r="D462" s="921"/>
      <c r="E462" s="921"/>
      <c r="F462" s="923"/>
      <c r="G462" s="87"/>
      <c r="H462" s="395"/>
      <c r="I462" s="921"/>
      <c r="J462" s="914"/>
      <c r="K462" s="914"/>
      <c r="L462" s="914"/>
      <c r="M462" s="914"/>
      <c r="N462" s="914"/>
      <c r="O462" s="914"/>
      <c r="P462" s="914"/>
      <c r="Q462" s="484"/>
      <c r="R462" s="484"/>
    </row>
    <row r="463" spans="1:18" s="95" customFormat="1" ht="15.75" hidden="1" customHeight="1" outlineLevel="1">
      <c r="A463" s="484"/>
      <c r="B463" s="917"/>
      <c r="C463" s="926"/>
      <c r="D463" s="922"/>
      <c r="E463" s="922"/>
      <c r="F463" s="924"/>
      <c r="G463" s="92"/>
      <c r="H463" s="396"/>
      <c r="I463" s="922"/>
      <c r="J463" s="915"/>
      <c r="K463" s="915"/>
      <c r="L463" s="915"/>
      <c r="M463" s="915"/>
      <c r="N463" s="915"/>
      <c r="O463" s="915"/>
      <c r="P463" s="915"/>
      <c r="Q463" s="484"/>
      <c r="R463" s="484"/>
    </row>
    <row r="464" spans="1:18" s="95" customFormat="1" ht="15.75" hidden="1" customHeight="1" outlineLevel="1">
      <c r="A464" s="484"/>
      <c r="B464" s="916">
        <v>151</v>
      </c>
      <c r="C464" s="925"/>
      <c r="D464" s="921"/>
      <c r="E464" s="921" t="s">
        <v>19</v>
      </c>
      <c r="F464" s="923" t="str">
        <f>VLOOKUP(E464,$S$14:$T$18,2,0)</f>
        <v>-</v>
      </c>
      <c r="G464" s="84"/>
      <c r="H464" s="395"/>
      <c r="I464" s="921"/>
      <c r="J464" s="913">
        <f t="shared" ref="J464" si="150">SUM(K464:O466)</f>
        <v>0</v>
      </c>
      <c r="K464" s="913"/>
      <c r="L464" s="913"/>
      <c r="M464" s="913"/>
      <c r="N464" s="913"/>
      <c r="O464" s="913"/>
      <c r="P464" s="913"/>
      <c r="Q464" s="484"/>
      <c r="R464" s="484"/>
    </row>
    <row r="465" spans="1:18" s="95" customFormat="1" ht="15.75" hidden="1" customHeight="1" outlineLevel="1">
      <c r="A465" s="484"/>
      <c r="B465" s="916"/>
      <c r="C465" s="925"/>
      <c r="D465" s="921"/>
      <c r="E465" s="921"/>
      <c r="F465" s="923"/>
      <c r="G465" s="87"/>
      <c r="H465" s="395"/>
      <c r="I465" s="921"/>
      <c r="J465" s="914"/>
      <c r="K465" s="914"/>
      <c r="L465" s="914"/>
      <c r="M465" s="914"/>
      <c r="N465" s="914"/>
      <c r="O465" s="914"/>
      <c r="P465" s="914"/>
      <c r="Q465" s="484"/>
      <c r="R465" s="484"/>
    </row>
    <row r="466" spans="1:18" s="95" customFormat="1" ht="15.75" hidden="1" customHeight="1" outlineLevel="1">
      <c r="A466" s="484"/>
      <c r="B466" s="917"/>
      <c r="C466" s="926"/>
      <c r="D466" s="922"/>
      <c r="E466" s="922"/>
      <c r="F466" s="924"/>
      <c r="G466" s="92"/>
      <c r="H466" s="396"/>
      <c r="I466" s="922"/>
      <c r="J466" s="915"/>
      <c r="K466" s="915"/>
      <c r="L466" s="915"/>
      <c r="M466" s="915"/>
      <c r="N466" s="915"/>
      <c r="O466" s="915"/>
      <c r="P466" s="915"/>
      <c r="Q466" s="484"/>
      <c r="R466" s="484"/>
    </row>
    <row r="467" spans="1:18" s="95" customFormat="1" ht="15.75" hidden="1" customHeight="1" outlineLevel="1">
      <c r="A467" s="484"/>
      <c r="B467" s="916">
        <v>152</v>
      </c>
      <c r="C467" s="925"/>
      <c r="D467" s="921"/>
      <c r="E467" s="921" t="s">
        <v>19</v>
      </c>
      <c r="F467" s="923" t="str">
        <f>VLOOKUP(E467,$S$14:$T$18,2,0)</f>
        <v>-</v>
      </c>
      <c r="G467" s="84"/>
      <c r="H467" s="395"/>
      <c r="I467" s="921"/>
      <c r="J467" s="913">
        <f t="shared" ref="J467" si="151">SUM(K467:O469)</f>
        <v>0</v>
      </c>
      <c r="K467" s="913"/>
      <c r="L467" s="913"/>
      <c r="M467" s="913"/>
      <c r="N467" s="913"/>
      <c r="O467" s="913"/>
      <c r="P467" s="913"/>
      <c r="Q467" s="484"/>
      <c r="R467" s="484"/>
    </row>
    <row r="468" spans="1:18" s="95" customFormat="1" ht="15.75" hidden="1" customHeight="1" outlineLevel="1">
      <c r="A468" s="484"/>
      <c r="B468" s="916"/>
      <c r="C468" s="925"/>
      <c r="D468" s="921"/>
      <c r="E468" s="921"/>
      <c r="F468" s="923"/>
      <c r="G468" s="87"/>
      <c r="H468" s="395"/>
      <c r="I468" s="921"/>
      <c r="J468" s="914"/>
      <c r="K468" s="914"/>
      <c r="L468" s="914"/>
      <c r="M468" s="914"/>
      <c r="N468" s="914"/>
      <c r="O468" s="914"/>
      <c r="P468" s="914"/>
      <c r="Q468" s="484"/>
      <c r="R468" s="484"/>
    </row>
    <row r="469" spans="1:18" s="95" customFormat="1" ht="15.75" hidden="1" customHeight="1" outlineLevel="1">
      <c r="A469" s="484"/>
      <c r="B469" s="917"/>
      <c r="C469" s="926"/>
      <c r="D469" s="922"/>
      <c r="E469" s="922"/>
      <c r="F469" s="924"/>
      <c r="G469" s="92"/>
      <c r="H469" s="396"/>
      <c r="I469" s="922"/>
      <c r="J469" s="915"/>
      <c r="K469" s="915"/>
      <c r="L469" s="915"/>
      <c r="M469" s="915"/>
      <c r="N469" s="915"/>
      <c r="O469" s="915"/>
      <c r="P469" s="915"/>
      <c r="Q469" s="484"/>
      <c r="R469" s="484"/>
    </row>
    <row r="470" spans="1:18" s="95" customFormat="1" ht="15.75" hidden="1" customHeight="1" outlineLevel="1">
      <c r="A470" s="484"/>
      <c r="B470" s="916">
        <v>153</v>
      </c>
      <c r="C470" s="925"/>
      <c r="D470" s="921"/>
      <c r="E470" s="921" t="s">
        <v>19</v>
      </c>
      <c r="F470" s="923" t="str">
        <f>VLOOKUP(E470,$S$14:$T$18,2,0)</f>
        <v>-</v>
      </c>
      <c r="G470" s="84"/>
      <c r="H470" s="395"/>
      <c r="I470" s="921"/>
      <c r="J470" s="913">
        <f t="shared" ref="J470" si="152">SUM(K470:O472)</f>
        <v>0</v>
      </c>
      <c r="K470" s="913"/>
      <c r="L470" s="913"/>
      <c r="M470" s="913"/>
      <c r="N470" s="913"/>
      <c r="O470" s="913"/>
      <c r="P470" s="913"/>
      <c r="Q470" s="484"/>
      <c r="R470" s="484"/>
    </row>
    <row r="471" spans="1:18" s="95" customFormat="1" ht="15.75" hidden="1" customHeight="1" outlineLevel="1">
      <c r="A471" s="484"/>
      <c r="B471" s="916"/>
      <c r="C471" s="925"/>
      <c r="D471" s="921"/>
      <c r="E471" s="921"/>
      <c r="F471" s="923"/>
      <c r="G471" s="87"/>
      <c r="H471" s="395"/>
      <c r="I471" s="921"/>
      <c r="J471" s="914"/>
      <c r="K471" s="914"/>
      <c r="L471" s="914"/>
      <c r="M471" s="914"/>
      <c r="N471" s="914"/>
      <c r="O471" s="914"/>
      <c r="P471" s="914"/>
      <c r="Q471" s="484"/>
      <c r="R471" s="484"/>
    </row>
    <row r="472" spans="1:18" s="95" customFormat="1" ht="15.75" hidden="1" customHeight="1" outlineLevel="1">
      <c r="A472" s="484"/>
      <c r="B472" s="917"/>
      <c r="C472" s="926"/>
      <c r="D472" s="922"/>
      <c r="E472" s="922"/>
      <c r="F472" s="924"/>
      <c r="G472" s="92"/>
      <c r="H472" s="396"/>
      <c r="I472" s="922"/>
      <c r="J472" s="915"/>
      <c r="K472" s="915"/>
      <c r="L472" s="915"/>
      <c r="M472" s="915"/>
      <c r="N472" s="915"/>
      <c r="O472" s="915"/>
      <c r="P472" s="915"/>
      <c r="Q472" s="484"/>
      <c r="R472" s="484"/>
    </row>
    <row r="473" spans="1:18" s="95" customFormat="1" ht="15.75" hidden="1" customHeight="1" outlineLevel="1">
      <c r="A473" s="484"/>
      <c r="B473" s="916">
        <v>154</v>
      </c>
      <c r="C473" s="925"/>
      <c r="D473" s="921"/>
      <c r="E473" s="921" t="s">
        <v>19</v>
      </c>
      <c r="F473" s="923" t="str">
        <f>VLOOKUP(E473,$S$14:$T$18,2,0)</f>
        <v>-</v>
      </c>
      <c r="G473" s="84"/>
      <c r="H473" s="395"/>
      <c r="I473" s="921"/>
      <c r="J473" s="913">
        <f t="shared" ref="J473" si="153">SUM(K473:O475)</f>
        <v>0</v>
      </c>
      <c r="K473" s="913"/>
      <c r="L473" s="913"/>
      <c r="M473" s="913"/>
      <c r="N473" s="913"/>
      <c r="O473" s="913"/>
      <c r="P473" s="913"/>
      <c r="Q473" s="484"/>
      <c r="R473" s="484"/>
    </row>
    <row r="474" spans="1:18" s="95" customFormat="1" ht="15.75" hidden="1" customHeight="1" outlineLevel="1">
      <c r="A474" s="484"/>
      <c r="B474" s="916"/>
      <c r="C474" s="925"/>
      <c r="D474" s="921"/>
      <c r="E474" s="921"/>
      <c r="F474" s="923"/>
      <c r="G474" s="87"/>
      <c r="H474" s="395"/>
      <c r="I474" s="921"/>
      <c r="J474" s="914"/>
      <c r="K474" s="914"/>
      <c r="L474" s="914"/>
      <c r="M474" s="914"/>
      <c r="N474" s="914"/>
      <c r="O474" s="914"/>
      <c r="P474" s="914"/>
      <c r="Q474" s="484"/>
      <c r="R474" s="484"/>
    </row>
    <row r="475" spans="1:18" s="95" customFormat="1" ht="15.75" hidden="1" customHeight="1" outlineLevel="1">
      <c r="A475" s="484"/>
      <c r="B475" s="917"/>
      <c r="C475" s="926"/>
      <c r="D475" s="922"/>
      <c r="E475" s="922"/>
      <c r="F475" s="924"/>
      <c r="G475" s="92"/>
      <c r="H475" s="396"/>
      <c r="I475" s="922"/>
      <c r="J475" s="915"/>
      <c r="K475" s="915"/>
      <c r="L475" s="915"/>
      <c r="M475" s="915"/>
      <c r="N475" s="915"/>
      <c r="O475" s="915"/>
      <c r="P475" s="915"/>
      <c r="Q475" s="484"/>
      <c r="R475" s="484"/>
    </row>
    <row r="476" spans="1:18" s="95" customFormat="1" ht="15.75" hidden="1" customHeight="1" outlineLevel="1">
      <c r="A476" s="484"/>
      <c r="B476" s="916">
        <v>155</v>
      </c>
      <c r="C476" s="925"/>
      <c r="D476" s="921"/>
      <c r="E476" s="921" t="s">
        <v>19</v>
      </c>
      <c r="F476" s="923" t="str">
        <f>VLOOKUP(E476,$S$14:$T$18,2,0)</f>
        <v>-</v>
      </c>
      <c r="G476" s="84"/>
      <c r="H476" s="395"/>
      <c r="I476" s="921"/>
      <c r="J476" s="913">
        <f t="shared" ref="J476" si="154">SUM(K476:O478)</f>
        <v>0</v>
      </c>
      <c r="K476" s="913"/>
      <c r="L476" s="913"/>
      <c r="M476" s="913"/>
      <c r="N476" s="913"/>
      <c r="O476" s="913"/>
      <c r="P476" s="913"/>
      <c r="Q476" s="484"/>
      <c r="R476" s="484"/>
    </row>
    <row r="477" spans="1:18" s="95" customFormat="1" ht="15.75" hidden="1" customHeight="1" outlineLevel="1">
      <c r="A477" s="484"/>
      <c r="B477" s="916"/>
      <c r="C477" s="925"/>
      <c r="D477" s="921"/>
      <c r="E477" s="921"/>
      <c r="F477" s="923"/>
      <c r="G477" s="87"/>
      <c r="H477" s="395"/>
      <c r="I477" s="921"/>
      <c r="J477" s="914"/>
      <c r="K477" s="914"/>
      <c r="L477" s="914"/>
      <c r="M477" s="914"/>
      <c r="N477" s="914"/>
      <c r="O477" s="914"/>
      <c r="P477" s="914"/>
      <c r="Q477" s="484"/>
      <c r="R477" s="484"/>
    </row>
    <row r="478" spans="1:18" s="95" customFormat="1" ht="15.75" hidden="1" customHeight="1" outlineLevel="1">
      <c r="A478" s="484"/>
      <c r="B478" s="917"/>
      <c r="C478" s="926"/>
      <c r="D478" s="922"/>
      <c r="E478" s="922"/>
      <c r="F478" s="924"/>
      <c r="G478" s="92"/>
      <c r="H478" s="396"/>
      <c r="I478" s="922"/>
      <c r="J478" s="915"/>
      <c r="K478" s="915"/>
      <c r="L478" s="915"/>
      <c r="M478" s="915"/>
      <c r="N478" s="915"/>
      <c r="O478" s="915"/>
      <c r="P478" s="915"/>
      <c r="Q478" s="484"/>
      <c r="R478" s="484"/>
    </row>
    <row r="479" spans="1:18" s="95" customFormat="1" ht="15.75" hidden="1" customHeight="1" outlineLevel="1">
      <c r="A479" s="484"/>
      <c r="B479" s="916">
        <v>156</v>
      </c>
      <c r="C479" s="925"/>
      <c r="D479" s="921"/>
      <c r="E479" s="921" t="s">
        <v>19</v>
      </c>
      <c r="F479" s="923" t="str">
        <f>VLOOKUP(E479,$S$14:$T$18,2,0)</f>
        <v>-</v>
      </c>
      <c r="G479" s="84"/>
      <c r="H479" s="395"/>
      <c r="I479" s="921"/>
      <c r="J479" s="913">
        <f t="shared" ref="J479" si="155">SUM(K479:O481)</f>
        <v>0</v>
      </c>
      <c r="K479" s="913"/>
      <c r="L479" s="913"/>
      <c r="M479" s="913"/>
      <c r="N479" s="913"/>
      <c r="O479" s="913"/>
      <c r="P479" s="913"/>
      <c r="Q479" s="484"/>
      <c r="R479" s="484"/>
    </row>
    <row r="480" spans="1:18" s="95" customFormat="1" ht="15.75" hidden="1" customHeight="1" outlineLevel="1">
      <c r="A480" s="484"/>
      <c r="B480" s="916"/>
      <c r="C480" s="925"/>
      <c r="D480" s="921"/>
      <c r="E480" s="921"/>
      <c r="F480" s="923"/>
      <c r="G480" s="87"/>
      <c r="H480" s="395"/>
      <c r="I480" s="921"/>
      <c r="J480" s="914"/>
      <c r="K480" s="914"/>
      <c r="L480" s="914"/>
      <c r="M480" s="914"/>
      <c r="N480" s="914"/>
      <c r="O480" s="914"/>
      <c r="P480" s="914"/>
      <c r="Q480" s="484"/>
      <c r="R480" s="484"/>
    </row>
    <row r="481" spans="1:18" s="95" customFormat="1" ht="15.75" hidden="1" customHeight="1" outlineLevel="1">
      <c r="A481" s="484"/>
      <c r="B481" s="917"/>
      <c r="C481" s="926"/>
      <c r="D481" s="922"/>
      <c r="E481" s="922"/>
      <c r="F481" s="924"/>
      <c r="G481" s="92"/>
      <c r="H481" s="396"/>
      <c r="I481" s="922"/>
      <c r="J481" s="915"/>
      <c r="K481" s="915"/>
      <c r="L481" s="915"/>
      <c r="M481" s="915"/>
      <c r="N481" s="915"/>
      <c r="O481" s="915"/>
      <c r="P481" s="915"/>
      <c r="Q481" s="484"/>
      <c r="R481" s="484"/>
    </row>
    <row r="482" spans="1:18" s="95" customFormat="1" ht="15.75" hidden="1" customHeight="1" outlineLevel="1">
      <c r="A482" s="484"/>
      <c r="B482" s="916">
        <v>157</v>
      </c>
      <c r="C482" s="925"/>
      <c r="D482" s="921"/>
      <c r="E482" s="921" t="s">
        <v>19</v>
      </c>
      <c r="F482" s="923" t="str">
        <f>VLOOKUP(E482,$S$14:$T$18,2,0)</f>
        <v>-</v>
      </c>
      <c r="G482" s="84"/>
      <c r="H482" s="395"/>
      <c r="I482" s="921"/>
      <c r="J482" s="913">
        <f t="shared" ref="J482" si="156">SUM(K482:O484)</f>
        <v>0</v>
      </c>
      <c r="K482" s="913"/>
      <c r="L482" s="913"/>
      <c r="M482" s="913"/>
      <c r="N482" s="913"/>
      <c r="O482" s="913"/>
      <c r="P482" s="913"/>
      <c r="Q482" s="484"/>
      <c r="R482" s="484"/>
    </row>
    <row r="483" spans="1:18" s="95" customFormat="1" ht="15.75" hidden="1" customHeight="1" outlineLevel="1">
      <c r="A483" s="484"/>
      <c r="B483" s="916"/>
      <c r="C483" s="925"/>
      <c r="D483" s="921"/>
      <c r="E483" s="921"/>
      <c r="F483" s="923"/>
      <c r="G483" s="87"/>
      <c r="H483" s="395"/>
      <c r="I483" s="921"/>
      <c r="J483" s="914"/>
      <c r="K483" s="914"/>
      <c r="L483" s="914"/>
      <c r="M483" s="914"/>
      <c r="N483" s="914"/>
      <c r="O483" s="914"/>
      <c r="P483" s="914"/>
      <c r="Q483" s="484"/>
      <c r="R483" s="484"/>
    </row>
    <row r="484" spans="1:18" s="95" customFormat="1" ht="15.75" hidden="1" customHeight="1" outlineLevel="1">
      <c r="A484" s="484"/>
      <c r="B484" s="917"/>
      <c r="C484" s="926"/>
      <c r="D484" s="922"/>
      <c r="E484" s="922"/>
      <c r="F484" s="924"/>
      <c r="G484" s="92"/>
      <c r="H484" s="396"/>
      <c r="I484" s="922"/>
      <c r="J484" s="915"/>
      <c r="K484" s="915"/>
      <c r="L484" s="915"/>
      <c r="M484" s="915"/>
      <c r="N484" s="915"/>
      <c r="O484" s="915"/>
      <c r="P484" s="915"/>
      <c r="Q484" s="484"/>
      <c r="R484" s="484"/>
    </row>
    <row r="485" spans="1:18" s="95" customFormat="1" ht="15.75" hidden="1" customHeight="1" outlineLevel="1">
      <c r="A485" s="484"/>
      <c r="B485" s="916">
        <v>158</v>
      </c>
      <c r="C485" s="925"/>
      <c r="D485" s="921"/>
      <c r="E485" s="921" t="s">
        <v>19</v>
      </c>
      <c r="F485" s="923" t="str">
        <f>VLOOKUP(E485,$S$14:$T$18,2,0)</f>
        <v>-</v>
      </c>
      <c r="G485" s="84"/>
      <c r="H485" s="395"/>
      <c r="I485" s="921"/>
      <c r="J485" s="913">
        <f t="shared" ref="J485" si="157">SUM(K485:O487)</f>
        <v>0</v>
      </c>
      <c r="K485" s="913"/>
      <c r="L485" s="913"/>
      <c r="M485" s="913"/>
      <c r="N485" s="913"/>
      <c r="O485" s="913"/>
      <c r="P485" s="913"/>
      <c r="Q485" s="484"/>
      <c r="R485" s="484"/>
    </row>
    <row r="486" spans="1:18" s="95" customFormat="1" ht="15.75" hidden="1" customHeight="1" outlineLevel="1">
      <c r="A486" s="484"/>
      <c r="B486" s="916"/>
      <c r="C486" s="925"/>
      <c r="D486" s="921"/>
      <c r="E486" s="921"/>
      <c r="F486" s="923"/>
      <c r="G486" s="87"/>
      <c r="H486" s="395"/>
      <c r="I486" s="921"/>
      <c r="J486" s="914"/>
      <c r="K486" s="914"/>
      <c r="L486" s="914"/>
      <c r="M486" s="914"/>
      <c r="N486" s="914"/>
      <c r="O486" s="914"/>
      <c r="P486" s="914"/>
      <c r="Q486" s="484"/>
      <c r="R486" s="484"/>
    </row>
    <row r="487" spans="1:18" s="95" customFormat="1" ht="15.75" hidden="1" customHeight="1" outlineLevel="1">
      <c r="A487" s="484"/>
      <c r="B487" s="917"/>
      <c r="C487" s="926"/>
      <c r="D487" s="922"/>
      <c r="E487" s="922"/>
      <c r="F487" s="924"/>
      <c r="G487" s="92"/>
      <c r="H487" s="396"/>
      <c r="I487" s="922"/>
      <c r="J487" s="915"/>
      <c r="K487" s="915"/>
      <c r="L487" s="915"/>
      <c r="M487" s="915"/>
      <c r="N487" s="915"/>
      <c r="O487" s="915"/>
      <c r="P487" s="915"/>
      <c r="Q487" s="484"/>
      <c r="R487" s="484"/>
    </row>
    <row r="488" spans="1:18" s="95" customFormat="1" ht="15.75" hidden="1" customHeight="1" outlineLevel="1">
      <c r="A488" s="484"/>
      <c r="B488" s="916">
        <v>159</v>
      </c>
      <c r="C488" s="925"/>
      <c r="D488" s="921"/>
      <c r="E488" s="921" t="s">
        <v>19</v>
      </c>
      <c r="F488" s="923" t="str">
        <f>VLOOKUP(E488,$S$14:$T$18,2,0)</f>
        <v>-</v>
      </c>
      <c r="G488" s="84"/>
      <c r="H488" s="395"/>
      <c r="I488" s="921"/>
      <c r="J488" s="913">
        <f t="shared" ref="J488" si="158">SUM(K488:O490)</f>
        <v>0</v>
      </c>
      <c r="K488" s="913"/>
      <c r="L488" s="913"/>
      <c r="M488" s="913"/>
      <c r="N488" s="913"/>
      <c r="O488" s="913"/>
      <c r="P488" s="913"/>
      <c r="Q488" s="484"/>
      <c r="R488" s="484"/>
    </row>
    <row r="489" spans="1:18" s="95" customFormat="1" ht="15.75" hidden="1" customHeight="1" outlineLevel="1">
      <c r="A489" s="484"/>
      <c r="B489" s="916"/>
      <c r="C489" s="925"/>
      <c r="D489" s="921"/>
      <c r="E489" s="921"/>
      <c r="F489" s="923"/>
      <c r="G489" s="87"/>
      <c r="H489" s="395"/>
      <c r="I489" s="921"/>
      <c r="J489" s="914"/>
      <c r="K489" s="914"/>
      <c r="L489" s="914"/>
      <c r="M489" s="914"/>
      <c r="N489" s="914"/>
      <c r="O489" s="914"/>
      <c r="P489" s="914"/>
      <c r="Q489" s="484"/>
      <c r="R489" s="484"/>
    </row>
    <row r="490" spans="1:18" s="95" customFormat="1" ht="15.75" hidden="1" customHeight="1" outlineLevel="1">
      <c r="A490" s="484"/>
      <c r="B490" s="917"/>
      <c r="C490" s="926"/>
      <c r="D490" s="922"/>
      <c r="E490" s="922"/>
      <c r="F490" s="924"/>
      <c r="G490" s="92"/>
      <c r="H490" s="396"/>
      <c r="I490" s="922"/>
      <c r="J490" s="915"/>
      <c r="K490" s="915"/>
      <c r="L490" s="915"/>
      <c r="M490" s="915"/>
      <c r="N490" s="915"/>
      <c r="O490" s="915"/>
      <c r="P490" s="915"/>
      <c r="Q490" s="484"/>
      <c r="R490" s="484"/>
    </row>
    <row r="491" spans="1:18" s="95" customFormat="1" ht="15.75" hidden="1" customHeight="1" outlineLevel="1">
      <c r="A491" s="484"/>
      <c r="B491" s="916">
        <v>160</v>
      </c>
      <c r="C491" s="925"/>
      <c r="D491" s="921"/>
      <c r="E491" s="921" t="s">
        <v>19</v>
      </c>
      <c r="F491" s="923" t="str">
        <f>VLOOKUP(E491,$S$14:$T$18,2,0)</f>
        <v>-</v>
      </c>
      <c r="G491" s="84"/>
      <c r="H491" s="395"/>
      <c r="I491" s="921"/>
      <c r="J491" s="913">
        <f t="shared" ref="J491" si="159">SUM(K491:O493)</f>
        <v>0</v>
      </c>
      <c r="K491" s="913"/>
      <c r="L491" s="913"/>
      <c r="M491" s="913"/>
      <c r="N491" s="913"/>
      <c r="O491" s="913"/>
      <c r="P491" s="913"/>
      <c r="Q491" s="484"/>
      <c r="R491" s="484"/>
    </row>
    <row r="492" spans="1:18" s="95" customFormat="1" ht="15.75" hidden="1" customHeight="1" outlineLevel="1">
      <c r="A492" s="484"/>
      <c r="B492" s="916"/>
      <c r="C492" s="925"/>
      <c r="D492" s="921"/>
      <c r="E492" s="921"/>
      <c r="F492" s="923"/>
      <c r="G492" s="87"/>
      <c r="H492" s="395"/>
      <c r="I492" s="921"/>
      <c r="J492" s="914"/>
      <c r="K492" s="914"/>
      <c r="L492" s="914"/>
      <c r="M492" s="914"/>
      <c r="N492" s="914"/>
      <c r="O492" s="914"/>
      <c r="P492" s="914"/>
      <c r="Q492" s="484"/>
      <c r="R492" s="484"/>
    </row>
    <row r="493" spans="1:18" s="95" customFormat="1" ht="15.75" hidden="1" customHeight="1" outlineLevel="1">
      <c r="A493" s="484"/>
      <c r="B493" s="917"/>
      <c r="C493" s="926"/>
      <c r="D493" s="922"/>
      <c r="E493" s="922"/>
      <c r="F493" s="924"/>
      <c r="G493" s="92"/>
      <c r="H493" s="396"/>
      <c r="I493" s="922"/>
      <c r="J493" s="915"/>
      <c r="K493" s="915"/>
      <c r="L493" s="915"/>
      <c r="M493" s="915"/>
      <c r="N493" s="915"/>
      <c r="O493" s="915"/>
      <c r="P493" s="915"/>
      <c r="Q493" s="484"/>
      <c r="R493" s="484"/>
    </row>
    <row r="494" spans="1:18" s="95" customFormat="1" ht="15.75" hidden="1" customHeight="1" outlineLevel="1">
      <c r="A494" s="484"/>
      <c r="B494" s="916">
        <v>161</v>
      </c>
      <c r="C494" s="925"/>
      <c r="D494" s="921"/>
      <c r="E494" s="921" t="s">
        <v>19</v>
      </c>
      <c r="F494" s="923" t="str">
        <f>VLOOKUP(E494,$S$14:$T$18,2,0)</f>
        <v>-</v>
      </c>
      <c r="G494" s="84"/>
      <c r="H494" s="395"/>
      <c r="I494" s="921"/>
      <c r="J494" s="913">
        <f t="shared" ref="J494" si="160">SUM(K494:O496)</f>
        <v>0</v>
      </c>
      <c r="K494" s="913"/>
      <c r="L494" s="913"/>
      <c r="M494" s="913"/>
      <c r="N494" s="913"/>
      <c r="O494" s="913"/>
      <c r="P494" s="913"/>
      <c r="Q494" s="484"/>
      <c r="R494" s="484"/>
    </row>
    <row r="495" spans="1:18" s="95" customFormat="1" ht="15.75" hidden="1" customHeight="1" outlineLevel="1">
      <c r="A495" s="484"/>
      <c r="B495" s="916"/>
      <c r="C495" s="925"/>
      <c r="D495" s="921"/>
      <c r="E495" s="921"/>
      <c r="F495" s="923"/>
      <c r="G495" s="87"/>
      <c r="H495" s="395"/>
      <c r="I495" s="921"/>
      <c r="J495" s="914"/>
      <c r="K495" s="914"/>
      <c r="L495" s="914"/>
      <c r="M495" s="914"/>
      <c r="N495" s="914"/>
      <c r="O495" s="914"/>
      <c r="P495" s="914"/>
      <c r="Q495" s="484"/>
      <c r="R495" s="484"/>
    </row>
    <row r="496" spans="1:18" s="95" customFormat="1" ht="15.75" hidden="1" customHeight="1" outlineLevel="1">
      <c r="A496" s="484"/>
      <c r="B496" s="917"/>
      <c r="C496" s="926"/>
      <c r="D496" s="922"/>
      <c r="E496" s="922"/>
      <c r="F496" s="924"/>
      <c r="G496" s="92"/>
      <c r="H496" s="396"/>
      <c r="I496" s="922"/>
      <c r="J496" s="915"/>
      <c r="K496" s="915"/>
      <c r="L496" s="915"/>
      <c r="M496" s="915"/>
      <c r="N496" s="915"/>
      <c r="O496" s="915"/>
      <c r="P496" s="915"/>
      <c r="Q496" s="484"/>
      <c r="R496" s="484"/>
    </row>
    <row r="497" spans="1:18" s="95" customFormat="1" ht="15.75" hidden="1" customHeight="1" outlineLevel="1">
      <c r="A497" s="484"/>
      <c r="B497" s="916">
        <v>162</v>
      </c>
      <c r="C497" s="925"/>
      <c r="D497" s="921"/>
      <c r="E497" s="921" t="s">
        <v>19</v>
      </c>
      <c r="F497" s="923" t="str">
        <f>VLOOKUP(E497,$S$14:$T$18,2,0)</f>
        <v>-</v>
      </c>
      <c r="G497" s="84"/>
      <c r="H497" s="395"/>
      <c r="I497" s="921"/>
      <c r="J497" s="913">
        <f t="shared" ref="J497" si="161">SUM(K497:O499)</f>
        <v>0</v>
      </c>
      <c r="K497" s="913"/>
      <c r="L497" s="913"/>
      <c r="M497" s="913"/>
      <c r="N497" s="913"/>
      <c r="O497" s="913"/>
      <c r="P497" s="913"/>
      <c r="Q497" s="484"/>
      <c r="R497" s="484"/>
    </row>
    <row r="498" spans="1:18" s="95" customFormat="1" ht="15.75" hidden="1" customHeight="1" outlineLevel="1">
      <c r="A498" s="484"/>
      <c r="B498" s="916"/>
      <c r="C498" s="925"/>
      <c r="D498" s="921"/>
      <c r="E498" s="921"/>
      <c r="F498" s="923"/>
      <c r="G498" s="87"/>
      <c r="H498" s="395"/>
      <c r="I498" s="921"/>
      <c r="J498" s="914"/>
      <c r="K498" s="914"/>
      <c r="L498" s="914"/>
      <c r="M498" s="914"/>
      <c r="N498" s="914"/>
      <c r="O498" s="914"/>
      <c r="P498" s="914"/>
      <c r="Q498" s="484"/>
      <c r="R498" s="484"/>
    </row>
    <row r="499" spans="1:18" s="95" customFormat="1" ht="15.75" hidden="1" customHeight="1" outlineLevel="1">
      <c r="A499" s="484"/>
      <c r="B499" s="917"/>
      <c r="C499" s="926"/>
      <c r="D499" s="922"/>
      <c r="E499" s="922"/>
      <c r="F499" s="924"/>
      <c r="G499" s="92"/>
      <c r="H499" s="396"/>
      <c r="I499" s="922"/>
      <c r="J499" s="915"/>
      <c r="K499" s="915"/>
      <c r="L499" s="915"/>
      <c r="M499" s="915"/>
      <c r="N499" s="915"/>
      <c r="O499" s="915"/>
      <c r="P499" s="915"/>
      <c r="Q499" s="484"/>
      <c r="R499" s="484"/>
    </row>
    <row r="500" spans="1:18" s="95" customFormat="1" ht="15.75" hidden="1" customHeight="1" outlineLevel="1">
      <c r="A500" s="484"/>
      <c r="B500" s="916">
        <v>163</v>
      </c>
      <c r="C500" s="925"/>
      <c r="D500" s="921"/>
      <c r="E500" s="921" t="s">
        <v>19</v>
      </c>
      <c r="F500" s="923" t="str">
        <f>VLOOKUP(E500,$S$14:$T$18,2,0)</f>
        <v>-</v>
      </c>
      <c r="G500" s="84"/>
      <c r="H500" s="395"/>
      <c r="I500" s="921"/>
      <c r="J500" s="913">
        <f t="shared" ref="J500" si="162">SUM(K500:O502)</f>
        <v>0</v>
      </c>
      <c r="K500" s="913"/>
      <c r="L500" s="913"/>
      <c r="M500" s="913"/>
      <c r="N500" s="913"/>
      <c r="O500" s="913"/>
      <c r="P500" s="913"/>
      <c r="Q500" s="484"/>
      <c r="R500" s="484"/>
    </row>
    <row r="501" spans="1:18" s="95" customFormat="1" ht="15.75" hidden="1" customHeight="1" outlineLevel="1">
      <c r="A501" s="484"/>
      <c r="B501" s="916"/>
      <c r="C501" s="925"/>
      <c r="D501" s="921"/>
      <c r="E501" s="921"/>
      <c r="F501" s="923"/>
      <c r="G501" s="87"/>
      <c r="H501" s="395"/>
      <c r="I501" s="921"/>
      <c r="J501" s="914"/>
      <c r="K501" s="914"/>
      <c r="L501" s="914"/>
      <c r="M501" s="914"/>
      <c r="N501" s="914"/>
      <c r="O501" s="914"/>
      <c r="P501" s="914"/>
      <c r="Q501" s="484"/>
      <c r="R501" s="484"/>
    </row>
    <row r="502" spans="1:18" s="95" customFormat="1" ht="15.75" hidden="1" customHeight="1" outlineLevel="1">
      <c r="A502" s="484"/>
      <c r="B502" s="917"/>
      <c r="C502" s="926"/>
      <c r="D502" s="922"/>
      <c r="E502" s="922"/>
      <c r="F502" s="924"/>
      <c r="G502" s="92"/>
      <c r="H502" s="396"/>
      <c r="I502" s="922"/>
      <c r="J502" s="915"/>
      <c r="K502" s="915"/>
      <c r="L502" s="915"/>
      <c r="M502" s="915"/>
      <c r="N502" s="915"/>
      <c r="O502" s="915"/>
      <c r="P502" s="915"/>
      <c r="Q502" s="484"/>
      <c r="R502" s="484"/>
    </row>
    <row r="503" spans="1:18" s="95" customFormat="1" ht="15.75" hidden="1" customHeight="1" outlineLevel="1">
      <c r="A503" s="484"/>
      <c r="B503" s="916">
        <v>164</v>
      </c>
      <c r="C503" s="925"/>
      <c r="D503" s="921"/>
      <c r="E503" s="921" t="s">
        <v>19</v>
      </c>
      <c r="F503" s="923" t="str">
        <f>VLOOKUP(E503,$S$14:$T$18,2,0)</f>
        <v>-</v>
      </c>
      <c r="G503" s="84"/>
      <c r="H503" s="395"/>
      <c r="I503" s="921"/>
      <c r="J503" s="913">
        <f t="shared" ref="J503" si="163">SUM(K503:O505)</f>
        <v>0</v>
      </c>
      <c r="K503" s="913"/>
      <c r="L503" s="913"/>
      <c r="M503" s="913"/>
      <c r="N503" s="913"/>
      <c r="O503" s="913"/>
      <c r="P503" s="913"/>
      <c r="Q503" s="484"/>
      <c r="R503" s="484"/>
    </row>
    <row r="504" spans="1:18" s="95" customFormat="1" ht="15.75" hidden="1" customHeight="1" outlineLevel="1">
      <c r="A504" s="484"/>
      <c r="B504" s="916"/>
      <c r="C504" s="925"/>
      <c r="D504" s="921"/>
      <c r="E504" s="921"/>
      <c r="F504" s="923"/>
      <c r="G504" s="87"/>
      <c r="H504" s="395"/>
      <c r="I504" s="921"/>
      <c r="J504" s="914"/>
      <c r="K504" s="914"/>
      <c r="L504" s="914"/>
      <c r="M504" s="914"/>
      <c r="N504" s="914"/>
      <c r="O504" s="914"/>
      <c r="P504" s="914"/>
      <c r="Q504" s="484"/>
      <c r="R504" s="484"/>
    </row>
    <row r="505" spans="1:18" s="95" customFormat="1" ht="15.75" hidden="1" customHeight="1" outlineLevel="1">
      <c r="A505" s="484"/>
      <c r="B505" s="917"/>
      <c r="C505" s="926"/>
      <c r="D505" s="922"/>
      <c r="E505" s="922"/>
      <c r="F505" s="924"/>
      <c r="G505" s="92"/>
      <c r="H505" s="396"/>
      <c r="I505" s="922"/>
      <c r="J505" s="915"/>
      <c r="K505" s="915"/>
      <c r="L505" s="915"/>
      <c r="M505" s="915"/>
      <c r="N505" s="915"/>
      <c r="O505" s="915"/>
      <c r="P505" s="915"/>
      <c r="Q505" s="484"/>
      <c r="R505" s="484"/>
    </row>
    <row r="506" spans="1:18" s="95" customFormat="1" ht="15.75" hidden="1" customHeight="1" outlineLevel="1">
      <c r="A506" s="484"/>
      <c r="B506" s="916">
        <v>165</v>
      </c>
      <c r="C506" s="925"/>
      <c r="D506" s="921"/>
      <c r="E506" s="921" t="s">
        <v>19</v>
      </c>
      <c r="F506" s="923" t="str">
        <f>VLOOKUP(E506,$S$14:$T$18,2,0)</f>
        <v>-</v>
      </c>
      <c r="G506" s="84"/>
      <c r="H506" s="395"/>
      <c r="I506" s="921"/>
      <c r="J506" s="913">
        <f t="shared" ref="J506" si="164">SUM(K506:O508)</f>
        <v>0</v>
      </c>
      <c r="K506" s="913"/>
      <c r="L506" s="913"/>
      <c r="M506" s="913"/>
      <c r="N506" s="913"/>
      <c r="O506" s="913"/>
      <c r="P506" s="913"/>
      <c r="Q506" s="484"/>
      <c r="R506" s="484"/>
    </row>
    <row r="507" spans="1:18" s="95" customFormat="1" ht="15.75" hidden="1" customHeight="1" outlineLevel="1">
      <c r="A507" s="484"/>
      <c r="B507" s="916"/>
      <c r="C507" s="925"/>
      <c r="D507" s="921"/>
      <c r="E507" s="921"/>
      <c r="F507" s="923"/>
      <c r="G507" s="87"/>
      <c r="H507" s="395"/>
      <c r="I507" s="921"/>
      <c r="J507" s="914"/>
      <c r="K507" s="914"/>
      <c r="L507" s="914"/>
      <c r="M507" s="914"/>
      <c r="N507" s="914"/>
      <c r="O507" s="914"/>
      <c r="P507" s="914"/>
      <c r="Q507" s="484"/>
      <c r="R507" s="484"/>
    </row>
    <row r="508" spans="1:18" s="95" customFormat="1" ht="15.75" hidden="1" customHeight="1" outlineLevel="1">
      <c r="A508" s="484"/>
      <c r="B508" s="917"/>
      <c r="C508" s="926"/>
      <c r="D508" s="922"/>
      <c r="E508" s="922"/>
      <c r="F508" s="924"/>
      <c r="G508" s="92"/>
      <c r="H508" s="396"/>
      <c r="I508" s="922"/>
      <c r="J508" s="915"/>
      <c r="K508" s="915"/>
      <c r="L508" s="915"/>
      <c r="M508" s="915"/>
      <c r="N508" s="915"/>
      <c r="O508" s="915"/>
      <c r="P508" s="915"/>
      <c r="Q508" s="484"/>
      <c r="R508" s="484"/>
    </row>
    <row r="509" spans="1:18" s="95" customFormat="1" ht="15.75" hidden="1" customHeight="1" outlineLevel="1">
      <c r="A509" s="484"/>
      <c r="B509" s="916">
        <v>166</v>
      </c>
      <c r="C509" s="925"/>
      <c r="D509" s="921"/>
      <c r="E509" s="921" t="s">
        <v>19</v>
      </c>
      <c r="F509" s="923" t="str">
        <f>VLOOKUP(E509,$S$14:$T$18,2,0)</f>
        <v>-</v>
      </c>
      <c r="G509" s="84"/>
      <c r="H509" s="395"/>
      <c r="I509" s="921"/>
      <c r="J509" s="913">
        <f t="shared" ref="J509" si="165">SUM(K509:O511)</f>
        <v>0</v>
      </c>
      <c r="K509" s="913"/>
      <c r="L509" s="913"/>
      <c r="M509" s="913"/>
      <c r="N509" s="913"/>
      <c r="O509" s="913"/>
      <c r="P509" s="913"/>
      <c r="Q509" s="484"/>
      <c r="R509" s="484"/>
    </row>
    <row r="510" spans="1:18" s="95" customFormat="1" ht="15.75" hidden="1" customHeight="1" outlineLevel="1">
      <c r="A510" s="484"/>
      <c r="B510" s="916"/>
      <c r="C510" s="925"/>
      <c r="D510" s="921"/>
      <c r="E510" s="921"/>
      <c r="F510" s="923"/>
      <c r="G510" s="87"/>
      <c r="H510" s="395"/>
      <c r="I510" s="921"/>
      <c r="J510" s="914"/>
      <c r="K510" s="914"/>
      <c r="L510" s="914"/>
      <c r="M510" s="914"/>
      <c r="N510" s="914"/>
      <c r="O510" s="914"/>
      <c r="P510" s="914"/>
      <c r="Q510" s="484"/>
      <c r="R510" s="484"/>
    </row>
    <row r="511" spans="1:18" s="95" customFormat="1" ht="15.75" hidden="1" customHeight="1" outlineLevel="1">
      <c r="A511" s="484"/>
      <c r="B511" s="917"/>
      <c r="C511" s="926"/>
      <c r="D511" s="922"/>
      <c r="E511" s="922"/>
      <c r="F511" s="924"/>
      <c r="G511" s="92"/>
      <c r="H511" s="396"/>
      <c r="I511" s="922"/>
      <c r="J511" s="915"/>
      <c r="K511" s="915"/>
      <c r="L511" s="915"/>
      <c r="M511" s="915"/>
      <c r="N511" s="915"/>
      <c r="O511" s="915"/>
      <c r="P511" s="915"/>
      <c r="Q511" s="484"/>
      <c r="R511" s="484"/>
    </row>
    <row r="512" spans="1:18" s="95" customFormat="1" ht="15.75" hidden="1" customHeight="1" outlineLevel="1">
      <c r="A512" s="484"/>
      <c r="B512" s="916">
        <v>167</v>
      </c>
      <c r="C512" s="925"/>
      <c r="D512" s="921"/>
      <c r="E512" s="921" t="s">
        <v>19</v>
      </c>
      <c r="F512" s="923" t="str">
        <f>VLOOKUP(E512,$S$14:$T$18,2,0)</f>
        <v>-</v>
      </c>
      <c r="G512" s="84"/>
      <c r="H512" s="395"/>
      <c r="I512" s="921"/>
      <c r="J512" s="913">
        <f t="shared" ref="J512" si="166">SUM(K512:O514)</f>
        <v>0</v>
      </c>
      <c r="K512" s="913"/>
      <c r="L512" s="913"/>
      <c r="M512" s="913"/>
      <c r="N512" s="913"/>
      <c r="O512" s="913"/>
      <c r="P512" s="913"/>
      <c r="Q512" s="484"/>
      <c r="R512" s="484"/>
    </row>
    <row r="513" spans="1:18" s="95" customFormat="1" ht="15.75" hidden="1" customHeight="1" outlineLevel="1">
      <c r="A513" s="484"/>
      <c r="B513" s="916"/>
      <c r="C513" s="925"/>
      <c r="D513" s="921"/>
      <c r="E513" s="921"/>
      <c r="F513" s="923"/>
      <c r="G513" s="87"/>
      <c r="H513" s="395"/>
      <c r="I513" s="921"/>
      <c r="J513" s="914"/>
      <c r="K513" s="914"/>
      <c r="L513" s="914"/>
      <c r="M513" s="914"/>
      <c r="N513" s="914"/>
      <c r="O513" s="914"/>
      <c r="P513" s="914"/>
      <c r="Q513" s="484"/>
      <c r="R513" s="484"/>
    </row>
    <row r="514" spans="1:18" s="95" customFormat="1" ht="15.75" hidden="1" customHeight="1" outlineLevel="1">
      <c r="A514" s="484"/>
      <c r="B514" s="917"/>
      <c r="C514" s="926"/>
      <c r="D514" s="922"/>
      <c r="E514" s="922"/>
      <c r="F514" s="924"/>
      <c r="G514" s="92"/>
      <c r="H514" s="396"/>
      <c r="I514" s="922"/>
      <c r="J514" s="915"/>
      <c r="K514" s="915"/>
      <c r="L514" s="915"/>
      <c r="M514" s="915"/>
      <c r="N514" s="915"/>
      <c r="O514" s="915"/>
      <c r="P514" s="915"/>
      <c r="Q514" s="484"/>
      <c r="R514" s="484"/>
    </row>
    <row r="515" spans="1:18" s="95" customFormat="1" ht="15.75" hidden="1" customHeight="1" outlineLevel="1">
      <c r="A515" s="484"/>
      <c r="B515" s="916">
        <v>168</v>
      </c>
      <c r="C515" s="925"/>
      <c r="D515" s="921"/>
      <c r="E515" s="921" t="s">
        <v>19</v>
      </c>
      <c r="F515" s="923" t="str">
        <f>VLOOKUP(E515,$S$14:$T$18,2,0)</f>
        <v>-</v>
      </c>
      <c r="G515" s="84"/>
      <c r="H515" s="395"/>
      <c r="I515" s="921"/>
      <c r="J515" s="913">
        <f t="shared" ref="J515" si="167">SUM(K515:O517)</f>
        <v>0</v>
      </c>
      <c r="K515" s="913"/>
      <c r="L515" s="913"/>
      <c r="M515" s="913"/>
      <c r="N515" s="913"/>
      <c r="O515" s="913"/>
      <c r="P515" s="913"/>
      <c r="Q515" s="484"/>
      <c r="R515" s="484"/>
    </row>
    <row r="516" spans="1:18" s="95" customFormat="1" ht="15.75" hidden="1" customHeight="1" outlineLevel="1">
      <c r="A516" s="484"/>
      <c r="B516" s="916"/>
      <c r="C516" s="925"/>
      <c r="D516" s="921"/>
      <c r="E516" s="921"/>
      <c r="F516" s="923"/>
      <c r="G516" s="87"/>
      <c r="H516" s="395"/>
      <c r="I516" s="921"/>
      <c r="J516" s="914"/>
      <c r="K516" s="914"/>
      <c r="L516" s="914"/>
      <c r="M516" s="914"/>
      <c r="N516" s="914"/>
      <c r="O516" s="914"/>
      <c r="P516" s="914"/>
      <c r="Q516" s="484"/>
      <c r="R516" s="484"/>
    </row>
    <row r="517" spans="1:18" s="95" customFormat="1" ht="15.75" hidden="1" customHeight="1" outlineLevel="1">
      <c r="A517" s="484"/>
      <c r="B517" s="917"/>
      <c r="C517" s="926"/>
      <c r="D517" s="922"/>
      <c r="E517" s="922"/>
      <c r="F517" s="924"/>
      <c r="G517" s="92"/>
      <c r="H517" s="396"/>
      <c r="I517" s="922"/>
      <c r="J517" s="915"/>
      <c r="K517" s="915"/>
      <c r="L517" s="915"/>
      <c r="M517" s="915"/>
      <c r="N517" s="915"/>
      <c r="O517" s="915"/>
      <c r="P517" s="915"/>
      <c r="Q517" s="484"/>
      <c r="R517" s="484"/>
    </row>
    <row r="518" spans="1:18" s="95" customFormat="1" ht="15.75" hidden="1" customHeight="1" outlineLevel="1">
      <c r="A518" s="484"/>
      <c r="B518" s="916">
        <v>169</v>
      </c>
      <c r="C518" s="925"/>
      <c r="D518" s="921"/>
      <c r="E518" s="921" t="s">
        <v>19</v>
      </c>
      <c r="F518" s="923" t="str">
        <f>VLOOKUP(E518,$S$14:$T$18,2,0)</f>
        <v>-</v>
      </c>
      <c r="G518" s="84"/>
      <c r="H518" s="395"/>
      <c r="I518" s="921"/>
      <c r="J518" s="913">
        <f t="shared" ref="J518" si="168">SUM(K518:O520)</f>
        <v>0</v>
      </c>
      <c r="K518" s="913"/>
      <c r="L518" s="913"/>
      <c r="M518" s="913"/>
      <c r="N518" s="913"/>
      <c r="O518" s="913"/>
      <c r="P518" s="913"/>
      <c r="Q518" s="484"/>
      <c r="R518" s="484"/>
    </row>
    <row r="519" spans="1:18" s="95" customFormat="1" ht="15.75" hidden="1" customHeight="1" outlineLevel="1">
      <c r="A519" s="484"/>
      <c r="B519" s="916"/>
      <c r="C519" s="925"/>
      <c r="D519" s="921"/>
      <c r="E519" s="921"/>
      <c r="F519" s="923"/>
      <c r="G519" s="87"/>
      <c r="H519" s="395"/>
      <c r="I519" s="921"/>
      <c r="J519" s="914"/>
      <c r="K519" s="914"/>
      <c r="L519" s="914"/>
      <c r="M519" s="914"/>
      <c r="N519" s="914"/>
      <c r="O519" s="914"/>
      <c r="P519" s="914"/>
      <c r="Q519" s="484"/>
      <c r="R519" s="484"/>
    </row>
    <row r="520" spans="1:18" s="95" customFormat="1" ht="15.75" hidden="1" customHeight="1" outlineLevel="1">
      <c r="A520" s="484"/>
      <c r="B520" s="917"/>
      <c r="C520" s="926"/>
      <c r="D520" s="922"/>
      <c r="E520" s="922"/>
      <c r="F520" s="924"/>
      <c r="G520" s="92"/>
      <c r="H520" s="396"/>
      <c r="I520" s="922"/>
      <c r="J520" s="915"/>
      <c r="K520" s="915"/>
      <c r="L520" s="915"/>
      <c r="M520" s="915"/>
      <c r="N520" s="915"/>
      <c r="O520" s="915"/>
      <c r="P520" s="915"/>
      <c r="Q520" s="484"/>
      <c r="R520" s="484"/>
    </row>
    <row r="521" spans="1:18" s="95" customFormat="1" ht="15.75" hidden="1" customHeight="1" outlineLevel="1">
      <c r="A521" s="484"/>
      <c r="B521" s="916">
        <v>170</v>
      </c>
      <c r="C521" s="925"/>
      <c r="D521" s="921"/>
      <c r="E521" s="921" t="s">
        <v>19</v>
      </c>
      <c r="F521" s="923" t="str">
        <f>VLOOKUP(E521,$S$14:$T$18,2,0)</f>
        <v>-</v>
      </c>
      <c r="G521" s="84"/>
      <c r="H521" s="395"/>
      <c r="I521" s="921"/>
      <c r="J521" s="913">
        <f t="shared" ref="J521" si="169">SUM(K521:O523)</f>
        <v>0</v>
      </c>
      <c r="K521" s="913"/>
      <c r="L521" s="913"/>
      <c r="M521" s="913"/>
      <c r="N521" s="913"/>
      <c r="O521" s="913"/>
      <c r="P521" s="913"/>
      <c r="Q521" s="484"/>
      <c r="R521" s="484"/>
    </row>
    <row r="522" spans="1:18" s="95" customFormat="1" ht="15.75" hidden="1" customHeight="1" outlineLevel="1">
      <c r="A522" s="484"/>
      <c r="B522" s="916"/>
      <c r="C522" s="925"/>
      <c r="D522" s="921"/>
      <c r="E522" s="921"/>
      <c r="F522" s="923"/>
      <c r="G522" s="87"/>
      <c r="H522" s="395"/>
      <c r="I522" s="921"/>
      <c r="J522" s="914"/>
      <c r="K522" s="914"/>
      <c r="L522" s="914"/>
      <c r="M522" s="914"/>
      <c r="N522" s="914"/>
      <c r="O522" s="914"/>
      <c r="P522" s="914"/>
      <c r="Q522" s="484"/>
      <c r="R522" s="484"/>
    </row>
    <row r="523" spans="1:18" s="95" customFormat="1" ht="15.75" hidden="1" customHeight="1" outlineLevel="1">
      <c r="A523" s="484"/>
      <c r="B523" s="917"/>
      <c r="C523" s="926"/>
      <c r="D523" s="922"/>
      <c r="E523" s="922"/>
      <c r="F523" s="924"/>
      <c r="G523" s="92"/>
      <c r="H523" s="396"/>
      <c r="I523" s="922"/>
      <c r="J523" s="915"/>
      <c r="K523" s="915"/>
      <c r="L523" s="915"/>
      <c r="M523" s="915"/>
      <c r="N523" s="915"/>
      <c r="O523" s="915"/>
      <c r="P523" s="915"/>
      <c r="Q523" s="484"/>
      <c r="R523" s="484"/>
    </row>
    <row r="524" spans="1:18" s="95" customFormat="1" ht="15.75" hidden="1" customHeight="1" outlineLevel="1">
      <c r="A524" s="484"/>
      <c r="B524" s="916">
        <v>171</v>
      </c>
      <c r="C524" s="925"/>
      <c r="D524" s="921"/>
      <c r="E524" s="921" t="s">
        <v>19</v>
      </c>
      <c r="F524" s="923" t="str">
        <f>VLOOKUP(E524,$S$14:$T$18,2,0)</f>
        <v>-</v>
      </c>
      <c r="G524" s="84"/>
      <c r="H524" s="395"/>
      <c r="I524" s="921"/>
      <c r="J524" s="913">
        <f t="shared" ref="J524" si="170">SUM(K524:O526)</f>
        <v>0</v>
      </c>
      <c r="K524" s="913"/>
      <c r="L524" s="913"/>
      <c r="M524" s="913"/>
      <c r="N524" s="913"/>
      <c r="O524" s="913"/>
      <c r="P524" s="913"/>
      <c r="Q524" s="484"/>
      <c r="R524" s="484"/>
    </row>
    <row r="525" spans="1:18" s="95" customFormat="1" ht="15.75" hidden="1" customHeight="1" outlineLevel="1">
      <c r="A525" s="484"/>
      <c r="B525" s="916"/>
      <c r="C525" s="925"/>
      <c r="D525" s="921"/>
      <c r="E525" s="921"/>
      <c r="F525" s="923"/>
      <c r="G525" s="87"/>
      <c r="H525" s="395"/>
      <c r="I525" s="921"/>
      <c r="J525" s="914"/>
      <c r="K525" s="914"/>
      <c r="L525" s="914"/>
      <c r="M525" s="914"/>
      <c r="N525" s="914"/>
      <c r="O525" s="914"/>
      <c r="P525" s="914"/>
      <c r="Q525" s="484"/>
      <c r="R525" s="484"/>
    </row>
    <row r="526" spans="1:18" s="95" customFormat="1" ht="15.75" hidden="1" customHeight="1" outlineLevel="1">
      <c r="A526" s="484"/>
      <c r="B526" s="917"/>
      <c r="C526" s="926"/>
      <c r="D526" s="922"/>
      <c r="E526" s="922"/>
      <c r="F526" s="924"/>
      <c r="G526" s="92"/>
      <c r="H526" s="396"/>
      <c r="I526" s="922"/>
      <c r="J526" s="915"/>
      <c r="K526" s="915"/>
      <c r="L526" s="915"/>
      <c r="M526" s="915"/>
      <c r="N526" s="915"/>
      <c r="O526" s="915"/>
      <c r="P526" s="915"/>
      <c r="Q526" s="484"/>
      <c r="R526" s="484"/>
    </row>
    <row r="527" spans="1:18" s="95" customFormat="1" ht="15.75" hidden="1" customHeight="1" outlineLevel="1">
      <c r="A527" s="484"/>
      <c r="B527" s="916">
        <v>172</v>
      </c>
      <c r="C527" s="925"/>
      <c r="D527" s="921"/>
      <c r="E527" s="921" t="s">
        <v>19</v>
      </c>
      <c r="F527" s="923" t="str">
        <f>VLOOKUP(E527,$S$14:$T$18,2,0)</f>
        <v>-</v>
      </c>
      <c r="G527" s="84"/>
      <c r="H527" s="395"/>
      <c r="I527" s="921"/>
      <c r="J527" s="913">
        <f t="shared" ref="J527" si="171">SUM(K527:O529)</f>
        <v>0</v>
      </c>
      <c r="K527" s="913"/>
      <c r="L527" s="913"/>
      <c r="M527" s="913"/>
      <c r="N527" s="913"/>
      <c r="O527" s="913"/>
      <c r="P527" s="913"/>
      <c r="Q527" s="484"/>
      <c r="R527" s="484"/>
    </row>
    <row r="528" spans="1:18" s="95" customFormat="1" ht="15.75" hidden="1" customHeight="1" outlineLevel="1">
      <c r="A528" s="484"/>
      <c r="B528" s="916"/>
      <c r="C528" s="925"/>
      <c r="D528" s="921"/>
      <c r="E528" s="921"/>
      <c r="F528" s="923"/>
      <c r="G528" s="87"/>
      <c r="H528" s="395"/>
      <c r="I528" s="921"/>
      <c r="J528" s="914"/>
      <c r="K528" s="914"/>
      <c r="L528" s="914"/>
      <c r="M528" s="914"/>
      <c r="N528" s="914"/>
      <c r="O528" s="914"/>
      <c r="P528" s="914"/>
      <c r="Q528" s="484"/>
      <c r="R528" s="484"/>
    </row>
    <row r="529" spans="1:18" s="95" customFormat="1" ht="15.75" hidden="1" customHeight="1" outlineLevel="1">
      <c r="A529" s="484"/>
      <c r="B529" s="917"/>
      <c r="C529" s="926"/>
      <c r="D529" s="922"/>
      <c r="E529" s="922"/>
      <c r="F529" s="924"/>
      <c r="G529" s="92"/>
      <c r="H529" s="396"/>
      <c r="I529" s="922"/>
      <c r="J529" s="915"/>
      <c r="K529" s="915"/>
      <c r="L529" s="915"/>
      <c r="M529" s="915"/>
      <c r="N529" s="915"/>
      <c r="O529" s="915"/>
      <c r="P529" s="915"/>
      <c r="Q529" s="484"/>
      <c r="R529" s="484"/>
    </row>
    <row r="530" spans="1:18" s="95" customFormat="1" ht="15.75" hidden="1" customHeight="1" outlineLevel="1">
      <c r="A530" s="484"/>
      <c r="B530" s="916">
        <v>173</v>
      </c>
      <c r="C530" s="925"/>
      <c r="D530" s="921"/>
      <c r="E530" s="921" t="s">
        <v>19</v>
      </c>
      <c r="F530" s="923" t="str">
        <f>VLOOKUP(E530,$S$14:$T$18,2,0)</f>
        <v>-</v>
      </c>
      <c r="G530" s="84"/>
      <c r="H530" s="395"/>
      <c r="I530" s="921"/>
      <c r="J530" s="913">
        <f t="shared" ref="J530" si="172">SUM(K530:O532)</f>
        <v>0</v>
      </c>
      <c r="K530" s="913"/>
      <c r="L530" s="913"/>
      <c r="M530" s="913"/>
      <c r="N530" s="913"/>
      <c r="O530" s="913"/>
      <c r="P530" s="913"/>
      <c r="Q530" s="484"/>
      <c r="R530" s="484"/>
    </row>
    <row r="531" spans="1:18" s="95" customFormat="1" ht="15.75" hidden="1" customHeight="1" outlineLevel="1">
      <c r="A531" s="484"/>
      <c r="B531" s="916"/>
      <c r="C531" s="925"/>
      <c r="D531" s="921"/>
      <c r="E531" s="921"/>
      <c r="F531" s="923"/>
      <c r="G531" s="87"/>
      <c r="H531" s="395"/>
      <c r="I531" s="921"/>
      <c r="J531" s="914"/>
      <c r="K531" s="914"/>
      <c r="L531" s="914"/>
      <c r="M531" s="914"/>
      <c r="N531" s="914"/>
      <c r="O531" s="914"/>
      <c r="P531" s="914"/>
      <c r="Q531" s="484"/>
      <c r="R531" s="484"/>
    </row>
    <row r="532" spans="1:18" s="95" customFormat="1" ht="15.75" hidden="1" customHeight="1" outlineLevel="1">
      <c r="A532" s="484"/>
      <c r="B532" s="917"/>
      <c r="C532" s="926"/>
      <c r="D532" s="922"/>
      <c r="E532" s="922"/>
      <c r="F532" s="924"/>
      <c r="G532" s="92"/>
      <c r="H532" s="396"/>
      <c r="I532" s="922"/>
      <c r="J532" s="915"/>
      <c r="K532" s="915"/>
      <c r="L532" s="915"/>
      <c r="M532" s="915"/>
      <c r="N532" s="915"/>
      <c r="O532" s="915"/>
      <c r="P532" s="915"/>
      <c r="Q532" s="484"/>
      <c r="R532" s="484"/>
    </row>
    <row r="533" spans="1:18" s="95" customFormat="1" ht="15.75" hidden="1" customHeight="1" outlineLevel="1">
      <c r="A533" s="484"/>
      <c r="B533" s="916">
        <v>174</v>
      </c>
      <c r="C533" s="925"/>
      <c r="D533" s="921"/>
      <c r="E533" s="921" t="s">
        <v>19</v>
      </c>
      <c r="F533" s="923" t="str">
        <f>VLOOKUP(E533,$S$14:$T$18,2,0)</f>
        <v>-</v>
      </c>
      <c r="G533" s="84"/>
      <c r="H533" s="395"/>
      <c r="I533" s="921"/>
      <c r="J533" s="913">
        <f t="shared" ref="J533" si="173">SUM(K533:O535)</f>
        <v>0</v>
      </c>
      <c r="K533" s="913"/>
      <c r="L533" s="913"/>
      <c r="M533" s="913"/>
      <c r="N533" s="913"/>
      <c r="O533" s="913"/>
      <c r="P533" s="913"/>
      <c r="Q533" s="484"/>
      <c r="R533" s="484"/>
    </row>
    <row r="534" spans="1:18" s="95" customFormat="1" ht="15.75" hidden="1" customHeight="1" outlineLevel="1">
      <c r="A534" s="484"/>
      <c r="B534" s="916"/>
      <c r="C534" s="925"/>
      <c r="D534" s="921"/>
      <c r="E534" s="921"/>
      <c r="F534" s="923"/>
      <c r="G534" s="87"/>
      <c r="H534" s="395"/>
      <c r="I534" s="921"/>
      <c r="J534" s="914"/>
      <c r="K534" s="914"/>
      <c r="L534" s="914"/>
      <c r="M534" s="914"/>
      <c r="N534" s="914"/>
      <c r="O534" s="914"/>
      <c r="P534" s="914"/>
      <c r="Q534" s="484"/>
      <c r="R534" s="484"/>
    </row>
    <row r="535" spans="1:18" s="95" customFormat="1" ht="15.75" hidden="1" customHeight="1" outlineLevel="1">
      <c r="A535" s="484"/>
      <c r="B535" s="917"/>
      <c r="C535" s="926"/>
      <c r="D535" s="922"/>
      <c r="E535" s="922"/>
      <c r="F535" s="924"/>
      <c r="G535" s="92"/>
      <c r="H535" s="396"/>
      <c r="I535" s="922"/>
      <c r="J535" s="915"/>
      <c r="K535" s="915"/>
      <c r="L535" s="915"/>
      <c r="M535" s="915"/>
      <c r="N535" s="915"/>
      <c r="O535" s="915"/>
      <c r="P535" s="915"/>
      <c r="Q535" s="484"/>
      <c r="R535" s="484"/>
    </row>
    <row r="536" spans="1:18" s="95" customFormat="1" ht="15.75" hidden="1" customHeight="1" outlineLevel="1">
      <c r="A536" s="484"/>
      <c r="B536" s="916">
        <v>175</v>
      </c>
      <c r="C536" s="925"/>
      <c r="D536" s="921"/>
      <c r="E536" s="921" t="s">
        <v>19</v>
      </c>
      <c r="F536" s="923" t="str">
        <f>VLOOKUP(E536,$S$14:$T$18,2,0)</f>
        <v>-</v>
      </c>
      <c r="G536" s="84"/>
      <c r="H536" s="395"/>
      <c r="I536" s="921"/>
      <c r="J536" s="913">
        <f t="shared" ref="J536" si="174">SUM(K536:O538)</f>
        <v>0</v>
      </c>
      <c r="K536" s="913"/>
      <c r="L536" s="913"/>
      <c r="M536" s="913"/>
      <c r="N536" s="913"/>
      <c r="O536" s="913"/>
      <c r="P536" s="913"/>
      <c r="Q536" s="484"/>
      <c r="R536" s="484"/>
    </row>
    <row r="537" spans="1:18" s="95" customFormat="1" ht="15.75" hidden="1" customHeight="1" outlineLevel="1">
      <c r="A537" s="484"/>
      <c r="B537" s="916"/>
      <c r="C537" s="925"/>
      <c r="D537" s="921"/>
      <c r="E537" s="921"/>
      <c r="F537" s="923"/>
      <c r="G537" s="87"/>
      <c r="H537" s="395"/>
      <c r="I537" s="921"/>
      <c r="J537" s="914"/>
      <c r="K537" s="914"/>
      <c r="L537" s="914"/>
      <c r="M537" s="914"/>
      <c r="N537" s="914"/>
      <c r="O537" s="914"/>
      <c r="P537" s="914"/>
      <c r="Q537" s="484"/>
      <c r="R537" s="484"/>
    </row>
    <row r="538" spans="1:18" s="95" customFormat="1" ht="15.75" hidden="1" customHeight="1" outlineLevel="1">
      <c r="A538" s="484"/>
      <c r="B538" s="917"/>
      <c r="C538" s="926"/>
      <c r="D538" s="922"/>
      <c r="E538" s="922"/>
      <c r="F538" s="924"/>
      <c r="G538" s="92"/>
      <c r="H538" s="396"/>
      <c r="I538" s="922"/>
      <c r="J538" s="915"/>
      <c r="K538" s="915"/>
      <c r="L538" s="915"/>
      <c r="M538" s="915"/>
      <c r="N538" s="915"/>
      <c r="O538" s="915"/>
      <c r="P538" s="915"/>
      <c r="Q538" s="484"/>
      <c r="R538" s="484"/>
    </row>
    <row r="539" spans="1:18" s="95" customFormat="1" ht="15.75" hidden="1" customHeight="1" outlineLevel="1">
      <c r="A539" s="484"/>
      <c r="B539" s="916">
        <v>176</v>
      </c>
      <c r="C539" s="925"/>
      <c r="D539" s="921"/>
      <c r="E539" s="921" t="s">
        <v>19</v>
      </c>
      <c r="F539" s="923" t="str">
        <f>VLOOKUP(E539,$S$14:$T$18,2,0)</f>
        <v>-</v>
      </c>
      <c r="G539" s="84"/>
      <c r="H539" s="395"/>
      <c r="I539" s="921"/>
      <c r="J539" s="913">
        <f t="shared" ref="J539" si="175">SUM(K539:O541)</f>
        <v>0</v>
      </c>
      <c r="K539" s="913"/>
      <c r="L539" s="913"/>
      <c r="M539" s="913"/>
      <c r="N539" s="913"/>
      <c r="O539" s="913"/>
      <c r="P539" s="913"/>
      <c r="Q539" s="484"/>
      <c r="R539" s="484"/>
    </row>
    <row r="540" spans="1:18" s="95" customFormat="1" ht="15.75" hidden="1" customHeight="1" outlineLevel="1">
      <c r="A540" s="484"/>
      <c r="B540" s="916"/>
      <c r="C540" s="925"/>
      <c r="D540" s="921"/>
      <c r="E540" s="921"/>
      <c r="F540" s="923"/>
      <c r="G540" s="87"/>
      <c r="H540" s="395"/>
      <c r="I540" s="921"/>
      <c r="J540" s="914"/>
      <c r="K540" s="914"/>
      <c r="L540" s="914"/>
      <c r="M540" s="914"/>
      <c r="N540" s="914"/>
      <c r="O540" s="914"/>
      <c r="P540" s="914"/>
      <c r="Q540" s="484"/>
      <c r="R540" s="484"/>
    </row>
    <row r="541" spans="1:18" s="95" customFormat="1" ht="15.75" hidden="1" customHeight="1" outlineLevel="1">
      <c r="A541" s="484"/>
      <c r="B541" s="917"/>
      <c r="C541" s="926"/>
      <c r="D541" s="922"/>
      <c r="E541" s="922"/>
      <c r="F541" s="924"/>
      <c r="G541" s="92"/>
      <c r="H541" s="396"/>
      <c r="I541" s="922"/>
      <c r="J541" s="915"/>
      <c r="K541" s="915"/>
      <c r="L541" s="915"/>
      <c r="M541" s="915"/>
      <c r="N541" s="915"/>
      <c r="O541" s="915"/>
      <c r="P541" s="915"/>
      <c r="Q541" s="484"/>
      <c r="R541" s="484"/>
    </row>
    <row r="542" spans="1:18" s="95" customFormat="1" ht="15.75" hidden="1" customHeight="1" outlineLevel="1">
      <c r="A542" s="484"/>
      <c r="B542" s="916">
        <v>177</v>
      </c>
      <c r="C542" s="925"/>
      <c r="D542" s="921"/>
      <c r="E542" s="921" t="s">
        <v>19</v>
      </c>
      <c r="F542" s="923" t="str">
        <f>VLOOKUP(E542,$S$14:$T$18,2,0)</f>
        <v>-</v>
      </c>
      <c r="G542" s="84"/>
      <c r="H542" s="395"/>
      <c r="I542" s="921"/>
      <c r="J542" s="913">
        <f t="shared" ref="J542" si="176">SUM(K542:O544)</f>
        <v>0</v>
      </c>
      <c r="K542" s="913"/>
      <c r="L542" s="913"/>
      <c r="M542" s="913"/>
      <c r="N542" s="913"/>
      <c r="O542" s="913"/>
      <c r="P542" s="913"/>
      <c r="Q542" s="484"/>
      <c r="R542" s="484"/>
    </row>
    <row r="543" spans="1:18" s="95" customFormat="1" ht="15.75" hidden="1" customHeight="1" outlineLevel="1">
      <c r="A543" s="484"/>
      <c r="B543" s="916"/>
      <c r="C543" s="925"/>
      <c r="D543" s="921"/>
      <c r="E543" s="921"/>
      <c r="F543" s="923"/>
      <c r="G543" s="87"/>
      <c r="H543" s="395"/>
      <c r="I543" s="921"/>
      <c r="J543" s="914"/>
      <c r="K543" s="914"/>
      <c r="L543" s="914"/>
      <c r="M543" s="914"/>
      <c r="N543" s="914"/>
      <c r="O543" s="914"/>
      <c r="P543" s="914"/>
      <c r="Q543" s="484"/>
      <c r="R543" s="484"/>
    </row>
    <row r="544" spans="1:18" s="95" customFormat="1" ht="15.75" hidden="1" customHeight="1" outlineLevel="1">
      <c r="A544" s="484"/>
      <c r="B544" s="917"/>
      <c r="C544" s="926"/>
      <c r="D544" s="922"/>
      <c r="E544" s="922"/>
      <c r="F544" s="924"/>
      <c r="G544" s="92"/>
      <c r="H544" s="396"/>
      <c r="I544" s="922"/>
      <c r="J544" s="915"/>
      <c r="K544" s="915"/>
      <c r="L544" s="915"/>
      <c r="M544" s="915"/>
      <c r="N544" s="915"/>
      <c r="O544" s="915"/>
      <c r="P544" s="915"/>
      <c r="Q544" s="484"/>
      <c r="R544" s="484"/>
    </row>
    <row r="545" spans="1:18" s="95" customFormat="1" ht="15.75" hidden="1" customHeight="1" outlineLevel="1">
      <c r="A545" s="484"/>
      <c r="B545" s="916">
        <v>178</v>
      </c>
      <c r="C545" s="925"/>
      <c r="D545" s="921"/>
      <c r="E545" s="921" t="s">
        <v>19</v>
      </c>
      <c r="F545" s="923" t="str">
        <f>VLOOKUP(E545,$S$14:$T$18,2,0)</f>
        <v>-</v>
      </c>
      <c r="G545" s="84"/>
      <c r="H545" s="395"/>
      <c r="I545" s="921"/>
      <c r="J545" s="913">
        <f t="shared" ref="J545" si="177">SUM(K545:O547)</f>
        <v>0</v>
      </c>
      <c r="K545" s="913"/>
      <c r="L545" s="913"/>
      <c r="M545" s="913"/>
      <c r="N545" s="913"/>
      <c r="O545" s="913"/>
      <c r="P545" s="913"/>
      <c r="Q545" s="484"/>
      <c r="R545" s="484"/>
    </row>
    <row r="546" spans="1:18" s="95" customFormat="1" ht="15.75" hidden="1" customHeight="1" outlineLevel="1">
      <c r="A546" s="484"/>
      <c r="B546" s="916"/>
      <c r="C546" s="925"/>
      <c r="D546" s="921"/>
      <c r="E546" s="921"/>
      <c r="F546" s="923"/>
      <c r="G546" s="87"/>
      <c r="H546" s="395"/>
      <c r="I546" s="921"/>
      <c r="J546" s="914"/>
      <c r="K546" s="914"/>
      <c r="L546" s="914"/>
      <c r="M546" s="914"/>
      <c r="N546" s="914"/>
      <c r="O546" s="914"/>
      <c r="P546" s="914"/>
      <c r="Q546" s="484"/>
      <c r="R546" s="484"/>
    </row>
    <row r="547" spans="1:18" s="95" customFormat="1" ht="15.75" hidden="1" customHeight="1" outlineLevel="1">
      <c r="A547" s="484"/>
      <c r="B547" s="917"/>
      <c r="C547" s="926"/>
      <c r="D547" s="922"/>
      <c r="E547" s="922"/>
      <c r="F547" s="924"/>
      <c r="G547" s="92"/>
      <c r="H547" s="396"/>
      <c r="I547" s="922"/>
      <c r="J547" s="915"/>
      <c r="K547" s="915"/>
      <c r="L547" s="915"/>
      <c r="M547" s="915"/>
      <c r="N547" s="915"/>
      <c r="O547" s="915"/>
      <c r="P547" s="915"/>
      <c r="Q547" s="484"/>
      <c r="R547" s="484"/>
    </row>
    <row r="548" spans="1:18" s="95" customFormat="1" ht="15.75" hidden="1" customHeight="1" outlineLevel="1">
      <c r="A548" s="484"/>
      <c r="B548" s="916">
        <v>179</v>
      </c>
      <c r="C548" s="925"/>
      <c r="D548" s="921"/>
      <c r="E548" s="921" t="s">
        <v>19</v>
      </c>
      <c r="F548" s="923" t="str">
        <f>VLOOKUP(E548,$S$14:$T$18,2,0)</f>
        <v>-</v>
      </c>
      <c r="G548" s="84"/>
      <c r="H548" s="395"/>
      <c r="I548" s="921"/>
      <c r="J548" s="913">
        <f t="shared" ref="J548" si="178">SUM(K548:O550)</f>
        <v>0</v>
      </c>
      <c r="K548" s="913"/>
      <c r="L548" s="913"/>
      <c r="M548" s="913"/>
      <c r="N548" s="913"/>
      <c r="O548" s="913"/>
      <c r="P548" s="913"/>
      <c r="Q548" s="484"/>
      <c r="R548" s="484"/>
    </row>
    <row r="549" spans="1:18" s="95" customFormat="1" ht="15.75" hidden="1" customHeight="1" outlineLevel="1">
      <c r="A549" s="484"/>
      <c r="B549" s="916"/>
      <c r="C549" s="925"/>
      <c r="D549" s="921"/>
      <c r="E549" s="921"/>
      <c r="F549" s="923"/>
      <c r="G549" s="87"/>
      <c r="H549" s="395"/>
      <c r="I549" s="921"/>
      <c r="J549" s="914"/>
      <c r="K549" s="914"/>
      <c r="L549" s="914"/>
      <c r="M549" s="914"/>
      <c r="N549" s="914"/>
      <c r="O549" s="914"/>
      <c r="P549" s="914"/>
      <c r="Q549" s="484"/>
      <c r="R549" s="484"/>
    </row>
    <row r="550" spans="1:18" s="95" customFormat="1" ht="15.75" hidden="1" customHeight="1" outlineLevel="1">
      <c r="A550" s="484"/>
      <c r="B550" s="917"/>
      <c r="C550" s="926"/>
      <c r="D550" s="922"/>
      <c r="E550" s="922"/>
      <c r="F550" s="924"/>
      <c r="G550" s="92"/>
      <c r="H550" s="396"/>
      <c r="I550" s="922"/>
      <c r="J550" s="915"/>
      <c r="K550" s="915"/>
      <c r="L550" s="915"/>
      <c r="M550" s="915"/>
      <c r="N550" s="915"/>
      <c r="O550" s="915"/>
      <c r="P550" s="915"/>
      <c r="Q550" s="484"/>
      <c r="R550" s="484"/>
    </row>
    <row r="551" spans="1:18" s="95" customFormat="1" ht="15.75" hidden="1" customHeight="1" outlineLevel="1">
      <c r="A551" s="484"/>
      <c r="B551" s="916">
        <v>180</v>
      </c>
      <c r="C551" s="925"/>
      <c r="D551" s="921"/>
      <c r="E551" s="921" t="s">
        <v>19</v>
      </c>
      <c r="F551" s="923" t="str">
        <f>VLOOKUP(E551,$S$14:$T$18,2,0)</f>
        <v>-</v>
      </c>
      <c r="G551" s="84"/>
      <c r="H551" s="395"/>
      <c r="I551" s="921"/>
      <c r="J551" s="913">
        <f t="shared" ref="J551" si="179">SUM(K551:O553)</f>
        <v>0</v>
      </c>
      <c r="K551" s="913"/>
      <c r="L551" s="913"/>
      <c r="M551" s="913"/>
      <c r="N551" s="913"/>
      <c r="O551" s="913"/>
      <c r="P551" s="913"/>
      <c r="Q551" s="484"/>
      <c r="R551" s="484"/>
    </row>
    <row r="552" spans="1:18" s="95" customFormat="1" ht="15.75" hidden="1" customHeight="1" outlineLevel="1">
      <c r="A552" s="484"/>
      <c r="B552" s="916"/>
      <c r="C552" s="925"/>
      <c r="D552" s="921"/>
      <c r="E552" s="921"/>
      <c r="F552" s="923"/>
      <c r="G552" s="87"/>
      <c r="H552" s="395"/>
      <c r="I552" s="921"/>
      <c r="J552" s="914"/>
      <c r="K552" s="914"/>
      <c r="L552" s="914"/>
      <c r="M552" s="914"/>
      <c r="N552" s="914"/>
      <c r="O552" s="914"/>
      <c r="P552" s="914"/>
      <c r="Q552" s="484"/>
      <c r="R552" s="484"/>
    </row>
    <row r="553" spans="1:18" s="95" customFormat="1" ht="15.75" hidden="1" customHeight="1" outlineLevel="1">
      <c r="A553" s="484"/>
      <c r="B553" s="917"/>
      <c r="C553" s="926"/>
      <c r="D553" s="922"/>
      <c r="E553" s="922"/>
      <c r="F553" s="924"/>
      <c r="G553" s="92"/>
      <c r="H553" s="396"/>
      <c r="I553" s="922"/>
      <c r="J553" s="915"/>
      <c r="K553" s="915"/>
      <c r="L553" s="915"/>
      <c r="M553" s="915"/>
      <c r="N553" s="915"/>
      <c r="O553" s="915"/>
      <c r="P553" s="915"/>
      <c r="Q553" s="484"/>
      <c r="R553" s="484"/>
    </row>
    <row r="554" spans="1:18" s="95" customFormat="1" ht="15.75" hidden="1" customHeight="1" outlineLevel="1">
      <c r="A554" s="484"/>
      <c r="B554" s="916">
        <v>181</v>
      </c>
      <c r="C554" s="925"/>
      <c r="D554" s="921"/>
      <c r="E554" s="921" t="s">
        <v>19</v>
      </c>
      <c r="F554" s="923" t="str">
        <f>VLOOKUP(E554,$S$14:$T$18,2,0)</f>
        <v>-</v>
      </c>
      <c r="G554" s="84"/>
      <c r="H554" s="395"/>
      <c r="I554" s="921"/>
      <c r="J554" s="913">
        <f t="shared" ref="J554" si="180">SUM(K554:O556)</f>
        <v>0</v>
      </c>
      <c r="K554" s="913"/>
      <c r="L554" s="913"/>
      <c r="M554" s="913"/>
      <c r="N554" s="913"/>
      <c r="O554" s="913"/>
      <c r="P554" s="913"/>
      <c r="Q554" s="484"/>
      <c r="R554" s="484"/>
    </row>
    <row r="555" spans="1:18" s="95" customFormat="1" ht="15.75" hidden="1" customHeight="1" outlineLevel="1">
      <c r="A555" s="484"/>
      <c r="B555" s="916"/>
      <c r="C555" s="925"/>
      <c r="D555" s="921"/>
      <c r="E555" s="921"/>
      <c r="F555" s="923"/>
      <c r="G555" s="87"/>
      <c r="H555" s="395"/>
      <c r="I555" s="921"/>
      <c r="J555" s="914"/>
      <c r="K555" s="914"/>
      <c r="L555" s="914"/>
      <c r="M555" s="914"/>
      <c r="N555" s="914"/>
      <c r="O555" s="914"/>
      <c r="P555" s="914"/>
      <c r="Q555" s="484"/>
      <c r="R555" s="484"/>
    </row>
    <row r="556" spans="1:18" s="95" customFormat="1" ht="15.75" hidden="1" customHeight="1" outlineLevel="1">
      <c r="A556" s="484"/>
      <c r="B556" s="917"/>
      <c r="C556" s="926"/>
      <c r="D556" s="922"/>
      <c r="E556" s="922"/>
      <c r="F556" s="924"/>
      <c r="G556" s="92"/>
      <c r="H556" s="396"/>
      <c r="I556" s="922"/>
      <c r="J556" s="915"/>
      <c r="K556" s="915"/>
      <c r="L556" s="915"/>
      <c r="M556" s="915"/>
      <c r="N556" s="915"/>
      <c r="O556" s="915"/>
      <c r="P556" s="915"/>
      <c r="Q556" s="484"/>
      <c r="R556" s="484"/>
    </row>
    <row r="557" spans="1:18" s="95" customFormat="1" ht="15.75" hidden="1" customHeight="1" outlineLevel="1">
      <c r="A557" s="484"/>
      <c r="B557" s="916">
        <v>182</v>
      </c>
      <c r="C557" s="925"/>
      <c r="D557" s="921"/>
      <c r="E557" s="921" t="s">
        <v>19</v>
      </c>
      <c r="F557" s="923" t="str">
        <f>VLOOKUP(E557,$S$14:$T$18,2,0)</f>
        <v>-</v>
      </c>
      <c r="G557" s="84"/>
      <c r="H557" s="395"/>
      <c r="I557" s="921"/>
      <c r="J557" s="913">
        <f t="shared" ref="J557" si="181">SUM(K557:O559)</f>
        <v>0</v>
      </c>
      <c r="K557" s="913"/>
      <c r="L557" s="913"/>
      <c r="M557" s="913"/>
      <c r="N557" s="913"/>
      <c r="O557" s="913"/>
      <c r="P557" s="913"/>
      <c r="Q557" s="484"/>
      <c r="R557" s="484"/>
    </row>
    <row r="558" spans="1:18" s="95" customFormat="1" ht="15.75" hidden="1" customHeight="1" outlineLevel="1">
      <c r="A558" s="484"/>
      <c r="B558" s="916"/>
      <c r="C558" s="925"/>
      <c r="D558" s="921"/>
      <c r="E558" s="921"/>
      <c r="F558" s="923"/>
      <c r="G558" s="87"/>
      <c r="H558" s="395"/>
      <c r="I558" s="921"/>
      <c r="J558" s="914"/>
      <c r="K558" s="914"/>
      <c r="L558" s="914"/>
      <c r="M558" s="914"/>
      <c r="N558" s="914"/>
      <c r="O558" s="914"/>
      <c r="P558" s="914"/>
      <c r="Q558" s="484"/>
      <c r="R558" s="484"/>
    </row>
    <row r="559" spans="1:18" s="95" customFormat="1" ht="15.75" hidden="1" customHeight="1" outlineLevel="1">
      <c r="A559" s="484"/>
      <c r="B559" s="917"/>
      <c r="C559" s="926"/>
      <c r="D559" s="922"/>
      <c r="E559" s="922"/>
      <c r="F559" s="924"/>
      <c r="G559" s="92"/>
      <c r="H559" s="396"/>
      <c r="I559" s="922"/>
      <c r="J559" s="915"/>
      <c r="K559" s="915"/>
      <c r="L559" s="915"/>
      <c r="M559" s="915"/>
      <c r="N559" s="915"/>
      <c r="O559" s="915"/>
      <c r="P559" s="915"/>
      <c r="Q559" s="484"/>
      <c r="R559" s="484"/>
    </row>
    <row r="560" spans="1:18" s="95" customFormat="1" ht="15.75" hidden="1" customHeight="1" outlineLevel="1">
      <c r="A560" s="484"/>
      <c r="B560" s="916">
        <v>183</v>
      </c>
      <c r="C560" s="925"/>
      <c r="D560" s="921"/>
      <c r="E560" s="921" t="s">
        <v>19</v>
      </c>
      <c r="F560" s="923" t="str">
        <f>VLOOKUP(E560,$S$14:$T$18,2,0)</f>
        <v>-</v>
      </c>
      <c r="G560" s="84"/>
      <c r="H560" s="395"/>
      <c r="I560" s="921"/>
      <c r="J560" s="913">
        <f t="shared" ref="J560" si="182">SUM(K560:O562)</f>
        <v>0</v>
      </c>
      <c r="K560" s="913"/>
      <c r="L560" s="913"/>
      <c r="M560" s="913"/>
      <c r="N560" s="913"/>
      <c r="O560" s="913"/>
      <c r="P560" s="913"/>
      <c r="Q560" s="484"/>
      <c r="R560" s="484"/>
    </row>
    <row r="561" spans="1:18" s="95" customFormat="1" ht="15.75" hidden="1" customHeight="1" outlineLevel="1">
      <c r="A561" s="484"/>
      <c r="B561" s="916"/>
      <c r="C561" s="925"/>
      <c r="D561" s="921"/>
      <c r="E561" s="921"/>
      <c r="F561" s="923"/>
      <c r="G561" s="87"/>
      <c r="H561" s="395"/>
      <c r="I561" s="921"/>
      <c r="J561" s="914"/>
      <c r="K561" s="914"/>
      <c r="L561" s="914"/>
      <c r="M561" s="914"/>
      <c r="N561" s="914"/>
      <c r="O561" s="914"/>
      <c r="P561" s="914"/>
      <c r="Q561" s="484"/>
      <c r="R561" s="484"/>
    </row>
    <row r="562" spans="1:18" s="95" customFormat="1" ht="15.75" hidden="1" customHeight="1" outlineLevel="1">
      <c r="A562" s="484"/>
      <c r="B562" s="917"/>
      <c r="C562" s="926"/>
      <c r="D562" s="922"/>
      <c r="E562" s="922"/>
      <c r="F562" s="924"/>
      <c r="G562" s="92"/>
      <c r="H562" s="396"/>
      <c r="I562" s="922"/>
      <c r="J562" s="915"/>
      <c r="K562" s="915"/>
      <c r="L562" s="915"/>
      <c r="M562" s="915"/>
      <c r="N562" s="915"/>
      <c r="O562" s="915"/>
      <c r="P562" s="915"/>
      <c r="Q562" s="484"/>
      <c r="R562" s="484"/>
    </row>
    <row r="563" spans="1:18" s="95" customFormat="1" ht="15.75" hidden="1" customHeight="1" outlineLevel="1">
      <c r="A563" s="484"/>
      <c r="B563" s="916">
        <v>184</v>
      </c>
      <c r="C563" s="925"/>
      <c r="D563" s="921"/>
      <c r="E563" s="921" t="s">
        <v>19</v>
      </c>
      <c r="F563" s="923" t="str">
        <f>VLOOKUP(E563,$S$14:$T$18,2,0)</f>
        <v>-</v>
      </c>
      <c r="G563" s="84"/>
      <c r="H563" s="395"/>
      <c r="I563" s="921"/>
      <c r="J563" s="913">
        <f t="shared" ref="J563" si="183">SUM(K563:O565)</f>
        <v>0</v>
      </c>
      <c r="K563" s="913"/>
      <c r="L563" s="913"/>
      <c r="M563" s="913"/>
      <c r="N563" s="913"/>
      <c r="O563" s="913"/>
      <c r="P563" s="913"/>
      <c r="Q563" s="484"/>
      <c r="R563" s="484"/>
    </row>
    <row r="564" spans="1:18" s="95" customFormat="1" ht="15.75" hidden="1" customHeight="1" outlineLevel="1">
      <c r="A564" s="484"/>
      <c r="B564" s="916"/>
      <c r="C564" s="925"/>
      <c r="D564" s="921"/>
      <c r="E564" s="921"/>
      <c r="F564" s="923"/>
      <c r="G564" s="87"/>
      <c r="H564" s="395"/>
      <c r="I564" s="921"/>
      <c r="J564" s="914"/>
      <c r="K564" s="914"/>
      <c r="L564" s="914"/>
      <c r="M564" s="914"/>
      <c r="N564" s="914"/>
      <c r="O564" s="914"/>
      <c r="P564" s="914"/>
      <c r="Q564" s="484"/>
      <c r="R564" s="484"/>
    </row>
    <row r="565" spans="1:18" s="95" customFormat="1" ht="15.75" hidden="1" customHeight="1" outlineLevel="1">
      <c r="A565" s="484"/>
      <c r="B565" s="917"/>
      <c r="C565" s="926"/>
      <c r="D565" s="922"/>
      <c r="E565" s="922"/>
      <c r="F565" s="924"/>
      <c r="G565" s="92"/>
      <c r="H565" s="396"/>
      <c r="I565" s="922"/>
      <c r="J565" s="915"/>
      <c r="K565" s="915"/>
      <c r="L565" s="915"/>
      <c r="M565" s="915"/>
      <c r="N565" s="915"/>
      <c r="O565" s="915"/>
      <c r="P565" s="915"/>
      <c r="Q565" s="484"/>
      <c r="R565" s="484"/>
    </row>
    <row r="566" spans="1:18" s="95" customFormat="1" ht="15.75" hidden="1" customHeight="1" outlineLevel="1">
      <c r="A566" s="484"/>
      <c r="B566" s="916">
        <v>185</v>
      </c>
      <c r="C566" s="925"/>
      <c r="D566" s="921"/>
      <c r="E566" s="921" t="s">
        <v>19</v>
      </c>
      <c r="F566" s="923" t="str">
        <f>VLOOKUP(E566,$S$14:$T$18,2,0)</f>
        <v>-</v>
      </c>
      <c r="G566" s="84"/>
      <c r="H566" s="395"/>
      <c r="I566" s="921"/>
      <c r="J566" s="913">
        <f t="shared" ref="J566" si="184">SUM(K566:O568)</f>
        <v>0</v>
      </c>
      <c r="K566" s="913"/>
      <c r="L566" s="913"/>
      <c r="M566" s="913"/>
      <c r="N566" s="913"/>
      <c r="O566" s="913"/>
      <c r="P566" s="913"/>
      <c r="Q566" s="484"/>
      <c r="R566" s="484"/>
    </row>
    <row r="567" spans="1:18" s="95" customFormat="1" ht="15.75" hidden="1" customHeight="1" outlineLevel="1">
      <c r="A567" s="484"/>
      <c r="B567" s="916"/>
      <c r="C567" s="925"/>
      <c r="D567" s="921"/>
      <c r="E567" s="921"/>
      <c r="F567" s="923"/>
      <c r="G567" s="87"/>
      <c r="H567" s="395"/>
      <c r="I567" s="921"/>
      <c r="J567" s="914"/>
      <c r="K567" s="914"/>
      <c r="L567" s="914"/>
      <c r="M567" s="914"/>
      <c r="N567" s="914"/>
      <c r="O567" s="914"/>
      <c r="P567" s="914"/>
      <c r="Q567" s="484"/>
      <c r="R567" s="484"/>
    </row>
    <row r="568" spans="1:18" s="95" customFormat="1" ht="15.75" hidden="1" customHeight="1" outlineLevel="1">
      <c r="A568" s="484"/>
      <c r="B568" s="917"/>
      <c r="C568" s="926"/>
      <c r="D568" s="922"/>
      <c r="E568" s="922"/>
      <c r="F568" s="924"/>
      <c r="G568" s="92"/>
      <c r="H568" s="396"/>
      <c r="I568" s="922"/>
      <c r="J568" s="915"/>
      <c r="K568" s="915"/>
      <c r="L568" s="915"/>
      <c r="M568" s="915"/>
      <c r="N568" s="915"/>
      <c r="O568" s="915"/>
      <c r="P568" s="915"/>
      <c r="Q568" s="484"/>
      <c r="R568" s="484"/>
    </row>
    <row r="569" spans="1:18" s="95" customFormat="1" ht="15.75" hidden="1" customHeight="1" outlineLevel="1">
      <c r="A569" s="484"/>
      <c r="B569" s="916">
        <v>186</v>
      </c>
      <c r="C569" s="925"/>
      <c r="D569" s="921"/>
      <c r="E569" s="921" t="s">
        <v>19</v>
      </c>
      <c r="F569" s="923" t="str">
        <f>VLOOKUP(E569,$S$14:$T$18,2,0)</f>
        <v>-</v>
      </c>
      <c r="G569" s="84"/>
      <c r="H569" s="395"/>
      <c r="I569" s="921"/>
      <c r="J569" s="913">
        <f t="shared" ref="J569" si="185">SUM(K569:O571)</f>
        <v>0</v>
      </c>
      <c r="K569" s="913"/>
      <c r="L569" s="913"/>
      <c r="M569" s="913"/>
      <c r="N569" s="913"/>
      <c r="O569" s="913"/>
      <c r="P569" s="913"/>
      <c r="Q569" s="484"/>
      <c r="R569" s="484"/>
    </row>
    <row r="570" spans="1:18" s="95" customFormat="1" ht="15.75" hidden="1" customHeight="1" outlineLevel="1">
      <c r="A570" s="484"/>
      <c r="B570" s="916"/>
      <c r="C570" s="925"/>
      <c r="D570" s="921"/>
      <c r="E570" s="921"/>
      <c r="F570" s="923"/>
      <c r="G570" s="87"/>
      <c r="H570" s="395"/>
      <c r="I570" s="921"/>
      <c r="J570" s="914"/>
      <c r="K570" s="914"/>
      <c r="L570" s="914"/>
      <c r="M570" s="914"/>
      <c r="N570" s="914"/>
      <c r="O570" s="914"/>
      <c r="P570" s="914"/>
      <c r="Q570" s="484"/>
      <c r="R570" s="484"/>
    </row>
    <row r="571" spans="1:18" s="95" customFormat="1" ht="15.75" hidden="1" customHeight="1" outlineLevel="1">
      <c r="A571" s="484"/>
      <c r="B571" s="917"/>
      <c r="C571" s="926"/>
      <c r="D571" s="922"/>
      <c r="E571" s="922"/>
      <c r="F571" s="924"/>
      <c r="G571" s="92"/>
      <c r="H571" s="396"/>
      <c r="I571" s="922"/>
      <c r="J571" s="915"/>
      <c r="K571" s="915"/>
      <c r="L571" s="915"/>
      <c r="M571" s="915"/>
      <c r="N571" s="915"/>
      <c r="O571" s="915"/>
      <c r="P571" s="915"/>
      <c r="Q571" s="484"/>
      <c r="R571" s="484"/>
    </row>
    <row r="572" spans="1:18" s="95" customFormat="1" ht="15.75" hidden="1" customHeight="1" outlineLevel="1">
      <c r="A572" s="484"/>
      <c r="B572" s="916">
        <v>187</v>
      </c>
      <c r="C572" s="925"/>
      <c r="D572" s="921"/>
      <c r="E572" s="921" t="s">
        <v>19</v>
      </c>
      <c r="F572" s="923" t="str">
        <f>VLOOKUP(E572,$S$14:$T$18,2,0)</f>
        <v>-</v>
      </c>
      <c r="G572" s="84"/>
      <c r="H572" s="395"/>
      <c r="I572" s="921"/>
      <c r="J572" s="913">
        <f t="shared" ref="J572" si="186">SUM(K572:O574)</f>
        <v>0</v>
      </c>
      <c r="K572" s="913"/>
      <c r="L572" s="913"/>
      <c r="M572" s="913"/>
      <c r="N572" s="913"/>
      <c r="O572" s="913"/>
      <c r="P572" s="913"/>
      <c r="Q572" s="484"/>
      <c r="R572" s="484"/>
    </row>
    <row r="573" spans="1:18" s="95" customFormat="1" ht="15.75" hidden="1" customHeight="1" outlineLevel="1">
      <c r="A573" s="484"/>
      <c r="B573" s="916"/>
      <c r="C573" s="925"/>
      <c r="D573" s="921"/>
      <c r="E573" s="921"/>
      <c r="F573" s="923"/>
      <c r="G573" s="87"/>
      <c r="H573" s="395"/>
      <c r="I573" s="921"/>
      <c r="J573" s="914"/>
      <c r="K573" s="914"/>
      <c r="L573" s="914"/>
      <c r="M573" s="914"/>
      <c r="N573" s="914"/>
      <c r="O573" s="914"/>
      <c r="P573" s="914"/>
      <c r="Q573" s="484"/>
      <c r="R573" s="484"/>
    </row>
    <row r="574" spans="1:18" s="95" customFormat="1" ht="15.75" hidden="1" customHeight="1" outlineLevel="1">
      <c r="A574" s="484"/>
      <c r="B574" s="917"/>
      <c r="C574" s="926"/>
      <c r="D574" s="922"/>
      <c r="E574" s="922"/>
      <c r="F574" s="924"/>
      <c r="G574" s="92"/>
      <c r="H574" s="396"/>
      <c r="I574" s="922"/>
      <c r="J574" s="915"/>
      <c r="K574" s="915"/>
      <c r="L574" s="915"/>
      <c r="M574" s="915"/>
      <c r="N574" s="915"/>
      <c r="O574" s="915"/>
      <c r="P574" s="915"/>
      <c r="Q574" s="484"/>
      <c r="R574" s="484"/>
    </row>
    <row r="575" spans="1:18" s="95" customFormat="1" ht="15.75" hidden="1" customHeight="1" outlineLevel="1">
      <c r="A575" s="484"/>
      <c r="B575" s="916">
        <v>188</v>
      </c>
      <c r="C575" s="925"/>
      <c r="D575" s="921"/>
      <c r="E575" s="921" t="s">
        <v>19</v>
      </c>
      <c r="F575" s="923" t="str">
        <f>VLOOKUP(E575,$S$14:$T$18,2,0)</f>
        <v>-</v>
      </c>
      <c r="G575" s="84"/>
      <c r="H575" s="395"/>
      <c r="I575" s="921"/>
      <c r="J575" s="913">
        <f t="shared" ref="J575" si="187">SUM(K575:O577)</f>
        <v>0</v>
      </c>
      <c r="K575" s="913"/>
      <c r="L575" s="913"/>
      <c r="M575" s="913"/>
      <c r="N575" s="913"/>
      <c r="O575" s="913"/>
      <c r="P575" s="913"/>
      <c r="Q575" s="484"/>
      <c r="R575" s="484"/>
    </row>
    <row r="576" spans="1:18" s="95" customFormat="1" ht="15.75" hidden="1" customHeight="1" outlineLevel="1">
      <c r="A576" s="484"/>
      <c r="B576" s="916"/>
      <c r="C576" s="925"/>
      <c r="D576" s="921"/>
      <c r="E576" s="921"/>
      <c r="F576" s="923"/>
      <c r="G576" s="87"/>
      <c r="H576" s="395"/>
      <c r="I576" s="921"/>
      <c r="J576" s="914"/>
      <c r="K576" s="914"/>
      <c r="L576" s="914"/>
      <c r="M576" s="914"/>
      <c r="N576" s="914"/>
      <c r="O576" s="914"/>
      <c r="P576" s="914"/>
      <c r="Q576" s="484"/>
      <c r="R576" s="484"/>
    </row>
    <row r="577" spans="1:18" s="95" customFormat="1" ht="15.75" hidden="1" customHeight="1" outlineLevel="1">
      <c r="A577" s="484"/>
      <c r="B577" s="917"/>
      <c r="C577" s="926"/>
      <c r="D577" s="922"/>
      <c r="E577" s="922"/>
      <c r="F577" s="924"/>
      <c r="G577" s="92"/>
      <c r="H577" s="396"/>
      <c r="I577" s="922"/>
      <c r="J577" s="915"/>
      <c r="K577" s="915"/>
      <c r="L577" s="915"/>
      <c r="M577" s="915"/>
      <c r="N577" s="915"/>
      <c r="O577" s="915"/>
      <c r="P577" s="915"/>
      <c r="Q577" s="484"/>
      <c r="R577" s="484"/>
    </row>
    <row r="578" spans="1:18" s="95" customFormat="1" ht="15.75" hidden="1" customHeight="1" outlineLevel="1">
      <c r="A578" s="484"/>
      <c r="B578" s="916">
        <v>189</v>
      </c>
      <c r="C578" s="925"/>
      <c r="D578" s="921"/>
      <c r="E578" s="921" t="s">
        <v>19</v>
      </c>
      <c r="F578" s="923" t="str">
        <f>VLOOKUP(E578,$S$14:$T$18,2,0)</f>
        <v>-</v>
      </c>
      <c r="G578" s="84"/>
      <c r="H578" s="395"/>
      <c r="I578" s="921"/>
      <c r="J578" s="913">
        <f t="shared" ref="J578" si="188">SUM(K578:O580)</f>
        <v>0</v>
      </c>
      <c r="K578" s="913"/>
      <c r="L578" s="913"/>
      <c r="M578" s="913"/>
      <c r="N578" s="913"/>
      <c r="O578" s="913"/>
      <c r="P578" s="913"/>
      <c r="Q578" s="484"/>
      <c r="R578" s="484"/>
    </row>
    <row r="579" spans="1:18" s="95" customFormat="1" ht="15.75" hidden="1" customHeight="1" outlineLevel="1">
      <c r="A579" s="484"/>
      <c r="B579" s="916"/>
      <c r="C579" s="925"/>
      <c r="D579" s="921"/>
      <c r="E579" s="921"/>
      <c r="F579" s="923"/>
      <c r="G579" s="87"/>
      <c r="H579" s="395"/>
      <c r="I579" s="921"/>
      <c r="J579" s="914"/>
      <c r="K579" s="914"/>
      <c r="L579" s="914"/>
      <c r="M579" s="914"/>
      <c r="N579" s="914"/>
      <c r="O579" s="914"/>
      <c r="P579" s="914"/>
      <c r="Q579" s="484"/>
      <c r="R579" s="484"/>
    </row>
    <row r="580" spans="1:18" s="95" customFormat="1" ht="15.75" hidden="1" customHeight="1" outlineLevel="1">
      <c r="A580" s="484"/>
      <c r="B580" s="917"/>
      <c r="C580" s="926"/>
      <c r="D580" s="922"/>
      <c r="E580" s="922"/>
      <c r="F580" s="924"/>
      <c r="G580" s="92"/>
      <c r="H580" s="396"/>
      <c r="I580" s="922"/>
      <c r="J580" s="915"/>
      <c r="K580" s="915"/>
      <c r="L580" s="915"/>
      <c r="M580" s="915"/>
      <c r="N580" s="915"/>
      <c r="O580" s="915"/>
      <c r="P580" s="915"/>
      <c r="Q580" s="484"/>
      <c r="R580" s="484"/>
    </row>
    <row r="581" spans="1:18" s="95" customFormat="1" ht="15.75" hidden="1" customHeight="1" outlineLevel="1">
      <c r="A581" s="484"/>
      <c r="B581" s="916">
        <v>190</v>
      </c>
      <c r="C581" s="925"/>
      <c r="D581" s="921"/>
      <c r="E581" s="921" t="s">
        <v>19</v>
      </c>
      <c r="F581" s="923" t="str">
        <f>VLOOKUP(E581,$S$14:$T$18,2,0)</f>
        <v>-</v>
      </c>
      <c r="G581" s="84"/>
      <c r="H581" s="395"/>
      <c r="I581" s="921"/>
      <c r="J581" s="913">
        <f t="shared" ref="J581" si="189">SUM(K581:O583)</f>
        <v>0</v>
      </c>
      <c r="K581" s="913"/>
      <c r="L581" s="913"/>
      <c r="M581" s="913"/>
      <c r="N581" s="913"/>
      <c r="O581" s="913"/>
      <c r="P581" s="913"/>
      <c r="Q581" s="484"/>
      <c r="R581" s="484"/>
    </row>
    <row r="582" spans="1:18" s="95" customFormat="1" ht="15.75" hidden="1" customHeight="1" outlineLevel="1">
      <c r="A582" s="484"/>
      <c r="B582" s="916"/>
      <c r="C582" s="925"/>
      <c r="D582" s="921"/>
      <c r="E582" s="921"/>
      <c r="F582" s="923"/>
      <c r="G582" s="87"/>
      <c r="H582" s="395"/>
      <c r="I582" s="921"/>
      <c r="J582" s="914"/>
      <c r="K582" s="914"/>
      <c r="L582" s="914"/>
      <c r="M582" s="914"/>
      <c r="N582" s="914"/>
      <c r="O582" s="914"/>
      <c r="P582" s="914"/>
      <c r="Q582" s="484"/>
      <c r="R582" s="484"/>
    </row>
    <row r="583" spans="1:18" s="95" customFormat="1" ht="15.75" hidden="1" customHeight="1" outlineLevel="1">
      <c r="A583" s="484"/>
      <c r="B583" s="917"/>
      <c r="C583" s="926"/>
      <c r="D583" s="922"/>
      <c r="E583" s="922"/>
      <c r="F583" s="924"/>
      <c r="G583" s="92"/>
      <c r="H583" s="396"/>
      <c r="I583" s="922"/>
      <c r="J583" s="915"/>
      <c r="K583" s="915"/>
      <c r="L583" s="915"/>
      <c r="M583" s="915"/>
      <c r="N583" s="915"/>
      <c r="O583" s="915"/>
      <c r="P583" s="915"/>
      <c r="Q583" s="484"/>
      <c r="R583" s="484"/>
    </row>
    <row r="584" spans="1:18" s="95" customFormat="1" ht="15.75" hidden="1" customHeight="1" outlineLevel="1">
      <c r="A584" s="484"/>
      <c r="B584" s="916">
        <v>191</v>
      </c>
      <c r="C584" s="925"/>
      <c r="D584" s="921"/>
      <c r="E584" s="921" t="s">
        <v>19</v>
      </c>
      <c r="F584" s="923" t="str">
        <f>VLOOKUP(E584,$S$14:$T$18,2,0)</f>
        <v>-</v>
      </c>
      <c r="G584" s="84"/>
      <c r="H584" s="395"/>
      <c r="I584" s="921"/>
      <c r="J584" s="913">
        <f t="shared" ref="J584" si="190">SUM(K584:O586)</f>
        <v>0</v>
      </c>
      <c r="K584" s="913"/>
      <c r="L584" s="913"/>
      <c r="M584" s="913"/>
      <c r="N584" s="913"/>
      <c r="O584" s="913"/>
      <c r="P584" s="913"/>
      <c r="Q584" s="484"/>
      <c r="R584" s="484"/>
    </row>
    <row r="585" spans="1:18" s="95" customFormat="1" ht="15.75" hidden="1" customHeight="1" outlineLevel="1">
      <c r="A585" s="484"/>
      <c r="B585" s="916"/>
      <c r="C585" s="925"/>
      <c r="D585" s="921"/>
      <c r="E585" s="921"/>
      <c r="F585" s="923"/>
      <c r="G585" s="87"/>
      <c r="H585" s="395"/>
      <c r="I585" s="921"/>
      <c r="J585" s="914"/>
      <c r="K585" s="914"/>
      <c r="L585" s="914"/>
      <c r="M585" s="914"/>
      <c r="N585" s="914"/>
      <c r="O585" s="914"/>
      <c r="P585" s="914"/>
      <c r="Q585" s="484"/>
      <c r="R585" s="484"/>
    </row>
    <row r="586" spans="1:18" s="95" customFormat="1" ht="15.75" hidden="1" customHeight="1" outlineLevel="1">
      <c r="A586" s="484"/>
      <c r="B586" s="917"/>
      <c r="C586" s="926"/>
      <c r="D586" s="922"/>
      <c r="E586" s="922"/>
      <c r="F586" s="924"/>
      <c r="G586" s="92"/>
      <c r="H586" s="396"/>
      <c r="I586" s="922"/>
      <c r="J586" s="915"/>
      <c r="K586" s="915"/>
      <c r="L586" s="915"/>
      <c r="M586" s="915"/>
      <c r="N586" s="915"/>
      <c r="O586" s="915"/>
      <c r="P586" s="915"/>
      <c r="Q586" s="484"/>
      <c r="R586" s="484"/>
    </row>
    <row r="587" spans="1:18" s="95" customFormat="1" ht="15.75" hidden="1" customHeight="1" outlineLevel="1">
      <c r="A587" s="484"/>
      <c r="B587" s="916">
        <v>192</v>
      </c>
      <c r="C587" s="925"/>
      <c r="D587" s="921"/>
      <c r="E587" s="921" t="s">
        <v>19</v>
      </c>
      <c r="F587" s="923" t="str">
        <f>VLOOKUP(E587,$S$14:$T$18,2,0)</f>
        <v>-</v>
      </c>
      <c r="G587" s="84"/>
      <c r="H587" s="395"/>
      <c r="I587" s="921"/>
      <c r="J587" s="913">
        <f t="shared" ref="J587" si="191">SUM(K587:O589)</f>
        <v>0</v>
      </c>
      <c r="K587" s="913"/>
      <c r="L587" s="913"/>
      <c r="M587" s="913"/>
      <c r="N587" s="913"/>
      <c r="O587" s="913"/>
      <c r="P587" s="913"/>
      <c r="Q587" s="484"/>
      <c r="R587" s="484"/>
    </row>
    <row r="588" spans="1:18" s="95" customFormat="1" ht="15.75" hidden="1" customHeight="1" outlineLevel="1">
      <c r="A588" s="484"/>
      <c r="B588" s="916"/>
      <c r="C588" s="925"/>
      <c r="D588" s="921"/>
      <c r="E588" s="921"/>
      <c r="F588" s="923"/>
      <c r="G588" s="87"/>
      <c r="H588" s="395"/>
      <c r="I588" s="921"/>
      <c r="J588" s="914"/>
      <c r="K588" s="914"/>
      <c r="L588" s="914"/>
      <c r="M588" s="914"/>
      <c r="N588" s="914"/>
      <c r="O588" s="914"/>
      <c r="P588" s="914"/>
      <c r="Q588" s="484"/>
      <c r="R588" s="484"/>
    </row>
    <row r="589" spans="1:18" s="95" customFormat="1" ht="15.75" hidden="1" customHeight="1" outlineLevel="1">
      <c r="A589" s="484"/>
      <c r="B589" s="917"/>
      <c r="C589" s="926"/>
      <c r="D589" s="922"/>
      <c r="E589" s="922"/>
      <c r="F589" s="924"/>
      <c r="G589" s="92"/>
      <c r="H589" s="396"/>
      <c r="I589" s="922"/>
      <c r="J589" s="915"/>
      <c r="K589" s="915"/>
      <c r="L589" s="915"/>
      <c r="M589" s="915"/>
      <c r="N589" s="915"/>
      <c r="O589" s="915"/>
      <c r="P589" s="915"/>
      <c r="Q589" s="484"/>
      <c r="R589" s="484"/>
    </row>
    <row r="590" spans="1:18" s="95" customFormat="1" ht="15.75" hidden="1" customHeight="1" outlineLevel="1">
      <c r="A590" s="484"/>
      <c r="B590" s="916">
        <v>193</v>
      </c>
      <c r="C590" s="925"/>
      <c r="D590" s="921"/>
      <c r="E590" s="921" t="s">
        <v>19</v>
      </c>
      <c r="F590" s="923" t="str">
        <f>VLOOKUP(E590,$S$14:$T$18,2,0)</f>
        <v>-</v>
      </c>
      <c r="G590" s="84"/>
      <c r="H590" s="395"/>
      <c r="I590" s="921"/>
      <c r="J590" s="913">
        <f t="shared" ref="J590" si="192">SUM(K590:O592)</f>
        <v>0</v>
      </c>
      <c r="K590" s="913"/>
      <c r="L590" s="913"/>
      <c r="M590" s="913"/>
      <c r="N590" s="913"/>
      <c r="O590" s="913"/>
      <c r="P590" s="913"/>
      <c r="Q590" s="484"/>
      <c r="R590" s="484"/>
    </row>
    <row r="591" spans="1:18" s="95" customFormat="1" ht="15.75" hidden="1" customHeight="1" outlineLevel="1">
      <c r="A591" s="484"/>
      <c r="B591" s="916"/>
      <c r="C591" s="925"/>
      <c r="D591" s="921"/>
      <c r="E591" s="921"/>
      <c r="F591" s="923"/>
      <c r="G591" s="87"/>
      <c r="H591" s="395"/>
      <c r="I591" s="921"/>
      <c r="J591" s="914"/>
      <c r="K591" s="914"/>
      <c r="L591" s="914"/>
      <c r="M591" s="914"/>
      <c r="N591" s="914"/>
      <c r="O591" s="914"/>
      <c r="P591" s="914"/>
      <c r="Q591" s="484"/>
      <c r="R591" s="484"/>
    </row>
    <row r="592" spans="1:18" s="95" customFormat="1" ht="15.75" hidden="1" customHeight="1" outlineLevel="1">
      <c r="A592" s="484"/>
      <c r="B592" s="917"/>
      <c r="C592" s="926"/>
      <c r="D592" s="922"/>
      <c r="E592" s="922"/>
      <c r="F592" s="924"/>
      <c r="G592" s="92"/>
      <c r="H592" s="396"/>
      <c r="I592" s="922"/>
      <c r="J592" s="915"/>
      <c r="K592" s="915"/>
      <c r="L592" s="915"/>
      <c r="M592" s="915"/>
      <c r="N592" s="915"/>
      <c r="O592" s="915"/>
      <c r="P592" s="915"/>
      <c r="Q592" s="484"/>
      <c r="R592" s="484"/>
    </row>
    <row r="593" spans="1:18" s="95" customFormat="1" ht="15.75" hidden="1" customHeight="1" outlineLevel="1">
      <c r="A593" s="484"/>
      <c r="B593" s="916">
        <v>194</v>
      </c>
      <c r="C593" s="925"/>
      <c r="D593" s="921"/>
      <c r="E593" s="921" t="s">
        <v>19</v>
      </c>
      <c r="F593" s="923" t="str">
        <f>VLOOKUP(E593,$S$14:$T$18,2,0)</f>
        <v>-</v>
      </c>
      <c r="G593" s="84"/>
      <c r="H593" s="395"/>
      <c r="I593" s="921"/>
      <c r="J593" s="913">
        <f t="shared" ref="J593" si="193">SUM(K593:O595)</f>
        <v>0</v>
      </c>
      <c r="K593" s="913"/>
      <c r="L593" s="913"/>
      <c r="M593" s="913"/>
      <c r="N593" s="913"/>
      <c r="O593" s="913"/>
      <c r="P593" s="913"/>
      <c r="Q593" s="484"/>
      <c r="R593" s="484"/>
    </row>
    <row r="594" spans="1:18" s="95" customFormat="1" ht="15.75" hidden="1" customHeight="1" outlineLevel="1">
      <c r="A594" s="484"/>
      <c r="B594" s="916"/>
      <c r="C594" s="925"/>
      <c r="D594" s="921"/>
      <c r="E594" s="921"/>
      <c r="F594" s="923"/>
      <c r="G594" s="87"/>
      <c r="H594" s="395"/>
      <c r="I594" s="921"/>
      <c r="J594" s="914"/>
      <c r="K594" s="914"/>
      <c r="L594" s="914"/>
      <c r="M594" s="914"/>
      <c r="N594" s="914"/>
      <c r="O594" s="914"/>
      <c r="P594" s="914"/>
      <c r="Q594" s="484"/>
      <c r="R594" s="484"/>
    </row>
    <row r="595" spans="1:18" s="95" customFormat="1" ht="15.75" hidden="1" customHeight="1" outlineLevel="1">
      <c r="A595" s="484"/>
      <c r="B595" s="917"/>
      <c r="C595" s="926"/>
      <c r="D595" s="922"/>
      <c r="E595" s="922"/>
      <c r="F595" s="924"/>
      <c r="G595" s="92"/>
      <c r="H595" s="396"/>
      <c r="I595" s="922"/>
      <c r="J595" s="915"/>
      <c r="K595" s="915"/>
      <c r="L595" s="915"/>
      <c r="M595" s="915"/>
      <c r="N595" s="915"/>
      <c r="O595" s="915"/>
      <c r="P595" s="915"/>
      <c r="Q595" s="484"/>
      <c r="R595" s="484"/>
    </row>
    <row r="596" spans="1:18" s="95" customFormat="1" ht="15.75" hidden="1" customHeight="1" outlineLevel="1">
      <c r="A596" s="484"/>
      <c r="B596" s="916">
        <v>195</v>
      </c>
      <c r="C596" s="925"/>
      <c r="D596" s="921"/>
      <c r="E596" s="921" t="s">
        <v>19</v>
      </c>
      <c r="F596" s="923" t="str">
        <f>VLOOKUP(E596,$S$14:$T$18,2,0)</f>
        <v>-</v>
      </c>
      <c r="G596" s="84"/>
      <c r="H596" s="395"/>
      <c r="I596" s="921"/>
      <c r="J596" s="913">
        <f t="shared" ref="J596" si="194">SUM(K596:O598)</f>
        <v>0</v>
      </c>
      <c r="K596" s="913"/>
      <c r="L596" s="913"/>
      <c r="M596" s="913"/>
      <c r="N596" s="913"/>
      <c r="O596" s="913"/>
      <c r="P596" s="913"/>
      <c r="Q596" s="484"/>
      <c r="R596" s="484"/>
    </row>
    <row r="597" spans="1:18" s="95" customFormat="1" ht="15.75" hidden="1" customHeight="1" outlineLevel="1">
      <c r="A597" s="484"/>
      <c r="B597" s="916"/>
      <c r="C597" s="925"/>
      <c r="D597" s="921"/>
      <c r="E597" s="921"/>
      <c r="F597" s="923"/>
      <c r="G597" s="87"/>
      <c r="H597" s="395"/>
      <c r="I597" s="921"/>
      <c r="J597" s="914"/>
      <c r="K597" s="914"/>
      <c r="L597" s="914"/>
      <c r="M597" s="914"/>
      <c r="N597" s="914"/>
      <c r="O597" s="914"/>
      <c r="P597" s="914"/>
      <c r="Q597" s="484"/>
      <c r="R597" s="484"/>
    </row>
    <row r="598" spans="1:18" s="95" customFormat="1" ht="15.75" hidden="1" customHeight="1" outlineLevel="1">
      <c r="A598" s="484"/>
      <c r="B598" s="917"/>
      <c r="C598" s="926"/>
      <c r="D598" s="922"/>
      <c r="E598" s="922"/>
      <c r="F598" s="924"/>
      <c r="G598" s="92"/>
      <c r="H598" s="396"/>
      <c r="I598" s="922"/>
      <c r="J598" s="915"/>
      <c r="K598" s="915"/>
      <c r="L598" s="915"/>
      <c r="M598" s="915"/>
      <c r="N598" s="915"/>
      <c r="O598" s="915"/>
      <c r="P598" s="915"/>
      <c r="Q598" s="484"/>
      <c r="R598" s="484"/>
    </row>
    <row r="599" spans="1:18" s="95" customFormat="1" ht="15.75" hidden="1" customHeight="1" outlineLevel="1">
      <c r="A599" s="484"/>
      <c r="B599" s="916">
        <v>196</v>
      </c>
      <c r="C599" s="925"/>
      <c r="D599" s="921"/>
      <c r="E599" s="921" t="s">
        <v>19</v>
      </c>
      <c r="F599" s="923" t="str">
        <f>VLOOKUP(E599,$S$14:$T$18,2,0)</f>
        <v>-</v>
      </c>
      <c r="G599" s="84"/>
      <c r="H599" s="395"/>
      <c r="I599" s="921"/>
      <c r="J599" s="913">
        <f t="shared" ref="J599" si="195">SUM(K599:O601)</f>
        <v>0</v>
      </c>
      <c r="K599" s="913"/>
      <c r="L599" s="913"/>
      <c r="M599" s="913"/>
      <c r="N599" s="913"/>
      <c r="O599" s="913"/>
      <c r="P599" s="913"/>
      <c r="Q599" s="484"/>
      <c r="R599" s="484"/>
    </row>
    <row r="600" spans="1:18" s="95" customFormat="1" ht="15.75" hidden="1" customHeight="1" outlineLevel="1">
      <c r="A600" s="484"/>
      <c r="B600" s="916"/>
      <c r="C600" s="925"/>
      <c r="D600" s="921"/>
      <c r="E600" s="921"/>
      <c r="F600" s="923"/>
      <c r="G600" s="87"/>
      <c r="H600" s="395"/>
      <c r="I600" s="921"/>
      <c r="J600" s="914"/>
      <c r="K600" s="914"/>
      <c r="L600" s="914"/>
      <c r="M600" s="914"/>
      <c r="N600" s="914"/>
      <c r="O600" s="914"/>
      <c r="P600" s="914"/>
      <c r="Q600" s="484"/>
      <c r="R600" s="484"/>
    </row>
    <row r="601" spans="1:18" s="95" customFormat="1" ht="15.75" hidden="1" customHeight="1" outlineLevel="1">
      <c r="A601" s="484"/>
      <c r="B601" s="917"/>
      <c r="C601" s="926"/>
      <c r="D601" s="922"/>
      <c r="E601" s="922"/>
      <c r="F601" s="924"/>
      <c r="G601" s="92"/>
      <c r="H601" s="396"/>
      <c r="I601" s="922"/>
      <c r="J601" s="915"/>
      <c r="K601" s="915"/>
      <c r="L601" s="915"/>
      <c r="M601" s="915"/>
      <c r="N601" s="915"/>
      <c r="O601" s="915"/>
      <c r="P601" s="915"/>
      <c r="Q601" s="484"/>
      <c r="R601" s="484"/>
    </row>
    <row r="602" spans="1:18" s="95" customFormat="1" ht="15.75" hidden="1" customHeight="1" outlineLevel="1">
      <c r="A602" s="484"/>
      <c r="B602" s="916">
        <v>197</v>
      </c>
      <c r="C602" s="925"/>
      <c r="D602" s="921"/>
      <c r="E602" s="921" t="s">
        <v>19</v>
      </c>
      <c r="F602" s="923" t="str">
        <f>VLOOKUP(E602,$S$14:$T$18,2,0)</f>
        <v>-</v>
      </c>
      <c r="G602" s="84"/>
      <c r="H602" s="395"/>
      <c r="I602" s="921"/>
      <c r="J602" s="913">
        <f t="shared" ref="J602" si="196">SUM(K602:O604)</f>
        <v>0</v>
      </c>
      <c r="K602" s="913"/>
      <c r="L602" s="913"/>
      <c r="M602" s="913"/>
      <c r="N602" s="913"/>
      <c r="O602" s="913"/>
      <c r="P602" s="913"/>
      <c r="Q602" s="484"/>
      <c r="R602" s="484"/>
    </row>
    <row r="603" spans="1:18" s="95" customFormat="1" ht="15.75" hidden="1" customHeight="1" outlineLevel="1">
      <c r="A603" s="484"/>
      <c r="B603" s="916"/>
      <c r="C603" s="925"/>
      <c r="D603" s="921"/>
      <c r="E603" s="921"/>
      <c r="F603" s="923"/>
      <c r="G603" s="87"/>
      <c r="H603" s="395"/>
      <c r="I603" s="921"/>
      <c r="J603" s="914"/>
      <c r="K603" s="914"/>
      <c r="L603" s="914"/>
      <c r="M603" s="914"/>
      <c r="N603" s="914"/>
      <c r="O603" s="914"/>
      <c r="P603" s="914"/>
      <c r="Q603" s="484"/>
      <c r="R603" s="484"/>
    </row>
    <row r="604" spans="1:18" s="95" customFormat="1" ht="15.75" hidden="1" customHeight="1" outlineLevel="1">
      <c r="A604" s="484"/>
      <c r="B604" s="917"/>
      <c r="C604" s="926"/>
      <c r="D604" s="922"/>
      <c r="E604" s="922"/>
      <c r="F604" s="924"/>
      <c r="G604" s="92"/>
      <c r="H604" s="396"/>
      <c r="I604" s="922"/>
      <c r="J604" s="915"/>
      <c r="K604" s="915"/>
      <c r="L604" s="915"/>
      <c r="M604" s="915"/>
      <c r="N604" s="915"/>
      <c r="O604" s="915"/>
      <c r="P604" s="915"/>
      <c r="Q604" s="484"/>
      <c r="R604" s="484"/>
    </row>
    <row r="605" spans="1:18" s="95" customFormat="1" ht="15.75" hidden="1" customHeight="1" outlineLevel="1">
      <c r="A605" s="484"/>
      <c r="B605" s="916">
        <v>198</v>
      </c>
      <c r="C605" s="925"/>
      <c r="D605" s="921"/>
      <c r="E605" s="921" t="s">
        <v>19</v>
      </c>
      <c r="F605" s="923" t="str">
        <f>VLOOKUP(E605,$S$14:$T$18,2,0)</f>
        <v>-</v>
      </c>
      <c r="G605" s="84"/>
      <c r="H605" s="395"/>
      <c r="I605" s="921"/>
      <c r="J605" s="913">
        <f t="shared" ref="J605" si="197">SUM(K605:O607)</f>
        <v>0</v>
      </c>
      <c r="K605" s="913"/>
      <c r="L605" s="913"/>
      <c r="M605" s="913"/>
      <c r="N605" s="913"/>
      <c r="O605" s="913"/>
      <c r="P605" s="913"/>
      <c r="Q605" s="484"/>
      <c r="R605" s="484"/>
    </row>
    <row r="606" spans="1:18" s="95" customFormat="1" ht="15.75" hidden="1" customHeight="1" outlineLevel="1">
      <c r="A606" s="484"/>
      <c r="B606" s="916"/>
      <c r="C606" s="925"/>
      <c r="D606" s="921"/>
      <c r="E606" s="921"/>
      <c r="F606" s="923"/>
      <c r="G606" s="87"/>
      <c r="H606" s="395"/>
      <c r="I606" s="921"/>
      <c r="J606" s="914"/>
      <c r="K606" s="914"/>
      <c r="L606" s="914"/>
      <c r="M606" s="914"/>
      <c r="N606" s="914"/>
      <c r="O606" s="914"/>
      <c r="P606" s="914"/>
      <c r="Q606" s="484"/>
      <c r="R606" s="484"/>
    </row>
    <row r="607" spans="1:18" s="95" customFormat="1" ht="15.75" hidden="1" customHeight="1" outlineLevel="1">
      <c r="A607" s="484"/>
      <c r="B607" s="917"/>
      <c r="C607" s="926"/>
      <c r="D607" s="922"/>
      <c r="E607" s="922"/>
      <c r="F607" s="924"/>
      <c r="G607" s="92"/>
      <c r="H607" s="396"/>
      <c r="I607" s="922"/>
      <c r="J607" s="915"/>
      <c r="K607" s="915"/>
      <c r="L607" s="915"/>
      <c r="M607" s="915"/>
      <c r="N607" s="915"/>
      <c r="O607" s="915"/>
      <c r="P607" s="915"/>
      <c r="Q607" s="484"/>
      <c r="R607" s="484"/>
    </row>
    <row r="608" spans="1:18" s="95" customFormat="1" ht="15.75" hidden="1" customHeight="1" outlineLevel="1">
      <c r="A608" s="484"/>
      <c r="B608" s="916">
        <v>199</v>
      </c>
      <c r="C608" s="925"/>
      <c r="D608" s="921"/>
      <c r="E608" s="921" t="s">
        <v>19</v>
      </c>
      <c r="F608" s="923" t="str">
        <f>VLOOKUP(E608,$S$14:$T$18,2,0)</f>
        <v>-</v>
      </c>
      <c r="G608" s="84"/>
      <c r="H608" s="395"/>
      <c r="I608" s="921"/>
      <c r="J608" s="913">
        <f t="shared" ref="J608" si="198">SUM(K608:O610)</f>
        <v>0</v>
      </c>
      <c r="K608" s="913"/>
      <c r="L608" s="913"/>
      <c r="M608" s="913"/>
      <c r="N608" s="913"/>
      <c r="O608" s="913"/>
      <c r="P608" s="913"/>
      <c r="Q608" s="484"/>
      <c r="R608" s="484"/>
    </row>
    <row r="609" spans="1:18" s="95" customFormat="1" ht="15.75" hidden="1" customHeight="1" outlineLevel="1">
      <c r="A609" s="484"/>
      <c r="B609" s="916"/>
      <c r="C609" s="925"/>
      <c r="D609" s="921"/>
      <c r="E609" s="921"/>
      <c r="F609" s="923"/>
      <c r="G609" s="87"/>
      <c r="H609" s="395"/>
      <c r="I609" s="921"/>
      <c r="J609" s="914"/>
      <c r="K609" s="914"/>
      <c r="L609" s="914"/>
      <c r="M609" s="914"/>
      <c r="N609" s="914"/>
      <c r="O609" s="914"/>
      <c r="P609" s="914"/>
      <c r="Q609" s="484"/>
      <c r="R609" s="484"/>
    </row>
    <row r="610" spans="1:18" s="95" customFormat="1" ht="15.75" hidden="1" customHeight="1" outlineLevel="1">
      <c r="A610" s="484"/>
      <c r="B610" s="917"/>
      <c r="C610" s="926"/>
      <c r="D610" s="922"/>
      <c r="E610" s="922"/>
      <c r="F610" s="924"/>
      <c r="G610" s="92"/>
      <c r="H610" s="396"/>
      <c r="I610" s="922"/>
      <c r="J610" s="915"/>
      <c r="K610" s="915"/>
      <c r="L610" s="915"/>
      <c r="M610" s="915"/>
      <c r="N610" s="915"/>
      <c r="O610" s="915"/>
      <c r="P610" s="915"/>
      <c r="Q610" s="484"/>
      <c r="R610" s="484"/>
    </row>
    <row r="611" spans="1:18" s="95" customFormat="1" ht="15.75" hidden="1" customHeight="1" outlineLevel="1">
      <c r="A611" s="484"/>
      <c r="B611" s="916">
        <v>200</v>
      </c>
      <c r="C611" s="918" t="e">
        <f>CONCATENATE("Inne ",IF(#REF!=0,0,ROUND(#REF!/#REF!*100,1))," %")</f>
        <v>#REF!</v>
      </c>
      <c r="D611" s="921"/>
      <c r="E611" s="921" t="s">
        <v>19</v>
      </c>
      <c r="F611" s="923" t="str">
        <f>VLOOKUP(E611,$S$14:$T$18,2,0)</f>
        <v>-</v>
      </c>
      <c r="G611" s="84"/>
      <c r="H611" s="395"/>
      <c r="I611" s="921"/>
      <c r="J611" s="913">
        <f t="shared" ref="J611" si="199">SUM(K611:O613)</f>
        <v>0</v>
      </c>
      <c r="K611" s="913"/>
      <c r="L611" s="913"/>
      <c r="M611" s="913"/>
      <c r="N611" s="913"/>
      <c r="O611" s="913"/>
      <c r="P611" s="913"/>
      <c r="Q611" s="484"/>
      <c r="R611" s="484"/>
    </row>
    <row r="612" spans="1:18" s="95" customFormat="1" ht="15.75" hidden="1" customHeight="1" outlineLevel="1">
      <c r="A612" s="484"/>
      <c r="B612" s="916"/>
      <c r="C612" s="919"/>
      <c r="D612" s="921"/>
      <c r="E612" s="921"/>
      <c r="F612" s="923"/>
      <c r="G612" s="87"/>
      <c r="H612" s="395"/>
      <c r="I612" s="921"/>
      <c r="J612" s="914"/>
      <c r="K612" s="914"/>
      <c r="L612" s="914"/>
      <c r="M612" s="914"/>
      <c r="N612" s="914"/>
      <c r="O612" s="914"/>
      <c r="P612" s="914"/>
      <c r="Q612" s="484"/>
      <c r="R612" s="484"/>
    </row>
    <row r="613" spans="1:18" s="95" customFormat="1" ht="15.75" hidden="1" customHeight="1" outlineLevel="1" thickBot="1">
      <c r="A613" s="484"/>
      <c r="B613" s="917"/>
      <c r="C613" s="920"/>
      <c r="D613" s="922"/>
      <c r="E613" s="922"/>
      <c r="F613" s="924"/>
      <c r="G613" s="92"/>
      <c r="H613" s="396"/>
      <c r="I613" s="922"/>
      <c r="J613" s="943"/>
      <c r="K613" s="915"/>
      <c r="L613" s="915"/>
      <c r="M613" s="915"/>
      <c r="N613" s="915"/>
      <c r="O613" s="915"/>
      <c r="P613" s="915"/>
      <c r="Q613" s="484"/>
      <c r="R613" s="484"/>
    </row>
    <row r="614" spans="1:18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  <c r="R614" s="484"/>
    </row>
    <row r="615" spans="1:18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  <c r="R615" s="485"/>
    </row>
    <row r="616" spans="1:18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  <c r="R616" s="448"/>
    </row>
    <row r="617" spans="1:18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  <c r="R617" s="448"/>
    </row>
    <row r="618" spans="1:18">
      <c r="F618" s="97"/>
    </row>
    <row r="619" spans="1:18">
      <c r="F619" s="97"/>
    </row>
    <row r="620" spans="1:18">
      <c r="F620" s="97"/>
    </row>
    <row r="621" spans="1:18">
      <c r="F621" s="97"/>
    </row>
    <row r="622" spans="1:18">
      <c r="F622" s="927"/>
      <c r="G622" s="928"/>
      <c r="H622" s="928"/>
      <c r="I622" s="928"/>
      <c r="J622" s="512"/>
      <c r="K622" s="654"/>
      <c r="L622" s="654"/>
      <c r="M622" s="512"/>
      <c r="N622" s="512"/>
      <c r="O622" s="69"/>
      <c r="P622" s="68"/>
    </row>
    <row r="623" spans="1:18">
      <c r="F623" s="97"/>
    </row>
    <row r="624" spans="1:18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K611:K613"/>
    <mergeCell ref="L611:L613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K557:K559"/>
    <mergeCell ref="L557:L559"/>
    <mergeCell ref="K560:K562"/>
    <mergeCell ref="L560:L562"/>
    <mergeCell ref="K563:K565"/>
    <mergeCell ref="L563:L565"/>
    <mergeCell ref="K512:K514"/>
    <mergeCell ref="L512:L514"/>
    <mergeCell ref="K515:K517"/>
    <mergeCell ref="L515:L517"/>
    <mergeCell ref="K518:K520"/>
    <mergeCell ref="L518:L520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K509:K511"/>
    <mergeCell ref="L509:L511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K455:K457"/>
    <mergeCell ref="L455:L457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95:K397"/>
    <mergeCell ref="L395:L397"/>
    <mergeCell ref="K398:K400"/>
    <mergeCell ref="L398:L400"/>
    <mergeCell ref="K401:K403"/>
    <mergeCell ref="L401:L403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K347:K349"/>
    <mergeCell ref="L347:L349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L287:L289"/>
    <mergeCell ref="K290:K292"/>
    <mergeCell ref="L290:L292"/>
    <mergeCell ref="K293:K295"/>
    <mergeCell ref="L293:L295"/>
    <mergeCell ref="K242:K244"/>
    <mergeCell ref="L242:L244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K239:K241"/>
    <mergeCell ref="L239:L241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K182:K184"/>
    <mergeCell ref="L182:L184"/>
    <mergeCell ref="K185:K187"/>
    <mergeCell ref="L185:L187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119:K121"/>
    <mergeCell ref="L119:L121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K89:K91"/>
    <mergeCell ref="L89:L91"/>
    <mergeCell ref="K92:K94"/>
    <mergeCell ref="L92:L94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56:K58"/>
    <mergeCell ref="L56:L58"/>
    <mergeCell ref="K59:K61"/>
    <mergeCell ref="L59:L61"/>
    <mergeCell ref="K62:K64"/>
    <mergeCell ref="L62:L64"/>
    <mergeCell ref="J572:J574"/>
    <mergeCell ref="J575:J577"/>
    <mergeCell ref="J578:J580"/>
    <mergeCell ref="J581:J583"/>
    <mergeCell ref="J584:J586"/>
    <mergeCell ref="J587:J589"/>
    <mergeCell ref="J590:J592"/>
    <mergeCell ref="J593:J595"/>
    <mergeCell ref="J596:J598"/>
    <mergeCell ref="J599:J601"/>
    <mergeCell ref="J602:J604"/>
    <mergeCell ref="J605:J607"/>
    <mergeCell ref="J608:J610"/>
    <mergeCell ref="J611:J613"/>
    <mergeCell ref="J521:J523"/>
    <mergeCell ref="J524:J526"/>
    <mergeCell ref="J527:J529"/>
    <mergeCell ref="J530:J532"/>
    <mergeCell ref="J533:J535"/>
    <mergeCell ref="J536:J538"/>
    <mergeCell ref="J539:J541"/>
    <mergeCell ref="J542:J544"/>
    <mergeCell ref="J545:J547"/>
    <mergeCell ref="J548:J550"/>
    <mergeCell ref="J551:J553"/>
    <mergeCell ref="J554:J556"/>
    <mergeCell ref="J557:J559"/>
    <mergeCell ref="J560:J562"/>
    <mergeCell ref="J563:J565"/>
    <mergeCell ref="J566:J568"/>
    <mergeCell ref="J569:J571"/>
    <mergeCell ref="J470:J472"/>
    <mergeCell ref="J473:J475"/>
    <mergeCell ref="J476:J478"/>
    <mergeCell ref="J479:J481"/>
    <mergeCell ref="J482:J484"/>
    <mergeCell ref="J485:J487"/>
    <mergeCell ref="J488:J490"/>
    <mergeCell ref="J491:J493"/>
    <mergeCell ref="J494:J496"/>
    <mergeCell ref="J497:J499"/>
    <mergeCell ref="J500:J502"/>
    <mergeCell ref="J503:J505"/>
    <mergeCell ref="J506:J508"/>
    <mergeCell ref="J509:J511"/>
    <mergeCell ref="J512:J514"/>
    <mergeCell ref="J515:J517"/>
    <mergeCell ref="J518:J520"/>
    <mergeCell ref="J419:J421"/>
    <mergeCell ref="J422:J424"/>
    <mergeCell ref="J425:J427"/>
    <mergeCell ref="J428:J430"/>
    <mergeCell ref="J431:J433"/>
    <mergeCell ref="J434:J436"/>
    <mergeCell ref="J437:J439"/>
    <mergeCell ref="J440:J442"/>
    <mergeCell ref="J443:J445"/>
    <mergeCell ref="J446:J448"/>
    <mergeCell ref="J449:J451"/>
    <mergeCell ref="J452:J454"/>
    <mergeCell ref="J455:J457"/>
    <mergeCell ref="J458:J460"/>
    <mergeCell ref="J461:J463"/>
    <mergeCell ref="J464:J466"/>
    <mergeCell ref="J467:J469"/>
    <mergeCell ref="J368:J370"/>
    <mergeCell ref="J371:J373"/>
    <mergeCell ref="J374:J376"/>
    <mergeCell ref="J377:J379"/>
    <mergeCell ref="J380:J382"/>
    <mergeCell ref="J383:J385"/>
    <mergeCell ref="J386:J388"/>
    <mergeCell ref="J389:J391"/>
    <mergeCell ref="J392:J394"/>
    <mergeCell ref="J395:J397"/>
    <mergeCell ref="J398:J400"/>
    <mergeCell ref="J401:J403"/>
    <mergeCell ref="J404:J406"/>
    <mergeCell ref="J407:J409"/>
    <mergeCell ref="J410:J412"/>
    <mergeCell ref="J413:J415"/>
    <mergeCell ref="J416:J418"/>
    <mergeCell ref="J317:J319"/>
    <mergeCell ref="J320:J322"/>
    <mergeCell ref="J323:J325"/>
    <mergeCell ref="J326:J328"/>
    <mergeCell ref="J329:J331"/>
    <mergeCell ref="J332:J334"/>
    <mergeCell ref="J335:J337"/>
    <mergeCell ref="J338:J340"/>
    <mergeCell ref="J341:J343"/>
    <mergeCell ref="J344:J346"/>
    <mergeCell ref="J347:J349"/>
    <mergeCell ref="J350:J352"/>
    <mergeCell ref="J353:J355"/>
    <mergeCell ref="J356:J358"/>
    <mergeCell ref="J359:J361"/>
    <mergeCell ref="J362:J364"/>
    <mergeCell ref="J365:J367"/>
    <mergeCell ref="J266:J268"/>
    <mergeCell ref="J269:J271"/>
    <mergeCell ref="J272:J274"/>
    <mergeCell ref="J275:J277"/>
    <mergeCell ref="J278:J280"/>
    <mergeCell ref="J281:J283"/>
    <mergeCell ref="J284:J286"/>
    <mergeCell ref="J287:J289"/>
    <mergeCell ref="J290:J292"/>
    <mergeCell ref="J293:J295"/>
    <mergeCell ref="J296:J298"/>
    <mergeCell ref="J299:J301"/>
    <mergeCell ref="J302:J304"/>
    <mergeCell ref="J305:J307"/>
    <mergeCell ref="J308:J310"/>
    <mergeCell ref="J311:J313"/>
    <mergeCell ref="J314:J316"/>
    <mergeCell ref="J215:J217"/>
    <mergeCell ref="J218:J220"/>
    <mergeCell ref="J221:J223"/>
    <mergeCell ref="J224:J226"/>
    <mergeCell ref="J227:J229"/>
    <mergeCell ref="J230:J232"/>
    <mergeCell ref="J233:J235"/>
    <mergeCell ref="J236:J238"/>
    <mergeCell ref="J239:J241"/>
    <mergeCell ref="J242:J244"/>
    <mergeCell ref="J245:J247"/>
    <mergeCell ref="J248:J250"/>
    <mergeCell ref="J251:J253"/>
    <mergeCell ref="J254:J256"/>
    <mergeCell ref="J257:J259"/>
    <mergeCell ref="J260:J262"/>
    <mergeCell ref="J263:J265"/>
    <mergeCell ref="J164:J166"/>
    <mergeCell ref="J167:J169"/>
    <mergeCell ref="J170:J172"/>
    <mergeCell ref="J173:J175"/>
    <mergeCell ref="J176:J178"/>
    <mergeCell ref="J179:J181"/>
    <mergeCell ref="J182:J184"/>
    <mergeCell ref="J185:J187"/>
    <mergeCell ref="J188:J190"/>
    <mergeCell ref="J191:J193"/>
    <mergeCell ref="J194:J196"/>
    <mergeCell ref="J197:J199"/>
    <mergeCell ref="J200:J202"/>
    <mergeCell ref="J203:J205"/>
    <mergeCell ref="J206:J208"/>
    <mergeCell ref="J209:J211"/>
    <mergeCell ref="J212:J214"/>
    <mergeCell ref="J113:J115"/>
    <mergeCell ref="J116:J118"/>
    <mergeCell ref="J119:J121"/>
    <mergeCell ref="J122:J124"/>
    <mergeCell ref="J125:J127"/>
    <mergeCell ref="J128:J130"/>
    <mergeCell ref="J131:J133"/>
    <mergeCell ref="J134:J136"/>
    <mergeCell ref="J137:J139"/>
    <mergeCell ref="J140:J142"/>
    <mergeCell ref="J143:J145"/>
    <mergeCell ref="J146:J148"/>
    <mergeCell ref="J149:J151"/>
    <mergeCell ref="J152:J154"/>
    <mergeCell ref="J155:J157"/>
    <mergeCell ref="J158:J160"/>
    <mergeCell ref="J161:J163"/>
    <mergeCell ref="M602:M604"/>
    <mergeCell ref="M605:M607"/>
    <mergeCell ref="M608:M610"/>
    <mergeCell ref="M611:M613"/>
    <mergeCell ref="J14:J16"/>
    <mergeCell ref="J17:J19"/>
    <mergeCell ref="J20:J22"/>
    <mergeCell ref="J23:J25"/>
    <mergeCell ref="J26:J28"/>
    <mergeCell ref="J29:J31"/>
    <mergeCell ref="J32:J34"/>
    <mergeCell ref="J35:J37"/>
    <mergeCell ref="J38:J40"/>
    <mergeCell ref="J41:J43"/>
    <mergeCell ref="J44:J46"/>
    <mergeCell ref="J47:J49"/>
    <mergeCell ref="J50:J52"/>
    <mergeCell ref="J53:J55"/>
    <mergeCell ref="J56:J58"/>
    <mergeCell ref="J59:J61"/>
    <mergeCell ref="J62:J64"/>
    <mergeCell ref="J65:J67"/>
    <mergeCell ref="J68:J70"/>
    <mergeCell ref="J71:J73"/>
    <mergeCell ref="J74:J76"/>
    <mergeCell ref="J77:J79"/>
    <mergeCell ref="J80:J82"/>
    <mergeCell ref="J83:J85"/>
    <mergeCell ref="J86:J88"/>
    <mergeCell ref="J89:J91"/>
    <mergeCell ref="J92:J94"/>
    <mergeCell ref="J95:J97"/>
    <mergeCell ref="M551:M553"/>
    <mergeCell ref="M554:M556"/>
    <mergeCell ref="M557:M559"/>
    <mergeCell ref="M560:M562"/>
    <mergeCell ref="M563:M565"/>
    <mergeCell ref="M566:M568"/>
    <mergeCell ref="M569:M571"/>
    <mergeCell ref="M572:M574"/>
    <mergeCell ref="M575:M577"/>
    <mergeCell ref="M578:M580"/>
    <mergeCell ref="M581:M583"/>
    <mergeCell ref="M584:M586"/>
    <mergeCell ref="M587:M589"/>
    <mergeCell ref="M590:M592"/>
    <mergeCell ref="M593:M595"/>
    <mergeCell ref="M596:M598"/>
    <mergeCell ref="M599:M601"/>
    <mergeCell ref="M500:M502"/>
    <mergeCell ref="M503:M505"/>
    <mergeCell ref="M506:M508"/>
    <mergeCell ref="M509:M511"/>
    <mergeCell ref="M512:M514"/>
    <mergeCell ref="M515:M517"/>
    <mergeCell ref="M518:M520"/>
    <mergeCell ref="M521:M523"/>
    <mergeCell ref="M524:M526"/>
    <mergeCell ref="M527:M529"/>
    <mergeCell ref="M530:M532"/>
    <mergeCell ref="M533:M535"/>
    <mergeCell ref="M536:M538"/>
    <mergeCell ref="M539:M541"/>
    <mergeCell ref="M542:M544"/>
    <mergeCell ref="M545:M547"/>
    <mergeCell ref="M548:M550"/>
    <mergeCell ref="M449:M451"/>
    <mergeCell ref="M452:M454"/>
    <mergeCell ref="M455:M457"/>
    <mergeCell ref="M458:M460"/>
    <mergeCell ref="M461:M463"/>
    <mergeCell ref="M464:M466"/>
    <mergeCell ref="M467:M469"/>
    <mergeCell ref="M470:M472"/>
    <mergeCell ref="M473:M475"/>
    <mergeCell ref="M476:M478"/>
    <mergeCell ref="M479:M481"/>
    <mergeCell ref="M482:M484"/>
    <mergeCell ref="M485:M487"/>
    <mergeCell ref="M488:M490"/>
    <mergeCell ref="M491:M493"/>
    <mergeCell ref="M494:M496"/>
    <mergeCell ref="M497:M499"/>
    <mergeCell ref="M398:M400"/>
    <mergeCell ref="M401:M403"/>
    <mergeCell ref="M404:M406"/>
    <mergeCell ref="M407:M409"/>
    <mergeCell ref="M410:M412"/>
    <mergeCell ref="M413:M415"/>
    <mergeCell ref="M416:M418"/>
    <mergeCell ref="M419:M421"/>
    <mergeCell ref="M422:M424"/>
    <mergeCell ref="M425:M427"/>
    <mergeCell ref="M428:M430"/>
    <mergeCell ref="M431:M433"/>
    <mergeCell ref="M434:M436"/>
    <mergeCell ref="M437:M439"/>
    <mergeCell ref="M440:M442"/>
    <mergeCell ref="M443:M445"/>
    <mergeCell ref="M446:M448"/>
    <mergeCell ref="M347:M349"/>
    <mergeCell ref="M350:M352"/>
    <mergeCell ref="M353:M355"/>
    <mergeCell ref="M356:M358"/>
    <mergeCell ref="M359:M361"/>
    <mergeCell ref="M362:M364"/>
    <mergeCell ref="M365:M367"/>
    <mergeCell ref="M368:M370"/>
    <mergeCell ref="M371:M373"/>
    <mergeCell ref="M374:M376"/>
    <mergeCell ref="M377:M379"/>
    <mergeCell ref="M380:M382"/>
    <mergeCell ref="M383:M385"/>
    <mergeCell ref="M386:M388"/>
    <mergeCell ref="M389:M391"/>
    <mergeCell ref="M392:M394"/>
    <mergeCell ref="M395:M397"/>
    <mergeCell ref="M296:M298"/>
    <mergeCell ref="M299:M301"/>
    <mergeCell ref="M302:M304"/>
    <mergeCell ref="M305:M307"/>
    <mergeCell ref="M308:M310"/>
    <mergeCell ref="M311:M313"/>
    <mergeCell ref="M314:M316"/>
    <mergeCell ref="M317:M319"/>
    <mergeCell ref="M320:M322"/>
    <mergeCell ref="M323:M325"/>
    <mergeCell ref="M326:M328"/>
    <mergeCell ref="M329:M331"/>
    <mergeCell ref="M332:M334"/>
    <mergeCell ref="M335:M337"/>
    <mergeCell ref="M338:M340"/>
    <mergeCell ref="M341:M343"/>
    <mergeCell ref="M344:M346"/>
    <mergeCell ref="M245:M247"/>
    <mergeCell ref="M248:M250"/>
    <mergeCell ref="M251:M253"/>
    <mergeCell ref="M254:M256"/>
    <mergeCell ref="M257:M259"/>
    <mergeCell ref="M260:M262"/>
    <mergeCell ref="M263:M265"/>
    <mergeCell ref="M266:M268"/>
    <mergeCell ref="M269:M271"/>
    <mergeCell ref="M272:M274"/>
    <mergeCell ref="M275:M277"/>
    <mergeCell ref="M278:M280"/>
    <mergeCell ref="M281:M283"/>
    <mergeCell ref="M284:M286"/>
    <mergeCell ref="M287:M289"/>
    <mergeCell ref="M290:M292"/>
    <mergeCell ref="M293:M295"/>
    <mergeCell ref="M194:M196"/>
    <mergeCell ref="M197:M199"/>
    <mergeCell ref="M200:M202"/>
    <mergeCell ref="M203:M205"/>
    <mergeCell ref="M206:M208"/>
    <mergeCell ref="M209:M211"/>
    <mergeCell ref="M212:M214"/>
    <mergeCell ref="M215:M217"/>
    <mergeCell ref="M218:M220"/>
    <mergeCell ref="M221:M223"/>
    <mergeCell ref="M224:M226"/>
    <mergeCell ref="M227:M229"/>
    <mergeCell ref="M230:M232"/>
    <mergeCell ref="M233:M235"/>
    <mergeCell ref="M236:M238"/>
    <mergeCell ref="M239:M241"/>
    <mergeCell ref="M242:M244"/>
    <mergeCell ref="M143:M145"/>
    <mergeCell ref="M146:M148"/>
    <mergeCell ref="M149:M151"/>
    <mergeCell ref="M152:M154"/>
    <mergeCell ref="M155:M157"/>
    <mergeCell ref="M158:M160"/>
    <mergeCell ref="M161:M163"/>
    <mergeCell ref="M164:M166"/>
    <mergeCell ref="M167:M169"/>
    <mergeCell ref="M170:M172"/>
    <mergeCell ref="M173:M175"/>
    <mergeCell ref="M176:M178"/>
    <mergeCell ref="M179:M181"/>
    <mergeCell ref="M182:M184"/>
    <mergeCell ref="M185:M187"/>
    <mergeCell ref="M188:M190"/>
    <mergeCell ref="M191:M193"/>
    <mergeCell ref="N557:N559"/>
    <mergeCell ref="N560:N562"/>
    <mergeCell ref="N563:N565"/>
    <mergeCell ref="N566:N568"/>
    <mergeCell ref="N569:N571"/>
    <mergeCell ref="N572:N574"/>
    <mergeCell ref="N575:N577"/>
    <mergeCell ref="N578:N580"/>
    <mergeCell ref="N581:N583"/>
    <mergeCell ref="N584:N586"/>
    <mergeCell ref="N587:N589"/>
    <mergeCell ref="N590:N592"/>
    <mergeCell ref="N593:N595"/>
    <mergeCell ref="N596:N598"/>
    <mergeCell ref="N599:N601"/>
    <mergeCell ref="N602:N604"/>
    <mergeCell ref="N605:N607"/>
    <mergeCell ref="N506:N508"/>
    <mergeCell ref="N509:N511"/>
    <mergeCell ref="N512:N514"/>
    <mergeCell ref="N515:N517"/>
    <mergeCell ref="N518:N520"/>
    <mergeCell ref="N521:N523"/>
    <mergeCell ref="N524:N526"/>
    <mergeCell ref="N527:N529"/>
    <mergeCell ref="N530:N532"/>
    <mergeCell ref="N533:N535"/>
    <mergeCell ref="N536:N538"/>
    <mergeCell ref="N539:N541"/>
    <mergeCell ref="N542:N544"/>
    <mergeCell ref="N545:N547"/>
    <mergeCell ref="N548:N550"/>
    <mergeCell ref="N551:N553"/>
    <mergeCell ref="N554:N556"/>
    <mergeCell ref="N455:N457"/>
    <mergeCell ref="N458:N460"/>
    <mergeCell ref="N461:N463"/>
    <mergeCell ref="N464:N466"/>
    <mergeCell ref="N467:N469"/>
    <mergeCell ref="N470:N472"/>
    <mergeCell ref="N473:N475"/>
    <mergeCell ref="N476:N478"/>
    <mergeCell ref="N479:N481"/>
    <mergeCell ref="N482:N484"/>
    <mergeCell ref="N485:N487"/>
    <mergeCell ref="N488:N490"/>
    <mergeCell ref="N491:N493"/>
    <mergeCell ref="N494:N496"/>
    <mergeCell ref="N497:N499"/>
    <mergeCell ref="N500:N502"/>
    <mergeCell ref="N503:N505"/>
    <mergeCell ref="N404:N406"/>
    <mergeCell ref="N407:N409"/>
    <mergeCell ref="N410:N412"/>
    <mergeCell ref="N413:N415"/>
    <mergeCell ref="N416:N418"/>
    <mergeCell ref="N419:N421"/>
    <mergeCell ref="N422:N424"/>
    <mergeCell ref="N425:N427"/>
    <mergeCell ref="N428:N430"/>
    <mergeCell ref="N431:N433"/>
    <mergeCell ref="N434:N436"/>
    <mergeCell ref="N437:N439"/>
    <mergeCell ref="N440:N442"/>
    <mergeCell ref="N443:N445"/>
    <mergeCell ref="N446:N448"/>
    <mergeCell ref="N449:N451"/>
    <mergeCell ref="N452:N454"/>
    <mergeCell ref="N353:N355"/>
    <mergeCell ref="N356:N358"/>
    <mergeCell ref="N359:N361"/>
    <mergeCell ref="N362:N364"/>
    <mergeCell ref="N365:N367"/>
    <mergeCell ref="N368:N370"/>
    <mergeCell ref="N371:N373"/>
    <mergeCell ref="N374:N376"/>
    <mergeCell ref="N377:N379"/>
    <mergeCell ref="N380:N382"/>
    <mergeCell ref="N383:N385"/>
    <mergeCell ref="N386:N388"/>
    <mergeCell ref="N389:N391"/>
    <mergeCell ref="N392:N394"/>
    <mergeCell ref="N395:N397"/>
    <mergeCell ref="N398:N400"/>
    <mergeCell ref="N401:N403"/>
    <mergeCell ref="N302:N304"/>
    <mergeCell ref="N305:N307"/>
    <mergeCell ref="N308:N310"/>
    <mergeCell ref="N311:N313"/>
    <mergeCell ref="N314:N316"/>
    <mergeCell ref="N317:N319"/>
    <mergeCell ref="N320:N322"/>
    <mergeCell ref="N323:N325"/>
    <mergeCell ref="N326:N328"/>
    <mergeCell ref="N329:N331"/>
    <mergeCell ref="N332:N334"/>
    <mergeCell ref="N335:N337"/>
    <mergeCell ref="N338:N340"/>
    <mergeCell ref="N341:N343"/>
    <mergeCell ref="N344:N346"/>
    <mergeCell ref="N347:N349"/>
    <mergeCell ref="N350:N352"/>
    <mergeCell ref="N251:N253"/>
    <mergeCell ref="N254:N256"/>
    <mergeCell ref="N257:N259"/>
    <mergeCell ref="N260:N262"/>
    <mergeCell ref="N263:N265"/>
    <mergeCell ref="N266:N268"/>
    <mergeCell ref="N269:N271"/>
    <mergeCell ref="N272:N274"/>
    <mergeCell ref="N275:N277"/>
    <mergeCell ref="N278:N280"/>
    <mergeCell ref="N281:N283"/>
    <mergeCell ref="N284:N286"/>
    <mergeCell ref="N287:N289"/>
    <mergeCell ref="N290:N292"/>
    <mergeCell ref="N293:N295"/>
    <mergeCell ref="N296:N298"/>
    <mergeCell ref="N299:N301"/>
    <mergeCell ref="N200:N202"/>
    <mergeCell ref="N203:N205"/>
    <mergeCell ref="N206:N208"/>
    <mergeCell ref="N209:N211"/>
    <mergeCell ref="N212:N214"/>
    <mergeCell ref="N215:N217"/>
    <mergeCell ref="N218:N220"/>
    <mergeCell ref="N221:N223"/>
    <mergeCell ref="N224:N226"/>
    <mergeCell ref="N227:N229"/>
    <mergeCell ref="N230:N232"/>
    <mergeCell ref="N233:N235"/>
    <mergeCell ref="N236:N238"/>
    <mergeCell ref="N239:N241"/>
    <mergeCell ref="N242:N244"/>
    <mergeCell ref="N245:N247"/>
    <mergeCell ref="N248:N250"/>
    <mergeCell ref="N149:N151"/>
    <mergeCell ref="N152:N154"/>
    <mergeCell ref="N155:N157"/>
    <mergeCell ref="N158:N160"/>
    <mergeCell ref="N161:N163"/>
    <mergeCell ref="N164:N166"/>
    <mergeCell ref="N167:N169"/>
    <mergeCell ref="N170:N172"/>
    <mergeCell ref="N173:N175"/>
    <mergeCell ref="N176:N178"/>
    <mergeCell ref="N179:N181"/>
    <mergeCell ref="N182:N184"/>
    <mergeCell ref="N185:N187"/>
    <mergeCell ref="N188:N190"/>
    <mergeCell ref="N191:N193"/>
    <mergeCell ref="N194:N196"/>
    <mergeCell ref="N197:N199"/>
    <mergeCell ref="N14:N16"/>
    <mergeCell ref="N17:N19"/>
    <mergeCell ref="N20:N22"/>
    <mergeCell ref="N23:N25"/>
    <mergeCell ref="N26:N28"/>
    <mergeCell ref="N29:N31"/>
    <mergeCell ref="N32:N34"/>
    <mergeCell ref="M14:M16"/>
    <mergeCell ref="M17:M19"/>
    <mergeCell ref="M20:M22"/>
    <mergeCell ref="M23:M25"/>
    <mergeCell ref="M26:M28"/>
    <mergeCell ref="M29:M31"/>
    <mergeCell ref="M32:M34"/>
    <mergeCell ref="I23:I25"/>
    <mergeCell ref="O23:O25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K32:K34"/>
    <mergeCell ref="L32:L34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N608:N610"/>
    <mergeCell ref="N611:N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P137:P139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N137:N139"/>
    <mergeCell ref="N140:N142"/>
    <mergeCell ref="N143:N145"/>
    <mergeCell ref="N146:N148"/>
    <mergeCell ref="M137:M139"/>
    <mergeCell ref="M140:M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N131:N133"/>
    <mergeCell ref="N134:N136"/>
    <mergeCell ref="M131:M133"/>
    <mergeCell ref="M134:M136"/>
    <mergeCell ref="K131:K133"/>
    <mergeCell ref="L131:L133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N122:N124"/>
    <mergeCell ref="N125:N127"/>
    <mergeCell ref="N128:N130"/>
    <mergeCell ref="M122:M124"/>
    <mergeCell ref="M125:M127"/>
    <mergeCell ref="M128:M130"/>
    <mergeCell ref="K122:K124"/>
    <mergeCell ref="L122:L124"/>
    <mergeCell ref="K125:K127"/>
    <mergeCell ref="L125:L127"/>
    <mergeCell ref="K128:K130"/>
    <mergeCell ref="L128:L130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N113:N115"/>
    <mergeCell ref="N116:N118"/>
    <mergeCell ref="N119:N121"/>
    <mergeCell ref="M113:M115"/>
    <mergeCell ref="M116:M118"/>
    <mergeCell ref="M119:M121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N107:N109"/>
    <mergeCell ref="N110:N112"/>
    <mergeCell ref="M107:M109"/>
    <mergeCell ref="M110:M112"/>
    <mergeCell ref="J107:J109"/>
    <mergeCell ref="J110:J112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N98:N100"/>
    <mergeCell ref="N101:N103"/>
    <mergeCell ref="N104:N106"/>
    <mergeCell ref="M98:M100"/>
    <mergeCell ref="M101:M103"/>
    <mergeCell ref="M104:M106"/>
    <mergeCell ref="J98:J100"/>
    <mergeCell ref="J101:J103"/>
    <mergeCell ref="J104:J106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N89:N91"/>
    <mergeCell ref="N92:N94"/>
    <mergeCell ref="N95:N97"/>
    <mergeCell ref="M89:M91"/>
    <mergeCell ref="M92:M94"/>
    <mergeCell ref="M95:M97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N83:N85"/>
    <mergeCell ref="N86:N88"/>
    <mergeCell ref="M83:M85"/>
    <mergeCell ref="M86:M88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N74:N76"/>
    <mergeCell ref="N77:N79"/>
    <mergeCell ref="N80:N82"/>
    <mergeCell ref="M74:M76"/>
    <mergeCell ref="M77:M79"/>
    <mergeCell ref="M80:M82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N65:N67"/>
    <mergeCell ref="N68:N70"/>
    <mergeCell ref="N71:N73"/>
    <mergeCell ref="M65:M67"/>
    <mergeCell ref="M68:M70"/>
    <mergeCell ref="M71:M73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N59:N61"/>
    <mergeCell ref="N62:N64"/>
    <mergeCell ref="M59:M61"/>
    <mergeCell ref="M62:M64"/>
    <mergeCell ref="K65:K67"/>
    <mergeCell ref="L65:L67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N50:N52"/>
    <mergeCell ref="N53:N55"/>
    <mergeCell ref="N56:N58"/>
    <mergeCell ref="M50:M52"/>
    <mergeCell ref="M53:M55"/>
    <mergeCell ref="M56:M58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N41:N43"/>
    <mergeCell ref="N44:N46"/>
    <mergeCell ref="N47:N49"/>
    <mergeCell ref="M41:M43"/>
    <mergeCell ref="M44:M46"/>
    <mergeCell ref="M47:M49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N35:N37"/>
    <mergeCell ref="N38:N40"/>
    <mergeCell ref="M35:M37"/>
    <mergeCell ref="M38:M40"/>
    <mergeCell ref="K35:K37"/>
    <mergeCell ref="L35:L37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P8:P11"/>
    <mergeCell ref="B8:B11"/>
    <mergeCell ref="C8:C11"/>
    <mergeCell ref="D8:D11"/>
    <mergeCell ref="E8:E11"/>
    <mergeCell ref="F8:F11"/>
    <mergeCell ref="G8:G11"/>
    <mergeCell ref="H8:H11"/>
    <mergeCell ref="I8:I11"/>
    <mergeCell ref="J8:O8"/>
    <mergeCell ref="J9:J10"/>
  </mergeCells>
  <dataValidations count="1">
    <dataValidation type="list" allowBlank="1" showInputMessage="1" showErrorMessage="1" sqref="E14:E33 E35:E613">
      <formula1>$S$14:$S$18</formula1>
    </dataValidation>
  </dataValidations>
  <hyperlinks>
    <hyperlink ref="C1" location="Spis!B37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38" fitToHeight="0" orientation="landscape" r:id="rId1"/>
  <headerFooter alignWithMargins="0">
    <oddFooter>&amp;LModuł planu inwestycyjnego&amp;C&amp;P/&amp;N&amp;R&amp;A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8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5.77734375" style="70" customWidth="1"/>
    <col min="18" max="20" width="15.77734375" style="70" hidden="1" customWidth="1"/>
    <col min="21" max="21" width="0" style="70" hidden="1" customWidth="1"/>
    <col min="22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4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4" ht="15" customHeight="1">
      <c r="A3" s="466"/>
      <c r="B3" s="482" t="s">
        <v>13</v>
      </c>
      <c r="C3" s="911" t="s">
        <v>20</v>
      </c>
      <c r="D3" s="912"/>
      <c r="E3" s="912"/>
      <c r="F3" s="912"/>
      <c r="G3" s="912"/>
      <c r="H3" s="887"/>
      <c r="I3" s="471"/>
      <c r="J3" s="471"/>
      <c r="K3" s="471"/>
      <c r="L3" s="471"/>
      <c r="M3" s="471"/>
      <c r="N3" s="471"/>
      <c r="O3" s="448"/>
      <c r="P3" s="448"/>
      <c r="Q3" s="448"/>
    </row>
    <row r="4" spans="1:24" ht="15" customHeight="1">
      <c r="A4" s="466"/>
      <c r="B4" s="483" t="s">
        <v>28</v>
      </c>
      <c r="C4" s="911" t="s">
        <v>213</v>
      </c>
      <c r="D4" s="912"/>
      <c r="E4" s="912"/>
      <c r="F4" s="912"/>
      <c r="G4" s="912"/>
      <c r="H4" s="855"/>
      <c r="I4" s="471"/>
      <c r="J4" s="471"/>
      <c r="K4" s="471"/>
      <c r="L4" s="471"/>
      <c r="M4" s="471"/>
      <c r="N4" s="471"/>
      <c r="O4" s="448"/>
      <c r="P4" s="448"/>
      <c r="Q4" s="448"/>
    </row>
    <row r="5" spans="1:24" ht="15" customHeight="1">
      <c r="A5" s="448"/>
      <c r="B5" s="465" t="s">
        <v>29</v>
      </c>
      <c r="C5" s="885" t="s">
        <v>79</v>
      </c>
      <c r="D5" s="885"/>
      <c r="E5" s="885"/>
      <c r="F5" s="885"/>
      <c r="G5" s="885"/>
      <c r="H5" s="855"/>
      <c r="I5" s="471"/>
      <c r="J5" s="471"/>
      <c r="K5" s="471"/>
      <c r="L5" s="471"/>
      <c r="M5" s="471"/>
      <c r="N5" s="471"/>
      <c r="O5" s="448"/>
      <c r="P5" s="448"/>
      <c r="Q5" s="448"/>
    </row>
    <row r="6" spans="1:24" ht="50.1" customHeight="1">
      <c r="A6" s="448"/>
      <c r="B6" s="465" t="s">
        <v>35</v>
      </c>
      <c r="C6" s="885" t="s">
        <v>212</v>
      </c>
      <c r="D6" s="889"/>
      <c r="E6" s="889"/>
      <c r="F6" s="889"/>
      <c r="G6" s="889"/>
      <c r="H6" s="855"/>
      <c r="I6" s="471"/>
      <c r="J6" s="471"/>
      <c r="K6" s="471"/>
      <c r="L6" s="471"/>
      <c r="M6" s="471"/>
      <c r="N6" s="471"/>
      <c r="O6" s="448"/>
      <c r="P6" s="448"/>
      <c r="Q6" s="448"/>
    </row>
    <row r="7" spans="1:24" s="71" customFormat="1" ht="30" customHeight="1" thickBot="1">
      <c r="A7" s="475"/>
      <c r="B7" s="476" t="s">
        <v>176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</row>
    <row r="8" spans="1:24" s="71" customFormat="1" ht="20.100000000000001" customHeight="1" thickBot="1">
      <c r="A8" s="475"/>
      <c r="B8" s="908" t="str">
        <f>'Tab.G1.1-4'!$B$8</f>
        <v>LP</v>
      </c>
      <c r="C8" s="908" t="str">
        <f>Tab.G6!$C$9</f>
        <v>Nazwa projektu inwestycyjnego</v>
      </c>
      <c r="D8" s="908" t="str">
        <f>Tab.G6!$D$9</f>
        <v>Lokalizacja projektu inwestycyjnego</v>
      </c>
      <c r="E8" s="908" t="str">
        <f>Tab.G6!$E$9</f>
        <v>Cel realizacji projektu</v>
      </c>
      <c r="F8" s="908" t="str">
        <f>Tab.G6!$F$9</f>
        <v>Spodziewane efekty, wynikające z realizacji projektu</v>
      </c>
      <c r="G8" s="908" t="str">
        <f>Tab.G6!$G$9</f>
        <v>Wartość dla poszczególnych spodziewanych efektów</v>
      </c>
      <c r="H8" s="908" t="str">
        <f>Tab.G7!$H$8</f>
        <v>Rodzaj i zakres powiązania projektu z główną działalnością</v>
      </c>
      <c r="I8" s="908" t="str">
        <f>Tab.G6!$H$9</f>
        <v>Zakres prac</v>
      </c>
      <c r="J8" s="881" t="str">
        <f>"POZIOM NAKŁADÓW INWESTYCYJNYCH"</f>
        <v>POZIOM NAKŁADÓW INWESTYCYJNYCH</v>
      </c>
      <c r="K8" s="882"/>
      <c r="L8" s="882"/>
      <c r="M8" s="883"/>
      <c r="N8" s="883"/>
      <c r="O8" s="884"/>
      <c r="P8" s="944" t="str">
        <f>Tab.G6!$O$9</f>
        <v>UWAGI</v>
      </c>
      <c r="Q8" s="481"/>
      <c r="R8" s="73"/>
    </row>
    <row r="9" spans="1:24" ht="20.100000000000001" customHeight="1">
      <c r="A9" s="448"/>
      <c r="B9" s="905"/>
      <c r="C9" s="905"/>
      <c r="D9" s="938"/>
      <c r="E9" s="936"/>
      <c r="F9" s="940"/>
      <c r="G9" s="905"/>
      <c r="H9" s="936"/>
      <c r="I9" s="936"/>
      <c r="J9" s="879" t="str">
        <f>"OGÓŁEM"</f>
        <v>OGÓŁEM</v>
      </c>
      <c r="K9" s="804" t="str">
        <f>'Tab.G1.1-4'!$E$8</f>
        <v>PLAN DO REALIZACJI</v>
      </c>
      <c r="L9" s="805"/>
      <c r="M9" s="805"/>
      <c r="N9" s="805"/>
      <c r="O9" s="806"/>
      <c r="P9" s="936"/>
      <c r="Q9" s="446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05"/>
      <c r="C10" s="905"/>
      <c r="D10" s="938"/>
      <c r="E10" s="936"/>
      <c r="F10" s="940"/>
      <c r="G10" s="905"/>
      <c r="H10" s="936"/>
      <c r="I10" s="936"/>
      <c r="J10" s="880"/>
      <c r="K10" s="514">
        <f>SUM(Rok_ZPR,1)</f>
        <v>2024</v>
      </c>
      <c r="L10" s="514">
        <f>SUM(K10,1)</f>
        <v>2025</v>
      </c>
      <c r="M10" s="514">
        <f>SUM(L10,1)</f>
        <v>2026</v>
      </c>
      <c r="N10" s="514">
        <f>SUM(M10,1)</f>
        <v>2027</v>
      </c>
      <c r="O10" s="684">
        <f>SUM(N10,1)</f>
        <v>2028</v>
      </c>
      <c r="P10" s="936"/>
      <c r="Q10" s="430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06"/>
      <c r="C11" s="906"/>
      <c r="D11" s="939"/>
      <c r="E11" s="937"/>
      <c r="F11" s="941"/>
      <c r="G11" s="906"/>
      <c r="H11" s="937"/>
      <c r="I11" s="93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37"/>
      <c r="Q11" s="459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</row>
    <row r="14" spans="1:24" s="74" customFormat="1" ht="12.75" customHeight="1">
      <c r="A14" s="468"/>
      <c r="B14" s="916">
        <v>1</v>
      </c>
      <c r="C14" s="925"/>
      <c r="D14" s="921"/>
      <c r="E14" s="921" t="s">
        <v>19</v>
      </c>
      <c r="F14" s="923" t="str">
        <f>VLOOKUP(E14,$S$14:$T$18,2,0)</f>
        <v>-</v>
      </c>
      <c r="G14" s="84"/>
      <c r="H14" s="921"/>
      <c r="I14" s="921"/>
      <c r="J14" s="914">
        <f>SUM(K14:O16)</f>
        <v>0</v>
      </c>
      <c r="K14" s="914"/>
      <c r="L14" s="914"/>
      <c r="M14" s="914"/>
      <c r="N14" s="914"/>
      <c r="O14" s="914"/>
      <c r="P14" s="914"/>
      <c r="Q14" s="460"/>
      <c r="R14" s="78"/>
      <c r="S14" s="85" t="s">
        <v>21</v>
      </c>
      <c r="T14" s="86" t="s">
        <v>22</v>
      </c>
    </row>
    <row r="15" spans="1:24" s="74" customFormat="1" ht="12.75" customHeight="1">
      <c r="A15" s="468"/>
      <c r="B15" s="916"/>
      <c r="C15" s="945"/>
      <c r="D15" s="921"/>
      <c r="E15" s="921"/>
      <c r="F15" s="923"/>
      <c r="G15" s="87"/>
      <c r="H15" s="921"/>
      <c r="I15" s="921"/>
      <c r="J15" s="914"/>
      <c r="K15" s="914"/>
      <c r="L15" s="914"/>
      <c r="M15" s="914"/>
      <c r="N15" s="914"/>
      <c r="O15" s="914"/>
      <c r="P15" s="914"/>
      <c r="Q15" s="460"/>
      <c r="R15" s="78"/>
      <c r="S15" s="88" t="s">
        <v>23</v>
      </c>
      <c r="T15" s="89" t="s">
        <v>43</v>
      </c>
    </row>
    <row r="16" spans="1:24" s="74" customFormat="1" ht="12.75" customHeight="1">
      <c r="A16" s="468"/>
      <c r="B16" s="917"/>
      <c r="C16" s="946"/>
      <c r="D16" s="922"/>
      <c r="E16" s="922"/>
      <c r="F16" s="924"/>
      <c r="G16" s="92"/>
      <c r="H16" s="922"/>
      <c r="I16" s="922"/>
      <c r="J16" s="915"/>
      <c r="K16" s="915"/>
      <c r="L16" s="915"/>
      <c r="M16" s="915"/>
      <c r="N16" s="915"/>
      <c r="O16" s="915"/>
      <c r="P16" s="915"/>
      <c r="Q16" s="460"/>
      <c r="R16" s="78"/>
      <c r="S16" s="88" t="s">
        <v>24</v>
      </c>
      <c r="T16" s="89" t="s">
        <v>25</v>
      </c>
    </row>
    <row r="17" spans="1:20" s="74" customFormat="1" ht="12.75" customHeight="1">
      <c r="A17" s="468"/>
      <c r="B17" s="916">
        <v>2</v>
      </c>
      <c r="C17" s="925"/>
      <c r="D17" s="921"/>
      <c r="E17" s="921" t="s">
        <v>19</v>
      </c>
      <c r="F17" s="923" t="str">
        <f>VLOOKUP(E17,$S$14:$T$18,2,0)</f>
        <v>-</v>
      </c>
      <c r="G17" s="84"/>
      <c r="H17" s="921"/>
      <c r="I17" s="921"/>
      <c r="J17" s="913">
        <f t="shared" ref="J17" si="1">SUM(K17:O19)</f>
        <v>0</v>
      </c>
      <c r="K17" s="913"/>
      <c r="L17" s="913"/>
      <c r="M17" s="913"/>
      <c r="N17" s="913"/>
      <c r="O17" s="913"/>
      <c r="P17" s="913"/>
      <c r="Q17" s="460"/>
      <c r="R17" s="78"/>
      <c r="S17" s="88" t="s">
        <v>26</v>
      </c>
      <c r="T17" s="89" t="s">
        <v>27</v>
      </c>
    </row>
    <row r="18" spans="1:20" s="74" customFormat="1" ht="12.75" customHeight="1" thickBot="1">
      <c r="A18" s="468"/>
      <c r="B18" s="916"/>
      <c r="C18" s="925"/>
      <c r="D18" s="921"/>
      <c r="E18" s="921"/>
      <c r="F18" s="923"/>
      <c r="G18" s="87"/>
      <c r="H18" s="921"/>
      <c r="I18" s="921"/>
      <c r="J18" s="914"/>
      <c r="K18" s="914"/>
      <c r="L18" s="914"/>
      <c r="M18" s="914"/>
      <c r="N18" s="914"/>
      <c r="O18" s="914"/>
      <c r="P18" s="914"/>
      <c r="Q18" s="460"/>
      <c r="R18" s="78"/>
      <c r="S18" s="93" t="s">
        <v>19</v>
      </c>
      <c r="T18" s="94" t="s">
        <v>19</v>
      </c>
    </row>
    <row r="19" spans="1:20" s="74" customFormat="1" ht="12.75" customHeight="1">
      <c r="A19" s="468"/>
      <c r="B19" s="917"/>
      <c r="C19" s="926"/>
      <c r="D19" s="922"/>
      <c r="E19" s="922"/>
      <c r="F19" s="924"/>
      <c r="G19" s="92"/>
      <c r="H19" s="922"/>
      <c r="I19" s="922"/>
      <c r="J19" s="915"/>
      <c r="K19" s="915"/>
      <c r="L19" s="915"/>
      <c r="M19" s="915"/>
      <c r="N19" s="915"/>
      <c r="O19" s="915"/>
      <c r="P19" s="915"/>
      <c r="Q19" s="460"/>
      <c r="R19" s="78"/>
      <c r="S19" s="95"/>
      <c r="T19" s="96"/>
    </row>
    <row r="20" spans="1:20" s="74" customFormat="1" ht="12.75" customHeight="1">
      <c r="A20" s="468"/>
      <c r="B20" s="916">
        <v>3</v>
      </c>
      <c r="C20" s="925"/>
      <c r="D20" s="921"/>
      <c r="E20" s="921" t="s">
        <v>19</v>
      </c>
      <c r="F20" s="923" t="str">
        <f>VLOOKUP(E20,$S$14:$T$18,2,0)</f>
        <v>-</v>
      </c>
      <c r="G20" s="84"/>
      <c r="H20" s="921"/>
      <c r="I20" s="921"/>
      <c r="J20" s="913">
        <f t="shared" ref="J20" si="2">SUM(K20:O22)</f>
        <v>0</v>
      </c>
      <c r="K20" s="913"/>
      <c r="L20" s="913"/>
      <c r="M20" s="913"/>
      <c r="N20" s="913"/>
      <c r="O20" s="913"/>
      <c r="P20" s="913"/>
      <c r="Q20" s="460"/>
      <c r="R20" s="78"/>
      <c r="S20" s="95"/>
      <c r="T20" s="96"/>
    </row>
    <row r="21" spans="1:20" s="74" customFormat="1" ht="12.75" customHeight="1">
      <c r="A21" s="468"/>
      <c r="B21" s="916"/>
      <c r="C21" s="925"/>
      <c r="D21" s="921"/>
      <c r="E21" s="921"/>
      <c r="F21" s="923"/>
      <c r="G21" s="87"/>
      <c r="H21" s="921"/>
      <c r="I21" s="921"/>
      <c r="J21" s="914"/>
      <c r="K21" s="914"/>
      <c r="L21" s="914"/>
      <c r="M21" s="914"/>
      <c r="N21" s="914"/>
      <c r="O21" s="914"/>
      <c r="P21" s="914"/>
      <c r="Q21" s="460"/>
      <c r="R21" s="78"/>
      <c r="S21" s="95"/>
      <c r="T21" s="96"/>
    </row>
    <row r="22" spans="1:20" s="74" customFormat="1" ht="12.75" customHeight="1">
      <c r="A22" s="468"/>
      <c r="B22" s="917"/>
      <c r="C22" s="926"/>
      <c r="D22" s="922"/>
      <c r="E22" s="922"/>
      <c r="F22" s="924"/>
      <c r="G22" s="92"/>
      <c r="H22" s="922"/>
      <c r="I22" s="922"/>
      <c r="J22" s="915"/>
      <c r="K22" s="915"/>
      <c r="L22" s="915"/>
      <c r="M22" s="915"/>
      <c r="N22" s="915"/>
      <c r="O22" s="915"/>
      <c r="P22" s="915"/>
      <c r="Q22" s="460"/>
      <c r="R22" s="78"/>
      <c r="S22" s="95"/>
      <c r="T22" s="96"/>
    </row>
    <row r="23" spans="1:20" s="74" customFormat="1" ht="12.75" customHeight="1">
      <c r="A23" s="468"/>
      <c r="B23" s="916">
        <v>4</v>
      </c>
      <c r="C23" s="925"/>
      <c r="D23" s="921"/>
      <c r="E23" s="921" t="s">
        <v>19</v>
      </c>
      <c r="F23" s="923" t="str">
        <f>VLOOKUP(E23,$S$14:$T$18,2,0)</f>
        <v>-</v>
      </c>
      <c r="G23" s="84"/>
      <c r="H23" s="921"/>
      <c r="I23" s="921"/>
      <c r="J23" s="913">
        <f t="shared" ref="J23" si="3">SUM(K23:O25)</f>
        <v>0</v>
      </c>
      <c r="K23" s="913"/>
      <c r="L23" s="913"/>
      <c r="M23" s="913"/>
      <c r="N23" s="913"/>
      <c r="O23" s="913"/>
      <c r="P23" s="913"/>
      <c r="Q23" s="460"/>
      <c r="R23" s="78"/>
      <c r="S23" s="95"/>
      <c r="T23" s="96"/>
    </row>
    <row r="24" spans="1:20" s="74" customFormat="1" ht="12.75" customHeight="1">
      <c r="A24" s="468"/>
      <c r="B24" s="916"/>
      <c r="C24" s="925"/>
      <c r="D24" s="921"/>
      <c r="E24" s="921"/>
      <c r="F24" s="923"/>
      <c r="G24" s="87"/>
      <c r="H24" s="921"/>
      <c r="I24" s="921"/>
      <c r="J24" s="914"/>
      <c r="K24" s="914"/>
      <c r="L24" s="914"/>
      <c r="M24" s="914"/>
      <c r="N24" s="914"/>
      <c r="O24" s="914"/>
      <c r="P24" s="914"/>
      <c r="Q24" s="460"/>
      <c r="R24" s="78"/>
      <c r="S24" s="95"/>
      <c r="T24" s="96"/>
    </row>
    <row r="25" spans="1:20" s="74" customFormat="1" ht="12.75" customHeight="1">
      <c r="A25" s="468"/>
      <c r="B25" s="917"/>
      <c r="C25" s="926"/>
      <c r="D25" s="922"/>
      <c r="E25" s="922"/>
      <c r="F25" s="924"/>
      <c r="G25" s="92"/>
      <c r="H25" s="922"/>
      <c r="I25" s="922"/>
      <c r="J25" s="915"/>
      <c r="K25" s="915"/>
      <c r="L25" s="915"/>
      <c r="M25" s="915"/>
      <c r="N25" s="915"/>
      <c r="O25" s="915"/>
      <c r="P25" s="915"/>
      <c r="Q25" s="460"/>
      <c r="R25" s="78"/>
      <c r="S25" s="95"/>
      <c r="T25" s="96"/>
    </row>
    <row r="26" spans="1:20" s="74" customFormat="1" ht="12.75" customHeight="1">
      <c r="A26" s="468"/>
      <c r="B26" s="916">
        <v>5</v>
      </c>
      <c r="C26" s="925"/>
      <c r="D26" s="921"/>
      <c r="E26" s="921" t="s">
        <v>19</v>
      </c>
      <c r="F26" s="923" t="str">
        <f>VLOOKUP(E26,$S$14:$T$18,2,0)</f>
        <v>-</v>
      </c>
      <c r="G26" s="84"/>
      <c r="H26" s="921"/>
      <c r="I26" s="921"/>
      <c r="J26" s="913">
        <f t="shared" ref="J26" si="4">SUM(K26:O28)</f>
        <v>0</v>
      </c>
      <c r="K26" s="913"/>
      <c r="L26" s="913"/>
      <c r="M26" s="913"/>
      <c r="N26" s="913"/>
      <c r="O26" s="913"/>
      <c r="P26" s="913"/>
      <c r="Q26" s="460"/>
      <c r="R26" s="78"/>
      <c r="S26" s="95"/>
      <c r="T26" s="96"/>
    </row>
    <row r="27" spans="1:20" s="74" customFormat="1" ht="12.75" customHeight="1">
      <c r="A27" s="468"/>
      <c r="B27" s="916"/>
      <c r="C27" s="925"/>
      <c r="D27" s="921"/>
      <c r="E27" s="921"/>
      <c r="F27" s="923"/>
      <c r="G27" s="87"/>
      <c r="H27" s="921"/>
      <c r="I27" s="921"/>
      <c r="J27" s="914"/>
      <c r="K27" s="914"/>
      <c r="L27" s="914"/>
      <c r="M27" s="914"/>
      <c r="N27" s="914"/>
      <c r="O27" s="914"/>
      <c r="P27" s="914"/>
      <c r="Q27" s="460"/>
      <c r="R27" s="78"/>
      <c r="S27" s="95"/>
      <c r="T27" s="96"/>
    </row>
    <row r="28" spans="1:20" s="74" customFormat="1" ht="12.75" customHeight="1">
      <c r="A28" s="468"/>
      <c r="B28" s="917"/>
      <c r="C28" s="926"/>
      <c r="D28" s="922"/>
      <c r="E28" s="922"/>
      <c r="F28" s="924"/>
      <c r="G28" s="92"/>
      <c r="H28" s="922"/>
      <c r="I28" s="922"/>
      <c r="J28" s="915"/>
      <c r="K28" s="915"/>
      <c r="L28" s="915"/>
      <c r="M28" s="915"/>
      <c r="N28" s="915"/>
      <c r="O28" s="915"/>
      <c r="P28" s="915"/>
      <c r="Q28" s="460"/>
      <c r="R28" s="78"/>
      <c r="S28" s="95"/>
      <c r="T28" s="96"/>
    </row>
    <row r="29" spans="1:20" s="74" customFormat="1" ht="12.75" customHeight="1">
      <c r="A29" s="468"/>
      <c r="B29" s="916">
        <v>6</v>
      </c>
      <c r="C29" s="925"/>
      <c r="D29" s="921"/>
      <c r="E29" s="921" t="s">
        <v>19</v>
      </c>
      <c r="F29" s="923" t="str">
        <f>VLOOKUP(E29,$S$14:$T$18,2,0)</f>
        <v>-</v>
      </c>
      <c r="G29" s="84"/>
      <c r="H29" s="921"/>
      <c r="I29" s="921"/>
      <c r="J29" s="913">
        <f t="shared" ref="J29" si="5">SUM(K29:O31)</f>
        <v>0</v>
      </c>
      <c r="K29" s="913"/>
      <c r="L29" s="913"/>
      <c r="M29" s="913"/>
      <c r="N29" s="913"/>
      <c r="O29" s="913"/>
      <c r="P29" s="913"/>
      <c r="Q29" s="460"/>
      <c r="R29" s="78"/>
      <c r="S29" s="95"/>
      <c r="T29" s="96"/>
    </row>
    <row r="30" spans="1:20" s="74" customFormat="1" ht="12.75" customHeight="1">
      <c r="A30" s="468"/>
      <c r="B30" s="916"/>
      <c r="C30" s="925"/>
      <c r="D30" s="921"/>
      <c r="E30" s="921"/>
      <c r="F30" s="923"/>
      <c r="G30" s="87"/>
      <c r="H30" s="921"/>
      <c r="I30" s="921"/>
      <c r="J30" s="914"/>
      <c r="K30" s="914"/>
      <c r="L30" s="914"/>
      <c r="M30" s="914"/>
      <c r="N30" s="914"/>
      <c r="O30" s="914"/>
      <c r="P30" s="914"/>
      <c r="Q30" s="460"/>
      <c r="R30" s="78"/>
      <c r="S30" s="95"/>
      <c r="T30" s="96"/>
    </row>
    <row r="31" spans="1:20" s="74" customFormat="1" ht="12.75" customHeight="1">
      <c r="A31" s="468"/>
      <c r="B31" s="917"/>
      <c r="C31" s="926"/>
      <c r="D31" s="922"/>
      <c r="E31" s="922"/>
      <c r="F31" s="924"/>
      <c r="G31" s="92"/>
      <c r="H31" s="922"/>
      <c r="I31" s="922"/>
      <c r="J31" s="915"/>
      <c r="K31" s="915"/>
      <c r="L31" s="915"/>
      <c r="M31" s="915"/>
      <c r="N31" s="915"/>
      <c r="O31" s="915"/>
      <c r="P31" s="915"/>
      <c r="Q31" s="460"/>
      <c r="R31" s="78"/>
      <c r="S31" s="95"/>
      <c r="T31" s="96"/>
    </row>
    <row r="32" spans="1:20" s="74" customFormat="1" ht="12.75" customHeight="1">
      <c r="A32" s="468"/>
      <c r="B32" s="916">
        <v>7</v>
      </c>
      <c r="C32" s="925"/>
      <c r="D32" s="921"/>
      <c r="E32" s="921" t="s">
        <v>19</v>
      </c>
      <c r="F32" s="923" t="str">
        <f>VLOOKUP(E32,$S$14:$T$18,2,0)</f>
        <v>-</v>
      </c>
      <c r="G32" s="84"/>
      <c r="H32" s="921"/>
      <c r="I32" s="921"/>
      <c r="J32" s="913">
        <f t="shared" ref="J32" si="6">SUM(K32:O34)</f>
        <v>0</v>
      </c>
      <c r="K32" s="913"/>
      <c r="L32" s="913"/>
      <c r="M32" s="913"/>
      <c r="N32" s="913"/>
      <c r="O32" s="913"/>
      <c r="P32" s="913"/>
      <c r="Q32" s="460"/>
      <c r="R32" s="78"/>
      <c r="S32" s="95"/>
      <c r="T32" s="96"/>
    </row>
    <row r="33" spans="1:20" s="74" customFormat="1" ht="12.75" customHeight="1">
      <c r="A33" s="468"/>
      <c r="B33" s="916"/>
      <c r="C33" s="925"/>
      <c r="D33" s="921"/>
      <c r="E33" s="921"/>
      <c r="F33" s="923"/>
      <c r="G33" s="87"/>
      <c r="H33" s="921"/>
      <c r="I33" s="921"/>
      <c r="J33" s="914"/>
      <c r="K33" s="914"/>
      <c r="L33" s="914"/>
      <c r="M33" s="914"/>
      <c r="N33" s="914"/>
      <c r="O33" s="914"/>
      <c r="P33" s="914"/>
      <c r="Q33" s="460"/>
      <c r="R33" s="78"/>
      <c r="S33" s="95"/>
      <c r="T33" s="96"/>
    </row>
    <row r="34" spans="1:20" s="74" customFormat="1" ht="12.75" customHeight="1">
      <c r="A34" s="468"/>
      <c r="B34" s="917"/>
      <c r="C34" s="926"/>
      <c r="D34" s="922"/>
      <c r="E34" s="922"/>
      <c r="F34" s="924"/>
      <c r="G34" s="92"/>
      <c r="H34" s="922"/>
      <c r="I34" s="922"/>
      <c r="J34" s="915"/>
      <c r="K34" s="930"/>
      <c r="L34" s="930"/>
      <c r="M34" s="930"/>
      <c r="N34" s="930"/>
      <c r="O34" s="930"/>
      <c r="P34" s="915"/>
      <c r="Q34" s="460"/>
      <c r="R34" s="78"/>
      <c r="S34" s="95"/>
      <c r="T34" s="96"/>
    </row>
    <row r="35" spans="1:20" s="74" customFormat="1" ht="12.75" customHeight="1">
      <c r="A35" s="468"/>
      <c r="B35" s="916">
        <v>8</v>
      </c>
      <c r="C35" s="925"/>
      <c r="D35" s="921"/>
      <c r="E35" s="921" t="s">
        <v>19</v>
      </c>
      <c r="F35" s="923" t="str">
        <f>VLOOKUP(E35,$S$14:$T$18,2,0)</f>
        <v>-</v>
      </c>
      <c r="G35" s="84"/>
      <c r="H35" s="921"/>
      <c r="I35" s="921"/>
      <c r="J35" s="913">
        <f t="shared" ref="J35" si="7">SUM(K35:O37)</f>
        <v>0</v>
      </c>
      <c r="K35" s="914"/>
      <c r="L35" s="914"/>
      <c r="M35" s="914"/>
      <c r="N35" s="914"/>
      <c r="O35" s="914"/>
      <c r="P35" s="913"/>
      <c r="Q35" s="460"/>
      <c r="R35" s="78"/>
      <c r="S35" s="95"/>
      <c r="T35" s="96"/>
    </row>
    <row r="36" spans="1:20" s="74" customFormat="1" ht="12.75" customHeight="1">
      <c r="A36" s="468"/>
      <c r="B36" s="916"/>
      <c r="C36" s="925"/>
      <c r="D36" s="921"/>
      <c r="E36" s="921"/>
      <c r="F36" s="923"/>
      <c r="G36" s="83"/>
      <c r="H36" s="921"/>
      <c r="I36" s="921"/>
      <c r="J36" s="914"/>
      <c r="K36" s="914"/>
      <c r="L36" s="914"/>
      <c r="M36" s="914"/>
      <c r="N36" s="914"/>
      <c r="O36" s="914"/>
      <c r="P36" s="914"/>
      <c r="Q36" s="460"/>
      <c r="R36" s="78"/>
      <c r="S36" s="95"/>
      <c r="T36" s="96"/>
    </row>
    <row r="37" spans="1:20" s="74" customFormat="1" ht="12.75" customHeight="1">
      <c r="A37" s="468"/>
      <c r="B37" s="917"/>
      <c r="C37" s="926"/>
      <c r="D37" s="922"/>
      <c r="E37" s="922"/>
      <c r="F37" s="924"/>
      <c r="G37" s="92"/>
      <c r="H37" s="922"/>
      <c r="I37" s="922"/>
      <c r="J37" s="915"/>
      <c r="K37" s="915"/>
      <c r="L37" s="915"/>
      <c r="M37" s="915"/>
      <c r="N37" s="915"/>
      <c r="O37" s="915"/>
      <c r="P37" s="915"/>
      <c r="Q37" s="460"/>
      <c r="R37" s="78"/>
      <c r="S37" s="95"/>
      <c r="T37" s="96"/>
    </row>
    <row r="38" spans="1:20" s="74" customFormat="1" ht="12.75" customHeight="1">
      <c r="A38" s="468"/>
      <c r="B38" s="916">
        <v>9</v>
      </c>
      <c r="C38" s="925"/>
      <c r="D38" s="921"/>
      <c r="E38" s="921" t="s">
        <v>19</v>
      </c>
      <c r="F38" s="923" t="str">
        <f>VLOOKUP(E38,$S$14:$T$18,2,0)</f>
        <v>-</v>
      </c>
      <c r="G38" s="84"/>
      <c r="H38" s="921"/>
      <c r="I38" s="921"/>
      <c r="J38" s="913">
        <f t="shared" ref="J38" si="8">SUM(K38:O40)</f>
        <v>0</v>
      </c>
      <c r="K38" s="913"/>
      <c r="L38" s="913"/>
      <c r="M38" s="913"/>
      <c r="N38" s="913"/>
      <c r="O38" s="913"/>
      <c r="P38" s="913"/>
      <c r="Q38" s="460"/>
      <c r="R38" s="78"/>
      <c r="S38" s="95"/>
      <c r="T38" s="96"/>
    </row>
    <row r="39" spans="1:20" s="74" customFormat="1" ht="12.75" customHeight="1">
      <c r="A39" s="468"/>
      <c r="B39" s="916"/>
      <c r="C39" s="925"/>
      <c r="D39" s="921"/>
      <c r="E39" s="921"/>
      <c r="F39" s="923"/>
      <c r="G39" s="87"/>
      <c r="H39" s="921"/>
      <c r="I39" s="921"/>
      <c r="J39" s="914"/>
      <c r="K39" s="914"/>
      <c r="L39" s="914"/>
      <c r="M39" s="914"/>
      <c r="N39" s="914"/>
      <c r="O39" s="914"/>
      <c r="P39" s="914"/>
      <c r="Q39" s="460"/>
      <c r="R39" s="78"/>
      <c r="S39" s="95"/>
      <c r="T39" s="96"/>
    </row>
    <row r="40" spans="1:20" s="74" customFormat="1" ht="12.75" customHeight="1">
      <c r="A40" s="468"/>
      <c r="B40" s="917"/>
      <c r="C40" s="926"/>
      <c r="D40" s="922"/>
      <c r="E40" s="922"/>
      <c r="F40" s="924"/>
      <c r="G40" s="92"/>
      <c r="H40" s="922"/>
      <c r="I40" s="922"/>
      <c r="J40" s="915"/>
      <c r="K40" s="915"/>
      <c r="L40" s="915"/>
      <c r="M40" s="915"/>
      <c r="N40" s="915"/>
      <c r="O40" s="915"/>
      <c r="P40" s="915"/>
      <c r="Q40" s="460"/>
      <c r="R40" s="78"/>
      <c r="S40" s="95"/>
      <c r="T40" s="96"/>
    </row>
    <row r="41" spans="1:20" s="74" customFormat="1" ht="12.75" customHeight="1">
      <c r="A41" s="468"/>
      <c r="B41" s="916">
        <v>10</v>
      </c>
      <c r="C41" s="925"/>
      <c r="D41" s="921"/>
      <c r="E41" s="921" t="s">
        <v>19</v>
      </c>
      <c r="F41" s="923" t="str">
        <f>VLOOKUP(E41,$S$14:$T$18,2,0)</f>
        <v>-</v>
      </c>
      <c r="G41" s="84"/>
      <c r="H41" s="921"/>
      <c r="I41" s="921"/>
      <c r="J41" s="913">
        <f t="shared" ref="J41" si="9">SUM(K41:O43)</f>
        <v>0</v>
      </c>
      <c r="K41" s="913"/>
      <c r="L41" s="913"/>
      <c r="M41" s="913"/>
      <c r="N41" s="913"/>
      <c r="O41" s="913"/>
      <c r="P41" s="913"/>
      <c r="Q41" s="460"/>
      <c r="R41" s="78"/>
      <c r="S41" s="95"/>
      <c r="T41" s="96"/>
    </row>
    <row r="42" spans="1:20" s="74" customFormat="1" ht="12.75" customHeight="1">
      <c r="A42" s="468"/>
      <c r="B42" s="916"/>
      <c r="C42" s="925"/>
      <c r="D42" s="921"/>
      <c r="E42" s="921"/>
      <c r="F42" s="923"/>
      <c r="G42" s="87"/>
      <c r="H42" s="921"/>
      <c r="I42" s="921"/>
      <c r="J42" s="914"/>
      <c r="K42" s="914"/>
      <c r="L42" s="914"/>
      <c r="M42" s="914"/>
      <c r="N42" s="914"/>
      <c r="O42" s="914"/>
      <c r="P42" s="914"/>
      <c r="Q42" s="460"/>
      <c r="R42" s="78"/>
      <c r="S42" s="95"/>
      <c r="T42" s="96"/>
    </row>
    <row r="43" spans="1:20" s="74" customFormat="1" ht="12.75" customHeight="1" thickBot="1">
      <c r="A43" s="468"/>
      <c r="B43" s="917"/>
      <c r="C43" s="926"/>
      <c r="D43" s="922"/>
      <c r="E43" s="922"/>
      <c r="F43" s="924"/>
      <c r="G43" s="92"/>
      <c r="H43" s="922"/>
      <c r="I43" s="922"/>
      <c r="J43" s="915"/>
      <c r="K43" s="915"/>
      <c r="L43" s="915"/>
      <c r="M43" s="915"/>
      <c r="N43" s="915"/>
      <c r="O43" s="915"/>
      <c r="P43" s="915"/>
      <c r="Q43" s="460"/>
      <c r="R43" s="78"/>
      <c r="S43" s="95"/>
      <c r="T43" s="96"/>
    </row>
    <row r="44" spans="1:20" s="95" customFormat="1" ht="15.75" hidden="1" customHeight="1" outlineLevel="1">
      <c r="A44" s="484"/>
      <c r="B44" s="916">
        <v>11</v>
      </c>
      <c r="C44" s="925"/>
      <c r="D44" s="921"/>
      <c r="E44" s="921" t="s">
        <v>19</v>
      </c>
      <c r="F44" s="923" t="str">
        <f>VLOOKUP(E44,$S$14:$T$18,2,0)</f>
        <v>-</v>
      </c>
      <c r="G44" s="84"/>
      <c r="H44" s="921"/>
      <c r="I44" s="921"/>
      <c r="J44" s="913">
        <f t="shared" ref="J44" si="10">SUM(K44:O46)</f>
        <v>0</v>
      </c>
      <c r="K44" s="913"/>
      <c r="L44" s="913"/>
      <c r="M44" s="913"/>
      <c r="N44" s="913"/>
      <c r="O44" s="913"/>
      <c r="P44" s="913"/>
      <c r="Q44" s="484"/>
    </row>
    <row r="45" spans="1:20" s="95" customFormat="1" ht="15.75" hidden="1" customHeight="1" outlineLevel="1">
      <c r="A45" s="484"/>
      <c r="B45" s="916"/>
      <c r="C45" s="925"/>
      <c r="D45" s="921"/>
      <c r="E45" s="921"/>
      <c r="F45" s="923"/>
      <c r="G45" s="87"/>
      <c r="H45" s="921"/>
      <c r="I45" s="921"/>
      <c r="J45" s="914"/>
      <c r="K45" s="914"/>
      <c r="L45" s="914"/>
      <c r="M45" s="914"/>
      <c r="N45" s="914"/>
      <c r="O45" s="914"/>
      <c r="P45" s="914"/>
      <c r="Q45" s="484"/>
    </row>
    <row r="46" spans="1:20" s="72" customFormat="1" ht="15.75" hidden="1" customHeight="1" outlineLevel="1">
      <c r="A46" s="478"/>
      <c r="B46" s="917"/>
      <c r="C46" s="926"/>
      <c r="D46" s="922"/>
      <c r="E46" s="922"/>
      <c r="F46" s="924"/>
      <c r="G46" s="92"/>
      <c r="H46" s="922"/>
      <c r="I46" s="922"/>
      <c r="J46" s="915"/>
      <c r="K46" s="915"/>
      <c r="L46" s="915"/>
      <c r="M46" s="915"/>
      <c r="N46" s="915"/>
      <c r="O46" s="915"/>
      <c r="P46" s="915"/>
      <c r="Q46" s="478"/>
    </row>
    <row r="47" spans="1:20" s="72" customFormat="1" ht="15.75" hidden="1" customHeight="1" outlineLevel="1">
      <c r="A47" s="478"/>
      <c r="B47" s="916">
        <v>12</v>
      </c>
      <c r="C47" s="925"/>
      <c r="D47" s="921"/>
      <c r="E47" s="921" t="s">
        <v>19</v>
      </c>
      <c r="F47" s="923" t="str">
        <f>VLOOKUP(E47,$S$14:$T$18,2,0)</f>
        <v>-</v>
      </c>
      <c r="G47" s="84"/>
      <c r="H47" s="921"/>
      <c r="I47" s="921"/>
      <c r="J47" s="913">
        <f t="shared" ref="J47" si="11">SUM(K47:O49)</f>
        <v>0</v>
      </c>
      <c r="K47" s="913"/>
      <c r="L47" s="913"/>
      <c r="M47" s="913"/>
      <c r="N47" s="913"/>
      <c r="O47" s="913"/>
      <c r="P47" s="913"/>
      <c r="Q47" s="478"/>
    </row>
    <row r="48" spans="1:20" s="95" customFormat="1" ht="15.75" hidden="1" customHeight="1" outlineLevel="1">
      <c r="A48" s="484"/>
      <c r="B48" s="916"/>
      <c r="C48" s="925"/>
      <c r="D48" s="921"/>
      <c r="E48" s="921"/>
      <c r="F48" s="923"/>
      <c r="G48" s="87"/>
      <c r="H48" s="921"/>
      <c r="I48" s="921"/>
      <c r="J48" s="914"/>
      <c r="K48" s="914"/>
      <c r="L48" s="914"/>
      <c r="M48" s="914"/>
      <c r="N48" s="914"/>
      <c r="O48" s="914"/>
      <c r="P48" s="914"/>
      <c r="Q48" s="484"/>
    </row>
    <row r="49" spans="1:17" s="95" customFormat="1" ht="15.75" hidden="1" customHeight="1" outlineLevel="1">
      <c r="A49" s="484"/>
      <c r="B49" s="917"/>
      <c r="C49" s="926"/>
      <c r="D49" s="922"/>
      <c r="E49" s="922"/>
      <c r="F49" s="924"/>
      <c r="G49" s="92"/>
      <c r="H49" s="922"/>
      <c r="I49" s="922"/>
      <c r="J49" s="915"/>
      <c r="K49" s="915"/>
      <c r="L49" s="915"/>
      <c r="M49" s="915"/>
      <c r="N49" s="915"/>
      <c r="O49" s="915"/>
      <c r="P49" s="915"/>
      <c r="Q49" s="484"/>
    </row>
    <row r="50" spans="1:17" s="95" customFormat="1" ht="15.75" hidden="1" customHeight="1" outlineLevel="1">
      <c r="A50" s="484"/>
      <c r="B50" s="916">
        <v>13</v>
      </c>
      <c r="C50" s="925"/>
      <c r="D50" s="921"/>
      <c r="E50" s="921" t="s">
        <v>19</v>
      </c>
      <c r="F50" s="923" t="str">
        <f>VLOOKUP(E50,$S$14:$T$18,2,0)</f>
        <v>-</v>
      </c>
      <c r="G50" s="84"/>
      <c r="H50" s="921"/>
      <c r="I50" s="921"/>
      <c r="J50" s="913">
        <f t="shared" ref="J50" si="12">SUM(K50:O52)</f>
        <v>0</v>
      </c>
      <c r="K50" s="913"/>
      <c r="L50" s="913"/>
      <c r="M50" s="913"/>
      <c r="N50" s="913"/>
      <c r="O50" s="913"/>
      <c r="P50" s="913"/>
      <c r="Q50" s="484"/>
    </row>
    <row r="51" spans="1:17" s="95" customFormat="1" ht="15.75" hidden="1" customHeight="1" outlineLevel="1">
      <c r="A51" s="484"/>
      <c r="B51" s="916"/>
      <c r="C51" s="925"/>
      <c r="D51" s="921"/>
      <c r="E51" s="921"/>
      <c r="F51" s="923"/>
      <c r="G51" s="87"/>
      <c r="H51" s="921"/>
      <c r="I51" s="921"/>
      <c r="J51" s="914"/>
      <c r="K51" s="914"/>
      <c r="L51" s="914"/>
      <c r="M51" s="914"/>
      <c r="N51" s="914"/>
      <c r="O51" s="914"/>
      <c r="P51" s="914"/>
      <c r="Q51" s="484"/>
    </row>
    <row r="52" spans="1:17" s="95" customFormat="1" ht="15.75" hidden="1" customHeight="1" outlineLevel="1">
      <c r="A52" s="484"/>
      <c r="B52" s="917"/>
      <c r="C52" s="926"/>
      <c r="D52" s="922"/>
      <c r="E52" s="922"/>
      <c r="F52" s="924"/>
      <c r="G52" s="92"/>
      <c r="H52" s="922"/>
      <c r="I52" s="922"/>
      <c r="J52" s="915"/>
      <c r="K52" s="915"/>
      <c r="L52" s="915"/>
      <c r="M52" s="915"/>
      <c r="N52" s="915"/>
      <c r="O52" s="915"/>
      <c r="P52" s="915"/>
      <c r="Q52" s="484"/>
    </row>
    <row r="53" spans="1:17" s="95" customFormat="1" ht="15.75" hidden="1" customHeight="1" outlineLevel="1">
      <c r="A53" s="484"/>
      <c r="B53" s="916">
        <v>14</v>
      </c>
      <c r="C53" s="925"/>
      <c r="D53" s="921"/>
      <c r="E53" s="921" t="s">
        <v>19</v>
      </c>
      <c r="F53" s="923" t="str">
        <f>VLOOKUP(E53,$S$14:$T$18,2,0)</f>
        <v>-</v>
      </c>
      <c r="G53" s="84"/>
      <c r="H53" s="921"/>
      <c r="I53" s="921"/>
      <c r="J53" s="913">
        <f t="shared" ref="J53" si="13">SUM(K53:O55)</f>
        <v>0</v>
      </c>
      <c r="K53" s="913"/>
      <c r="L53" s="913"/>
      <c r="M53" s="913"/>
      <c r="N53" s="913"/>
      <c r="O53" s="913"/>
      <c r="P53" s="913"/>
      <c r="Q53" s="484"/>
    </row>
    <row r="54" spans="1:17" s="95" customFormat="1" ht="15.75" hidden="1" customHeight="1" outlineLevel="1">
      <c r="A54" s="484"/>
      <c r="B54" s="916"/>
      <c r="C54" s="925"/>
      <c r="D54" s="921"/>
      <c r="E54" s="921"/>
      <c r="F54" s="923"/>
      <c r="G54" s="87"/>
      <c r="H54" s="921"/>
      <c r="I54" s="921"/>
      <c r="J54" s="914"/>
      <c r="K54" s="914"/>
      <c r="L54" s="914"/>
      <c r="M54" s="914"/>
      <c r="N54" s="914"/>
      <c r="O54" s="914"/>
      <c r="P54" s="914"/>
      <c r="Q54" s="484"/>
    </row>
    <row r="55" spans="1:17" s="95" customFormat="1" ht="15.75" hidden="1" customHeight="1" outlineLevel="1">
      <c r="A55" s="484"/>
      <c r="B55" s="917"/>
      <c r="C55" s="926"/>
      <c r="D55" s="922"/>
      <c r="E55" s="922"/>
      <c r="F55" s="924"/>
      <c r="G55" s="92"/>
      <c r="H55" s="922"/>
      <c r="I55" s="922"/>
      <c r="J55" s="915"/>
      <c r="K55" s="915"/>
      <c r="L55" s="915"/>
      <c r="M55" s="915"/>
      <c r="N55" s="915"/>
      <c r="O55" s="915"/>
      <c r="P55" s="915"/>
      <c r="Q55" s="484"/>
    </row>
    <row r="56" spans="1:17" s="95" customFormat="1" ht="15.75" hidden="1" customHeight="1" outlineLevel="1">
      <c r="A56" s="484"/>
      <c r="B56" s="916">
        <v>15</v>
      </c>
      <c r="C56" s="925"/>
      <c r="D56" s="921"/>
      <c r="E56" s="921" t="s">
        <v>19</v>
      </c>
      <c r="F56" s="923" t="str">
        <f>VLOOKUP(E56,$S$14:$T$18,2,0)</f>
        <v>-</v>
      </c>
      <c r="G56" s="84"/>
      <c r="H56" s="921"/>
      <c r="I56" s="921"/>
      <c r="J56" s="913">
        <f t="shared" ref="J56" si="14">SUM(K56:O58)</f>
        <v>0</v>
      </c>
      <c r="K56" s="913"/>
      <c r="L56" s="913"/>
      <c r="M56" s="913"/>
      <c r="N56" s="913"/>
      <c r="O56" s="913"/>
      <c r="P56" s="913"/>
      <c r="Q56" s="484"/>
    </row>
    <row r="57" spans="1:17" s="95" customFormat="1" ht="15.75" hidden="1" customHeight="1" outlineLevel="1">
      <c r="A57" s="484"/>
      <c r="B57" s="916"/>
      <c r="C57" s="925"/>
      <c r="D57" s="921"/>
      <c r="E57" s="921"/>
      <c r="F57" s="923"/>
      <c r="G57" s="87"/>
      <c r="H57" s="921"/>
      <c r="I57" s="921"/>
      <c r="J57" s="914"/>
      <c r="K57" s="914"/>
      <c r="L57" s="914"/>
      <c r="M57" s="914"/>
      <c r="N57" s="914"/>
      <c r="O57" s="914"/>
      <c r="P57" s="914"/>
      <c r="Q57" s="484"/>
    </row>
    <row r="58" spans="1:17" s="95" customFormat="1" ht="15.75" hidden="1" customHeight="1" outlineLevel="1">
      <c r="A58" s="484"/>
      <c r="B58" s="917"/>
      <c r="C58" s="926"/>
      <c r="D58" s="922"/>
      <c r="E58" s="922"/>
      <c r="F58" s="924"/>
      <c r="G58" s="92"/>
      <c r="H58" s="922"/>
      <c r="I58" s="922"/>
      <c r="J58" s="915"/>
      <c r="K58" s="915"/>
      <c r="L58" s="915"/>
      <c r="M58" s="915"/>
      <c r="N58" s="915"/>
      <c r="O58" s="915"/>
      <c r="P58" s="915"/>
      <c r="Q58" s="484"/>
    </row>
    <row r="59" spans="1:17" s="95" customFormat="1" ht="15.75" hidden="1" customHeight="1" outlineLevel="1">
      <c r="A59" s="484"/>
      <c r="B59" s="916">
        <v>16</v>
      </c>
      <c r="C59" s="925"/>
      <c r="D59" s="921"/>
      <c r="E59" s="921" t="s">
        <v>19</v>
      </c>
      <c r="F59" s="923" t="str">
        <f>VLOOKUP(E59,$S$14:$T$18,2,0)</f>
        <v>-</v>
      </c>
      <c r="G59" s="84"/>
      <c r="H59" s="921"/>
      <c r="I59" s="921"/>
      <c r="J59" s="913">
        <f t="shared" ref="J59" si="15">SUM(K59:O61)</f>
        <v>0</v>
      </c>
      <c r="K59" s="913"/>
      <c r="L59" s="913"/>
      <c r="M59" s="913"/>
      <c r="N59" s="913"/>
      <c r="O59" s="913"/>
      <c r="P59" s="913"/>
      <c r="Q59" s="484"/>
    </row>
    <row r="60" spans="1:17" s="95" customFormat="1" ht="15.75" hidden="1" customHeight="1" outlineLevel="1">
      <c r="A60" s="484"/>
      <c r="B60" s="916"/>
      <c r="C60" s="925"/>
      <c r="D60" s="921"/>
      <c r="E60" s="921"/>
      <c r="F60" s="923"/>
      <c r="G60" s="87"/>
      <c r="H60" s="921"/>
      <c r="I60" s="921"/>
      <c r="J60" s="914"/>
      <c r="K60" s="914"/>
      <c r="L60" s="914"/>
      <c r="M60" s="914"/>
      <c r="N60" s="914"/>
      <c r="O60" s="914"/>
      <c r="P60" s="914"/>
      <c r="Q60" s="484"/>
    </row>
    <row r="61" spans="1:17" s="95" customFormat="1" ht="15.75" hidden="1" customHeight="1" outlineLevel="1">
      <c r="A61" s="484"/>
      <c r="B61" s="917"/>
      <c r="C61" s="926"/>
      <c r="D61" s="922"/>
      <c r="E61" s="922"/>
      <c r="F61" s="924"/>
      <c r="G61" s="92"/>
      <c r="H61" s="922"/>
      <c r="I61" s="922"/>
      <c r="J61" s="915"/>
      <c r="K61" s="915"/>
      <c r="L61" s="915"/>
      <c r="M61" s="915"/>
      <c r="N61" s="915"/>
      <c r="O61" s="915"/>
      <c r="P61" s="915"/>
      <c r="Q61" s="484"/>
    </row>
    <row r="62" spans="1:17" s="95" customFormat="1" ht="15.75" hidden="1" customHeight="1" outlineLevel="1">
      <c r="A62" s="484"/>
      <c r="B62" s="916">
        <v>17</v>
      </c>
      <c r="C62" s="925"/>
      <c r="D62" s="921"/>
      <c r="E62" s="921" t="s">
        <v>19</v>
      </c>
      <c r="F62" s="923" t="str">
        <f>VLOOKUP(E62,$S$14:$T$18,2,0)</f>
        <v>-</v>
      </c>
      <c r="G62" s="84"/>
      <c r="H62" s="921"/>
      <c r="I62" s="921"/>
      <c r="J62" s="913">
        <f t="shared" ref="J62" si="16">SUM(K62:O64)</f>
        <v>0</v>
      </c>
      <c r="K62" s="913"/>
      <c r="L62" s="913"/>
      <c r="M62" s="913"/>
      <c r="N62" s="913"/>
      <c r="O62" s="913"/>
      <c r="P62" s="913"/>
      <c r="Q62" s="484"/>
    </row>
    <row r="63" spans="1:17" s="95" customFormat="1" ht="15.75" hidden="1" customHeight="1" outlineLevel="1">
      <c r="A63" s="484"/>
      <c r="B63" s="916"/>
      <c r="C63" s="925"/>
      <c r="D63" s="921"/>
      <c r="E63" s="921"/>
      <c r="F63" s="923"/>
      <c r="G63" s="87"/>
      <c r="H63" s="921"/>
      <c r="I63" s="921"/>
      <c r="J63" s="914"/>
      <c r="K63" s="914"/>
      <c r="L63" s="914"/>
      <c r="M63" s="914"/>
      <c r="N63" s="914"/>
      <c r="O63" s="914"/>
      <c r="P63" s="914"/>
      <c r="Q63" s="484"/>
    </row>
    <row r="64" spans="1:17" s="95" customFormat="1" ht="15.75" hidden="1" customHeight="1" outlineLevel="1">
      <c r="A64" s="484"/>
      <c r="B64" s="917"/>
      <c r="C64" s="926"/>
      <c r="D64" s="922"/>
      <c r="E64" s="922"/>
      <c r="F64" s="924"/>
      <c r="G64" s="92"/>
      <c r="H64" s="922"/>
      <c r="I64" s="922"/>
      <c r="J64" s="915"/>
      <c r="K64" s="915"/>
      <c r="L64" s="915"/>
      <c r="M64" s="915"/>
      <c r="N64" s="915"/>
      <c r="O64" s="915"/>
      <c r="P64" s="915"/>
      <c r="Q64" s="484"/>
    </row>
    <row r="65" spans="1:17" s="95" customFormat="1" ht="15.75" hidden="1" customHeight="1" outlineLevel="1">
      <c r="A65" s="484"/>
      <c r="B65" s="916">
        <v>18</v>
      </c>
      <c r="C65" s="925"/>
      <c r="D65" s="921"/>
      <c r="E65" s="921" t="s">
        <v>19</v>
      </c>
      <c r="F65" s="923" t="str">
        <f>VLOOKUP(E65,$S$14:$T$18,2,0)</f>
        <v>-</v>
      </c>
      <c r="G65" s="84"/>
      <c r="H65" s="921"/>
      <c r="I65" s="921"/>
      <c r="J65" s="913">
        <f t="shared" ref="J65" si="17">SUM(K65:O67)</f>
        <v>0</v>
      </c>
      <c r="K65" s="913"/>
      <c r="L65" s="913"/>
      <c r="M65" s="913"/>
      <c r="N65" s="913"/>
      <c r="O65" s="913"/>
      <c r="P65" s="913"/>
      <c r="Q65" s="484"/>
    </row>
    <row r="66" spans="1:17" s="95" customFormat="1" ht="15.75" hidden="1" customHeight="1" outlineLevel="1">
      <c r="A66" s="484"/>
      <c r="B66" s="916"/>
      <c r="C66" s="925"/>
      <c r="D66" s="921"/>
      <c r="E66" s="921"/>
      <c r="F66" s="923"/>
      <c r="G66" s="87"/>
      <c r="H66" s="921"/>
      <c r="I66" s="921"/>
      <c r="J66" s="914"/>
      <c r="K66" s="914"/>
      <c r="L66" s="914"/>
      <c r="M66" s="914"/>
      <c r="N66" s="914"/>
      <c r="O66" s="914"/>
      <c r="P66" s="914"/>
      <c r="Q66" s="484"/>
    </row>
    <row r="67" spans="1:17" s="95" customFormat="1" ht="15.75" hidden="1" customHeight="1" outlineLevel="1">
      <c r="A67" s="484"/>
      <c r="B67" s="917"/>
      <c r="C67" s="926"/>
      <c r="D67" s="922"/>
      <c r="E67" s="922"/>
      <c r="F67" s="924"/>
      <c r="G67" s="92"/>
      <c r="H67" s="922"/>
      <c r="I67" s="922"/>
      <c r="J67" s="915"/>
      <c r="K67" s="915"/>
      <c r="L67" s="915"/>
      <c r="M67" s="915"/>
      <c r="N67" s="915"/>
      <c r="O67" s="915"/>
      <c r="P67" s="915"/>
      <c r="Q67" s="484"/>
    </row>
    <row r="68" spans="1:17" s="95" customFormat="1" ht="15.75" hidden="1" customHeight="1" outlineLevel="1">
      <c r="A68" s="484"/>
      <c r="B68" s="916">
        <v>19</v>
      </c>
      <c r="C68" s="925"/>
      <c r="D68" s="921"/>
      <c r="E68" s="921" t="s">
        <v>19</v>
      </c>
      <c r="F68" s="923" t="str">
        <f>VLOOKUP(E68,$S$14:$T$18,2,0)</f>
        <v>-</v>
      </c>
      <c r="G68" s="84"/>
      <c r="H68" s="921"/>
      <c r="I68" s="921"/>
      <c r="J68" s="913">
        <f t="shared" ref="J68" si="18">SUM(K68:O70)</f>
        <v>0</v>
      </c>
      <c r="K68" s="913"/>
      <c r="L68" s="913"/>
      <c r="M68" s="913"/>
      <c r="N68" s="913"/>
      <c r="O68" s="913"/>
      <c r="P68" s="913"/>
      <c r="Q68" s="484"/>
    </row>
    <row r="69" spans="1:17" s="95" customFormat="1" ht="15.75" hidden="1" customHeight="1" outlineLevel="1">
      <c r="A69" s="484"/>
      <c r="B69" s="916"/>
      <c r="C69" s="925"/>
      <c r="D69" s="921"/>
      <c r="E69" s="921"/>
      <c r="F69" s="923"/>
      <c r="G69" s="87"/>
      <c r="H69" s="921"/>
      <c r="I69" s="921"/>
      <c r="J69" s="914"/>
      <c r="K69" s="914"/>
      <c r="L69" s="914"/>
      <c r="M69" s="914"/>
      <c r="N69" s="914"/>
      <c r="O69" s="914"/>
      <c r="P69" s="914"/>
      <c r="Q69" s="484"/>
    </row>
    <row r="70" spans="1:17" s="95" customFormat="1" ht="15.75" hidden="1" customHeight="1" outlineLevel="1">
      <c r="A70" s="484"/>
      <c r="B70" s="917"/>
      <c r="C70" s="926"/>
      <c r="D70" s="922"/>
      <c r="E70" s="922"/>
      <c r="F70" s="924"/>
      <c r="G70" s="92"/>
      <c r="H70" s="922"/>
      <c r="I70" s="922"/>
      <c r="J70" s="915"/>
      <c r="K70" s="915"/>
      <c r="L70" s="915"/>
      <c r="M70" s="915"/>
      <c r="N70" s="915"/>
      <c r="O70" s="915"/>
      <c r="P70" s="915"/>
      <c r="Q70" s="484"/>
    </row>
    <row r="71" spans="1:17" s="95" customFormat="1" ht="15.75" hidden="1" customHeight="1" outlineLevel="1">
      <c r="A71" s="484"/>
      <c r="B71" s="916">
        <v>20</v>
      </c>
      <c r="C71" s="925"/>
      <c r="D71" s="921"/>
      <c r="E71" s="921" t="s">
        <v>19</v>
      </c>
      <c r="F71" s="923" t="str">
        <f>VLOOKUP(E71,$S$14:$T$18,2,0)</f>
        <v>-</v>
      </c>
      <c r="G71" s="84"/>
      <c r="H71" s="921"/>
      <c r="I71" s="921"/>
      <c r="J71" s="913">
        <f t="shared" ref="J71" si="19">SUM(K71:O73)</f>
        <v>0</v>
      </c>
      <c r="K71" s="913"/>
      <c r="L71" s="913"/>
      <c r="M71" s="913"/>
      <c r="N71" s="913"/>
      <c r="O71" s="913"/>
      <c r="P71" s="913"/>
      <c r="Q71" s="484"/>
    </row>
    <row r="72" spans="1:17" s="95" customFormat="1" ht="15.75" hidden="1" customHeight="1" outlineLevel="1">
      <c r="A72" s="484"/>
      <c r="B72" s="916"/>
      <c r="C72" s="925"/>
      <c r="D72" s="921"/>
      <c r="E72" s="921"/>
      <c r="F72" s="923"/>
      <c r="G72" s="87"/>
      <c r="H72" s="921"/>
      <c r="I72" s="921"/>
      <c r="J72" s="914"/>
      <c r="K72" s="914"/>
      <c r="L72" s="914"/>
      <c r="M72" s="914"/>
      <c r="N72" s="914"/>
      <c r="O72" s="914"/>
      <c r="P72" s="914"/>
      <c r="Q72" s="484"/>
    </row>
    <row r="73" spans="1:17" s="95" customFormat="1" ht="15.75" hidden="1" customHeight="1" outlineLevel="1">
      <c r="A73" s="484"/>
      <c r="B73" s="917"/>
      <c r="C73" s="926"/>
      <c r="D73" s="922"/>
      <c r="E73" s="922"/>
      <c r="F73" s="924"/>
      <c r="G73" s="92"/>
      <c r="H73" s="922"/>
      <c r="I73" s="922"/>
      <c r="J73" s="915"/>
      <c r="K73" s="915"/>
      <c r="L73" s="915"/>
      <c r="M73" s="915"/>
      <c r="N73" s="915"/>
      <c r="O73" s="915"/>
      <c r="P73" s="915"/>
      <c r="Q73" s="484"/>
    </row>
    <row r="74" spans="1:17" s="95" customFormat="1" ht="15.75" hidden="1" customHeight="1" outlineLevel="1">
      <c r="A74" s="484"/>
      <c r="B74" s="916">
        <v>21</v>
      </c>
      <c r="C74" s="925"/>
      <c r="D74" s="921"/>
      <c r="E74" s="921" t="s">
        <v>19</v>
      </c>
      <c r="F74" s="923" t="str">
        <f>VLOOKUP(E74,$S$14:$T$18,2,0)</f>
        <v>-</v>
      </c>
      <c r="G74" s="84"/>
      <c r="H74" s="921"/>
      <c r="I74" s="921"/>
      <c r="J74" s="913">
        <f t="shared" ref="J74" si="20">SUM(K74:O76)</f>
        <v>0</v>
      </c>
      <c r="K74" s="913"/>
      <c r="L74" s="913"/>
      <c r="M74" s="913"/>
      <c r="N74" s="913"/>
      <c r="O74" s="913"/>
      <c r="P74" s="913"/>
      <c r="Q74" s="484"/>
    </row>
    <row r="75" spans="1:17" s="95" customFormat="1" ht="15.75" hidden="1" customHeight="1" outlineLevel="1">
      <c r="A75" s="484"/>
      <c r="B75" s="916"/>
      <c r="C75" s="925"/>
      <c r="D75" s="921"/>
      <c r="E75" s="921"/>
      <c r="F75" s="923"/>
      <c r="G75" s="87"/>
      <c r="H75" s="921"/>
      <c r="I75" s="921"/>
      <c r="J75" s="914"/>
      <c r="K75" s="914"/>
      <c r="L75" s="914"/>
      <c r="M75" s="914"/>
      <c r="N75" s="914"/>
      <c r="O75" s="914"/>
      <c r="P75" s="914"/>
      <c r="Q75" s="484"/>
    </row>
    <row r="76" spans="1:17" s="95" customFormat="1" ht="15.75" hidden="1" customHeight="1" outlineLevel="1">
      <c r="A76" s="484"/>
      <c r="B76" s="917"/>
      <c r="C76" s="926"/>
      <c r="D76" s="922"/>
      <c r="E76" s="922"/>
      <c r="F76" s="924"/>
      <c r="G76" s="92"/>
      <c r="H76" s="922"/>
      <c r="I76" s="922"/>
      <c r="J76" s="915"/>
      <c r="K76" s="915"/>
      <c r="L76" s="915"/>
      <c r="M76" s="915"/>
      <c r="N76" s="915"/>
      <c r="O76" s="915"/>
      <c r="P76" s="915"/>
      <c r="Q76" s="484"/>
    </row>
    <row r="77" spans="1:17" s="95" customFormat="1" ht="15.75" hidden="1" customHeight="1" outlineLevel="1">
      <c r="A77" s="484"/>
      <c r="B77" s="916">
        <v>22</v>
      </c>
      <c r="C77" s="925"/>
      <c r="D77" s="921"/>
      <c r="E77" s="921" t="s">
        <v>19</v>
      </c>
      <c r="F77" s="923" t="str">
        <f>VLOOKUP(E77,$S$14:$T$18,2,0)</f>
        <v>-</v>
      </c>
      <c r="G77" s="84"/>
      <c r="H77" s="921"/>
      <c r="I77" s="921"/>
      <c r="J77" s="913">
        <f t="shared" ref="J77" si="21">SUM(K77:O79)</f>
        <v>0</v>
      </c>
      <c r="K77" s="913"/>
      <c r="L77" s="913"/>
      <c r="M77" s="913"/>
      <c r="N77" s="913"/>
      <c r="O77" s="913"/>
      <c r="P77" s="913"/>
      <c r="Q77" s="484"/>
    </row>
    <row r="78" spans="1:17" s="95" customFormat="1" ht="15.75" hidden="1" customHeight="1" outlineLevel="1">
      <c r="A78" s="484"/>
      <c r="B78" s="916"/>
      <c r="C78" s="925"/>
      <c r="D78" s="921"/>
      <c r="E78" s="921"/>
      <c r="F78" s="923"/>
      <c r="G78" s="87"/>
      <c r="H78" s="921"/>
      <c r="I78" s="921"/>
      <c r="J78" s="914"/>
      <c r="K78" s="914"/>
      <c r="L78" s="914"/>
      <c r="M78" s="914"/>
      <c r="N78" s="914"/>
      <c r="O78" s="914"/>
      <c r="P78" s="914"/>
      <c r="Q78" s="484"/>
    </row>
    <row r="79" spans="1:17" s="95" customFormat="1" ht="15.75" hidden="1" customHeight="1" outlineLevel="1">
      <c r="A79" s="484"/>
      <c r="B79" s="917"/>
      <c r="C79" s="926"/>
      <c r="D79" s="922"/>
      <c r="E79" s="922"/>
      <c r="F79" s="924"/>
      <c r="G79" s="92"/>
      <c r="H79" s="922"/>
      <c r="I79" s="922"/>
      <c r="J79" s="915"/>
      <c r="K79" s="915"/>
      <c r="L79" s="915"/>
      <c r="M79" s="915"/>
      <c r="N79" s="915"/>
      <c r="O79" s="915"/>
      <c r="P79" s="915"/>
      <c r="Q79" s="484"/>
    </row>
    <row r="80" spans="1:17" s="95" customFormat="1" ht="15.75" hidden="1" customHeight="1" outlineLevel="1">
      <c r="A80" s="484"/>
      <c r="B80" s="916">
        <v>23</v>
      </c>
      <c r="C80" s="925"/>
      <c r="D80" s="921"/>
      <c r="E80" s="921" t="s">
        <v>19</v>
      </c>
      <c r="F80" s="923" t="str">
        <f>VLOOKUP(E80,$S$14:$T$18,2,0)</f>
        <v>-</v>
      </c>
      <c r="G80" s="84"/>
      <c r="H80" s="921"/>
      <c r="I80" s="921"/>
      <c r="J80" s="913">
        <f t="shared" ref="J80" si="22">SUM(K80:O82)</f>
        <v>0</v>
      </c>
      <c r="K80" s="913"/>
      <c r="L80" s="913"/>
      <c r="M80" s="913"/>
      <c r="N80" s="913"/>
      <c r="O80" s="913"/>
      <c r="P80" s="913"/>
      <c r="Q80" s="484"/>
    </row>
    <row r="81" spans="1:17" s="95" customFormat="1" ht="15.75" hidden="1" customHeight="1" outlineLevel="1">
      <c r="A81" s="484"/>
      <c r="B81" s="916"/>
      <c r="C81" s="925"/>
      <c r="D81" s="921"/>
      <c r="E81" s="921"/>
      <c r="F81" s="923"/>
      <c r="G81" s="87"/>
      <c r="H81" s="921"/>
      <c r="I81" s="921"/>
      <c r="J81" s="914"/>
      <c r="K81" s="914"/>
      <c r="L81" s="914"/>
      <c r="M81" s="914"/>
      <c r="N81" s="914"/>
      <c r="O81" s="914"/>
      <c r="P81" s="914"/>
      <c r="Q81" s="484"/>
    </row>
    <row r="82" spans="1:17" s="95" customFormat="1" ht="15.75" hidden="1" customHeight="1" outlineLevel="1">
      <c r="A82" s="484"/>
      <c r="B82" s="917"/>
      <c r="C82" s="926"/>
      <c r="D82" s="922"/>
      <c r="E82" s="922"/>
      <c r="F82" s="924"/>
      <c r="G82" s="92"/>
      <c r="H82" s="922"/>
      <c r="I82" s="922"/>
      <c r="J82" s="915"/>
      <c r="K82" s="915"/>
      <c r="L82" s="915"/>
      <c r="M82" s="915"/>
      <c r="N82" s="915"/>
      <c r="O82" s="915"/>
      <c r="P82" s="915"/>
      <c r="Q82" s="484"/>
    </row>
    <row r="83" spans="1:17" s="95" customFormat="1" ht="15.75" hidden="1" customHeight="1" outlineLevel="1">
      <c r="A83" s="484"/>
      <c r="B83" s="916">
        <v>24</v>
      </c>
      <c r="C83" s="925"/>
      <c r="D83" s="921"/>
      <c r="E83" s="921" t="s">
        <v>19</v>
      </c>
      <c r="F83" s="923" t="str">
        <f>VLOOKUP(E83,$S$14:$T$18,2,0)</f>
        <v>-</v>
      </c>
      <c r="G83" s="84"/>
      <c r="H83" s="921"/>
      <c r="I83" s="921"/>
      <c r="J83" s="913">
        <f t="shared" ref="J83" si="23">SUM(K83:O85)</f>
        <v>0</v>
      </c>
      <c r="K83" s="913"/>
      <c r="L83" s="913"/>
      <c r="M83" s="913"/>
      <c r="N83" s="913"/>
      <c r="O83" s="913"/>
      <c r="P83" s="913"/>
      <c r="Q83" s="484"/>
    </row>
    <row r="84" spans="1:17" s="95" customFormat="1" ht="15.75" hidden="1" customHeight="1" outlineLevel="1">
      <c r="A84" s="484"/>
      <c r="B84" s="916"/>
      <c r="C84" s="925"/>
      <c r="D84" s="921"/>
      <c r="E84" s="921"/>
      <c r="F84" s="923"/>
      <c r="G84" s="87"/>
      <c r="H84" s="921"/>
      <c r="I84" s="921"/>
      <c r="J84" s="914"/>
      <c r="K84" s="914"/>
      <c r="L84" s="914"/>
      <c r="M84" s="914"/>
      <c r="N84" s="914"/>
      <c r="O84" s="914"/>
      <c r="P84" s="914"/>
      <c r="Q84" s="484"/>
    </row>
    <row r="85" spans="1:17" s="95" customFormat="1" ht="15.75" hidden="1" customHeight="1" outlineLevel="1">
      <c r="A85" s="484"/>
      <c r="B85" s="917"/>
      <c r="C85" s="926"/>
      <c r="D85" s="922"/>
      <c r="E85" s="922"/>
      <c r="F85" s="924"/>
      <c r="G85" s="92"/>
      <c r="H85" s="922"/>
      <c r="I85" s="922"/>
      <c r="J85" s="915"/>
      <c r="K85" s="915"/>
      <c r="L85" s="915"/>
      <c r="M85" s="915"/>
      <c r="N85" s="915"/>
      <c r="O85" s="915"/>
      <c r="P85" s="915"/>
      <c r="Q85" s="484"/>
    </row>
    <row r="86" spans="1:17" s="95" customFormat="1" ht="15.75" hidden="1" customHeight="1" outlineLevel="1">
      <c r="A86" s="484"/>
      <c r="B86" s="916">
        <v>25</v>
      </c>
      <c r="C86" s="925"/>
      <c r="D86" s="921"/>
      <c r="E86" s="921" t="s">
        <v>19</v>
      </c>
      <c r="F86" s="923" t="str">
        <f>VLOOKUP(E86,$S$14:$T$18,2,0)</f>
        <v>-</v>
      </c>
      <c r="G86" s="84"/>
      <c r="H86" s="921"/>
      <c r="I86" s="921"/>
      <c r="J86" s="913">
        <f t="shared" ref="J86" si="24">SUM(K86:O88)</f>
        <v>0</v>
      </c>
      <c r="K86" s="913"/>
      <c r="L86" s="913"/>
      <c r="M86" s="913"/>
      <c r="N86" s="913"/>
      <c r="O86" s="913"/>
      <c r="P86" s="913"/>
      <c r="Q86" s="484"/>
    </row>
    <row r="87" spans="1:17" s="95" customFormat="1" ht="15.75" hidden="1" customHeight="1" outlineLevel="1">
      <c r="A87" s="484"/>
      <c r="B87" s="916"/>
      <c r="C87" s="925"/>
      <c r="D87" s="921"/>
      <c r="E87" s="921"/>
      <c r="F87" s="923"/>
      <c r="G87" s="87"/>
      <c r="H87" s="921"/>
      <c r="I87" s="921"/>
      <c r="J87" s="914"/>
      <c r="K87" s="914"/>
      <c r="L87" s="914"/>
      <c r="M87" s="914"/>
      <c r="N87" s="914"/>
      <c r="O87" s="914"/>
      <c r="P87" s="914"/>
      <c r="Q87" s="484"/>
    </row>
    <row r="88" spans="1:17" s="95" customFormat="1" ht="15.75" hidden="1" customHeight="1" outlineLevel="1">
      <c r="A88" s="484"/>
      <c r="B88" s="917"/>
      <c r="C88" s="926"/>
      <c r="D88" s="922"/>
      <c r="E88" s="922"/>
      <c r="F88" s="924"/>
      <c r="G88" s="92"/>
      <c r="H88" s="922"/>
      <c r="I88" s="922"/>
      <c r="J88" s="915"/>
      <c r="K88" s="915"/>
      <c r="L88" s="915"/>
      <c r="M88" s="915"/>
      <c r="N88" s="915"/>
      <c r="O88" s="915"/>
      <c r="P88" s="915"/>
      <c r="Q88" s="484"/>
    </row>
    <row r="89" spans="1:17" s="95" customFormat="1" ht="15.75" hidden="1" customHeight="1" outlineLevel="1">
      <c r="A89" s="484"/>
      <c r="B89" s="916">
        <v>26</v>
      </c>
      <c r="C89" s="925"/>
      <c r="D89" s="921"/>
      <c r="E89" s="921" t="s">
        <v>19</v>
      </c>
      <c r="F89" s="923" t="str">
        <f>VLOOKUP(E89,$S$14:$T$18,2,0)</f>
        <v>-</v>
      </c>
      <c r="G89" s="84"/>
      <c r="H89" s="921"/>
      <c r="I89" s="921"/>
      <c r="J89" s="913">
        <f t="shared" ref="J89" si="25">SUM(K89:O91)</f>
        <v>0</v>
      </c>
      <c r="K89" s="913"/>
      <c r="L89" s="913"/>
      <c r="M89" s="913"/>
      <c r="N89" s="913"/>
      <c r="O89" s="913"/>
      <c r="P89" s="913"/>
      <c r="Q89" s="484"/>
    </row>
    <row r="90" spans="1:17" s="95" customFormat="1" ht="15.75" hidden="1" customHeight="1" outlineLevel="1">
      <c r="A90" s="484"/>
      <c r="B90" s="916"/>
      <c r="C90" s="925"/>
      <c r="D90" s="921"/>
      <c r="E90" s="921"/>
      <c r="F90" s="923"/>
      <c r="G90" s="87"/>
      <c r="H90" s="921"/>
      <c r="I90" s="921"/>
      <c r="J90" s="914"/>
      <c r="K90" s="914"/>
      <c r="L90" s="914"/>
      <c r="M90" s="914"/>
      <c r="N90" s="914"/>
      <c r="O90" s="914"/>
      <c r="P90" s="914"/>
      <c r="Q90" s="484"/>
    </row>
    <row r="91" spans="1:17" s="95" customFormat="1" ht="15.75" hidden="1" customHeight="1" outlineLevel="1">
      <c r="A91" s="484"/>
      <c r="B91" s="917"/>
      <c r="C91" s="926"/>
      <c r="D91" s="922"/>
      <c r="E91" s="922"/>
      <c r="F91" s="924"/>
      <c r="G91" s="92"/>
      <c r="H91" s="922"/>
      <c r="I91" s="922"/>
      <c r="J91" s="915"/>
      <c r="K91" s="915"/>
      <c r="L91" s="915"/>
      <c r="M91" s="915"/>
      <c r="N91" s="915"/>
      <c r="O91" s="915"/>
      <c r="P91" s="915"/>
      <c r="Q91" s="484"/>
    </row>
    <row r="92" spans="1:17" s="95" customFormat="1" ht="15.75" hidden="1" customHeight="1" outlineLevel="1">
      <c r="A92" s="484"/>
      <c r="B92" s="916">
        <v>27</v>
      </c>
      <c r="C92" s="925"/>
      <c r="D92" s="921"/>
      <c r="E92" s="921" t="s">
        <v>19</v>
      </c>
      <c r="F92" s="923" t="str">
        <f>VLOOKUP(E92,$S$14:$T$18,2,0)</f>
        <v>-</v>
      </c>
      <c r="G92" s="84"/>
      <c r="H92" s="921"/>
      <c r="I92" s="921"/>
      <c r="J92" s="913">
        <f t="shared" ref="J92" si="26">SUM(K92:O94)</f>
        <v>0</v>
      </c>
      <c r="K92" s="913"/>
      <c r="L92" s="913"/>
      <c r="M92" s="913"/>
      <c r="N92" s="913"/>
      <c r="O92" s="913"/>
      <c r="P92" s="913"/>
      <c r="Q92" s="484"/>
    </row>
    <row r="93" spans="1:17" s="95" customFormat="1" ht="15.75" hidden="1" customHeight="1" outlineLevel="1">
      <c r="A93" s="484"/>
      <c r="B93" s="916"/>
      <c r="C93" s="925"/>
      <c r="D93" s="921"/>
      <c r="E93" s="921"/>
      <c r="F93" s="923"/>
      <c r="G93" s="87"/>
      <c r="H93" s="921"/>
      <c r="I93" s="921"/>
      <c r="J93" s="914"/>
      <c r="K93" s="914"/>
      <c r="L93" s="914"/>
      <c r="M93" s="914"/>
      <c r="N93" s="914"/>
      <c r="O93" s="914"/>
      <c r="P93" s="914"/>
      <c r="Q93" s="484"/>
    </row>
    <row r="94" spans="1:17" s="95" customFormat="1" ht="15.75" hidden="1" customHeight="1" outlineLevel="1">
      <c r="A94" s="484"/>
      <c r="B94" s="917"/>
      <c r="C94" s="926"/>
      <c r="D94" s="922"/>
      <c r="E94" s="922"/>
      <c r="F94" s="924"/>
      <c r="G94" s="92"/>
      <c r="H94" s="922"/>
      <c r="I94" s="922"/>
      <c r="J94" s="915"/>
      <c r="K94" s="915"/>
      <c r="L94" s="915"/>
      <c r="M94" s="915"/>
      <c r="N94" s="915"/>
      <c r="O94" s="915"/>
      <c r="P94" s="915"/>
      <c r="Q94" s="484"/>
    </row>
    <row r="95" spans="1:17" s="95" customFormat="1" ht="15.75" hidden="1" customHeight="1" outlineLevel="1">
      <c r="A95" s="484"/>
      <c r="B95" s="916">
        <v>28</v>
      </c>
      <c r="C95" s="925"/>
      <c r="D95" s="921"/>
      <c r="E95" s="921" t="s">
        <v>19</v>
      </c>
      <c r="F95" s="923" t="str">
        <f>VLOOKUP(E95,$S$14:$T$18,2,0)</f>
        <v>-</v>
      </c>
      <c r="G95" s="84"/>
      <c r="H95" s="921"/>
      <c r="I95" s="921"/>
      <c r="J95" s="913">
        <f t="shared" ref="J95" si="27">SUM(K95:O97)</f>
        <v>0</v>
      </c>
      <c r="K95" s="913"/>
      <c r="L95" s="913"/>
      <c r="M95" s="913"/>
      <c r="N95" s="913"/>
      <c r="O95" s="913"/>
      <c r="P95" s="913"/>
      <c r="Q95" s="484"/>
    </row>
    <row r="96" spans="1:17" s="95" customFormat="1" ht="15.75" hidden="1" customHeight="1" outlineLevel="1">
      <c r="A96" s="484"/>
      <c r="B96" s="916"/>
      <c r="C96" s="925"/>
      <c r="D96" s="921"/>
      <c r="E96" s="921"/>
      <c r="F96" s="923"/>
      <c r="G96" s="87"/>
      <c r="H96" s="921"/>
      <c r="I96" s="921"/>
      <c r="J96" s="914"/>
      <c r="K96" s="914"/>
      <c r="L96" s="914"/>
      <c r="M96" s="914"/>
      <c r="N96" s="914"/>
      <c r="O96" s="914"/>
      <c r="P96" s="914"/>
      <c r="Q96" s="484"/>
    </row>
    <row r="97" spans="1:17" s="95" customFormat="1" ht="15.75" hidden="1" customHeight="1" outlineLevel="1">
      <c r="A97" s="484"/>
      <c r="B97" s="917"/>
      <c r="C97" s="926"/>
      <c r="D97" s="922"/>
      <c r="E97" s="922"/>
      <c r="F97" s="924"/>
      <c r="G97" s="92"/>
      <c r="H97" s="922"/>
      <c r="I97" s="922"/>
      <c r="J97" s="915"/>
      <c r="K97" s="915"/>
      <c r="L97" s="915"/>
      <c r="M97" s="915"/>
      <c r="N97" s="915"/>
      <c r="O97" s="915"/>
      <c r="P97" s="915"/>
      <c r="Q97" s="484"/>
    </row>
    <row r="98" spans="1:17" s="95" customFormat="1" ht="15.75" hidden="1" customHeight="1" outlineLevel="1">
      <c r="A98" s="484"/>
      <c r="B98" s="916">
        <v>29</v>
      </c>
      <c r="C98" s="925"/>
      <c r="D98" s="921"/>
      <c r="E98" s="921" t="s">
        <v>19</v>
      </c>
      <c r="F98" s="923" t="str">
        <f>VLOOKUP(E98,$S$14:$T$18,2,0)</f>
        <v>-</v>
      </c>
      <c r="G98" s="84"/>
      <c r="H98" s="921"/>
      <c r="I98" s="921"/>
      <c r="J98" s="913">
        <f t="shared" ref="J98" si="28">SUM(K98:O100)</f>
        <v>0</v>
      </c>
      <c r="K98" s="913"/>
      <c r="L98" s="913"/>
      <c r="M98" s="913"/>
      <c r="N98" s="913"/>
      <c r="O98" s="913"/>
      <c r="P98" s="913"/>
      <c r="Q98" s="484"/>
    </row>
    <row r="99" spans="1:17" s="95" customFormat="1" ht="15.75" hidden="1" customHeight="1" outlineLevel="1">
      <c r="A99" s="484"/>
      <c r="B99" s="916"/>
      <c r="C99" s="925"/>
      <c r="D99" s="921"/>
      <c r="E99" s="921"/>
      <c r="F99" s="923"/>
      <c r="G99" s="87"/>
      <c r="H99" s="921"/>
      <c r="I99" s="921"/>
      <c r="J99" s="914"/>
      <c r="K99" s="914"/>
      <c r="L99" s="914"/>
      <c r="M99" s="914"/>
      <c r="N99" s="914"/>
      <c r="O99" s="914"/>
      <c r="P99" s="914"/>
      <c r="Q99" s="484"/>
    </row>
    <row r="100" spans="1:17" s="95" customFormat="1" ht="15.75" hidden="1" customHeight="1" outlineLevel="1">
      <c r="A100" s="484"/>
      <c r="B100" s="917"/>
      <c r="C100" s="926"/>
      <c r="D100" s="922"/>
      <c r="E100" s="922"/>
      <c r="F100" s="924"/>
      <c r="G100" s="92"/>
      <c r="H100" s="922"/>
      <c r="I100" s="922"/>
      <c r="J100" s="915"/>
      <c r="K100" s="915"/>
      <c r="L100" s="915"/>
      <c r="M100" s="915"/>
      <c r="N100" s="915"/>
      <c r="O100" s="915"/>
      <c r="P100" s="915"/>
      <c r="Q100" s="484"/>
    </row>
    <row r="101" spans="1:17" s="95" customFormat="1" ht="15.75" hidden="1" customHeight="1" outlineLevel="1">
      <c r="A101" s="484"/>
      <c r="B101" s="916">
        <v>30</v>
      </c>
      <c r="C101" s="925"/>
      <c r="D101" s="921"/>
      <c r="E101" s="921" t="s">
        <v>19</v>
      </c>
      <c r="F101" s="923" t="str">
        <f>VLOOKUP(E101,$S$14:$T$18,2,0)</f>
        <v>-</v>
      </c>
      <c r="G101" s="84"/>
      <c r="H101" s="921"/>
      <c r="I101" s="921"/>
      <c r="J101" s="913">
        <f t="shared" ref="J101" si="29">SUM(K101:O103)</f>
        <v>0</v>
      </c>
      <c r="K101" s="913"/>
      <c r="L101" s="913"/>
      <c r="M101" s="913"/>
      <c r="N101" s="913"/>
      <c r="O101" s="913"/>
      <c r="P101" s="913"/>
      <c r="Q101" s="484"/>
    </row>
    <row r="102" spans="1:17" s="95" customFormat="1" ht="15.75" hidden="1" customHeight="1" outlineLevel="1">
      <c r="A102" s="484"/>
      <c r="B102" s="916"/>
      <c r="C102" s="925"/>
      <c r="D102" s="921"/>
      <c r="E102" s="921"/>
      <c r="F102" s="923"/>
      <c r="G102" s="87"/>
      <c r="H102" s="921"/>
      <c r="I102" s="921"/>
      <c r="J102" s="914"/>
      <c r="K102" s="914"/>
      <c r="L102" s="914"/>
      <c r="M102" s="914"/>
      <c r="N102" s="914"/>
      <c r="O102" s="914"/>
      <c r="P102" s="914"/>
      <c r="Q102" s="484"/>
    </row>
    <row r="103" spans="1:17" s="95" customFormat="1" ht="15.75" hidden="1" customHeight="1" outlineLevel="1">
      <c r="A103" s="484"/>
      <c r="B103" s="917"/>
      <c r="C103" s="926"/>
      <c r="D103" s="922"/>
      <c r="E103" s="922"/>
      <c r="F103" s="924"/>
      <c r="G103" s="92"/>
      <c r="H103" s="922"/>
      <c r="I103" s="922"/>
      <c r="J103" s="915"/>
      <c r="K103" s="915"/>
      <c r="L103" s="915"/>
      <c r="M103" s="915"/>
      <c r="N103" s="915"/>
      <c r="O103" s="915"/>
      <c r="P103" s="915"/>
      <c r="Q103" s="484"/>
    </row>
    <row r="104" spans="1:17" s="95" customFormat="1" ht="15.75" hidden="1" customHeight="1" outlineLevel="1">
      <c r="A104" s="484"/>
      <c r="B104" s="916">
        <v>31</v>
      </c>
      <c r="C104" s="925"/>
      <c r="D104" s="921"/>
      <c r="E104" s="921" t="s">
        <v>19</v>
      </c>
      <c r="F104" s="923" t="str">
        <f>VLOOKUP(E104,$S$14:$T$18,2,0)</f>
        <v>-</v>
      </c>
      <c r="G104" s="84"/>
      <c r="H104" s="921"/>
      <c r="I104" s="921"/>
      <c r="J104" s="913">
        <f t="shared" ref="J104" si="30">SUM(K104:O106)</f>
        <v>0</v>
      </c>
      <c r="K104" s="913"/>
      <c r="L104" s="913"/>
      <c r="M104" s="913"/>
      <c r="N104" s="913"/>
      <c r="O104" s="913"/>
      <c r="P104" s="913"/>
      <c r="Q104" s="484"/>
    </row>
    <row r="105" spans="1:17" s="95" customFormat="1" ht="15.75" hidden="1" customHeight="1" outlineLevel="1">
      <c r="A105" s="484"/>
      <c r="B105" s="916"/>
      <c r="C105" s="925"/>
      <c r="D105" s="921"/>
      <c r="E105" s="921"/>
      <c r="F105" s="923"/>
      <c r="G105" s="87"/>
      <c r="H105" s="921"/>
      <c r="I105" s="921"/>
      <c r="J105" s="914"/>
      <c r="K105" s="914"/>
      <c r="L105" s="914"/>
      <c r="M105" s="914"/>
      <c r="N105" s="914"/>
      <c r="O105" s="914"/>
      <c r="P105" s="914"/>
      <c r="Q105" s="484"/>
    </row>
    <row r="106" spans="1:17" s="95" customFormat="1" ht="15.75" hidden="1" customHeight="1" outlineLevel="1">
      <c r="A106" s="484"/>
      <c r="B106" s="917"/>
      <c r="C106" s="926"/>
      <c r="D106" s="922"/>
      <c r="E106" s="922"/>
      <c r="F106" s="924"/>
      <c r="G106" s="92"/>
      <c r="H106" s="922"/>
      <c r="I106" s="922"/>
      <c r="J106" s="915"/>
      <c r="K106" s="915"/>
      <c r="L106" s="915"/>
      <c r="M106" s="915"/>
      <c r="N106" s="915"/>
      <c r="O106" s="915"/>
      <c r="P106" s="915"/>
      <c r="Q106" s="484"/>
    </row>
    <row r="107" spans="1:17" s="95" customFormat="1" ht="15.75" hidden="1" customHeight="1" outlineLevel="1">
      <c r="A107" s="484"/>
      <c r="B107" s="916">
        <v>32</v>
      </c>
      <c r="C107" s="925"/>
      <c r="D107" s="921"/>
      <c r="E107" s="921" t="s">
        <v>19</v>
      </c>
      <c r="F107" s="923" t="str">
        <f>VLOOKUP(E107,$S$14:$T$18,2,0)</f>
        <v>-</v>
      </c>
      <c r="G107" s="84"/>
      <c r="H107" s="921"/>
      <c r="I107" s="921"/>
      <c r="J107" s="913">
        <f t="shared" ref="J107" si="31">SUM(K107:O109)</f>
        <v>0</v>
      </c>
      <c r="K107" s="913"/>
      <c r="L107" s="913"/>
      <c r="M107" s="913"/>
      <c r="N107" s="913"/>
      <c r="O107" s="913"/>
      <c r="P107" s="913"/>
      <c r="Q107" s="484"/>
    </row>
    <row r="108" spans="1:17" s="95" customFormat="1" ht="15.75" hidden="1" customHeight="1" outlineLevel="1">
      <c r="A108" s="484"/>
      <c r="B108" s="916"/>
      <c r="C108" s="925"/>
      <c r="D108" s="921"/>
      <c r="E108" s="921"/>
      <c r="F108" s="923"/>
      <c r="G108" s="87"/>
      <c r="H108" s="921"/>
      <c r="I108" s="921"/>
      <c r="J108" s="914"/>
      <c r="K108" s="914"/>
      <c r="L108" s="914"/>
      <c r="M108" s="914"/>
      <c r="N108" s="914"/>
      <c r="O108" s="914"/>
      <c r="P108" s="914"/>
      <c r="Q108" s="484"/>
    </row>
    <row r="109" spans="1:17" s="95" customFormat="1" ht="15.75" hidden="1" customHeight="1" outlineLevel="1">
      <c r="A109" s="484"/>
      <c r="B109" s="917"/>
      <c r="C109" s="926"/>
      <c r="D109" s="922"/>
      <c r="E109" s="922"/>
      <c r="F109" s="924"/>
      <c r="G109" s="92"/>
      <c r="H109" s="922"/>
      <c r="I109" s="922"/>
      <c r="J109" s="915"/>
      <c r="K109" s="915"/>
      <c r="L109" s="915"/>
      <c r="M109" s="915"/>
      <c r="N109" s="915"/>
      <c r="O109" s="915"/>
      <c r="P109" s="915"/>
      <c r="Q109" s="484"/>
    </row>
    <row r="110" spans="1:17" s="95" customFormat="1" ht="15.75" hidden="1" customHeight="1" outlineLevel="1">
      <c r="A110" s="484"/>
      <c r="B110" s="916">
        <v>33</v>
      </c>
      <c r="C110" s="925"/>
      <c r="D110" s="921"/>
      <c r="E110" s="921" t="s">
        <v>19</v>
      </c>
      <c r="F110" s="923" t="str">
        <f>VLOOKUP(E110,$S$14:$T$18,2,0)</f>
        <v>-</v>
      </c>
      <c r="G110" s="84"/>
      <c r="H110" s="921"/>
      <c r="I110" s="921"/>
      <c r="J110" s="913">
        <f t="shared" ref="J110" si="32">SUM(K110:O112)</f>
        <v>0</v>
      </c>
      <c r="K110" s="913"/>
      <c r="L110" s="913"/>
      <c r="M110" s="913"/>
      <c r="N110" s="913"/>
      <c r="O110" s="913"/>
      <c r="P110" s="913"/>
      <c r="Q110" s="484"/>
    </row>
    <row r="111" spans="1:17" s="95" customFormat="1" ht="15.75" hidden="1" customHeight="1" outlineLevel="1">
      <c r="A111" s="484"/>
      <c r="B111" s="916"/>
      <c r="C111" s="925"/>
      <c r="D111" s="921"/>
      <c r="E111" s="921"/>
      <c r="F111" s="923"/>
      <c r="G111" s="87"/>
      <c r="H111" s="921"/>
      <c r="I111" s="921"/>
      <c r="J111" s="914"/>
      <c r="K111" s="914"/>
      <c r="L111" s="914"/>
      <c r="M111" s="914"/>
      <c r="N111" s="914"/>
      <c r="O111" s="914"/>
      <c r="P111" s="914"/>
      <c r="Q111" s="484"/>
    </row>
    <row r="112" spans="1:17" s="95" customFormat="1" ht="15.75" hidden="1" customHeight="1" outlineLevel="1">
      <c r="A112" s="484"/>
      <c r="B112" s="917"/>
      <c r="C112" s="926"/>
      <c r="D112" s="922"/>
      <c r="E112" s="922"/>
      <c r="F112" s="924"/>
      <c r="G112" s="92"/>
      <c r="H112" s="922"/>
      <c r="I112" s="922"/>
      <c r="J112" s="915"/>
      <c r="K112" s="915"/>
      <c r="L112" s="915"/>
      <c r="M112" s="915"/>
      <c r="N112" s="915"/>
      <c r="O112" s="915"/>
      <c r="P112" s="915"/>
      <c r="Q112" s="484"/>
    </row>
    <row r="113" spans="1:17" s="95" customFormat="1" ht="15.75" hidden="1" customHeight="1" outlineLevel="1">
      <c r="A113" s="484"/>
      <c r="B113" s="916">
        <v>34</v>
      </c>
      <c r="C113" s="925"/>
      <c r="D113" s="921"/>
      <c r="E113" s="921" t="s">
        <v>19</v>
      </c>
      <c r="F113" s="923" t="str">
        <f>VLOOKUP(E113,$S$14:$T$18,2,0)</f>
        <v>-</v>
      </c>
      <c r="G113" s="84"/>
      <c r="H113" s="921"/>
      <c r="I113" s="921"/>
      <c r="J113" s="913">
        <f t="shared" ref="J113" si="33">SUM(K113:O115)</f>
        <v>0</v>
      </c>
      <c r="K113" s="913"/>
      <c r="L113" s="913"/>
      <c r="M113" s="913"/>
      <c r="N113" s="913"/>
      <c r="O113" s="913"/>
      <c r="P113" s="913"/>
      <c r="Q113" s="484"/>
    </row>
    <row r="114" spans="1:17" s="95" customFormat="1" ht="15.75" hidden="1" customHeight="1" outlineLevel="1">
      <c r="A114" s="484"/>
      <c r="B114" s="916"/>
      <c r="C114" s="925"/>
      <c r="D114" s="921"/>
      <c r="E114" s="921"/>
      <c r="F114" s="923"/>
      <c r="G114" s="87"/>
      <c r="H114" s="921"/>
      <c r="I114" s="921"/>
      <c r="J114" s="914"/>
      <c r="K114" s="914"/>
      <c r="L114" s="914"/>
      <c r="M114" s="914"/>
      <c r="N114" s="914"/>
      <c r="O114" s="914"/>
      <c r="P114" s="914"/>
      <c r="Q114" s="484"/>
    </row>
    <row r="115" spans="1:17" s="95" customFormat="1" ht="15.75" hidden="1" customHeight="1" outlineLevel="1">
      <c r="A115" s="484"/>
      <c r="B115" s="917"/>
      <c r="C115" s="926"/>
      <c r="D115" s="922"/>
      <c r="E115" s="922"/>
      <c r="F115" s="924"/>
      <c r="G115" s="92"/>
      <c r="H115" s="922"/>
      <c r="I115" s="922"/>
      <c r="J115" s="915"/>
      <c r="K115" s="915"/>
      <c r="L115" s="915"/>
      <c r="M115" s="915"/>
      <c r="N115" s="915"/>
      <c r="O115" s="915"/>
      <c r="P115" s="915"/>
      <c r="Q115" s="484"/>
    </row>
    <row r="116" spans="1:17" s="95" customFormat="1" ht="15.75" hidden="1" customHeight="1" outlineLevel="1">
      <c r="A116" s="484"/>
      <c r="B116" s="916">
        <v>35</v>
      </c>
      <c r="C116" s="925"/>
      <c r="D116" s="921"/>
      <c r="E116" s="921" t="s">
        <v>19</v>
      </c>
      <c r="F116" s="923" t="str">
        <f>VLOOKUP(E116,$S$14:$T$18,2,0)</f>
        <v>-</v>
      </c>
      <c r="G116" s="84"/>
      <c r="H116" s="921"/>
      <c r="I116" s="921"/>
      <c r="J116" s="913">
        <f t="shared" ref="J116" si="34">SUM(K116:O118)</f>
        <v>0</v>
      </c>
      <c r="K116" s="913"/>
      <c r="L116" s="913"/>
      <c r="M116" s="913"/>
      <c r="N116" s="913"/>
      <c r="O116" s="913"/>
      <c r="P116" s="913"/>
      <c r="Q116" s="484"/>
    </row>
    <row r="117" spans="1:17" s="95" customFormat="1" ht="15.75" hidden="1" customHeight="1" outlineLevel="1">
      <c r="A117" s="484"/>
      <c r="B117" s="916"/>
      <c r="C117" s="925"/>
      <c r="D117" s="921"/>
      <c r="E117" s="921"/>
      <c r="F117" s="923"/>
      <c r="G117" s="87"/>
      <c r="H117" s="921"/>
      <c r="I117" s="921"/>
      <c r="J117" s="914"/>
      <c r="K117" s="914"/>
      <c r="L117" s="914"/>
      <c r="M117" s="914"/>
      <c r="N117" s="914"/>
      <c r="O117" s="914"/>
      <c r="P117" s="914"/>
      <c r="Q117" s="484"/>
    </row>
    <row r="118" spans="1:17" s="95" customFormat="1" ht="15.75" hidden="1" customHeight="1" outlineLevel="1">
      <c r="A118" s="484"/>
      <c r="B118" s="917"/>
      <c r="C118" s="926"/>
      <c r="D118" s="922"/>
      <c r="E118" s="922"/>
      <c r="F118" s="924"/>
      <c r="G118" s="92"/>
      <c r="H118" s="922"/>
      <c r="I118" s="922"/>
      <c r="J118" s="915"/>
      <c r="K118" s="915"/>
      <c r="L118" s="915"/>
      <c r="M118" s="915"/>
      <c r="N118" s="915"/>
      <c r="O118" s="915"/>
      <c r="P118" s="915"/>
      <c r="Q118" s="484"/>
    </row>
    <row r="119" spans="1:17" s="95" customFormat="1" ht="15.75" hidden="1" customHeight="1" outlineLevel="1">
      <c r="A119" s="484"/>
      <c r="B119" s="916">
        <v>36</v>
      </c>
      <c r="C119" s="925"/>
      <c r="D119" s="921"/>
      <c r="E119" s="921" t="s">
        <v>19</v>
      </c>
      <c r="F119" s="923" t="str">
        <f>VLOOKUP(E119,$S$14:$T$18,2,0)</f>
        <v>-</v>
      </c>
      <c r="G119" s="84"/>
      <c r="H119" s="921"/>
      <c r="I119" s="921"/>
      <c r="J119" s="913">
        <f t="shared" ref="J119" si="35">SUM(K119:O121)</f>
        <v>0</v>
      </c>
      <c r="K119" s="913"/>
      <c r="L119" s="913"/>
      <c r="M119" s="913"/>
      <c r="N119" s="913"/>
      <c r="O119" s="913"/>
      <c r="P119" s="913"/>
      <c r="Q119" s="484"/>
    </row>
    <row r="120" spans="1:17" s="95" customFormat="1" ht="15.75" hidden="1" customHeight="1" outlineLevel="1">
      <c r="A120" s="484"/>
      <c r="B120" s="916"/>
      <c r="C120" s="925"/>
      <c r="D120" s="921"/>
      <c r="E120" s="921"/>
      <c r="F120" s="923"/>
      <c r="G120" s="87"/>
      <c r="H120" s="921"/>
      <c r="I120" s="921"/>
      <c r="J120" s="914"/>
      <c r="K120" s="914"/>
      <c r="L120" s="914"/>
      <c r="M120" s="914"/>
      <c r="N120" s="914"/>
      <c r="O120" s="914"/>
      <c r="P120" s="914"/>
      <c r="Q120" s="484"/>
    </row>
    <row r="121" spans="1:17" s="95" customFormat="1" ht="15.75" hidden="1" customHeight="1" outlineLevel="1">
      <c r="A121" s="484"/>
      <c r="B121" s="917"/>
      <c r="C121" s="926"/>
      <c r="D121" s="922"/>
      <c r="E121" s="922"/>
      <c r="F121" s="924"/>
      <c r="G121" s="92"/>
      <c r="H121" s="922"/>
      <c r="I121" s="922"/>
      <c r="J121" s="915"/>
      <c r="K121" s="915"/>
      <c r="L121" s="915"/>
      <c r="M121" s="915"/>
      <c r="N121" s="915"/>
      <c r="O121" s="915"/>
      <c r="P121" s="915"/>
      <c r="Q121" s="484"/>
    </row>
    <row r="122" spans="1:17" s="95" customFormat="1" ht="15.75" hidden="1" customHeight="1" outlineLevel="1">
      <c r="A122" s="484"/>
      <c r="B122" s="916">
        <v>37</v>
      </c>
      <c r="C122" s="925"/>
      <c r="D122" s="921"/>
      <c r="E122" s="921" t="s">
        <v>19</v>
      </c>
      <c r="F122" s="923" t="str">
        <f>VLOOKUP(E122,$S$14:$T$18,2,0)</f>
        <v>-</v>
      </c>
      <c r="G122" s="84"/>
      <c r="H122" s="921"/>
      <c r="I122" s="921"/>
      <c r="J122" s="913">
        <f t="shared" ref="J122" si="36">SUM(K122:O124)</f>
        <v>0</v>
      </c>
      <c r="K122" s="913"/>
      <c r="L122" s="913"/>
      <c r="M122" s="913"/>
      <c r="N122" s="913"/>
      <c r="O122" s="913"/>
      <c r="P122" s="913"/>
      <c r="Q122" s="484"/>
    </row>
    <row r="123" spans="1:17" s="95" customFormat="1" ht="15.75" hidden="1" customHeight="1" outlineLevel="1">
      <c r="A123" s="484"/>
      <c r="B123" s="916"/>
      <c r="C123" s="925"/>
      <c r="D123" s="921"/>
      <c r="E123" s="921"/>
      <c r="F123" s="923"/>
      <c r="G123" s="87"/>
      <c r="H123" s="921"/>
      <c r="I123" s="921"/>
      <c r="J123" s="914"/>
      <c r="K123" s="914"/>
      <c r="L123" s="914"/>
      <c r="M123" s="914"/>
      <c r="N123" s="914"/>
      <c r="O123" s="914"/>
      <c r="P123" s="914"/>
      <c r="Q123" s="484"/>
    </row>
    <row r="124" spans="1:17" s="95" customFormat="1" ht="15.75" hidden="1" customHeight="1" outlineLevel="1">
      <c r="A124" s="484"/>
      <c r="B124" s="917"/>
      <c r="C124" s="926"/>
      <c r="D124" s="922"/>
      <c r="E124" s="922"/>
      <c r="F124" s="924"/>
      <c r="G124" s="92"/>
      <c r="H124" s="922"/>
      <c r="I124" s="922"/>
      <c r="J124" s="915"/>
      <c r="K124" s="915"/>
      <c r="L124" s="915"/>
      <c r="M124" s="915"/>
      <c r="N124" s="915"/>
      <c r="O124" s="915"/>
      <c r="P124" s="915"/>
      <c r="Q124" s="484"/>
    </row>
    <row r="125" spans="1:17" s="95" customFormat="1" ht="15.75" hidden="1" customHeight="1" outlineLevel="1">
      <c r="A125" s="484"/>
      <c r="B125" s="916">
        <v>38</v>
      </c>
      <c r="C125" s="925"/>
      <c r="D125" s="921"/>
      <c r="E125" s="921" t="s">
        <v>19</v>
      </c>
      <c r="F125" s="923" t="str">
        <f>VLOOKUP(E125,$S$14:$T$18,2,0)</f>
        <v>-</v>
      </c>
      <c r="G125" s="84"/>
      <c r="H125" s="921"/>
      <c r="I125" s="921"/>
      <c r="J125" s="913">
        <f t="shared" ref="J125" si="37">SUM(K125:O127)</f>
        <v>0</v>
      </c>
      <c r="K125" s="913"/>
      <c r="L125" s="913"/>
      <c r="M125" s="913"/>
      <c r="N125" s="913"/>
      <c r="O125" s="913"/>
      <c r="P125" s="913"/>
      <c r="Q125" s="484"/>
    </row>
    <row r="126" spans="1:17" s="95" customFormat="1" ht="15.75" hidden="1" customHeight="1" outlineLevel="1">
      <c r="A126" s="484"/>
      <c r="B126" s="916"/>
      <c r="C126" s="925"/>
      <c r="D126" s="921"/>
      <c r="E126" s="921"/>
      <c r="F126" s="923"/>
      <c r="G126" s="87"/>
      <c r="H126" s="921"/>
      <c r="I126" s="921"/>
      <c r="J126" s="914"/>
      <c r="K126" s="914"/>
      <c r="L126" s="914"/>
      <c r="M126" s="914"/>
      <c r="N126" s="914"/>
      <c r="O126" s="914"/>
      <c r="P126" s="914"/>
      <c r="Q126" s="484"/>
    </row>
    <row r="127" spans="1:17" s="95" customFormat="1" ht="15.75" hidden="1" customHeight="1" outlineLevel="1">
      <c r="A127" s="484"/>
      <c r="B127" s="917"/>
      <c r="C127" s="926"/>
      <c r="D127" s="922"/>
      <c r="E127" s="922"/>
      <c r="F127" s="924"/>
      <c r="G127" s="92"/>
      <c r="H127" s="922"/>
      <c r="I127" s="922"/>
      <c r="J127" s="915"/>
      <c r="K127" s="915"/>
      <c r="L127" s="915"/>
      <c r="M127" s="915"/>
      <c r="N127" s="915"/>
      <c r="O127" s="915"/>
      <c r="P127" s="915"/>
      <c r="Q127" s="484"/>
    </row>
    <row r="128" spans="1:17" s="95" customFormat="1" ht="15.75" hidden="1" customHeight="1" outlineLevel="1">
      <c r="A128" s="484"/>
      <c r="B128" s="916">
        <v>39</v>
      </c>
      <c r="C128" s="925"/>
      <c r="D128" s="921"/>
      <c r="E128" s="921" t="s">
        <v>19</v>
      </c>
      <c r="F128" s="923" t="str">
        <f>VLOOKUP(E128,$S$14:$T$18,2,0)</f>
        <v>-</v>
      </c>
      <c r="G128" s="84"/>
      <c r="H128" s="921"/>
      <c r="I128" s="921"/>
      <c r="J128" s="913">
        <f t="shared" ref="J128" si="38">SUM(K128:O130)</f>
        <v>0</v>
      </c>
      <c r="K128" s="913"/>
      <c r="L128" s="913"/>
      <c r="M128" s="913"/>
      <c r="N128" s="913"/>
      <c r="O128" s="913"/>
      <c r="P128" s="913"/>
      <c r="Q128" s="484"/>
    </row>
    <row r="129" spans="1:17" s="95" customFormat="1" ht="15.75" hidden="1" customHeight="1" outlineLevel="1">
      <c r="A129" s="484"/>
      <c r="B129" s="916"/>
      <c r="C129" s="925"/>
      <c r="D129" s="921"/>
      <c r="E129" s="921"/>
      <c r="F129" s="923"/>
      <c r="G129" s="87"/>
      <c r="H129" s="921"/>
      <c r="I129" s="921"/>
      <c r="J129" s="914"/>
      <c r="K129" s="914"/>
      <c r="L129" s="914"/>
      <c r="M129" s="914"/>
      <c r="N129" s="914"/>
      <c r="O129" s="914"/>
      <c r="P129" s="914"/>
      <c r="Q129" s="484"/>
    </row>
    <row r="130" spans="1:17" s="95" customFormat="1" ht="15.75" hidden="1" customHeight="1" outlineLevel="1">
      <c r="A130" s="484"/>
      <c r="B130" s="917"/>
      <c r="C130" s="926"/>
      <c r="D130" s="922"/>
      <c r="E130" s="922"/>
      <c r="F130" s="924"/>
      <c r="G130" s="92"/>
      <c r="H130" s="922"/>
      <c r="I130" s="922"/>
      <c r="J130" s="915"/>
      <c r="K130" s="915"/>
      <c r="L130" s="915"/>
      <c r="M130" s="915"/>
      <c r="N130" s="915"/>
      <c r="O130" s="915"/>
      <c r="P130" s="915"/>
      <c r="Q130" s="484"/>
    </row>
    <row r="131" spans="1:17" s="95" customFormat="1" ht="15.75" hidden="1" customHeight="1" outlineLevel="1">
      <c r="A131" s="484"/>
      <c r="B131" s="916">
        <v>40</v>
      </c>
      <c r="C131" s="925"/>
      <c r="D131" s="921"/>
      <c r="E131" s="921" t="s">
        <v>19</v>
      </c>
      <c r="F131" s="923" t="str">
        <f>VLOOKUP(E131,$S$14:$T$18,2,0)</f>
        <v>-</v>
      </c>
      <c r="G131" s="84"/>
      <c r="H131" s="921"/>
      <c r="I131" s="921"/>
      <c r="J131" s="913">
        <f t="shared" ref="J131" si="39">SUM(K131:O133)</f>
        <v>0</v>
      </c>
      <c r="K131" s="913"/>
      <c r="L131" s="913"/>
      <c r="M131" s="913"/>
      <c r="N131" s="913"/>
      <c r="O131" s="913"/>
      <c r="P131" s="913"/>
      <c r="Q131" s="484"/>
    </row>
    <row r="132" spans="1:17" s="95" customFormat="1" ht="15.75" hidden="1" customHeight="1" outlineLevel="1">
      <c r="A132" s="484"/>
      <c r="B132" s="916"/>
      <c r="C132" s="925"/>
      <c r="D132" s="921"/>
      <c r="E132" s="921"/>
      <c r="F132" s="923"/>
      <c r="G132" s="87"/>
      <c r="H132" s="921"/>
      <c r="I132" s="921"/>
      <c r="J132" s="914"/>
      <c r="K132" s="914"/>
      <c r="L132" s="914"/>
      <c r="M132" s="914"/>
      <c r="N132" s="914"/>
      <c r="O132" s="914"/>
      <c r="P132" s="914"/>
      <c r="Q132" s="484"/>
    </row>
    <row r="133" spans="1:17" s="95" customFormat="1" ht="15.75" hidden="1" customHeight="1" outlineLevel="1">
      <c r="A133" s="484"/>
      <c r="B133" s="917"/>
      <c r="C133" s="926"/>
      <c r="D133" s="922"/>
      <c r="E133" s="922"/>
      <c r="F133" s="924"/>
      <c r="G133" s="92"/>
      <c r="H133" s="922"/>
      <c r="I133" s="922"/>
      <c r="J133" s="915"/>
      <c r="K133" s="915"/>
      <c r="L133" s="915"/>
      <c r="M133" s="915"/>
      <c r="N133" s="915"/>
      <c r="O133" s="915"/>
      <c r="P133" s="915"/>
      <c r="Q133" s="484"/>
    </row>
    <row r="134" spans="1:17" s="95" customFormat="1" ht="15.75" hidden="1" customHeight="1" outlineLevel="1">
      <c r="A134" s="484"/>
      <c r="B134" s="916">
        <v>41</v>
      </c>
      <c r="C134" s="925"/>
      <c r="D134" s="921"/>
      <c r="E134" s="921" t="s">
        <v>19</v>
      </c>
      <c r="F134" s="923" t="str">
        <f>VLOOKUP(E134,$S$14:$T$18,2,0)</f>
        <v>-</v>
      </c>
      <c r="G134" s="84"/>
      <c r="H134" s="921"/>
      <c r="I134" s="921"/>
      <c r="J134" s="913">
        <f t="shared" ref="J134" si="40">SUM(K134:O136)</f>
        <v>0</v>
      </c>
      <c r="K134" s="913"/>
      <c r="L134" s="913"/>
      <c r="M134" s="913"/>
      <c r="N134" s="913"/>
      <c r="O134" s="913"/>
      <c r="P134" s="913"/>
      <c r="Q134" s="484"/>
    </row>
    <row r="135" spans="1:17" s="95" customFormat="1" ht="15.75" hidden="1" customHeight="1" outlineLevel="1">
      <c r="A135" s="484"/>
      <c r="B135" s="916"/>
      <c r="C135" s="925"/>
      <c r="D135" s="921"/>
      <c r="E135" s="921"/>
      <c r="F135" s="923"/>
      <c r="G135" s="87"/>
      <c r="H135" s="921"/>
      <c r="I135" s="921"/>
      <c r="J135" s="914"/>
      <c r="K135" s="914"/>
      <c r="L135" s="914"/>
      <c r="M135" s="914"/>
      <c r="N135" s="914"/>
      <c r="O135" s="914"/>
      <c r="P135" s="914"/>
      <c r="Q135" s="484"/>
    </row>
    <row r="136" spans="1:17" s="95" customFormat="1" ht="15.75" hidden="1" customHeight="1" outlineLevel="1">
      <c r="A136" s="484"/>
      <c r="B136" s="917"/>
      <c r="C136" s="926"/>
      <c r="D136" s="922"/>
      <c r="E136" s="922"/>
      <c r="F136" s="924"/>
      <c r="G136" s="92"/>
      <c r="H136" s="922"/>
      <c r="I136" s="922"/>
      <c r="J136" s="915"/>
      <c r="K136" s="915"/>
      <c r="L136" s="915"/>
      <c r="M136" s="915"/>
      <c r="N136" s="915"/>
      <c r="O136" s="915"/>
      <c r="P136" s="915"/>
      <c r="Q136" s="484"/>
    </row>
    <row r="137" spans="1:17" s="95" customFormat="1" ht="15.75" hidden="1" customHeight="1" outlineLevel="1">
      <c r="A137" s="484"/>
      <c r="B137" s="916">
        <v>42</v>
      </c>
      <c r="C137" s="925"/>
      <c r="D137" s="921"/>
      <c r="E137" s="921" t="s">
        <v>19</v>
      </c>
      <c r="F137" s="923" t="str">
        <f>VLOOKUP(E137,$S$14:$T$18,2,0)</f>
        <v>-</v>
      </c>
      <c r="G137" s="84"/>
      <c r="H137" s="921"/>
      <c r="I137" s="921"/>
      <c r="J137" s="913">
        <f t="shared" ref="J137" si="41">SUM(K137:O139)</f>
        <v>0</v>
      </c>
      <c r="K137" s="913"/>
      <c r="L137" s="913"/>
      <c r="M137" s="913"/>
      <c r="N137" s="913"/>
      <c r="O137" s="913"/>
      <c r="P137" s="913"/>
      <c r="Q137" s="484"/>
    </row>
    <row r="138" spans="1:17" s="95" customFormat="1" ht="15.75" hidden="1" customHeight="1" outlineLevel="1">
      <c r="A138" s="484"/>
      <c r="B138" s="916"/>
      <c r="C138" s="925"/>
      <c r="D138" s="921"/>
      <c r="E138" s="921"/>
      <c r="F138" s="923"/>
      <c r="G138" s="87"/>
      <c r="H138" s="921"/>
      <c r="I138" s="921"/>
      <c r="J138" s="914"/>
      <c r="K138" s="914"/>
      <c r="L138" s="914"/>
      <c r="M138" s="914"/>
      <c r="N138" s="914"/>
      <c r="O138" s="914"/>
      <c r="P138" s="914"/>
      <c r="Q138" s="484"/>
    </row>
    <row r="139" spans="1:17" s="95" customFormat="1" ht="15.75" hidden="1" customHeight="1" outlineLevel="1">
      <c r="A139" s="484"/>
      <c r="B139" s="917"/>
      <c r="C139" s="926"/>
      <c r="D139" s="922"/>
      <c r="E139" s="922"/>
      <c r="F139" s="924"/>
      <c r="G139" s="92"/>
      <c r="H139" s="922"/>
      <c r="I139" s="922"/>
      <c r="J139" s="915"/>
      <c r="K139" s="915"/>
      <c r="L139" s="915"/>
      <c r="M139" s="915"/>
      <c r="N139" s="915"/>
      <c r="O139" s="915"/>
      <c r="P139" s="915"/>
      <c r="Q139" s="484"/>
    </row>
    <row r="140" spans="1:17" s="95" customFormat="1" ht="15.75" hidden="1" customHeight="1" outlineLevel="1">
      <c r="A140" s="484"/>
      <c r="B140" s="916">
        <v>43</v>
      </c>
      <c r="C140" s="925"/>
      <c r="D140" s="921"/>
      <c r="E140" s="921" t="s">
        <v>19</v>
      </c>
      <c r="F140" s="923" t="str">
        <f>VLOOKUP(E140,$S$14:$T$18,2,0)</f>
        <v>-</v>
      </c>
      <c r="G140" s="84"/>
      <c r="H140" s="921"/>
      <c r="I140" s="921"/>
      <c r="J140" s="913">
        <f t="shared" ref="J140" si="42">SUM(K140:O142)</f>
        <v>0</v>
      </c>
      <c r="K140" s="913"/>
      <c r="L140" s="913"/>
      <c r="M140" s="913"/>
      <c r="N140" s="913"/>
      <c r="O140" s="913"/>
      <c r="P140" s="913"/>
      <c r="Q140" s="484"/>
    </row>
    <row r="141" spans="1:17" s="95" customFormat="1" ht="15.75" hidden="1" customHeight="1" outlineLevel="1">
      <c r="A141" s="484"/>
      <c r="B141" s="916"/>
      <c r="C141" s="925"/>
      <c r="D141" s="921"/>
      <c r="E141" s="921"/>
      <c r="F141" s="923"/>
      <c r="G141" s="87"/>
      <c r="H141" s="921"/>
      <c r="I141" s="921"/>
      <c r="J141" s="914"/>
      <c r="K141" s="914"/>
      <c r="L141" s="914"/>
      <c r="M141" s="914"/>
      <c r="N141" s="914"/>
      <c r="O141" s="914"/>
      <c r="P141" s="914"/>
      <c r="Q141" s="484"/>
    </row>
    <row r="142" spans="1:17" s="95" customFormat="1" ht="15.75" hidden="1" customHeight="1" outlineLevel="1">
      <c r="A142" s="484"/>
      <c r="B142" s="917"/>
      <c r="C142" s="926"/>
      <c r="D142" s="922"/>
      <c r="E142" s="922"/>
      <c r="F142" s="924"/>
      <c r="G142" s="92"/>
      <c r="H142" s="922"/>
      <c r="I142" s="922"/>
      <c r="J142" s="915"/>
      <c r="K142" s="915"/>
      <c r="L142" s="915"/>
      <c r="M142" s="915"/>
      <c r="N142" s="915"/>
      <c r="O142" s="915"/>
      <c r="P142" s="915"/>
      <c r="Q142" s="484"/>
    </row>
    <row r="143" spans="1:17" s="95" customFormat="1" ht="15.75" hidden="1" customHeight="1" outlineLevel="1">
      <c r="A143" s="484"/>
      <c r="B143" s="916">
        <v>44</v>
      </c>
      <c r="C143" s="925"/>
      <c r="D143" s="921"/>
      <c r="E143" s="921" t="s">
        <v>19</v>
      </c>
      <c r="F143" s="923" t="str">
        <f>VLOOKUP(E143,$S$14:$T$18,2,0)</f>
        <v>-</v>
      </c>
      <c r="G143" s="84"/>
      <c r="H143" s="82"/>
      <c r="I143" s="921"/>
      <c r="J143" s="913">
        <f t="shared" ref="J143" si="43">SUM(K143:O145)</f>
        <v>0</v>
      </c>
      <c r="K143" s="913"/>
      <c r="L143" s="913"/>
      <c r="M143" s="913"/>
      <c r="N143" s="913"/>
      <c r="O143" s="913"/>
      <c r="P143" s="913"/>
      <c r="Q143" s="484"/>
    </row>
    <row r="144" spans="1:17" s="95" customFormat="1" ht="15.75" hidden="1" customHeight="1" outlineLevel="1">
      <c r="A144" s="484"/>
      <c r="B144" s="916"/>
      <c r="C144" s="925"/>
      <c r="D144" s="921"/>
      <c r="E144" s="921"/>
      <c r="F144" s="923"/>
      <c r="G144" s="87"/>
      <c r="H144" s="82"/>
      <c r="I144" s="921"/>
      <c r="J144" s="914"/>
      <c r="K144" s="914"/>
      <c r="L144" s="914"/>
      <c r="M144" s="914"/>
      <c r="N144" s="914"/>
      <c r="O144" s="914"/>
      <c r="P144" s="914"/>
      <c r="Q144" s="484"/>
    </row>
    <row r="145" spans="1:17" s="95" customFormat="1" ht="15.75" hidden="1" customHeight="1" outlineLevel="1">
      <c r="A145" s="484"/>
      <c r="B145" s="917"/>
      <c r="C145" s="926"/>
      <c r="D145" s="922"/>
      <c r="E145" s="922"/>
      <c r="F145" s="924"/>
      <c r="G145" s="92"/>
      <c r="H145" s="90"/>
      <c r="I145" s="922"/>
      <c r="J145" s="915"/>
      <c r="K145" s="915"/>
      <c r="L145" s="915"/>
      <c r="M145" s="915"/>
      <c r="N145" s="915"/>
      <c r="O145" s="915"/>
      <c r="P145" s="915"/>
      <c r="Q145" s="484"/>
    </row>
    <row r="146" spans="1:17" s="95" customFormat="1" ht="15.75" hidden="1" customHeight="1" outlineLevel="1">
      <c r="A146" s="484"/>
      <c r="B146" s="916">
        <v>45</v>
      </c>
      <c r="C146" s="925"/>
      <c r="D146" s="921"/>
      <c r="E146" s="921" t="s">
        <v>19</v>
      </c>
      <c r="F146" s="923" t="str">
        <f>VLOOKUP(E146,$S$14:$T$18,2,0)</f>
        <v>-</v>
      </c>
      <c r="G146" s="84"/>
      <c r="H146" s="82"/>
      <c r="I146" s="921"/>
      <c r="J146" s="913">
        <f t="shared" ref="J146" si="44">SUM(K146:O148)</f>
        <v>0</v>
      </c>
      <c r="K146" s="913"/>
      <c r="L146" s="913"/>
      <c r="M146" s="913"/>
      <c r="N146" s="913"/>
      <c r="O146" s="913"/>
      <c r="P146" s="913"/>
      <c r="Q146" s="484"/>
    </row>
    <row r="147" spans="1:17" s="95" customFormat="1" ht="15.75" hidden="1" customHeight="1" outlineLevel="1">
      <c r="A147" s="484"/>
      <c r="B147" s="916"/>
      <c r="C147" s="925"/>
      <c r="D147" s="921"/>
      <c r="E147" s="921"/>
      <c r="F147" s="923"/>
      <c r="G147" s="87"/>
      <c r="H147" s="82"/>
      <c r="I147" s="921"/>
      <c r="J147" s="914"/>
      <c r="K147" s="914"/>
      <c r="L147" s="914"/>
      <c r="M147" s="914"/>
      <c r="N147" s="914"/>
      <c r="O147" s="914"/>
      <c r="P147" s="914"/>
      <c r="Q147" s="484"/>
    </row>
    <row r="148" spans="1:17" s="95" customFormat="1" ht="15.75" hidden="1" customHeight="1" outlineLevel="1">
      <c r="A148" s="484"/>
      <c r="B148" s="917"/>
      <c r="C148" s="926"/>
      <c r="D148" s="922"/>
      <c r="E148" s="922"/>
      <c r="F148" s="924"/>
      <c r="G148" s="92"/>
      <c r="H148" s="90"/>
      <c r="I148" s="922"/>
      <c r="J148" s="915"/>
      <c r="K148" s="915"/>
      <c r="L148" s="915"/>
      <c r="M148" s="915"/>
      <c r="N148" s="915"/>
      <c r="O148" s="915"/>
      <c r="P148" s="915"/>
      <c r="Q148" s="484"/>
    </row>
    <row r="149" spans="1:17" s="95" customFormat="1" ht="15.75" hidden="1" customHeight="1" outlineLevel="1">
      <c r="A149" s="484"/>
      <c r="B149" s="916">
        <v>46</v>
      </c>
      <c r="C149" s="925"/>
      <c r="D149" s="921"/>
      <c r="E149" s="921" t="s">
        <v>19</v>
      </c>
      <c r="F149" s="923" t="str">
        <f>VLOOKUP(E149,$S$14:$T$18,2,0)</f>
        <v>-</v>
      </c>
      <c r="G149" s="84"/>
      <c r="H149" s="82"/>
      <c r="I149" s="921"/>
      <c r="J149" s="913">
        <f t="shared" ref="J149" si="45">SUM(K149:O151)</f>
        <v>0</v>
      </c>
      <c r="K149" s="913"/>
      <c r="L149" s="913"/>
      <c r="M149" s="913"/>
      <c r="N149" s="913"/>
      <c r="O149" s="913"/>
      <c r="P149" s="913"/>
      <c r="Q149" s="484"/>
    </row>
    <row r="150" spans="1:17" s="95" customFormat="1" ht="15.75" hidden="1" customHeight="1" outlineLevel="1">
      <c r="A150" s="484"/>
      <c r="B150" s="916"/>
      <c r="C150" s="925"/>
      <c r="D150" s="921"/>
      <c r="E150" s="921"/>
      <c r="F150" s="923"/>
      <c r="G150" s="87"/>
      <c r="H150" s="82"/>
      <c r="I150" s="921"/>
      <c r="J150" s="914"/>
      <c r="K150" s="914"/>
      <c r="L150" s="914"/>
      <c r="M150" s="914"/>
      <c r="N150" s="914"/>
      <c r="O150" s="914"/>
      <c r="P150" s="914"/>
      <c r="Q150" s="484"/>
    </row>
    <row r="151" spans="1:17" s="95" customFormat="1" ht="15.75" hidden="1" customHeight="1" outlineLevel="1">
      <c r="A151" s="484"/>
      <c r="B151" s="917"/>
      <c r="C151" s="926"/>
      <c r="D151" s="922"/>
      <c r="E151" s="922"/>
      <c r="F151" s="924"/>
      <c r="G151" s="92"/>
      <c r="H151" s="90"/>
      <c r="I151" s="922"/>
      <c r="J151" s="915"/>
      <c r="K151" s="915"/>
      <c r="L151" s="915"/>
      <c r="M151" s="915"/>
      <c r="N151" s="915"/>
      <c r="O151" s="915"/>
      <c r="P151" s="915"/>
      <c r="Q151" s="484"/>
    </row>
    <row r="152" spans="1:17" s="95" customFormat="1" ht="15.75" hidden="1" customHeight="1" outlineLevel="1">
      <c r="A152" s="484"/>
      <c r="B152" s="916">
        <v>47</v>
      </c>
      <c r="C152" s="925"/>
      <c r="D152" s="921"/>
      <c r="E152" s="921" t="s">
        <v>19</v>
      </c>
      <c r="F152" s="923" t="str">
        <f>VLOOKUP(E152,$S$14:$T$18,2,0)</f>
        <v>-</v>
      </c>
      <c r="G152" s="84"/>
      <c r="H152" s="82"/>
      <c r="I152" s="921"/>
      <c r="J152" s="913">
        <f t="shared" ref="J152" si="46">SUM(K152:O154)</f>
        <v>0</v>
      </c>
      <c r="K152" s="913"/>
      <c r="L152" s="913"/>
      <c r="M152" s="913"/>
      <c r="N152" s="913"/>
      <c r="O152" s="913"/>
      <c r="P152" s="913"/>
      <c r="Q152" s="484"/>
    </row>
    <row r="153" spans="1:17" s="95" customFormat="1" ht="15.75" hidden="1" customHeight="1" outlineLevel="1">
      <c r="A153" s="484"/>
      <c r="B153" s="916"/>
      <c r="C153" s="925"/>
      <c r="D153" s="921"/>
      <c r="E153" s="921"/>
      <c r="F153" s="923"/>
      <c r="G153" s="87"/>
      <c r="H153" s="82"/>
      <c r="I153" s="921"/>
      <c r="J153" s="914"/>
      <c r="K153" s="914"/>
      <c r="L153" s="914"/>
      <c r="M153" s="914"/>
      <c r="N153" s="914"/>
      <c r="O153" s="914"/>
      <c r="P153" s="914"/>
      <c r="Q153" s="484"/>
    </row>
    <row r="154" spans="1:17" s="95" customFormat="1" ht="15.75" hidden="1" customHeight="1" outlineLevel="1">
      <c r="A154" s="484"/>
      <c r="B154" s="917"/>
      <c r="C154" s="926"/>
      <c r="D154" s="922"/>
      <c r="E154" s="922"/>
      <c r="F154" s="924"/>
      <c r="G154" s="92"/>
      <c r="H154" s="90"/>
      <c r="I154" s="922"/>
      <c r="J154" s="915"/>
      <c r="K154" s="915"/>
      <c r="L154" s="915"/>
      <c r="M154" s="915"/>
      <c r="N154" s="915"/>
      <c r="O154" s="915"/>
      <c r="P154" s="915"/>
      <c r="Q154" s="484"/>
    </row>
    <row r="155" spans="1:17" s="95" customFormat="1" ht="15.75" hidden="1" customHeight="1" outlineLevel="1">
      <c r="A155" s="484"/>
      <c r="B155" s="916">
        <v>48</v>
      </c>
      <c r="C155" s="925"/>
      <c r="D155" s="921"/>
      <c r="E155" s="921" t="s">
        <v>19</v>
      </c>
      <c r="F155" s="923" t="str">
        <f>VLOOKUP(E155,$S$14:$T$18,2,0)</f>
        <v>-</v>
      </c>
      <c r="G155" s="84"/>
      <c r="H155" s="82"/>
      <c r="I155" s="921"/>
      <c r="J155" s="913">
        <f t="shared" ref="J155" si="47">SUM(K155:O157)</f>
        <v>0</v>
      </c>
      <c r="K155" s="913"/>
      <c r="L155" s="913"/>
      <c r="M155" s="913"/>
      <c r="N155" s="913"/>
      <c r="O155" s="913"/>
      <c r="P155" s="913"/>
      <c r="Q155" s="484"/>
    </row>
    <row r="156" spans="1:17" s="95" customFormat="1" ht="15.75" hidden="1" customHeight="1" outlineLevel="1">
      <c r="A156" s="484"/>
      <c r="B156" s="916"/>
      <c r="C156" s="925"/>
      <c r="D156" s="921"/>
      <c r="E156" s="921"/>
      <c r="F156" s="923"/>
      <c r="G156" s="87"/>
      <c r="H156" s="82"/>
      <c r="I156" s="921"/>
      <c r="J156" s="914"/>
      <c r="K156" s="914"/>
      <c r="L156" s="914"/>
      <c r="M156" s="914"/>
      <c r="N156" s="914"/>
      <c r="O156" s="914"/>
      <c r="P156" s="914"/>
      <c r="Q156" s="484"/>
    </row>
    <row r="157" spans="1:17" s="95" customFormat="1" ht="15.75" hidden="1" customHeight="1" outlineLevel="1">
      <c r="A157" s="484"/>
      <c r="B157" s="917"/>
      <c r="C157" s="926"/>
      <c r="D157" s="922"/>
      <c r="E157" s="922"/>
      <c r="F157" s="924"/>
      <c r="G157" s="92"/>
      <c r="H157" s="90"/>
      <c r="I157" s="922"/>
      <c r="J157" s="915"/>
      <c r="K157" s="915"/>
      <c r="L157" s="915"/>
      <c r="M157" s="915"/>
      <c r="N157" s="915"/>
      <c r="O157" s="915"/>
      <c r="P157" s="915"/>
      <c r="Q157" s="484"/>
    </row>
    <row r="158" spans="1:17" s="95" customFormat="1" ht="15.75" hidden="1" customHeight="1" outlineLevel="1">
      <c r="A158" s="484"/>
      <c r="B158" s="916">
        <v>49</v>
      </c>
      <c r="C158" s="925"/>
      <c r="D158" s="921"/>
      <c r="E158" s="921" t="s">
        <v>19</v>
      </c>
      <c r="F158" s="923" t="str">
        <f>VLOOKUP(E158,$S$14:$T$18,2,0)</f>
        <v>-</v>
      </c>
      <c r="G158" s="84"/>
      <c r="H158" s="82"/>
      <c r="I158" s="921"/>
      <c r="J158" s="913">
        <f t="shared" ref="J158" si="48">SUM(K158:O160)</f>
        <v>0</v>
      </c>
      <c r="K158" s="913"/>
      <c r="L158" s="913"/>
      <c r="M158" s="913"/>
      <c r="N158" s="913"/>
      <c r="O158" s="913"/>
      <c r="P158" s="913"/>
      <c r="Q158" s="484"/>
    </row>
    <row r="159" spans="1:17" s="95" customFormat="1" ht="15.75" hidden="1" customHeight="1" outlineLevel="1">
      <c r="A159" s="484"/>
      <c r="B159" s="916"/>
      <c r="C159" s="925"/>
      <c r="D159" s="921"/>
      <c r="E159" s="921"/>
      <c r="F159" s="923"/>
      <c r="G159" s="87"/>
      <c r="H159" s="82"/>
      <c r="I159" s="921"/>
      <c r="J159" s="914"/>
      <c r="K159" s="914"/>
      <c r="L159" s="914"/>
      <c r="M159" s="914"/>
      <c r="N159" s="914"/>
      <c r="O159" s="914"/>
      <c r="P159" s="914"/>
      <c r="Q159" s="484"/>
    </row>
    <row r="160" spans="1:17" s="95" customFormat="1" ht="15.75" hidden="1" customHeight="1" outlineLevel="1">
      <c r="A160" s="484"/>
      <c r="B160" s="917"/>
      <c r="C160" s="926"/>
      <c r="D160" s="922"/>
      <c r="E160" s="922"/>
      <c r="F160" s="924"/>
      <c r="G160" s="92"/>
      <c r="H160" s="90"/>
      <c r="I160" s="922"/>
      <c r="J160" s="915"/>
      <c r="K160" s="915"/>
      <c r="L160" s="915"/>
      <c r="M160" s="915"/>
      <c r="N160" s="915"/>
      <c r="O160" s="915"/>
      <c r="P160" s="915"/>
      <c r="Q160" s="484"/>
    </row>
    <row r="161" spans="1:17" s="95" customFormat="1" ht="15.75" hidden="1" customHeight="1" outlineLevel="1">
      <c r="A161" s="484"/>
      <c r="B161" s="916">
        <v>50</v>
      </c>
      <c r="C161" s="925"/>
      <c r="D161" s="921"/>
      <c r="E161" s="921" t="s">
        <v>19</v>
      </c>
      <c r="F161" s="923" t="str">
        <f>VLOOKUP(E161,$S$14:$T$18,2,0)</f>
        <v>-</v>
      </c>
      <c r="G161" s="84"/>
      <c r="H161" s="82"/>
      <c r="I161" s="921"/>
      <c r="J161" s="913">
        <f t="shared" ref="J161" si="49">SUM(K161:O163)</f>
        <v>0</v>
      </c>
      <c r="K161" s="913"/>
      <c r="L161" s="913"/>
      <c r="M161" s="913"/>
      <c r="N161" s="913"/>
      <c r="O161" s="913"/>
      <c r="P161" s="913"/>
      <c r="Q161" s="484"/>
    </row>
    <row r="162" spans="1:17" s="95" customFormat="1" ht="15.75" hidden="1" customHeight="1" outlineLevel="1">
      <c r="A162" s="484"/>
      <c r="B162" s="916"/>
      <c r="C162" s="925"/>
      <c r="D162" s="921"/>
      <c r="E162" s="921"/>
      <c r="F162" s="923"/>
      <c r="G162" s="87"/>
      <c r="H162" s="82"/>
      <c r="I162" s="921"/>
      <c r="J162" s="914"/>
      <c r="K162" s="914"/>
      <c r="L162" s="914"/>
      <c r="M162" s="914"/>
      <c r="N162" s="914"/>
      <c r="O162" s="914"/>
      <c r="P162" s="914"/>
      <c r="Q162" s="484"/>
    </row>
    <row r="163" spans="1:17" s="95" customFormat="1" ht="15.75" hidden="1" customHeight="1" outlineLevel="1">
      <c r="A163" s="484"/>
      <c r="B163" s="917"/>
      <c r="C163" s="926"/>
      <c r="D163" s="922"/>
      <c r="E163" s="922"/>
      <c r="F163" s="924"/>
      <c r="G163" s="92"/>
      <c r="H163" s="90"/>
      <c r="I163" s="922"/>
      <c r="J163" s="915"/>
      <c r="K163" s="915"/>
      <c r="L163" s="915"/>
      <c r="M163" s="915"/>
      <c r="N163" s="915"/>
      <c r="O163" s="915"/>
      <c r="P163" s="915"/>
      <c r="Q163" s="484"/>
    </row>
    <row r="164" spans="1:17" s="95" customFormat="1" ht="15.75" hidden="1" customHeight="1" outlineLevel="1">
      <c r="A164" s="484"/>
      <c r="B164" s="916">
        <v>51</v>
      </c>
      <c r="C164" s="925"/>
      <c r="D164" s="921"/>
      <c r="E164" s="921" t="s">
        <v>19</v>
      </c>
      <c r="F164" s="923" t="str">
        <f>VLOOKUP(E164,$S$14:$T$18,2,0)</f>
        <v>-</v>
      </c>
      <c r="G164" s="84"/>
      <c r="H164" s="82"/>
      <c r="I164" s="921"/>
      <c r="J164" s="913">
        <f t="shared" ref="J164" si="50">SUM(K164:O166)</f>
        <v>0</v>
      </c>
      <c r="K164" s="913"/>
      <c r="L164" s="913"/>
      <c r="M164" s="913"/>
      <c r="N164" s="913"/>
      <c r="O164" s="913"/>
      <c r="P164" s="913"/>
      <c r="Q164" s="484"/>
    </row>
    <row r="165" spans="1:17" s="95" customFormat="1" ht="15.75" hidden="1" customHeight="1" outlineLevel="1">
      <c r="A165" s="484"/>
      <c r="B165" s="916"/>
      <c r="C165" s="925"/>
      <c r="D165" s="921"/>
      <c r="E165" s="921"/>
      <c r="F165" s="923"/>
      <c r="G165" s="87"/>
      <c r="H165" s="82"/>
      <c r="I165" s="921"/>
      <c r="J165" s="914"/>
      <c r="K165" s="914"/>
      <c r="L165" s="914"/>
      <c r="M165" s="914"/>
      <c r="N165" s="914"/>
      <c r="O165" s="914"/>
      <c r="P165" s="914"/>
      <c r="Q165" s="484"/>
    </row>
    <row r="166" spans="1:17" s="95" customFormat="1" ht="15.75" hidden="1" customHeight="1" outlineLevel="1">
      <c r="A166" s="484"/>
      <c r="B166" s="917"/>
      <c r="C166" s="926"/>
      <c r="D166" s="922"/>
      <c r="E166" s="922"/>
      <c r="F166" s="924"/>
      <c r="G166" s="92"/>
      <c r="H166" s="90"/>
      <c r="I166" s="922"/>
      <c r="J166" s="915"/>
      <c r="K166" s="915"/>
      <c r="L166" s="915"/>
      <c r="M166" s="915"/>
      <c r="N166" s="915"/>
      <c r="O166" s="915"/>
      <c r="P166" s="915"/>
      <c r="Q166" s="484"/>
    </row>
    <row r="167" spans="1:17" s="95" customFormat="1" ht="15.75" hidden="1" customHeight="1" outlineLevel="1">
      <c r="A167" s="484"/>
      <c r="B167" s="916">
        <v>52</v>
      </c>
      <c r="C167" s="925"/>
      <c r="D167" s="921"/>
      <c r="E167" s="921" t="s">
        <v>19</v>
      </c>
      <c r="F167" s="923" t="str">
        <f>VLOOKUP(E167,$S$14:$T$18,2,0)</f>
        <v>-</v>
      </c>
      <c r="G167" s="84"/>
      <c r="H167" s="82"/>
      <c r="I167" s="921"/>
      <c r="J167" s="913">
        <f t="shared" ref="J167" si="51">SUM(K167:O169)</f>
        <v>0</v>
      </c>
      <c r="K167" s="913"/>
      <c r="L167" s="913"/>
      <c r="M167" s="913"/>
      <c r="N167" s="913"/>
      <c r="O167" s="913"/>
      <c r="P167" s="913"/>
      <c r="Q167" s="484"/>
    </row>
    <row r="168" spans="1:17" s="95" customFormat="1" ht="15.75" hidden="1" customHeight="1" outlineLevel="1">
      <c r="A168" s="484"/>
      <c r="B168" s="916"/>
      <c r="C168" s="925"/>
      <c r="D168" s="921"/>
      <c r="E168" s="921"/>
      <c r="F168" s="923"/>
      <c r="G168" s="87"/>
      <c r="H168" s="82"/>
      <c r="I168" s="921"/>
      <c r="J168" s="914"/>
      <c r="K168" s="914"/>
      <c r="L168" s="914"/>
      <c r="M168" s="914"/>
      <c r="N168" s="914"/>
      <c r="O168" s="914"/>
      <c r="P168" s="914"/>
      <c r="Q168" s="484"/>
    </row>
    <row r="169" spans="1:17" s="95" customFormat="1" ht="15.75" hidden="1" customHeight="1" outlineLevel="1">
      <c r="A169" s="484"/>
      <c r="B169" s="917"/>
      <c r="C169" s="926"/>
      <c r="D169" s="922"/>
      <c r="E169" s="922"/>
      <c r="F169" s="924"/>
      <c r="G169" s="92"/>
      <c r="H169" s="90"/>
      <c r="I169" s="922"/>
      <c r="J169" s="915"/>
      <c r="K169" s="915"/>
      <c r="L169" s="915"/>
      <c r="M169" s="915"/>
      <c r="N169" s="915"/>
      <c r="O169" s="915"/>
      <c r="P169" s="915"/>
      <c r="Q169" s="484"/>
    </row>
    <row r="170" spans="1:17" s="95" customFormat="1" ht="15.75" hidden="1" customHeight="1" outlineLevel="1">
      <c r="A170" s="484"/>
      <c r="B170" s="916">
        <v>53</v>
      </c>
      <c r="C170" s="925"/>
      <c r="D170" s="921"/>
      <c r="E170" s="921" t="s">
        <v>19</v>
      </c>
      <c r="F170" s="923" t="str">
        <f>VLOOKUP(E170,$S$14:$T$18,2,0)</f>
        <v>-</v>
      </c>
      <c r="G170" s="84"/>
      <c r="H170" s="82"/>
      <c r="I170" s="921"/>
      <c r="J170" s="913">
        <f t="shared" ref="J170" si="52">SUM(K170:O172)</f>
        <v>0</v>
      </c>
      <c r="K170" s="913"/>
      <c r="L170" s="913"/>
      <c r="M170" s="913"/>
      <c r="N170" s="913"/>
      <c r="O170" s="913"/>
      <c r="P170" s="913"/>
      <c r="Q170" s="484"/>
    </row>
    <row r="171" spans="1:17" s="95" customFormat="1" ht="15.75" hidden="1" customHeight="1" outlineLevel="1">
      <c r="A171" s="484"/>
      <c r="B171" s="916"/>
      <c r="C171" s="925"/>
      <c r="D171" s="921"/>
      <c r="E171" s="921"/>
      <c r="F171" s="923"/>
      <c r="G171" s="87"/>
      <c r="H171" s="82"/>
      <c r="I171" s="921"/>
      <c r="J171" s="914"/>
      <c r="K171" s="914"/>
      <c r="L171" s="914"/>
      <c r="M171" s="914"/>
      <c r="N171" s="914"/>
      <c r="O171" s="914"/>
      <c r="P171" s="914"/>
      <c r="Q171" s="484"/>
    </row>
    <row r="172" spans="1:17" s="95" customFormat="1" ht="15.75" hidden="1" customHeight="1" outlineLevel="1">
      <c r="A172" s="484"/>
      <c r="B172" s="917"/>
      <c r="C172" s="926"/>
      <c r="D172" s="922"/>
      <c r="E172" s="922"/>
      <c r="F172" s="924"/>
      <c r="G172" s="92"/>
      <c r="H172" s="90"/>
      <c r="I172" s="922"/>
      <c r="J172" s="915"/>
      <c r="K172" s="915"/>
      <c r="L172" s="915"/>
      <c r="M172" s="915"/>
      <c r="N172" s="915"/>
      <c r="O172" s="915"/>
      <c r="P172" s="915"/>
      <c r="Q172" s="484"/>
    </row>
    <row r="173" spans="1:17" s="95" customFormat="1" ht="15.75" hidden="1" customHeight="1" outlineLevel="1">
      <c r="A173" s="484"/>
      <c r="B173" s="916">
        <v>54</v>
      </c>
      <c r="C173" s="925"/>
      <c r="D173" s="921"/>
      <c r="E173" s="921" t="s">
        <v>19</v>
      </c>
      <c r="F173" s="923" t="str">
        <f>VLOOKUP(E173,$S$14:$T$18,2,0)</f>
        <v>-</v>
      </c>
      <c r="G173" s="84"/>
      <c r="H173" s="82"/>
      <c r="I173" s="921"/>
      <c r="J173" s="913">
        <f t="shared" ref="J173" si="53">SUM(K173:O175)</f>
        <v>0</v>
      </c>
      <c r="K173" s="913"/>
      <c r="L173" s="913"/>
      <c r="M173" s="913"/>
      <c r="N173" s="913"/>
      <c r="O173" s="913"/>
      <c r="P173" s="913"/>
      <c r="Q173" s="484"/>
    </row>
    <row r="174" spans="1:17" s="95" customFormat="1" ht="15.75" hidden="1" customHeight="1" outlineLevel="1">
      <c r="A174" s="484"/>
      <c r="B174" s="916"/>
      <c r="C174" s="925"/>
      <c r="D174" s="921"/>
      <c r="E174" s="921"/>
      <c r="F174" s="923"/>
      <c r="G174" s="87"/>
      <c r="H174" s="82"/>
      <c r="I174" s="921"/>
      <c r="J174" s="914"/>
      <c r="K174" s="914"/>
      <c r="L174" s="914"/>
      <c r="M174" s="914"/>
      <c r="N174" s="914"/>
      <c r="O174" s="914"/>
      <c r="P174" s="914"/>
      <c r="Q174" s="484"/>
    </row>
    <row r="175" spans="1:17" s="95" customFormat="1" ht="15.75" hidden="1" customHeight="1" outlineLevel="1">
      <c r="A175" s="484"/>
      <c r="B175" s="917"/>
      <c r="C175" s="926"/>
      <c r="D175" s="922"/>
      <c r="E175" s="922"/>
      <c r="F175" s="924"/>
      <c r="G175" s="92"/>
      <c r="H175" s="90"/>
      <c r="I175" s="922"/>
      <c r="J175" s="915"/>
      <c r="K175" s="915"/>
      <c r="L175" s="915"/>
      <c r="M175" s="915"/>
      <c r="N175" s="915"/>
      <c r="O175" s="915"/>
      <c r="P175" s="915"/>
      <c r="Q175" s="484"/>
    </row>
    <row r="176" spans="1:17" s="95" customFormat="1" ht="15.75" hidden="1" customHeight="1" outlineLevel="1">
      <c r="A176" s="484"/>
      <c r="B176" s="916">
        <v>55</v>
      </c>
      <c r="C176" s="925"/>
      <c r="D176" s="921"/>
      <c r="E176" s="921" t="s">
        <v>19</v>
      </c>
      <c r="F176" s="923" t="str">
        <f>VLOOKUP(E176,$S$14:$T$18,2,0)</f>
        <v>-</v>
      </c>
      <c r="G176" s="84"/>
      <c r="H176" s="82"/>
      <c r="I176" s="921"/>
      <c r="J176" s="913">
        <f t="shared" ref="J176" si="54">SUM(K176:O178)</f>
        <v>0</v>
      </c>
      <c r="K176" s="913"/>
      <c r="L176" s="913"/>
      <c r="M176" s="913"/>
      <c r="N176" s="913"/>
      <c r="O176" s="913"/>
      <c r="P176" s="913"/>
      <c r="Q176" s="484"/>
    </row>
    <row r="177" spans="1:17" s="95" customFormat="1" ht="15.75" hidden="1" customHeight="1" outlineLevel="1">
      <c r="A177" s="484"/>
      <c r="B177" s="916"/>
      <c r="C177" s="925"/>
      <c r="D177" s="921"/>
      <c r="E177" s="921"/>
      <c r="F177" s="923"/>
      <c r="G177" s="87"/>
      <c r="H177" s="82"/>
      <c r="I177" s="921"/>
      <c r="J177" s="914"/>
      <c r="K177" s="914"/>
      <c r="L177" s="914"/>
      <c r="M177" s="914"/>
      <c r="N177" s="914"/>
      <c r="O177" s="914"/>
      <c r="P177" s="914"/>
      <c r="Q177" s="484"/>
    </row>
    <row r="178" spans="1:17" s="95" customFormat="1" ht="15.75" hidden="1" customHeight="1" outlineLevel="1">
      <c r="A178" s="484"/>
      <c r="B178" s="917"/>
      <c r="C178" s="926"/>
      <c r="D178" s="922"/>
      <c r="E178" s="922"/>
      <c r="F178" s="924"/>
      <c r="G178" s="92"/>
      <c r="H178" s="90"/>
      <c r="I178" s="922"/>
      <c r="J178" s="915"/>
      <c r="K178" s="915"/>
      <c r="L178" s="915"/>
      <c r="M178" s="915"/>
      <c r="N178" s="915"/>
      <c r="O178" s="915"/>
      <c r="P178" s="915"/>
      <c r="Q178" s="484"/>
    </row>
    <row r="179" spans="1:17" s="95" customFormat="1" ht="15.75" hidden="1" customHeight="1" outlineLevel="1">
      <c r="A179" s="484"/>
      <c r="B179" s="916">
        <v>56</v>
      </c>
      <c r="C179" s="925"/>
      <c r="D179" s="921"/>
      <c r="E179" s="921" t="s">
        <v>19</v>
      </c>
      <c r="F179" s="923" t="str">
        <f>VLOOKUP(E179,$S$14:$T$18,2,0)</f>
        <v>-</v>
      </c>
      <c r="G179" s="84"/>
      <c r="H179" s="82"/>
      <c r="I179" s="921"/>
      <c r="J179" s="913">
        <f t="shared" ref="J179" si="55">SUM(K179:O181)</f>
        <v>0</v>
      </c>
      <c r="K179" s="913"/>
      <c r="L179" s="913"/>
      <c r="M179" s="913"/>
      <c r="N179" s="913"/>
      <c r="O179" s="913"/>
      <c r="P179" s="913"/>
      <c r="Q179" s="484"/>
    </row>
    <row r="180" spans="1:17" s="95" customFormat="1" ht="15.75" hidden="1" customHeight="1" outlineLevel="1">
      <c r="A180" s="484"/>
      <c r="B180" s="916"/>
      <c r="C180" s="925"/>
      <c r="D180" s="921"/>
      <c r="E180" s="921"/>
      <c r="F180" s="923"/>
      <c r="G180" s="87"/>
      <c r="H180" s="82"/>
      <c r="I180" s="921"/>
      <c r="J180" s="914"/>
      <c r="K180" s="914"/>
      <c r="L180" s="914"/>
      <c r="M180" s="914"/>
      <c r="N180" s="914"/>
      <c r="O180" s="914"/>
      <c r="P180" s="914"/>
      <c r="Q180" s="484"/>
    </row>
    <row r="181" spans="1:17" s="95" customFormat="1" ht="15.75" hidden="1" customHeight="1" outlineLevel="1">
      <c r="A181" s="484"/>
      <c r="B181" s="917"/>
      <c r="C181" s="926"/>
      <c r="D181" s="922"/>
      <c r="E181" s="922"/>
      <c r="F181" s="924"/>
      <c r="G181" s="92"/>
      <c r="H181" s="90"/>
      <c r="I181" s="922"/>
      <c r="J181" s="915"/>
      <c r="K181" s="915"/>
      <c r="L181" s="915"/>
      <c r="M181" s="915"/>
      <c r="N181" s="915"/>
      <c r="O181" s="915"/>
      <c r="P181" s="915"/>
      <c r="Q181" s="484"/>
    </row>
    <row r="182" spans="1:17" s="95" customFormat="1" ht="15.75" hidden="1" customHeight="1" outlineLevel="1">
      <c r="A182" s="484"/>
      <c r="B182" s="916">
        <v>57</v>
      </c>
      <c r="C182" s="925"/>
      <c r="D182" s="921"/>
      <c r="E182" s="921" t="s">
        <v>19</v>
      </c>
      <c r="F182" s="923" t="str">
        <f>VLOOKUP(E182,$S$14:$T$18,2,0)</f>
        <v>-</v>
      </c>
      <c r="G182" s="84"/>
      <c r="H182" s="82"/>
      <c r="I182" s="921"/>
      <c r="J182" s="913">
        <f t="shared" ref="J182" si="56">SUM(K182:O184)</f>
        <v>0</v>
      </c>
      <c r="K182" s="913"/>
      <c r="L182" s="913"/>
      <c r="M182" s="913"/>
      <c r="N182" s="913"/>
      <c r="O182" s="913"/>
      <c r="P182" s="913"/>
      <c r="Q182" s="484"/>
    </row>
    <row r="183" spans="1:17" s="95" customFormat="1" ht="15.75" hidden="1" customHeight="1" outlineLevel="1">
      <c r="A183" s="484"/>
      <c r="B183" s="916"/>
      <c r="C183" s="925"/>
      <c r="D183" s="921"/>
      <c r="E183" s="921"/>
      <c r="F183" s="923"/>
      <c r="G183" s="87"/>
      <c r="H183" s="82"/>
      <c r="I183" s="921"/>
      <c r="J183" s="914"/>
      <c r="K183" s="914"/>
      <c r="L183" s="914"/>
      <c r="M183" s="914"/>
      <c r="N183" s="914"/>
      <c r="O183" s="914"/>
      <c r="P183" s="914"/>
      <c r="Q183" s="484"/>
    </row>
    <row r="184" spans="1:17" s="95" customFormat="1" ht="15.75" hidden="1" customHeight="1" outlineLevel="1">
      <c r="A184" s="484"/>
      <c r="B184" s="917"/>
      <c r="C184" s="926"/>
      <c r="D184" s="922"/>
      <c r="E184" s="922"/>
      <c r="F184" s="924"/>
      <c r="G184" s="92"/>
      <c r="H184" s="90"/>
      <c r="I184" s="922"/>
      <c r="J184" s="915"/>
      <c r="K184" s="915"/>
      <c r="L184" s="915"/>
      <c r="M184" s="915"/>
      <c r="N184" s="915"/>
      <c r="O184" s="915"/>
      <c r="P184" s="915"/>
      <c r="Q184" s="484"/>
    </row>
    <row r="185" spans="1:17" s="95" customFormat="1" ht="15.75" hidden="1" customHeight="1" outlineLevel="1">
      <c r="A185" s="484"/>
      <c r="B185" s="916">
        <v>58</v>
      </c>
      <c r="C185" s="925"/>
      <c r="D185" s="921"/>
      <c r="E185" s="921" t="s">
        <v>19</v>
      </c>
      <c r="F185" s="923" t="str">
        <f>VLOOKUP(E185,$S$14:$T$18,2,0)</f>
        <v>-</v>
      </c>
      <c r="G185" s="84"/>
      <c r="H185" s="82"/>
      <c r="I185" s="921"/>
      <c r="J185" s="913">
        <f t="shared" ref="J185" si="57">SUM(K185:O187)</f>
        <v>0</v>
      </c>
      <c r="K185" s="913"/>
      <c r="L185" s="913"/>
      <c r="M185" s="913"/>
      <c r="N185" s="913"/>
      <c r="O185" s="913"/>
      <c r="P185" s="913"/>
      <c r="Q185" s="484"/>
    </row>
    <row r="186" spans="1:17" s="95" customFormat="1" ht="15.75" hidden="1" customHeight="1" outlineLevel="1">
      <c r="A186" s="484"/>
      <c r="B186" s="916"/>
      <c r="C186" s="925"/>
      <c r="D186" s="921"/>
      <c r="E186" s="921"/>
      <c r="F186" s="923"/>
      <c r="G186" s="87"/>
      <c r="H186" s="82"/>
      <c r="I186" s="921"/>
      <c r="J186" s="914"/>
      <c r="K186" s="914"/>
      <c r="L186" s="914"/>
      <c r="M186" s="914"/>
      <c r="N186" s="914"/>
      <c r="O186" s="914"/>
      <c r="P186" s="914"/>
      <c r="Q186" s="484"/>
    </row>
    <row r="187" spans="1:17" s="95" customFormat="1" ht="15.75" hidden="1" customHeight="1" outlineLevel="1">
      <c r="A187" s="484"/>
      <c r="B187" s="917"/>
      <c r="C187" s="926"/>
      <c r="D187" s="922"/>
      <c r="E187" s="922"/>
      <c r="F187" s="924"/>
      <c r="G187" s="92"/>
      <c r="H187" s="90"/>
      <c r="I187" s="922"/>
      <c r="J187" s="915"/>
      <c r="K187" s="915"/>
      <c r="L187" s="915"/>
      <c r="M187" s="915"/>
      <c r="N187" s="915"/>
      <c r="O187" s="915"/>
      <c r="P187" s="915"/>
      <c r="Q187" s="484"/>
    </row>
    <row r="188" spans="1:17" s="95" customFormat="1" ht="15.75" hidden="1" customHeight="1" outlineLevel="1">
      <c r="A188" s="484"/>
      <c r="B188" s="916">
        <v>59</v>
      </c>
      <c r="C188" s="925"/>
      <c r="D188" s="921"/>
      <c r="E188" s="921" t="s">
        <v>19</v>
      </c>
      <c r="F188" s="923" t="str">
        <f>VLOOKUP(E188,$S$14:$T$18,2,0)</f>
        <v>-</v>
      </c>
      <c r="G188" s="84"/>
      <c r="H188" s="82"/>
      <c r="I188" s="921"/>
      <c r="J188" s="913">
        <f t="shared" ref="J188" si="58">SUM(K188:O190)</f>
        <v>0</v>
      </c>
      <c r="K188" s="913"/>
      <c r="L188" s="913"/>
      <c r="M188" s="913"/>
      <c r="N188" s="913"/>
      <c r="O188" s="913"/>
      <c r="P188" s="913"/>
      <c r="Q188" s="484"/>
    </row>
    <row r="189" spans="1:17" s="95" customFormat="1" ht="15.75" hidden="1" customHeight="1" outlineLevel="1">
      <c r="A189" s="484"/>
      <c r="B189" s="916"/>
      <c r="C189" s="925"/>
      <c r="D189" s="921"/>
      <c r="E189" s="921"/>
      <c r="F189" s="923"/>
      <c r="G189" s="87"/>
      <c r="H189" s="82"/>
      <c r="I189" s="921"/>
      <c r="J189" s="914"/>
      <c r="K189" s="914"/>
      <c r="L189" s="914"/>
      <c r="M189" s="914"/>
      <c r="N189" s="914"/>
      <c r="O189" s="914"/>
      <c r="P189" s="914"/>
      <c r="Q189" s="484"/>
    </row>
    <row r="190" spans="1:17" s="95" customFormat="1" ht="15.75" hidden="1" customHeight="1" outlineLevel="1">
      <c r="A190" s="484"/>
      <c r="B190" s="917"/>
      <c r="C190" s="926"/>
      <c r="D190" s="922"/>
      <c r="E190" s="922"/>
      <c r="F190" s="924"/>
      <c r="G190" s="92"/>
      <c r="H190" s="90"/>
      <c r="I190" s="922"/>
      <c r="J190" s="915"/>
      <c r="K190" s="915"/>
      <c r="L190" s="915"/>
      <c r="M190" s="915"/>
      <c r="N190" s="915"/>
      <c r="O190" s="915"/>
      <c r="P190" s="915"/>
      <c r="Q190" s="484"/>
    </row>
    <row r="191" spans="1:17" s="95" customFormat="1" ht="15.75" hidden="1" customHeight="1" outlineLevel="1">
      <c r="A191" s="484"/>
      <c r="B191" s="916">
        <v>60</v>
      </c>
      <c r="C191" s="925"/>
      <c r="D191" s="921"/>
      <c r="E191" s="921" t="s">
        <v>19</v>
      </c>
      <c r="F191" s="923" t="str">
        <f>VLOOKUP(E191,$S$14:$T$18,2,0)</f>
        <v>-</v>
      </c>
      <c r="G191" s="84"/>
      <c r="H191" s="82"/>
      <c r="I191" s="921"/>
      <c r="J191" s="913">
        <f t="shared" ref="J191" si="59">SUM(K191:O193)</f>
        <v>0</v>
      </c>
      <c r="K191" s="913"/>
      <c r="L191" s="913"/>
      <c r="M191" s="913"/>
      <c r="N191" s="913"/>
      <c r="O191" s="913"/>
      <c r="P191" s="913"/>
      <c r="Q191" s="484"/>
    </row>
    <row r="192" spans="1:17" s="95" customFormat="1" ht="15.75" hidden="1" customHeight="1" outlineLevel="1">
      <c r="A192" s="484"/>
      <c r="B192" s="916"/>
      <c r="C192" s="925"/>
      <c r="D192" s="921"/>
      <c r="E192" s="921"/>
      <c r="F192" s="923"/>
      <c r="G192" s="87"/>
      <c r="H192" s="82"/>
      <c r="I192" s="921"/>
      <c r="J192" s="914"/>
      <c r="K192" s="914"/>
      <c r="L192" s="914"/>
      <c r="M192" s="914"/>
      <c r="N192" s="914"/>
      <c r="O192" s="914"/>
      <c r="P192" s="914"/>
      <c r="Q192" s="484"/>
    </row>
    <row r="193" spans="1:17" s="95" customFormat="1" ht="15.75" hidden="1" customHeight="1" outlineLevel="1">
      <c r="A193" s="484"/>
      <c r="B193" s="917"/>
      <c r="C193" s="926"/>
      <c r="D193" s="922"/>
      <c r="E193" s="922"/>
      <c r="F193" s="924"/>
      <c r="G193" s="92"/>
      <c r="H193" s="90"/>
      <c r="I193" s="922"/>
      <c r="J193" s="915"/>
      <c r="K193" s="915"/>
      <c r="L193" s="915"/>
      <c r="M193" s="915"/>
      <c r="N193" s="915"/>
      <c r="O193" s="915"/>
      <c r="P193" s="915"/>
      <c r="Q193" s="484"/>
    </row>
    <row r="194" spans="1:17" s="95" customFormat="1" ht="15.75" hidden="1" customHeight="1" outlineLevel="1">
      <c r="A194" s="484"/>
      <c r="B194" s="916">
        <v>61</v>
      </c>
      <c r="C194" s="925"/>
      <c r="D194" s="921"/>
      <c r="E194" s="921" t="s">
        <v>19</v>
      </c>
      <c r="F194" s="923" t="str">
        <f>VLOOKUP(E194,$S$14:$T$18,2,0)</f>
        <v>-</v>
      </c>
      <c r="G194" s="84"/>
      <c r="H194" s="82"/>
      <c r="I194" s="921"/>
      <c r="J194" s="913">
        <f t="shared" ref="J194" si="60">SUM(K194:O196)</f>
        <v>0</v>
      </c>
      <c r="K194" s="913"/>
      <c r="L194" s="913"/>
      <c r="M194" s="913"/>
      <c r="N194" s="913"/>
      <c r="O194" s="913"/>
      <c r="P194" s="913"/>
      <c r="Q194" s="484"/>
    </row>
    <row r="195" spans="1:17" s="95" customFormat="1" ht="15.75" hidden="1" customHeight="1" outlineLevel="1">
      <c r="A195" s="484"/>
      <c r="B195" s="916"/>
      <c r="C195" s="925"/>
      <c r="D195" s="921"/>
      <c r="E195" s="921"/>
      <c r="F195" s="923"/>
      <c r="G195" s="87"/>
      <c r="H195" s="82"/>
      <c r="I195" s="921"/>
      <c r="J195" s="914"/>
      <c r="K195" s="914"/>
      <c r="L195" s="914"/>
      <c r="M195" s="914"/>
      <c r="N195" s="914"/>
      <c r="O195" s="914"/>
      <c r="P195" s="914"/>
      <c r="Q195" s="484"/>
    </row>
    <row r="196" spans="1:17" s="95" customFormat="1" ht="15.75" hidden="1" customHeight="1" outlineLevel="1">
      <c r="A196" s="484"/>
      <c r="B196" s="917"/>
      <c r="C196" s="926"/>
      <c r="D196" s="922"/>
      <c r="E196" s="922"/>
      <c r="F196" s="924"/>
      <c r="G196" s="92"/>
      <c r="H196" s="90"/>
      <c r="I196" s="922"/>
      <c r="J196" s="915"/>
      <c r="K196" s="915"/>
      <c r="L196" s="915"/>
      <c r="M196" s="915"/>
      <c r="N196" s="915"/>
      <c r="O196" s="915"/>
      <c r="P196" s="915"/>
      <c r="Q196" s="484"/>
    </row>
    <row r="197" spans="1:17" s="95" customFormat="1" ht="15.75" hidden="1" customHeight="1" outlineLevel="1">
      <c r="A197" s="484"/>
      <c r="B197" s="916">
        <v>62</v>
      </c>
      <c r="C197" s="925"/>
      <c r="D197" s="921"/>
      <c r="E197" s="921" t="s">
        <v>19</v>
      </c>
      <c r="F197" s="923" t="str">
        <f>VLOOKUP(E197,$S$14:$T$18,2,0)</f>
        <v>-</v>
      </c>
      <c r="G197" s="84"/>
      <c r="H197" s="82"/>
      <c r="I197" s="921"/>
      <c r="J197" s="913">
        <f t="shared" ref="J197" si="61">SUM(K197:O199)</f>
        <v>0</v>
      </c>
      <c r="K197" s="913"/>
      <c r="L197" s="913"/>
      <c r="M197" s="913"/>
      <c r="N197" s="913"/>
      <c r="O197" s="913"/>
      <c r="P197" s="913"/>
      <c r="Q197" s="484"/>
    </row>
    <row r="198" spans="1:17" s="95" customFormat="1" ht="15.75" hidden="1" customHeight="1" outlineLevel="1">
      <c r="A198" s="484"/>
      <c r="B198" s="916"/>
      <c r="C198" s="925"/>
      <c r="D198" s="921"/>
      <c r="E198" s="921"/>
      <c r="F198" s="923"/>
      <c r="G198" s="87"/>
      <c r="H198" s="82"/>
      <c r="I198" s="921"/>
      <c r="J198" s="914"/>
      <c r="K198" s="914"/>
      <c r="L198" s="914"/>
      <c r="M198" s="914"/>
      <c r="N198" s="914"/>
      <c r="O198" s="914"/>
      <c r="P198" s="914"/>
      <c r="Q198" s="484"/>
    </row>
    <row r="199" spans="1:17" s="95" customFormat="1" ht="15.75" hidden="1" customHeight="1" outlineLevel="1">
      <c r="A199" s="484"/>
      <c r="B199" s="917"/>
      <c r="C199" s="926"/>
      <c r="D199" s="922"/>
      <c r="E199" s="922"/>
      <c r="F199" s="924"/>
      <c r="G199" s="92"/>
      <c r="H199" s="90"/>
      <c r="I199" s="922"/>
      <c r="J199" s="915"/>
      <c r="K199" s="915"/>
      <c r="L199" s="915"/>
      <c r="M199" s="915"/>
      <c r="N199" s="915"/>
      <c r="O199" s="915"/>
      <c r="P199" s="915"/>
      <c r="Q199" s="484"/>
    </row>
    <row r="200" spans="1:17" s="95" customFormat="1" ht="15.75" hidden="1" customHeight="1" outlineLevel="1">
      <c r="A200" s="484"/>
      <c r="B200" s="916">
        <v>63</v>
      </c>
      <c r="C200" s="925"/>
      <c r="D200" s="921"/>
      <c r="E200" s="921" t="s">
        <v>19</v>
      </c>
      <c r="F200" s="923" t="str">
        <f>VLOOKUP(E200,$S$14:$T$18,2,0)</f>
        <v>-</v>
      </c>
      <c r="G200" s="84"/>
      <c r="H200" s="82"/>
      <c r="I200" s="921"/>
      <c r="J200" s="913">
        <f t="shared" ref="J200" si="62">SUM(K200:O202)</f>
        <v>0</v>
      </c>
      <c r="K200" s="913"/>
      <c r="L200" s="913"/>
      <c r="M200" s="913"/>
      <c r="N200" s="913"/>
      <c r="O200" s="913"/>
      <c r="P200" s="913"/>
      <c r="Q200" s="484"/>
    </row>
    <row r="201" spans="1:17" s="95" customFormat="1" ht="15.75" hidden="1" customHeight="1" outlineLevel="1">
      <c r="A201" s="484"/>
      <c r="B201" s="916"/>
      <c r="C201" s="925"/>
      <c r="D201" s="921"/>
      <c r="E201" s="921"/>
      <c r="F201" s="923"/>
      <c r="G201" s="87"/>
      <c r="H201" s="82"/>
      <c r="I201" s="921"/>
      <c r="J201" s="914"/>
      <c r="K201" s="914"/>
      <c r="L201" s="914"/>
      <c r="M201" s="914"/>
      <c r="N201" s="914"/>
      <c r="O201" s="914"/>
      <c r="P201" s="914"/>
      <c r="Q201" s="484"/>
    </row>
    <row r="202" spans="1:17" s="95" customFormat="1" ht="15.75" hidden="1" customHeight="1" outlineLevel="1">
      <c r="A202" s="484"/>
      <c r="B202" s="917"/>
      <c r="C202" s="926"/>
      <c r="D202" s="922"/>
      <c r="E202" s="922"/>
      <c r="F202" s="924"/>
      <c r="G202" s="92"/>
      <c r="H202" s="90"/>
      <c r="I202" s="922"/>
      <c r="J202" s="915"/>
      <c r="K202" s="915"/>
      <c r="L202" s="915"/>
      <c r="M202" s="915"/>
      <c r="N202" s="915"/>
      <c r="O202" s="915"/>
      <c r="P202" s="915"/>
      <c r="Q202" s="484"/>
    </row>
    <row r="203" spans="1:17" s="95" customFormat="1" ht="15.75" hidden="1" customHeight="1" outlineLevel="1">
      <c r="A203" s="484"/>
      <c r="B203" s="916">
        <v>64</v>
      </c>
      <c r="C203" s="925"/>
      <c r="D203" s="921"/>
      <c r="E203" s="921" t="s">
        <v>19</v>
      </c>
      <c r="F203" s="923" t="str">
        <f>VLOOKUP(E203,$S$14:$T$18,2,0)</f>
        <v>-</v>
      </c>
      <c r="G203" s="84"/>
      <c r="H203" s="82"/>
      <c r="I203" s="921"/>
      <c r="J203" s="913">
        <f t="shared" ref="J203" si="63">SUM(K203:O205)</f>
        <v>0</v>
      </c>
      <c r="K203" s="913"/>
      <c r="L203" s="913"/>
      <c r="M203" s="913"/>
      <c r="N203" s="913"/>
      <c r="O203" s="913"/>
      <c r="P203" s="913"/>
      <c r="Q203" s="484"/>
    </row>
    <row r="204" spans="1:17" s="95" customFormat="1" ht="15.75" hidden="1" customHeight="1" outlineLevel="1">
      <c r="A204" s="484"/>
      <c r="B204" s="916"/>
      <c r="C204" s="925"/>
      <c r="D204" s="921"/>
      <c r="E204" s="921"/>
      <c r="F204" s="923"/>
      <c r="G204" s="87"/>
      <c r="H204" s="82"/>
      <c r="I204" s="921"/>
      <c r="J204" s="914"/>
      <c r="K204" s="914"/>
      <c r="L204" s="914"/>
      <c r="M204" s="914"/>
      <c r="N204" s="914"/>
      <c r="O204" s="914"/>
      <c r="P204" s="914"/>
      <c r="Q204" s="484"/>
    </row>
    <row r="205" spans="1:17" s="95" customFormat="1" ht="15.75" hidden="1" customHeight="1" outlineLevel="1">
      <c r="A205" s="484"/>
      <c r="B205" s="917"/>
      <c r="C205" s="926"/>
      <c r="D205" s="922"/>
      <c r="E205" s="922"/>
      <c r="F205" s="924"/>
      <c r="G205" s="92"/>
      <c r="H205" s="90"/>
      <c r="I205" s="922"/>
      <c r="J205" s="915"/>
      <c r="K205" s="915"/>
      <c r="L205" s="915"/>
      <c r="M205" s="915"/>
      <c r="N205" s="915"/>
      <c r="O205" s="915"/>
      <c r="P205" s="915"/>
      <c r="Q205" s="484"/>
    </row>
    <row r="206" spans="1:17" s="95" customFormat="1" ht="15.75" hidden="1" customHeight="1" outlineLevel="1">
      <c r="A206" s="484"/>
      <c r="B206" s="916">
        <v>65</v>
      </c>
      <c r="C206" s="925"/>
      <c r="D206" s="921"/>
      <c r="E206" s="921" t="s">
        <v>19</v>
      </c>
      <c r="F206" s="923" t="str">
        <f>VLOOKUP(E206,$S$14:$T$18,2,0)</f>
        <v>-</v>
      </c>
      <c r="G206" s="84"/>
      <c r="H206" s="82"/>
      <c r="I206" s="921"/>
      <c r="J206" s="913">
        <f t="shared" ref="J206" si="64">SUM(K206:O208)</f>
        <v>0</v>
      </c>
      <c r="K206" s="913"/>
      <c r="L206" s="913"/>
      <c r="M206" s="913"/>
      <c r="N206" s="913"/>
      <c r="O206" s="913"/>
      <c r="P206" s="913"/>
      <c r="Q206" s="484"/>
    </row>
    <row r="207" spans="1:17" s="95" customFormat="1" ht="15.75" hidden="1" customHeight="1" outlineLevel="1">
      <c r="A207" s="484"/>
      <c r="B207" s="916"/>
      <c r="C207" s="925"/>
      <c r="D207" s="921"/>
      <c r="E207" s="921"/>
      <c r="F207" s="923"/>
      <c r="G207" s="87"/>
      <c r="H207" s="82"/>
      <c r="I207" s="921"/>
      <c r="J207" s="914"/>
      <c r="K207" s="914"/>
      <c r="L207" s="914"/>
      <c r="M207" s="914"/>
      <c r="N207" s="914"/>
      <c r="O207" s="914"/>
      <c r="P207" s="914"/>
      <c r="Q207" s="484"/>
    </row>
    <row r="208" spans="1:17" s="95" customFormat="1" ht="15.75" hidden="1" customHeight="1" outlineLevel="1">
      <c r="A208" s="484"/>
      <c r="B208" s="917"/>
      <c r="C208" s="926"/>
      <c r="D208" s="922"/>
      <c r="E208" s="922"/>
      <c r="F208" s="924"/>
      <c r="G208" s="92"/>
      <c r="H208" s="90"/>
      <c r="I208" s="922"/>
      <c r="J208" s="915"/>
      <c r="K208" s="915"/>
      <c r="L208" s="915"/>
      <c r="M208" s="915"/>
      <c r="N208" s="915"/>
      <c r="O208" s="915"/>
      <c r="P208" s="915"/>
      <c r="Q208" s="484"/>
    </row>
    <row r="209" spans="1:17" s="95" customFormat="1" ht="15.75" hidden="1" customHeight="1" outlineLevel="1">
      <c r="A209" s="484"/>
      <c r="B209" s="916">
        <v>66</v>
      </c>
      <c r="C209" s="925"/>
      <c r="D209" s="921"/>
      <c r="E209" s="921" t="s">
        <v>19</v>
      </c>
      <c r="F209" s="923" t="str">
        <f>VLOOKUP(E209,$S$14:$T$18,2,0)</f>
        <v>-</v>
      </c>
      <c r="G209" s="84"/>
      <c r="H209" s="82"/>
      <c r="I209" s="921"/>
      <c r="J209" s="913">
        <f t="shared" ref="J209" si="65">SUM(K209:O211)</f>
        <v>0</v>
      </c>
      <c r="K209" s="913"/>
      <c r="L209" s="913"/>
      <c r="M209" s="913"/>
      <c r="N209" s="913"/>
      <c r="O209" s="913"/>
      <c r="P209" s="913"/>
      <c r="Q209" s="484"/>
    </row>
    <row r="210" spans="1:17" s="95" customFormat="1" ht="15.75" hidden="1" customHeight="1" outlineLevel="1">
      <c r="A210" s="484"/>
      <c r="B210" s="916"/>
      <c r="C210" s="925"/>
      <c r="D210" s="921"/>
      <c r="E210" s="921"/>
      <c r="F210" s="923"/>
      <c r="G210" s="87"/>
      <c r="H210" s="82"/>
      <c r="I210" s="921"/>
      <c r="J210" s="914"/>
      <c r="K210" s="914"/>
      <c r="L210" s="914"/>
      <c r="M210" s="914"/>
      <c r="N210" s="914"/>
      <c r="O210" s="914"/>
      <c r="P210" s="914"/>
      <c r="Q210" s="484"/>
    </row>
    <row r="211" spans="1:17" s="95" customFormat="1" ht="15.75" hidden="1" customHeight="1" outlineLevel="1">
      <c r="A211" s="484"/>
      <c r="B211" s="917"/>
      <c r="C211" s="926"/>
      <c r="D211" s="922"/>
      <c r="E211" s="922"/>
      <c r="F211" s="924"/>
      <c r="G211" s="92"/>
      <c r="H211" s="90"/>
      <c r="I211" s="922"/>
      <c r="J211" s="915"/>
      <c r="K211" s="915"/>
      <c r="L211" s="915"/>
      <c r="M211" s="915"/>
      <c r="N211" s="915"/>
      <c r="O211" s="915"/>
      <c r="P211" s="915"/>
      <c r="Q211" s="484"/>
    </row>
    <row r="212" spans="1:17" s="95" customFormat="1" ht="15.75" hidden="1" customHeight="1" outlineLevel="1">
      <c r="A212" s="484"/>
      <c r="B212" s="916">
        <v>67</v>
      </c>
      <c r="C212" s="925"/>
      <c r="D212" s="921"/>
      <c r="E212" s="921" t="s">
        <v>19</v>
      </c>
      <c r="F212" s="923" t="str">
        <f>VLOOKUP(E212,$S$14:$T$18,2,0)</f>
        <v>-</v>
      </c>
      <c r="G212" s="84"/>
      <c r="H212" s="82"/>
      <c r="I212" s="921"/>
      <c r="J212" s="913">
        <f t="shared" ref="J212" si="66">SUM(K212:O214)</f>
        <v>0</v>
      </c>
      <c r="K212" s="913"/>
      <c r="L212" s="913"/>
      <c r="M212" s="913"/>
      <c r="N212" s="913"/>
      <c r="O212" s="913"/>
      <c r="P212" s="913"/>
      <c r="Q212" s="484"/>
    </row>
    <row r="213" spans="1:17" s="95" customFormat="1" ht="15.75" hidden="1" customHeight="1" outlineLevel="1">
      <c r="A213" s="484"/>
      <c r="B213" s="916"/>
      <c r="C213" s="925"/>
      <c r="D213" s="921"/>
      <c r="E213" s="921"/>
      <c r="F213" s="923"/>
      <c r="G213" s="87"/>
      <c r="H213" s="82"/>
      <c r="I213" s="921"/>
      <c r="J213" s="914"/>
      <c r="K213" s="914"/>
      <c r="L213" s="914"/>
      <c r="M213" s="914"/>
      <c r="N213" s="914"/>
      <c r="O213" s="914"/>
      <c r="P213" s="914"/>
      <c r="Q213" s="484"/>
    </row>
    <row r="214" spans="1:17" s="95" customFormat="1" ht="15.75" hidden="1" customHeight="1" outlineLevel="1">
      <c r="A214" s="484"/>
      <c r="B214" s="917"/>
      <c r="C214" s="926"/>
      <c r="D214" s="922"/>
      <c r="E214" s="922"/>
      <c r="F214" s="924"/>
      <c r="G214" s="92"/>
      <c r="H214" s="90"/>
      <c r="I214" s="922"/>
      <c r="J214" s="915"/>
      <c r="K214" s="915"/>
      <c r="L214" s="915"/>
      <c r="M214" s="915"/>
      <c r="N214" s="915"/>
      <c r="O214" s="915"/>
      <c r="P214" s="915"/>
      <c r="Q214" s="484"/>
    </row>
    <row r="215" spans="1:17" s="95" customFormat="1" ht="15.75" hidden="1" customHeight="1" outlineLevel="1">
      <c r="A215" s="484"/>
      <c r="B215" s="916">
        <v>68</v>
      </c>
      <c r="C215" s="925"/>
      <c r="D215" s="921"/>
      <c r="E215" s="921" t="s">
        <v>19</v>
      </c>
      <c r="F215" s="923" t="str">
        <f>VLOOKUP(E215,$S$14:$T$18,2,0)</f>
        <v>-</v>
      </c>
      <c r="G215" s="84"/>
      <c r="H215" s="82"/>
      <c r="I215" s="921"/>
      <c r="J215" s="913">
        <f t="shared" ref="J215" si="67">SUM(K215:O217)</f>
        <v>0</v>
      </c>
      <c r="K215" s="913"/>
      <c r="L215" s="913"/>
      <c r="M215" s="913"/>
      <c r="N215" s="913"/>
      <c r="O215" s="913"/>
      <c r="P215" s="913"/>
      <c r="Q215" s="484"/>
    </row>
    <row r="216" spans="1:17" s="95" customFormat="1" ht="15.75" hidden="1" customHeight="1" outlineLevel="1">
      <c r="A216" s="484"/>
      <c r="B216" s="916"/>
      <c r="C216" s="925"/>
      <c r="D216" s="921"/>
      <c r="E216" s="921"/>
      <c r="F216" s="923"/>
      <c r="G216" s="87"/>
      <c r="H216" s="82"/>
      <c r="I216" s="921"/>
      <c r="J216" s="914"/>
      <c r="K216" s="914"/>
      <c r="L216" s="914"/>
      <c r="M216" s="914"/>
      <c r="N216" s="914"/>
      <c r="O216" s="914"/>
      <c r="P216" s="914"/>
      <c r="Q216" s="484"/>
    </row>
    <row r="217" spans="1:17" s="95" customFormat="1" ht="15.75" hidden="1" customHeight="1" outlineLevel="1">
      <c r="A217" s="484"/>
      <c r="B217" s="917"/>
      <c r="C217" s="926"/>
      <c r="D217" s="922"/>
      <c r="E217" s="922"/>
      <c r="F217" s="924"/>
      <c r="G217" s="92"/>
      <c r="H217" s="90"/>
      <c r="I217" s="922"/>
      <c r="J217" s="915"/>
      <c r="K217" s="915"/>
      <c r="L217" s="915"/>
      <c r="M217" s="915"/>
      <c r="N217" s="915"/>
      <c r="O217" s="915"/>
      <c r="P217" s="915"/>
      <c r="Q217" s="484"/>
    </row>
    <row r="218" spans="1:17" s="95" customFormat="1" ht="15.75" hidden="1" customHeight="1" outlineLevel="1">
      <c r="A218" s="484"/>
      <c r="B218" s="916">
        <v>69</v>
      </c>
      <c r="C218" s="925"/>
      <c r="D218" s="921"/>
      <c r="E218" s="921" t="s">
        <v>19</v>
      </c>
      <c r="F218" s="923" t="str">
        <f>VLOOKUP(E218,$S$14:$T$18,2,0)</f>
        <v>-</v>
      </c>
      <c r="G218" s="84"/>
      <c r="H218" s="82"/>
      <c r="I218" s="921"/>
      <c r="J218" s="913">
        <f t="shared" ref="J218" si="68">SUM(K218:O220)</f>
        <v>0</v>
      </c>
      <c r="K218" s="913"/>
      <c r="L218" s="913"/>
      <c r="M218" s="913"/>
      <c r="N218" s="913"/>
      <c r="O218" s="913"/>
      <c r="P218" s="913"/>
      <c r="Q218" s="484"/>
    </row>
    <row r="219" spans="1:17" s="95" customFormat="1" ht="15.75" hidden="1" customHeight="1" outlineLevel="1">
      <c r="A219" s="484"/>
      <c r="B219" s="916"/>
      <c r="C219" s="925"/>
      <c r="D219" s="921"/>
      <c r="E219" s="921"/>
      <c r="F219" s="923"/>
      <c r="G219" s="87"/>
      <c r="H219" s="82"/>
      <c r="I219" s="921"/>
      <c r="J219" s="914"/>
      <c r="K219" s="914"/>
      <c r="L219" s="914"/>
      <c r="M219" s="914"/>
      <c r="N219" s="914"/>
      <c r="O219" s="914"/>
      <c r="P219" s="914"/>
      <c r="Q219" s="484"/>
    </row>
    <row r="220" spans="1:17" s="95" customFormat="1" ht="15.75" hidden="1" customHeight="1" outlineLevel="1">
      <c r="A220" s="484"/>
      <c r="B220" s="917"/>
      <c r="C220" s="926"/>
      <c r="D220" s="922"/>
      <c r="E220" s="922"/>
      <c r="F220" s="924"/>
      <c r="G220" s="92"/>
      <c r="H220" s="90"/>
      <c r="I220" s="922"/>
      <c r="J220" s="915"/>
      <c r="K220" s="915"/>
      <c r="L220" s="915"/>
      <c r="M220" s="915"/>
      <c r="N220" s="915"/>
      <c r="O220" s="915"/>
      <c r="P220" s="915"/>
      <c r="Q220" s="484"/>
    </row>
    <row r="221" spans="1:17" s="95" customFormat="1" ht="15.75" hidden="1" customHeight="1" outlineLevel="1">
      <c r="A221" s="484"/>
      <c r="B221" s="916">
        <v>70</v>
      </c>
      <c r="C221" s="925"/>
      <c r="D221" s="921"/>
      <c r="E221" s="921" t="s">
        <v>19</v>
      </c>
      <c r="F221" s="923" t="str">
        <f>VLOOKUP(E221,$S$14:$T$18,2,0)</f>
        <v>-</v>
      </c>
      <c r="G221" s="84"/>
      <c r="H221" s="82"/>
      <c r="I221" s="921"/>
      <c r="J221" s="913">
        <f t="shared" ref="J221" si="69">SUM(K221:O223)</f>
        <v>0</v>
      </c>
      <c r="K221" s="913"/>
      <c r="L221" s="913"/>
      <c r="M221" s="913"/>
      <c r="N221" s="913"/>
      <c r="O221" s="913"/>
      <c r="P221" s="913"/>
      <c r="Q221" s="484"/>
    </row>
    <row r="222" spans="1:17" s="95" customFormat="1" ht="15.75" hidden="1" customHeight="1" outlineLevel="1">
      <c r="A222" s="484"/>
      <c r="B222" s="916"/>
      <c r="C222" s="925"/>
      <c r="D222" s="921"/>
      <c r="E222" s="921"/>
      <c r="F222" s="923"/>
      <c r="G222" s="87"/>
      <c r="H222" s="82"/>
      <c r="I222" s="921"/>
      <c r="J222" s="914"/>
      <c r="K222" s="914"/>
      <c r="L222" s="914"/>
      <c r="M222" s="914"/>
      <c r="N222" s="914"/>
      <c r="O222" s="914"/>
      <c r="P222" s="914"/>
      <c r="Q222" s="484"/>
    </row>
    <row r="223" spans="1:17" s="95" customFormat="1" ht="15.75" hidden="1" customHeight="1" outlineLevel="1">
      <c r="A223" s="484"/>
      <c r="B223" s="917"/>
      <c r="C223" s="926"/>
      <c r="D223" s="922"/>
      <c r="E223" s="922"/>
      <c r="F223" s="924"/>
      <c r="G223" s="92"/>
      <c r="H223" s="90"/>
      <c r="I223" s="922"/>
      <c r="J223" s="915"/>
      <c r="K223" s="915"/>
      <c r="L223" s="915"/>
      <c r="M223" s="915"/>
      <c r="N223" s="915"/>
      <c r="O223" s="915"/>
      <c r="P223" s="915"/>
      <c r="Q223" s="484"/>
    </row>
    <row r="224" spans="1:17" s="95" customFormat="1" ht="15.75" hidden="1" customHeight="1" outlineLevel="1">
      <c r="A224" s="484"/>
      <c r="B224" s="916">
        <v>71</v>
      </c>
      <c r="C224" s="925"/>
      <c r="D224" s="921"/>
      <c r="E224" s="921" t="s">
        <v>19</v>
      </c>
      <c r="F224" s="923" t="str">
        <f>VLOOKUP(E224,$S$14:$T$18,2,0)</f>
        <v>-</v>
      </c>
      <c r="G224" s="84"/>
      <c r="H224" s="82"/>
      <c r="I224" s="921"/>
      <c r="J224" s="913">
        <f t="shared" ref="J224" si="70">SUM(K224:O226)</f>
        <v>0</v>
      </c>
      <c r="K224" s="913"/>
      <c r="L224" s="913"/>
      <c r="M224" s="913"/>
      <c r="N224" s="913"/>
      <c r="O224" s="913"/>
      <c r="P224" s="913"/>
      <c r="Q224" s="484"/>
    </row>
    <row r="225" spans="1:17" s="95" customFormat="1" ht="15.75" hidden="1" customHeight="1" outlineLevel="1">
      <c r="A225" s="484"/>
      <c r="B225" s="916"/>
      <c r="C225" s="925"/>
      <c r="D225" s="921"/>
      <c r="E225" s="921"/>
      <c r="F225" s="923"/>
      <c r="G225" s="87"/>
      <c r="H225" s="82"/>
      <c r="I225" s="921"/>
      <c r="J225" s="914"/>
      <c r="K225" s="914"/>
      <c r="L225" s="914"/>
      <c r="M225" s="914"/>
      <c r="N225" s="914"/>
      <c r="O225" s="914"/>
      <c r="P225" s="914"/>
      <c r="Q225" s="484"/>
    </row>
    <row r="226" spans="1:17" s="95" customFormat="1" ht="15.75" hidden="1" customHeight="1" outlineLevel="1">
      <c r="A226" s="484"/>
      <c r="B226" s="917"/>
      <c r="C226" s="926"/>
      <c r="D226" s="922"/>
      <c r="E226" s="922"/>
      <c r="F226" s="924"/>
      <c r="G226" s="92"/>
      <c r="H226" s="90"/>
      <c r="I226" s="922"/>
      <c r="J226" s="915"/>
      <c r="K226" s="915"/>
      <c r="L226" s="915"/>
      <c r="M226" s="915"/>
      <c r="N226" s="915"/>
      <c r="O226" s="915"/>
      <c r="P226" s="915"/>
      <c r="Q226" s="484"/>
    </row>
    <row r="227" spans="1:17" s="95" customFormat="1" ht="15.75" hidden="1" customHeight="1" outlineLevel="1">
      <c r="A227" s="484"/>
      <c r="B227" s="916">
        <v>72</v>
      </c>
      <c r="C227" s="925"/>
      <c r="D227" s="921"/>
      <c r="E227" s="921" t="s">
        <v>19</v>
      </c>
      <c r="F227" s="923" t="str">
        <f>VLOOKUP(E227,$S$14:$T$18,2,0)</f>
        <v>-</v>
      </c>
      <c r="G227" s="84"/>
      <c r="H227" s="82"/>
      <c r="I227" s="921"/>
      <c r="J227" s="913">
        <f t="shared" ref="J227" si="71">SUM(K227:O229)</f>
        <v>0</v>
      </c>
      <c r="K227" s="913"/>
      <c r="L227" s="913"/>
      <c r="M227" s="913"/>
      <c r="N227" s="913"/>
      <c r="O227" s="913"/>
      <c r="P227" s="913"/>
      <c r="Q227" s="484"/>
    </row>
    <row r="228" spans="1:17" s="95" customFormat="1" ht="15.75" hidden="1" customHeight="1" outlineLevel="1">
      <c r="A228" s="484"/>
      <c r="B228" s="916"/>
      <c r="C228" s="925"/>
      <c r="D228" s="921"/>
      <c r="E228" s="921"/>
      <c r="F228" s="923"/>
      <c r="G228" s="87"/>
      <c r="H228" s="82"/>
      <c r="I228" s="921"/>
      <c r="J228" s="914"/>
      <c r="K228" s="914"/>
      <c r="L228" s="914"/>
      <c r="M228" s="914"/>
      <c r="N228" s="914"/>
      <c r="O228" s="914"/>
      <c r="P228" s="914"/>
      <c r="Q228" s="484"/>
    </row>
    <row r="229" spans="1:17" s="95" customFormat="1" ht="15.75" hidden="1" customHeight="1" outlineLevel="1">
      <c r="A229" s="484"/>
      <c r="B229" s="917"/>
      <c r="C229" s="926"/>
      <c r="D229" s="922"/>
      <c r="E229" s="922"/>
      <c r="F229" s="924"/>
      <c r="G229" s="92"/>
      <c r="H229" s="90"/>
      <c r="I229" s="922"/>
      <c r="J229" s="915"/>
      <c r="K229" s="915"/>
      <c r="L229" s="915"/>
      <c r="M229" s="915"/>
      <c r="N229" s="915"/>
      <c r="O229" s="915"/>
      <c r="P229" s="915"/>
      <c r="Q229" s="484"/>
    </row>
    <row r="230" spans="1:17" s="95" customFormat="1" ht="15.75" hidden="1" customHeight="1" outlineLevel="1">
      <c r="A230" s="484"/>
      <c r="B230" s="916">
        <v>73</v>
      </c>
      <c r="C230" s="925"/>
      <c r="D230" s="921"/>
      <c r="E230" s="921" t="s">
        <v>19</v>
      </c>
      <c r="F230" s="923" t="str">
        <f>VLOOKUP(E230,$S$14:$T$18,2,0)</f>
        <v>-</v>
      </c>
      <c r="G230" s="84"/>
      <c r="H230" s="82"/>
      <c r="I230" s="921"/>
      <c r="J230" s="913">
        <f t="shared" ref="J230" si="72">SUM(K230:O232)</f>
        <v>0</v>
      </c>
      <c r="K230" s="913"/>
      <c r="L230" s="913"/>
      <c r="M230" s="913"/>
      <c r="N230" s="913"/>
      <c r="O230" s="913"/>
      <c r="P230" s="913"/>
      <c r="Q230" s="484"/>
    </row>
    <row r="231" spans="1:17" s="95" customFormat="1" ht="15.75" hidden="1" customHeight="1" outlineLevel="1">
      <c r="A231" s="484"/>
      <c r="B231" s="916"/>
      <c r="C231" s="925"/>
      <c r="D231" s="921"/>
      <c r="E231" s="921"/>
      <c r="F231" s="923"/>
      <c r="G231" s="87"/>
      <c r="H231" s="82"/>
      <c r="I231" s="921"/>
      <c r="J231" s="914"/>
      <c r="K231" s="914"/>
      <c r="L231" s="914"/>
      <c r="M231" s="914"/>
      <c r="N231" s="914"/>
      <c r="O231" s="914"/>
      <c r="P231" s="914"/>
      <c r="Q231" s="484"/>
    </row>
    <row r="232" spans="1:17" s="95" customFormat="1" ht="15.75" hidden="1" customHeight="1" outlineLevel="1">
      <c r="A232" s="484"/>
      <c r="B232" s="917"/>
      <c r="C232" s="926"/>
      <c r="D232" s="922"/>
      <c r="E232" s="922"/>
      <c r="F232" s="924"/>
      <c r="G232" s="92"/>
      <c r="H232" s="90"/>
      <c r="I232" s="922"/>
      <c r="J232" s="915"/>
      <c r="K232" s="915"/>
      <c r="L232" s="915"/>
      <c r="M232" s="915"/>
      <c r="N232" s="915"/>
      <c r="O232" s="915"/>
      <c r="P232" s="915"/>
      <c r="Q232" s="484"/>
    </row>
    <row r="233" spans="1:17" s="95" customFormat="1" ht="15.75" hidden="1" customHeight="1" outlineLevel="1">
      <c r="A233" s="484"/>
      <c r="B233" s="916">
        <v>74</v>
      </c>
      <c r="C233" s="925"/>
      <c r="D233" s="921"/>
      <c r="E233" s="921" t="s">
        <v>19</v>
      </c>
      <c r="F233" s="923" t="str">
        <f>VLOOKUP(E233,$S$14:$T$18,2,0)</f>
        <v>-</v>
      </c>
      <c r="G233" s="84"/>
      <c r="H233" s="82"/>
      <c r="I233" s="921"/>
      <c r="J233" s="913">
        <f t="shared" ref="J233" si="73">SUM(K233:O235)</f>
        <v>0</v>
      </c>
      <c r="K233" s="913"/>
      <c r="L233" s="913"/>
      <c r="M233" s="913"/>
      <c r="N233" s="913"/>
      <c r="O233" s="913"/>
      <c r="P233" s="913"/>
      <c r="Q233" s="484"/>
    </row>
    <row r="234" spans="1:17" s="95" customFormat="1" ht="15.75" hidden="1" customHeight="1" outlineLevel="1">
      <c r="A234" s="484"/>
      <c r="B234" s="916"/>
      <c r="C234" s="925"/>
      <c r="D234" s="921"/>
      <c r="E234" s="921"/>
      <c r="F234" s="923"/>
      <c r="G234" s="87"/>
      <c r="H234" s="82"/>
      <c r="I234" s="921"/>
      <c r="J234" s="914"/>
      <c r="K234" s="914"/>
      <c r="L234" s="914"/>
      <c r="M234" s="914"/>
      <c r="N234" s="914"/>
      <c r="O234" s="914"/>
      <c r="P234" s="914"/>
      <c r="Q234" s="484"/>
    </row>
    <row r="235" spans="1:17" s="95" customFormat="1" ht="15.75" hidden="1" customHeight="1" outlineLevel="1">
      <c r="A235" s="484"/>
      <c r="B235" s="917"/>
      <c r="C235" s="926"/>
      <c r="D235" s="922"/>
      <c r="E235" s="922"/>
      <c r="F235" s="924"/>
      <c r="G235" s="92"/>
      <c r="H235" s="90"/>
      <c r="I235" s="922"/>
      <c r="J235" s="915"/>
      <c r="K235" s="915"/>
      <c r="L235" s="915"/>
      <c r="M235" s="915"/>
      <c r="N235" s="915"/>
      <c r="O235" s="915"/>
      <c r="P235" s="915"/>
      <c r="Q235" s="484"/>
    </row>
    <row r="236" spans="1:17" s="95" customFormat="1" ht="15.75" hidden="1" customHeight="1" outlineLevel="1">
      <c r="A236" s="484"/>
      <c r="B236" s="916">
        <v>75</v>
      </c>
      <c r="C236" s="925"/>
      <c r="D236" s="921"/>
      <c r="E236" s="921" t="s">
        <v>19</v>
      </c>
      <c r="F236" s="923" t="str">
        <f>VLOOKUP(E236,$S$14:$T$18,2,0)</f>
        <v>-</v>
      </c>
      <c r="G236" s="84"/>
      <c r="H236" s="82"/>
      <c r="I236" s="921"/>
      <c r="J236" s="913">
        <f t="shared" ref="J236" si="74">SUM(K236:O238)</f>
        <v>0</v>
      </c>
      <c r="K236" s="913"/>
      <c r="L236" s="913"/>
      <c r="M236" s="913"/>
      <c r="N236" s="913"/>
      <c r="O236" s="913"/>
      <c r="P236" s="913"/>
      <c r="Q236" s="484"/>
    </row>
    <row r="237" spans="1:17" s="95" customFormat="1" ht="15.75" hidden="1" customHeight="1" outlineLevel="1">
      <c r="A237" s="484"/>
      <c r="B237" s="916"/>
      <c r="C237" s="925"/>
      <c r="D237" s="921"/>
      <c r="E237" s="921"/>
      <c r="F237" s="923"/>
      <c r="G237" s="87"/>
      <c r="H237" s="82"/>
      <c r="I237" s="921"/>
      <c r="J237" s="914"/>
      <c r="K237" s="914"/>
      <c r="L237" s="914"/>
      <c r="M237" s="914"/>
      <c r="N237" s="914"/>
      <c r="O237" s="914"/>
      <c r="P237" s="914"/>
      <c r="Q237" s="484"/>
    </row>
    <row r="238" spans="1:17" s="95" customFormat="1" ht="15.75" hidden="1" customHeight="1" outlineLevel="1">
      <c r="A238" s="484"/>
      <c r="B238" s="917"/>
      <c r="C238" s="926"/>
      <c r="D238" s="922"/>
      <c r="E238" s="922"/>
      <c r="F238" s="924"/>
      <c r="G238" s="92"/>
      <c r="H238" s="90"/>
      <c r="I238" s="922"/>
      <c r="J238" s="915"/>
      <c r="K238" s="915"/>
      <c r="L238" s="915"/>
      <c r="M238" s="915"/>
      <c r="N238" s="915"/>
      <c r="O238" s="915"/>
      <c r="P238" s="915"/>
      <c r="Q238" s="484"/>
    </row>
    <row r="239" spans="1:17" s="95" customFormat="1" ht="15.75" hidden="1" customHeight="1" outlineLevel="1">
      <c r="A239" s="484"/>
      <c r="B239" s="916">
        <v>76</v>
      </c>
      <c r="C239" s="925"/>
      <c r="D239" s="921"/>
      <c r="E239" s="921" t="s">
        <v>19</v>
      </c>
      <c r="F239" s="923" t="str">
        <f>VLOOKUP(E239,$S$14:$T$18,2,0)</f>
        <v>-</v>
      </c>
      <c r="G239" s="84"/>
      <c r="H239" s="82"/>
      <c r="I239" s="921"/>
      <c r="J239" s="913">
        <f t="shared" ref="J239" si="75">SUM(K239:O241)</f>
        <v>0</v>
      </c>
      <c r="K239" s="913"/>
      <c r="L239" s="913"/>
      <c r="M239" s="913"/>
      <c r="N239" s="913"/>
      <c r="O239" s="913"/>
      <c r="P239" s="913"/>
      <c r="Q239" s="484"/>
    </row>
    <row r="240" spans="1:17" s="95" customFormat="1" ht="15.75" hidden="1" customHeight="1" outlineLevel="1">
      <c r="A240" s="484"/>
      <c r="B240" s="916"/>
      <c r="C240" s="925"/>
      <c r="D240" s="921"/>
      <c r="E240" s="921"/>
      <c r="F240" s="923"/>
      <c r="G240" s="87"/>
      <c r="H240" s="82"/>
      <c r="I240" s="921"/>
      <c r="J240" s="914"/>
      <c r="K240" s="914"/>
      <c r="L240" s="914"/>
      <c r="M240" s="914"/>
      <c r="N240" s="914"/>
      <c r="O240" s="914"/>
      <c r="P240" s="914"/>
      <c r="Q240" s="484"/>
    </row>
    <row r="241" spans="1:17" s="95" customFormat="1" ht="15.75" hidden="1" customHeight="1" outlineLevel="1">
      <c r="A241" s="484"/>
      <c r="B241" s="917"/>
      <c r="C241" s="926"/>
      <c r="D241" s="922"/>
      <c r="E241" s="922"/>
      <c r="F241" s="924"/>
      <c r="G241" s="92"/>
      <c r="H241" s="90"/>
      <c r="I241" s="922"/>
      <c r="J241" s="915"/>
      <c r="K241" s="915"/>
      <c r="L241" s="915"/>
      <c r="M241" s="915"/>
      <c r="N241" s="915"/>
      <c r="O241" s="915"/>
      <c r="P241" s="915"/>
      <c r="Q241" s="484"/>
    </row>
    <row r="242" spans="1:17" s="95" customFormat="1" ht="15.75" hidden="1" customHeight="1" outlineLevel="1">
      <c r="A242" s="484"/>
      <c r="B242" s="916">
        <v>77</v>
      </c>
      <c r="C242" s="925"/>
      <c r="D242" s="921"/>
      <c r="E242" s="921" t="s">
        <v>19</v>
      </c>
      <c r="F242" s="923" t="str">
        <f>VLOOKUP(E242,$S$14:$T$18,2,0)</f>
        <v>-</v>
      </c>
      <c r="G242" s="84"/>
      <c r="H242" s="82"/>
      <c r="I242" s="921"/>
      <c r="J242" s="913">
        <f t="shared" ref="J242" si="76">SUM(K242:O244)</f>
        <v>0</v>
      </c>
      <c r="K242" s="913"/>
      <c r="L242" s="913"/>
      <c r="M242" s="913"/>
      <c r="N242" s="913"/>
      <c r="O242" s="913"/>
      <c r="P242" s="913"/>
      <c r="Q242" s="484"/>
    </row>
    <row r="243" spans="1:17" s="95" customFormat="1" ht="15.75" hidden="1" customHeight="1" outlineLevel="1">
      <c r="A243" s="484"/>
      <c r="B243" s="916"/>
      <c r="C243" s="925"/>
      <c r="D243" s="921"/>
      <c r="E243" s="921"/>
      <c r="F243" s="923"/>
      <c r="G243" s="87"/>
      <c r="H243" s="82"/>
      <c r="I243" s="921"/>
      <c r="J243" s="914"/>
      <c r="K243" s="914"/>
      <c r="L243" s="914"/>
      <c r="M243" s="914"/>
      <c r="N243" s="914"/>
      <c r="O243" s="914"/>
      <c r="P243" s="914"/>
      <c r="Q243" s="484"/>
    </row>
    <row r="244" spans="1:17" s="95" customFormat="1" ht="15.75" hidden="1" customHeight="1" outlineLevel="1">
      <c r="A244" s="484"/>
      <c r="B244" s="917"/>
      <c r="C244" s="926"/>
      <c r="D244" s="922"/>
      <c r="E244" s="922"/>
      <c r="F244" s="924"/>
      <c r="G244" s="92"/>
      <c r="H244" s="90"/>
      <c r="I244" s="922"/>
      <c r="J244" s="915"/>
      <c r="K244" s="915"/>
      <c r="L244" s="915"/>
      <c r="M244" s="915"/>
      <c r="N244" s="915"/>
      <c r="O244" s="915"/>
      <c r="P244" s="915"/>
      <c r="Q244" s="484"/>
    </row>
    <row r="245" spans="1:17" s="95" customFormat="1" ht="15.75" hidden="1" customHeight="1" outlineLevel="1">
      <c r="A245" s="484"/>
      <c r="B245" s="916">
        <v>78</v>
      </c>
      <c r="C245" s="925"/>
      <c r="D245" s="921"/>
      <c r="E245" s="921" t="s">
        <v>19</v>
      </c>
      <c r="F245" s="923" t="str">
        <f>VLOOKUP(E245,$S$14:$T$18,2,0)</f>
        <v>-</v>
      </c>
      <c r="G245" s="84"/>
      <c r="H245" s="82"/>
      <c r="I245" s="921"/>
      <c r="J245" s="913">
        <f t="shared" ref="J245" si="77">SUM(K245:O247)</f>
        <v>0</v>
      </c>
      <c r="K245" s="913"/>
      <c r="L245" s="913"/>
      <c r="M245" s="913"/>
      <c r="N245" s="913"/>
      <c r="O245" s="913"/>
      <c r="P245" s="913"/>
      <c r="Q245" s="484"/>
    </row>
    <row r="246" spans="1:17" s="95" customFormat="1" ht="15.75" hidden="1" customHeight="1" outlineLevel="1">
      <c r="A246" s="484"/>
      <c r="B246" s="916"/>
      <c r="C246" s="925"/>
      <c r="D246" s="921"/>
      <c r="E246" s="921"/>
      <c r="F246" s="923"/>
      <c r="G246" s="87"/>
      <c r="H246" s="82"/>
      <c r="I246" s="921"/>
      <c r="J246" s="914"/>
      <c r="K246" s="914"/>
      <c r="L246" s="914"/>
      <c r="M246" s="914"/>
      <c r="N246" s="914"/>
      <c r="O246" s="914"/>
      <c r="P246" s="914"/>
      <c r="Q246" s="484"/>
    </row>
    <row r="247" spans="1:17" s="95" customFormat="1" ht="15.75" hidden="1" customHeight="1" outlineLevel="1">
      <c r="A247" s="484"/>
      <c r="B247" s="917"/>
      <c r="C247" s="926"/>
      <c r="D247" s="922"/>
      <c r="E247" s="922"/>
      <c r="F247" s="924"/>
      <c r="G247" s="92"/>
      <c r="H247" s="90"/>
      <c r="I247" s="922"/>
      <c r="J247" s="915"/>
      <c r="K247" s="915"/>
      <c r="L247" s="915"/>
      <c r="M247" s="915"/>
      <c r="N247" s="915"/>
      <c r="O247" s="915"/>
      <c r="P247" s="915"/>
      <c r="Q247" s="484"/>
    </row>
    <row r="248" spans="1:17" s="95" customFormat="1" ht="15.75" hidden="1" customHeight="1" outlineLevel="1">
      <c r="A248" s="484"/>
      <c r="B248" s="916">
        <v>79</v>
      </c>
      <c r="C248" s="925"/>
      <c r="D248" s="921"/>
      <c r="E248" s="921" t="s">
        <v>19</v>
      </c>
      <c r="F248" s="923" t="str">
        <f>VLOOKUP(E248,$S$14:$T$18,2,0)</f>
        <v>-</v>
      </c>
      <c r="G248" s="84"/>
      <c r="H248" s="82"/>
      <c r="I248" s="921"/>
      <c r="J248" s="913">
        <f t="shared" ref="J248" si="78">SUM(K248:O250)</f>
        <v>0</v>
      </c>
      <c r="K248" s="913"/>
      <c r="L248" s="913"/>
      <c r="M248" s="913"/>
      <c r="N248" s="913"/>
      <c r="O248" s="913"/>
      <c r="P248" s="913"/>
      <c r="Q248" s="484"/>
    </row>
    <row r="249" spans="1:17" s="95" customFormat="1" ht="15.75" hidden="1" customHeight="1" outlineLevel="1">
      <c r="A249" s="484"/>
      <c r="B249" s="916"/>
      <c r="C249" s="925"/>
      <c r="D249" s="921"/>
      <c r="E249" s="921"/>
      <c r="F249" s="923"/>
      <c r="G249" s="87"/>
      <c r="H249" s="82"/>
      <c r="I249" s="921"/>
      <c r="J249" s="914"/>
      <c r="K249" s="914"/>
      <c r="L249" s="914"/>
      <c r="M249" s="914"/>
      <c r="N249" s="914"/>
      <c r="O249" s="914"/>
      <c r="P249" s="914"/>
      <c r="Q249" s="484"/>
    </row>
    <row r="250" spans="1:17" s="95" customFormat="1" ht="15.75" hidden="1" customHeight="1" outlineLevel="1">
      <c r="A250" s="484"/>
      <c r="B250" s="917"/>
      <c r="C250" s="926"/>
      <c r="D250" s="922"/>
      <c r="E250" s="922"/>
      <c r="F250" s="924"/>
      <c r="G250" s="92"/>
      <c r="H250" s="90"/>
      <c r="I250" s="922"/>
      <c r="J250" s="915"/>
      <c r="K250" s="915"/>
      <c r="L250" s="915"/>
      <c r="M250" s="915"/>
      <c r="N250" s="915"/>
      <c r="O250" s="915"/>
      <c r="P250" s="915"/>
      <c r="Q250" s="484"/>
    </row>
    <row r="251" spans="1:17" s="95" customFormat="1" ht="15.75" hidden="1" customHeight="1" outlineLevel="1">
      <c r="A251" s="484"/>
      <c r="B251" s="916">
        <v>80</v>
      </c>
      <c r="C251" s="925"/>
      <c r="D251" s="921"/>
      <c r="E251" s="921" t="s">
        <v>19</v>
      </c>
      <c r="F251" s="923" t="str">
        <f>VLOOKUP(E251,$S$14:$T$18,2,0)</f>
        <v>-</v>
      </c>
      <c r="G251" s="84"/>
      <c r="H251" s="82"/>
      <c r="I251" s="921"/>
      <c r="J251" s="913">
        <f t="shared" ref="J251" si="79">SUM(K251:O253)</f>
        <v>0</v>
      </c>
      <c r="K251" s="913"/>
      <c r="L251" s="913"/>
      <c r="M251" s="913"/>
      <c r="N251" s="913"/>
      <c r="O251" s="913"/>
      <c r="P251" s="913"/>
      <c r="Q251" s="484"/>
    </row>
    <row r="252" spans="1:17" s="95" customFormat="1" ht="15.75" hidden="1" customHeight="1" outlineLevel="1">
      <c r="A252" s="484"/>
      <c r="B252" s="916"/>
      <c r="C252" s="925"/>
      <c r="D252" s="921"/>
      <c r="E252" s="921"/>
      <c r="F252" s="923"/>
      <c r="G252" s="87"/>
      <c r="H252" s="82"/>
      <c r="I252" s="921"/>
      <c r="J252" s="914"/>
      <c r="K252" s="914"/>
      <c r="L252" s="914"/>
      <c r="M252" s="914"/>
      <c r="N252" s="914"/>
      <c r="O252" s="914"/>
      <c r="P252" s="914"/>
      <c r="Q252" s="484"/>
    </row>
    <row r="253" spans="1:17" s="95" customFormat="1" ht="15.75" hidden="1" customHeight="1" outlineLevel="1">
      <c r="A253" s="484"/>
      <c r="B253" s="917"/>
      <c r="C253" s="926"/>
      <c r="D253" s="922"/>
      <c r="E253" s="922"/>
      <c r="F253" s="924"/>
      <c r="G253" s="92"/>
      <c r="H253" s="90"/>
      <c r="I253" s="922"/>
      <c r="J253" s="915"/>
      <c r="K253" s="915"/>
      <c r="L253" s="915"/>
      <c r="M253" s="915"/>
      <c r="N253" s="915"/>
      <c r="O253" s="915"/>
      <c r="P253" s="915"/>
      <c r="Q253" s="484"/>
    </row>
    <row r="254" spans="1:17" s="95" customFormat="1" ht="15.75" hidden="1" customHeight="1" outlineLevel="1">
      <c r="A254" s="484"/>
      <c r="B254" s="916">
        <v>81</v>
      </c>
      <c r="C254" s="925"/>
      <c r="D254" s="921"/>
      <c r="E254" s="921" t="s">
        <v>19</v>
      </c>
      <c r="F254" s="923" t="str">
        <f>VLOOKUP(E254,$S$14:$T$18,2,0)</f>
        <v>-</v>
      </c>
      <c r="G254" s="84"/>
      <c r="H254" s="82"/>
      <c r="I254" s="921"/>
      <c r="J254" s="913">
        <f t="shared" ref="J254" si="80">SUM(K254:O256)</f>
        <v>0</v>
      </c>
      <c r="K254" s="913"/>
      <c r="L254" s="913"/>
      <c r="M254" s="913"/>
      <c r="N254" s="913"/>
      <c r="O254" s="913"/>
      <c r="P254" s="913"/>
      <c r="Q254" s="484"/>
    </row>
    <row r="255" spans="1:17" s="95" customFormat="1" ht="15.75" hidden="1" customHeight="1" outlineLevel="1">
      <c r="A255" s="484"/>
      <c r="B255" s="916"/>
      <c r="C255" s="925"/>
      <c r="D255" s="921"/>
      <c r="E255" s="921"/>
      <c r="F255" s="923"/>
      <c r="G255" s="87"/>
      <c r="H255" s="82"/>
      <c r="I255" s="921"/>
      <c r="J255" s="914"/>
      <c r="K255" s="914"/>
      <c r="L255" s="914"/>
      <c r="M255" s="914"/>
      <c r="N255" s="914"/>
      <c r="O255" s="914"/>
      <c r="P255" s="914"/>
      <c r="Q255" s="484"/>
    </row>
    <row r="256" spans="1:17" s="95" customFormat="1" ht="15.75" hidden="1" customHeight="1" outlineLevel="1">
      <c r="A256" s="484"/>
      <c r="B256" s="917"/>
      <c r="C256" s="926"/>
      <c r="D256" s="922"/>
      <c r="E256" s="922"/>
      <c r="F256" s="924"/>
      <c r="G256" s="92"/>
      <c r="H256" s="90"/>
      <c r="I256" s="922"/>
      <c r="J256" s="915"/>
      <c r="K256" s="915"/>
      <c r="L256" s="915"/>
      <c r="M256" s="915"/>
      <c r="N256" s="915"/>
      <c r="O256" s="915"/>
      <c r="P256" s="915"/>
      <c r="Q256" s="484"/>
    </row>
    <row r="257" spans="1:17" s="95" customFormat="1" ht="15.75" hidden="1" customHeight="1" outlineLevel="1">
      <c r="A257" s="484"/>
      <c r="B257" s="916">
        <v>82</v>
      </c>
      <c r="C257" s="925"/>
      <c r="D257" s="921"/>
      <c r="E257" s="921" t="s">
        <v>19</v>
      </c>
      <c r="F257" s="923" t="str">
        <f>VLOOKUP(E257,$S$14:$T$18,2,0)</f>
        <v>-</v>
      </c>
      <c r="G257" s="84"/>
      <c r="H257" s="82"/>
      <c r="I257" s="921"/>
      <c r="J257" s="913">
        <f t="shared" ref="J257" si="81">SUM(K257:O259)</f>
        <v>0</v>
      </c>
      <c r="K257" s="913"/>
      <c r="L257" s="913"/>
      <c r="M257" s="913"/>
      <c r="N257" s="913"/>
      <c r="O257" s="913"/>
      <c r="P257" s="913"/>
      <c r="Q257" s="484"/>
    </row>
    <row r="258" spans="1:17" s="95" customFormat="1" ht="15.75" hidden="1" customHeight="1" outlineLevel="1">
      <c r="A258" s="484"/>
      <c r="B258" s="916"/>
      <c r="C258" s="925"/>
      <c r="D258" s="921"/>
      <c r="E258" s="921"/>
      <c r="F258" s="923"/>
      <c r="G258" s="87"/>
      <c r="H258" s="82"/>
      <c r="I258" s="921"/>
      <c r="J258" s="914"/>
      <c r="K258" s="914"/>
      <c r="L258" s="914"/>
      <c r="M258" s="914"/>
      <c r="N258" s="914"/>
      <c r="O258" s="914"/>
      <c r="P258" s="914"/>
      <c r="Q258" s="484"/>
    </row>
    <row r="259" spans="1:17" s="95" customFormat="1" ht="15.75" hidden="1" customHeight="1" outlineLevel="1">
      <c r="A259" s="484"/>
      <c r="B259" s="917"/>
      <c r="C259" s="926"/>
      <c r="D259" s="922"/>
      <c r="E259" s="922"/>
      <c r="F259" s="924"/>
      <c r="G259" s="92"/>
      <c r="H259" s="90"/>
      <c r="I259" s="922"/>
      <c r="J259" s="915"/>
      <c r="K259" s="915"/>
      <c r="L259" s="915"/>
      <c r="M259" s="915"/>
      <c r="N259" s="915"/>
      <c r="O259" s="915"/>
      <c r="P259" s="915"/>
      <c r="Q259" s="484"/>
    </row>
    <row r="260" spans="1:17" s="95" customFormat="1" ht="15.75" hidden="1" customHeight="1" outlineLevel="1">
      <c r="A260" s="484"/>
      <c r="B260" s="916">
        <v>83</v>
      </c>
      <c r="C260" s="925"/>
      <c r="D260" s="921"/>
      <c r="E260" s="921" t="s">
        <v>19</v>
      </c>
      <c r="F260" s="923" t="str">
        <f>VLOOKUP(E260,$S$14:$T$18,2,0)</f>
        <v>-</v>
      </c>
      <c r="G260" s="84"/>
      <c r="H260" s="82"/>
      <c r="I260" s="921"/>
      <c r="J260" s="913">
        <f t="shared" ref="J260" si="82">SUM(K260:O262)</f>
        <v>0</v>
      </c>
      <c r="K260" s="913"/>
      <c r="L260" s="913"/>
      <c r="M260" s="913"/>
      <c r="N260" s="913"/>
      <c r="O260" s="913"/>
      <c r="P260" s="913"/>
      <c r="Q260" s="484"/>
    </row>
    <row r="261" spans="1:17" s="95" customFormat="1" ht="15.75" hidden="1" customHeight="1" outlineLevel="1">
      <c r="A261" s="484"/>
      <c r="B261" s="916"/>
      <c r="C261" s="925"/>
      <c r="D261" s="921"/>
      <c r="E261" s="921"/>
      <c r="F261" s="923"/>
      <c r="G261" s="87"/>
      <c r="H261" s="82"/>
      <c r="I261" s="921"/>
      <c r="J261" s="914"/>
      <c r="K261" s="914"/>
      <c r="L261" s="914"/>
      <c r="M261" s="914"/>
      <c r="N261" s="914"/>
      <c r="O261" s="914"/>
      <c r="P261" s="914"/>
      <c r="Q261" s="484"/>
    </row>
    <row r="262" spans="1:17" s="95" customFormat="1" ht="15.75" hidden="1" customHeight="1" outlineLevel="1">
      <c r="A262" s="484"/>
      <c r="B262" s="917"/>
      <c r="C262" s="926"/>
      <c r="D262" s="922"/>
      <c r="E262" s="922"/>
      <c r="F262" s="924"/>
      <c r="G262" s="92"/>
      <c r="H262" s="90"/>
      <c r="I262" s="922"/>
      <c r="J262" s="915"/>
      <c r="K262" s="915"/>
      <c r="L262" s="915"/>
      <c r="M262" s="915"/>
      <c r="N262" s="915"/>
      <c r="O262" s="915"/>
      <c r="P262" s="915"/>
      <c r="Q262" s="484"/>
    </row>
    <row r="263" spans="1:17" s="95" customFormat="1" ht="15.75" hidden="1" customHeight="1" outlineLevel="1">
      <c r="A263" s="484"/>
      <c r="B263" s="916">
        <v>84</v>
      </c>
      <c r="C263" s="925"/>
      <c r="D263" s="921"/>
      <c r="E263" s="921" t="s">
        <v>19</v>
      </c>
      <c r="F263" s="923" t="str">
        <f>VLOOKUP(E263,$S$14:$T$18,2,0)</f>
        <v>-</v>
      </c>
      <c r="G263" s="84"/>
      <c r="H263" s="82"/>
      <c r="I263" s="921"/>
      <c r="J263" s="913">
        <f t="shared" ref="J263" si="83">SUM(K263:O265)</f>
        <v>0</v>
      </c>
      <c r="K263" s="913"/>
      <c r="L263" s="913"/>
      <c r="M263" s="913"/>
      <c r="N263" s="913"/>
      <c r="O263" s="913"/>
      <c r="P263" s="913"/>
      <c r="Q263" s="484"/>
    </row>
    <row r="264" spans="1:17" s="95" customFormat="1" ht="15.75" hidden="1" customHeight="1" outlineLevel="1">
      <c r="A264" s="484"/>
      <c r="B264" s="916"/>
      <c r="C264" s="925"/>
      <c r="D264" s="921"/>
      <c r="E264" s="921"/>
      <c r="F264" s="923"/>
      <c r="G264" s="87"/>
      <c r="H264" s="82"/>
      <c r="I264" s="921"/>
      <c r="J264" s="914"/>
      <c r="K264" s="914"/>
      <c r="L264" s="914"/>
      <c r="M264" s="914"/>
      <c r="N264" s="914"/>
      <c r="O264" s="914"/>
      <c r="P264" s="914"/>
      <c r="Q264" s="484"/>
    </row>
    <row r="265" spans="1:17" s="95" customFormat="1" ht="15.75" hidden="1" customHeight="1" outlineLevel="1">
      <c r="A265" s="484"/>
      <c r="B265" s="917"/>
      <c r="C265" s="926"/>
      <c r="D265" s="922"/>
      <c r="E265" s="922"/>
      <c r="F265" s="924"/>
      <c r="G265" s="92"/>
      <c r="H265" s="90"/>
      <c r="I265" s="922"/>
      <c r="J265" s="915"/>
      <c r="K265" s="915"/>
      <c r="L265" s="915"/>
      <c r="M265" s="915"/>
      <c r="N265" s="915"/>
      <c r="O265" s="915"/>
      <c r="P265" s="915"/>
      <c r="Q265" s="484"/>
    </row>
    <row r="266" spans="1:17" s="95" customFormat="1" ht="15.75" hidden="1" customHeight="1" outlineLevel="1">
      <c r="A266" s="484"/>
      <c r="B266" s="916">
        <v>85</v>
      </c>
      <c r="C266" s="925"/>
      <c r="D266" s="921"/>
      <c r="E266" s="921" t="s">
        <v>19</v>
      </c>
      <c r="F266" s="923" t="str">
        <f>VLOOKUP(E266,$S$14:$T$18,2,0)</f>
        <v>-</v>
      </c>
      <c r="G266" s="84"/>
      <c r="H266" s="82"/>
      <c r="I266" s="921"/>
      <c r="J266" s="913">
        <f t="shared" ref="J266" si="84">SUM(K266:O268)</f>
        <v>0</v>
      </c>
      <c r="K266" s="913"/>
      <c r="L266" s="913"/>
      <c r="M266" s="913"/>
      <c r="N266" s="913"/>
      <c r="O266" s="913"/>
      <c r="P266" s="913"/>
      <c r="Q266" s="484"/>
    </row>
    <row r="267" spans="1:17" s="95" customFormat="1" ht="15.75" hidden="1" customHeight="1" outlineLevel="1">
      <c r="A267" s="484"/>
      <c r="B267" s="916"/>
      <c r="C267" s="925"/>
      <c r="D267" s="921"/>
      <c r="E267" s="921"/>
      <c r="F267" s="923"/>
      <c r="G267" s="87"/>
      <c r="H267" s="82"/>
      <c r="I267" s="921"/>
      <c r="J267" s="914"/>
      <c r="K267" s="914"/>
      <c r="L267" s="914"/>
      <c r="M267" s="914"/>
      <c r="N267" s="914"/>
      <c r="O267" s="914"/>
      <c r="P267" s="914"/>
      <c r="Q267" s="484"/>
    </row>
    <row r="268" spans="1:17" s="95" customFormat="1" ht="15.75" hidden="1" customHeight="1" outlineLevel="1">
      <c r="A268" s="484"/>
      <c r="B268" s="917"/>
      <c r="C268" s="926"/>
      <c r="D268" s="922"/>
      <c r="E268" s="922"/>
      <c r="F268" s="924"/>
      <c r="G268" s="92"/>
      <c r="H268" s="90"/>
      <c r="I268" s="922"/>
      <c r="J268" s="915"/>
      <c r="K268" s="915"/>
      <c r="L268" s="915"/>
      <c r="M268" s="915"/>
      <c r="N268" s="915"/>
      <c r="O268" s="915"/>
      <c r="P268" s="915"/>
      <c r="Q268" s="484"/>
    </row>
    <row r="269" spans="1:17" s="95" customFormat="1" ht="15.75" hidden="1" customHeight="1" outlineLevel="1">
      <c r="A269" s="484"/>
      <c r="B269" s="916">
        <v>86</v>
      </c>
      <c r="C269" s="925"/>
      <c r="D269" s="921"/>
      <c r="E269" s="921" t="s">
        <v>19</v>
      </c>
      <c r="F269" s="923" t="str">
        <f>VLOOKUP(E269,$S$14:$T$18,2,0)</f>
        <v>-</v>
      </c>
      <c r="G269" s="84"/>
      <c r="H269" s="82"/>
      <c r="I269" s="921"/>
      <c r="J269" s="913">
        <f t="shared" ref="J269" si="85">SUM(K269:O271)</f>
        <v>0</v>
      </c>
      <c r="K269" s="913"/>
      <c r="L269" s="913"/>
      <c r="M269" s="913"/>
      <c r="N269" s="913"/>
      <c r="O269" s="913"/>
      <c r="P269" s="913"/>
      <c r="Q269" s="484"/>
    </row>
    <row r="270" spans="1:17" s="95" customFormat="1" ht="15.75" hidden="1" customHeight="1" outlineLevel="1">
      <c r="A270" s="484"/>
      <c r="B270" s="916"/>
      <c r="C270" s="925"/>
      <c r="D270" s="921"/>
      <c r="E270" s="921"/>
      <c r="F270" s="923"/>
      <c r="G270" s="87"/>
      <c r="H270" s="82"/>
      <c r="I270" s="921"/>
      <c r="J270" s="914"/>
      <c r="K270" s="914"/>
      <c r="L270" s="914"/>
      <c r="M270" s="914"/>
      <c r="N270" s="914"/>
      <c r="O270" s="914"/>
      <c r="P270" s="914"/>
      <c r="Q270" s="484"/>
    </row>
    <row r="271" spans="1:17" s="95" customFormat="1" ht="15.75" hidden="1" customHeight="1" outlineLevel="1">
      <c r="A271" s="484"/>
      <c r="B271" s="917"/>
      <c r="C271" s="926"/>
      <c r="D271" s="922"/>
      <c r="E271" s="922"/>
      <c r="F271" s="924"/>
      <c r="G271" s="92"/>
      <c r="H271" s="90"/>
      <c r="I271" s="922"/>
      <c r="J271" s="915"/>
      <c r="K271" s="915"/>
      <c r="L271" s="915"/>
      <c r="M271" s="915"/>
      <c r="N271" s="915"/>
      <c r="O271" s="915"/>
      <c r="P271" s="915"/>
      <c r="Q271" s="484"/>
    </row>
    <row r="272" spans="1:17" s="95" customFormat="1" ht="15.75" hidden="1" customHeight="1" outlineLevel="1">
      <c r="A272" s="484"/>
      <c r="B272" s="916">
        <v>87</v>
      </c>
      <c r="C272" s="925"/>
      <c r="D272" s="921"/>
      <c r="E272" s="921" t="s">
        <v>19</v>
      </c>
      <c r="F272" s="923" t="str">
        <f>VLOOKUP(E272,$S$14:$T$18,2,0)</f>
        <v>-</v>
      </c>
      <c r="G272" s="84"/>
      <c r="H272" s="82"/>
      <c r="I272" s="921"/>
      <c r="J272" s="913">
        <f t="shared" ref="J272" si="86">SUM(K272:O274)</f>
        <v>0</v>
      </c>
      <c r="K272" s="913"/>
      <c r="L272" s="913"/>
      <c r="M272" s="913"/>
      <c r="N272" s="913"/>
      <c r="O272" s="913"/>
      <c r="P272" s="913"/>
      <c r="Q272" s="484"/>
    </row>
    <row r="273" spans="1:17" s="95" customFormat="1" ht="15.75" hidden="1" customHeight="1" outlineLevel="1">
      <c r="A273" s="484"/>
      <c r="B273" s="916"/>
      <c r="C273" s="925"/>
      <c r="D273" s="921"/>
      <c r="E273" s="921"/>
      <c r="F273" s="923"/>
      <c r="G273" s="87"/>
      <c r="H273" s="82"/>
      <c r="I273" s="921"/>
      <c r="J273" s="914"/>
      <c r="K273" s="914"/>
      <c r="L273" s="914"/>
      <c r="M273" s="914"/>
      <c r="N273" s="914"/>
      <c r="O273" s="914"/>
      <c r="P273" s="914"/>
      <c r="Q273" s="484"/>
    </row>
    <row r="274" spans="1:17" s="95" customFormat="1" ht="15.75" hidden="1" customHeight="1" outlineLevel="1">
      <c r="A274" s="484"/>
      <c r="B274" s="917"/>
      <c r="C274" s="926"/>
      <c r="D274" s="922"/>
      <c r="E274" s="922"/>
      <c r="F274" s="924"/>
      <c r="G274" s="92"/>
      <c r="H274" s="90"/>
      <c r="I274" s="922"/>
      <c r="J274" s="915"/>
      <c r="K274" s="915"/>
      <c r="L274" s="915"/>
      <c r="M274" s="915"/>
      <c r="N274" s="915"/>
      <c r="O274" s="915"/>
      <c r="P274" s="915"/>
      <c r="Q274" s="484"/>
    </row>
    <row r="275" spans="1:17" s="95" customFormat="1" ht="15.75" hidden="1" customHeight="1" outlineLevel="1">
      <c r="A275" s="484"/>
      <c r="B275" s="916">
        <v>88</v>
      </c>
      <c r="C275" s="925"/>
      <c r="D275" s="921"/>
      <c r="E275" s="921" t="s">
        <v>19</v>
      </c>
      <c r="F275" s="923" t="str">
        <f>VLOOKUP(E275,$S$14:$T$18,2,0)</f>
        <v>-</v>
      </c>
      <c r="G275" s="84"/>
      <c r="H275" s="82"/>
      <c r="I275" s="921"/>
      <c r="J275" s="913">
        <f t="shared" ref="J275" si="87">SUM(K275:O277)</f>
        <v>0</v>
      </c>
      <c r="K275" s="913"/>
      <c r="L275" s="913"/>
      <c r="M275" s="913"/>
      <c r="N275" s="913"/>
      <c r="O275" s="913"/>
      <c r="P275" s="913"/>
      <c r="Q275" s="484"/>
    </row>
    <row r="276" spans="1:17" s="95" customFormat="1" ht="15.75" hidden="1" customHeight="1" outlineLevel="1">
      <c r="A276" s="484"/>
      <c r="B276" s="916"/>
      <c r="C276" s="925"/>
      <c r="D276" s="921"/>
      <c r="E276" s="921"/>
      <c r="F276" s="923"/>
      <c r="G276" s="87"/>
      <c r="H276" s="82"/>
      <c r="I276" s="921"/>
      <c r="J276" s="914"/>
      <c r="K276" s="914"/>
      <c r="L276" s="914"/>
      <c r="M276" s="914"/>
      <c r="N276" s="914"/>
      <c r="O276" s="914"/>
      <c r="P276" s="914"/>
      <c r="Q276" s="484"/>
    </row>
    <row r="277" spans="1:17" s="95" customFormat="1" ht="15.75" hidden="1" customHeight="1" outlineLevel="1">
      <c r="A277" s="484"/>
      <c r="B277" s="917"/>
      <c r="C277" s="926"/>
      <c r="D277" s="922"/>
      <c r="E277" s="922"/>
      <c r="F277" s="924"/>
      <c r="G277" s="92"/>
      <c r="H277" s="90"/>
      <c r="I277" s="922"/>
      <c r="J277" s="915"/>
      <c r="K277" s="915"/>
      <c r="L277" s="915"/>
      <c r="M277" s="915"/>
      <c r="N277" s="915"/>
      <c r="O277" s="915"/>
      <c r="P277" s="915"/>
      <c r="Q277" s="484"/>
    </row>
    <row r="278" spans="1:17" s="95" customFormat="1" ht="15.75" hidden="1" customHeight="1" outlineLevel="1">
      <c r="A278" s="484"/>
      <c r="B278" s="916">
        <v>89</v>
      </c>
      <c r="C278" s="925"/>
      <c r="D278" s="921"/>
      <c r="E278" s="921" t="s">
        <v>19</v>
      </c>
      <c r="F278" s="923" t="str">
        <f>VLOOKUP(E278,$S$14:$T$18,2,0)</f>
        <v>-</v>
      </c>
      <c r="G278" s="84"/>
      <c r="H278" s="82"/>
      <c r="I278" s="921"/>
      <c r="J278" s="913">
        <f t="shared" ref="J278" si="88">SUM(K278:O280)</f>
        <v>0</v>
      </c>
      <c r="K278" s="913"/>
      <c r="L278" s="913"/>
      <c r="M278" s="913"/>
      <c r="N278" s="913"/>
      <c r="O278" s="913"/>
      <c r="P278" s="913"/>
      <c r="Q278" s="484"/>
    </row>
    <row r="279" spans="1:17" s="95" customFormat="1" ht="15.75" hidden="1" customHeight="1" outlineLevel="1">
      <c r="A279" s="484"/>
      <c r="B279" s="916"/>
      <c r="C279" s="925"/>
      <c r="D279" s="921"/>
      <c r="E279" s="921"/>
      <c r="F279" s="923"/>
      <c r="G279" s="87"/>
      <c r="H279" s="82"/>
      <c r="I279" s="921"/>
      <c r="J279" s="914"/>
      <c r="K279" s="914"/>
      <c r="L279" s="914"/>
      <c r="M279" s="914"/>
      <c r="N279" s="914"/>
      <c r="O279" s="914"/>
      <c r="P279" s="914"/>
      <c r="Q279" s="484"/>
    </row>
    <row r="280" spans="1:17" s="95" customFormat="1" ht="15.75" hidden="1" customHeight="1" outlineLevel="1">
      <c r="A280" s="484"/>
      <c r="B280" s="917"/>
      <c r="C280" s="926"/>
      <c r="D280" s="922"/>
      <c r="E280" s="922"/>
      <c r="F280" s="924"/>
      <c r="G280" s="92"/>
      <c r="H280" s="90"/>
      <c r="I280" s="922"/>
      <c r="J280" s="915"/>
      <c r="K280" s="915"/>
      <c r="L280" s="915"/>
      <c r="M280" s="915"/>
      <c r="N280" s="915"/>
      <c r="O280" s="915"/>
      <c r="P280" s="915"/>
      <c r="Q280" s="484"/>
    </row>
    <row r="281" spans="1:17" s="95" customFormat="1" ht="15.75" hidden="1" customHeight="1" outlineLevel="1">
      <c r="A281" s="484"/>
      <c r="B281" s="916">
        <v>90</v>
      </c>
      <c r="C281" s="925"/>
      <c r="D281" s="921"/>
      <c r="E281" s="921" t="s">
        <v>19</v>
      </c>
      <c r="F281" s="923" t="str">
        <f>VLOOKUP(E281,$S$14:$T$18,2,0)</f>
        <v>-</v>
      </c>
      <c r="G281" s="84"/>
      <c r="H281" s="82"/>
      <c r="I281" s="921"/>
      <c r="J281" s="913">
        <f t="shared" ref="J281" si="89">SUM(K281:O283)</f>
        <v>0</v>
      </c>
      <c r="K281" s="913"/>
      <c r="L281" s="913"/>
      <c r="M281" s="913"/>
      <c r="N281" s="913"/>
      <c r="O281" s="913"/>
      <c r="P281" s="913"/>
      <c r="Q281" s="484"/>
    </row>
    <row r="282" spans="1:17" s="95" customFormat="1" ht="15.75" hidden="1" customHeight="1" outlineLevel="1">
      <c r="A282" s="484"/>
      <c r="B282" s="916"/>
      <c r="C282" s="925"/>
      <c r="D282" s="921"/>
      <c r="E282" s="921"/>
      <c r="F282" s="923"/>
      <c r="G282" s="87"/>
      <c r="H282" s="82"/>
      <c r="I282" s="921"/>
      <c r="J282" s="914"/>
      <c r="K282" s="914"/>
      <c r="L282" s="914"/>
      <c r="M282" s="914"/>
      <c r="N282" s="914"/>
      <c r="O282" s="914"/>
      <c r="P282" s="914"/>
      <c r="Q282" s="484"/>
    </row>
    <row r="283" spans="1:17" s="95" customFormat="1" ht="15.75" hidden="1" customHeight="1" outlineLevel="1">
      <c r="A283" s="484"/>
      <c r="B283" s="917"/>
      <c r="C283" s="926"/>
      <c r="D283" s="922"/>
      <c r="E283" s="922"/>
      <c r="F283" s="924"/>
      <c r="G283" s="92"/>
      <c r="H283" s="90"/>
      <c r="I283" s="922"/>
      <c r="J283" s="915"/>
      <c r="K283" s="915"/>
      <c r="L283" s="915"/>
      <c r="M283" s="915"/>
      <c r="N283" s="915"/>
      <c r="O283" s="915"/>
      <c r="P283" s="915"/>
      <c r="Q283" s="484"/>
    </row>
    <row r="284" spans="1:17" s="95" customFormat="1" ht="15.75" hidden="1" customHeight="1" outlineLevel="1">
      <c r="A284" s="484"/>
      <c r="B284" s="916">
        <v>91</v>
      </c>
      <c r="C284" s="925"/>
      <c r="D284" s="921"/>
      <c r="E284" s="921" t="s">
        <v>19</v>
      </c>
      <c r="F284" s="923" t="str">
        <f>VLOOKUP(E284,$S$14:$T$18,2,0)</f>
        <v>-</v>
      </c>
      <c r="G284" s="84"/>
      <c r="H284" s="82"/>
      <c r="I284" s="921"/>
      <c r="J284" s="913">
        <f t="shared" ref="J284" si="90">SUM(K284:O286)</f>
        <v>0</v>
      </c>
      <c r="K284" s="913"/>
      <c r="L284" s="913"/>
      <c r="M284" s="913"/>
      <c r="N284" s="913"/>
      <c r="O284" s="913"/>
      <c r="P284" s="913"/>
      <c r="Q284" s="484"/>
    </row>
    <row r="285" spans="1:17" s="95" customFormat="1" ht="15.75" hidden="1" customHeight="1" outlineLevel="1">
      <c r="A285" s="484"/>
      <c r="B285" s="916"/>
      <c r="C285" s="925"/>
      <c r="D285" s="921"/>
      <c r="E285" s="921"/>
      <c r="F285" s="923"/>
      <c r="G285" s="87"/>
      <c r="H285" s="82"/>
      <c r="I285" s="921"/>
      <c r="J285" s="914"/>
      <c r="K285" s="914"/>
      <c r="L285" s="914"/>
      <c r="M285" s="914"/>
      <c r="N285" s="914"/>
      <c r="O285" s="914"/>
      <c r="P285" s="914"/>
      <c r="Q285" s="484"/>
    </row>
    <row r="286" spans="1:17" s="95" customFormat="1" ht="15.75" hidden="1" customHeight="1" outlineLevel="1">
      <c r="A286" s="484"/>
      <c r="B286" s="917"/>
      <c r="C286" s="926"/>
      <c r="D286" s="922"/>
      <c r="E286" s="922"/>
      <c r="F286" s="924"/>
      <c r="G286" s="92"/>
      <c r="H286" s="90"/>
      <c r="I286" s="922"/>
      <c r="J286" s="915"/>
      <c r="K286" s="915"/>
      <c r="L286" s="915"/>
      <c r="M286" s="915"/>
      <c r="N286" s="915"/>
      <c r="O286" s="915"/>
      <c r="P286" s="915"/>
      <c r="Q286" s="484"/>
    </row>
    <row r="287" spans="1:17" s="95" customFormat="1" ht="15.75" hidden="1" customHeight="1" outlineLevel="1">
      <c r="A287" s="484"/>
      <c r="B287" s="916">
        <v>92</v>
      </c>
      <c r="C287" s="925"/>
      <c r="D287" s="921"/>
      <c r="E287" s="921" t="s">
        <v>19</v>
      </c>
      <c r="F287" s="923" t="str">
        <f>VLOOKUP(E287,$S$14:$T$18,2,0)</f>
        <v>-</v>
      </c>
      <c r="G287" s="84"/>
      <c r="H287" s="82"/>
      <c r="I287" s="921"/>
      <c r="J287" s="913">
        <f t="shared" ref="J287" si="91">SUM(K287:O289)</f>
        <v>0</v>
      </c>
      <c r="K287" s="913"/>
      <c r="L287" s="913"/>
      <c r="M287" s="913"/>
      <c r="N287" s="913"/>
      <c r="O287" s="913"/>
      <c r="P287" s="913"/>
      <c r="Q287" s="484"/>
    </row>
    <row r="288" spans="1:17" s="95" customFormat="1" ht="15.75" hidden="1" customHeight="1" outlineLevel="1">
      <c r="A288" s="484"/>
      <c r="B288" s="916"/>
      <c r="C288" s="925"/>
      <c r="D288" s="921"/>
      <c r="E288" s="921"/>
      <c r="F288" s="923"/>
      <c r="G288" s="87"/>
      <c r="H288" s="82"/>
      <c r="I288" s="921"/>
      <c r="J288" s="914"/>
      <c r="K288" s="914"/>
      <c r="L288" s="914"/>
      <c r="M288" s="914"/>
      <c r="N288" s="914"/>
      <c r="O288" s="914"/>
      <c r="P288" s="914"/>
      <c r="Q288" s="484"/>
    </row>
    <row r="289" spans="1:17" s="95" customFormat="1" ht="15.75" hidden="1" customHeight="1" outlineLevel="1">
      <c r="A289" s="484"/>
      <c r="B289" s="917"/>
      <c r="C289" s="926"/>
      <c r="D289" s="922"/>
      <c r="E289" s="922"/>
      <c r="F289" s="924"/>
      <c r="G289" s="92"/>
      <c r="H289" s="90"/>
      <c r="I289" s="922"/>
      <c r="J289" s="915"/>
      <c r="K289" s="915"/>
      <c r="L289" s="915"/>
      <c r="M289" s="915"/>
      <c r="N289" s="915"/>
      <c r="O289" s="915"/>
      <c r="P289" s="915"/>
      <c r="Q289" s="484"/>
    </row>
    <row r="290" spans="1:17" s="95" customFormat="1" ht="15.75" hidden="1" customHeight="1" outlineLevel="1">
      <c r="A290" s="484"/>
      <c r="B290" s="916">
        <v>93</v>
      </c>
      <c r="C290" s="925"/>
      <c r="D290" s="921"/>
      <c r="E290" s="921" t="s">
        <v>19</v>
      </c>
      <c r="F290" s="923" t="str">
        <f>VLOOKUP(E290,$S$14:$T$18,2,0)</f>
        <v>-</v>
      </c>
      <c r="G290" s="84"/>
      <c r="H290" s="82"/>
      <c r="I290" s="921"/>
      <c r="J290" s="913">
        <f t="shared" ref="J290" si="92">SUM(K290:O292)</f>
        <v>0</v>
      </c>
      <c r="K290" s="913"/>
      <c r="L290" s="913"/>
      <c r="M290" s="913"/>
      <c r="N290" s="913"/>
      <c r="O290" s="913"/>
      <c r="P290" s="913"/>
      <c r="Q290" s="484"/>
    </row>
    <row r="291" spans="1:17" s="95" customFormat="1" ht="15.75" hidden="1" customHeight="1" outlineLevel="1">
      <c r="A291" s="484"/>
      <c r="B291" s="916"/>
      <c r="C291" s="925"/>
      <c r="D291" s="921"/>
      <c r="E291" s="921"/>
      <c r="F291" s="923"/>
      <c r="G291" s="87"/>
      <c r="H291" s="82"/>
      <c r="I291" s="921"/>
      <c r="J291" s="914"/>
      <c r="K291" s="914"/>
      <c r="L291" s="914"/>
      <c r="M291" s="914"/>
      <c r="N291" s="914"/>
      <c r="O291" s="914"/>
      <c r="P291" s="914"/>
      <c r="Q291" s="484"/>
    </row>
    <row r="292" spans="1:17" s="95" customFormat="1" ht="15.75" hidden="1" customHeight="1" outlineLevel="1">
      <c r="A292" s="484"/>
      <c r="B292" s="917"/>
      <c r="C292" s="926"/>
      <c r="D292" s="922"/>
      <c r="E292" s="922"/>
      <c r="F292" s="924"/>
      <c r="G292" s="92"/>
      <c r="H292" s="90"/>
      <c r="I292" s="922"/>
      <c r="J292" s="915"/>
      <c r="K292" s="915"/>
      <c r="L292" s="915"/>
      <c r="M292" s="915"/>
      <c r="N292" s="915"/>
      <c r="O292" s="915"/>
      <c r="P292" s="915"/>
      <c r="Q292" s="484"/>
    </row>
    <row r="293" spans="1:17" s="95" customFormat="1" ht="15.75" hidden="1" customHeight="1" outlineLevel="1">
      <c r="A293" s="484"/>
      <c r="B293" s="916">
        <v>94</v>
      </c>
      <c r="C293" s="925"/>
      <c r="D293" s="921"/>
      <c r="E293" s="921" t="s">
        <v>19</v>
      </c>
      <c r="F293" s="923" t="str">
        <f>VLOOKUP(E293,$S$14:$T$18,2,0)</f>
        <v>-</v>
      </c>
      <c r="G293" s="84"/>
      <c r="H293" s="82"/>
      <c r="I293" s="921"/>
      <c r="J293" s="913">
        <f t="shared" ref="J293" si="93">SUM(K293:O295)</f>
        <v>0</v>
      </c>
      <c r="K293" s="913"/>
      <c r="L293" s="913"/>
      <c r="M293" s="913"/>
      <c r="N293" s="913"/>
      <c r="O293" s="913"/>
      <c r="P293" s="913"/>
      <c r="Q293" s="484"/>
    </row>
    <row r="294" spans="1:17" s="95" customFormat="1" ht="15.75" hidden="1" customHeight="1" outlineLevel="1">
      <c r="A294" s="484"/>
      <c r="B294" s="916"/>
      <c r="C294" s="925"/>
      <c r="D294" s="921"/>
      <c r="E294" s="921"/>
      <c r="F294" s="923"/>
      <c r="G294" s="87"/>
      <c r="H294" s="82"/>
      <c r="I294" s="921"/>
      <c r="J294" s="914"/>
      <c r="K294" s="914"/>
      <c r="L294" s="914"/>
      <c r="M294" s="914"/>
      <c r="N294" s="914"/>
      <c r="O294" s="914"/>
      <c r="P294" s="914"/>
      <c r="Q294" s="484"/>
    </row>
    <row r="295" spans="1:17" s="95" customFormat="1" ht="15.75" hidden="1" customHeight="1" outlineLevel="1">
      <c r="A295" s="484"/>
      <c r="B295" s="917"/>
      <c r="C295" s="926"/>
      <c r="D295" s="922"/>
      <c r="E295" s="922"/>
      <c r="F295" s="924"/>
      <c r="G295" s="92"/>
      <c r="H295" s="90"/>
      <c r="I295" s="922"/>
      <c r="J295" s="915"/>
      <c r="K295" s="915"/>
      <c r="L295" s="915"/>
      <c r="M295" s="915"/>
      <c r="N295" s="915"/>
      <c r="O295" s="915"/>
      <c r="P295" s="915"/>
      <c r="Q295" s="484"/>
    </row>
    <row r="296" spans="1:17" s="95" customFormat="1" ht="15.75" hidden="1" customHeight="1" outlineLevel="1">
      <c r="A296" s="484"/>
      <c r="B296" s="916">
        <v>95</v>
      </c>
      <c r="C296" s="925"/>
      <c r="D296" s="921"/>
      <c r="E296" s="921" t="s">
        <v>19</v>
      </c>
      <c r="F296" s="923" t="str">
        <f>VLOOKUP(E296,$S$14:$T$18,2,0)</f>
        <v>-</v>
      </c>
      <c r="G296" s="84"/>
      <c r="H296" s="82"/>
      <c r="I296" s="921"/>
      <c r="J296" s="913">
        <f t="shared" ref="J296" si="94">SUM(K296:O298)</f>
        <v>0</v>
      </c>
      <c r="K296" s="913"/>
      <c r="L296" s="913"/>
      <c r="M296" s="913"/>
      <c r="N296" s="913"/>
      <c r="O296" s="913"/>
      <c r="P296" s="913"/>
      <c r="Q296" s="484"/>
    </row>
    <row r="297" spans="1:17" s="95" customFormat="1" ht="15.75" hidden="1" customHeight="1" outlineLevel="1">
      <c r="A297" s="484"/>
      <c r="B297" s="916"/>
      <c r="C297" s="925"/>
      <c r="D297" s="921"/>
      <c r="E297" s="921"/>
      <c r="F297" s="923"/>
      <c r="G297" s="87"/>
      <c r="H297" s="82"/>
      <c r="I297" s="921"/>
      <c r="J297" s="914"/>
      <c r="K297" s="914"/>
      <c r="L297" s="914"/>
      <c r="M297" s="914"/>
      <c r="N297" s="914"/>
      <c r="O297" s="914"/>
      <c r="P297" s="914"/>
      <c r="Q297" s="484"/>
    </row>
    <row r="298" spans="1:17" s="95" customFormat="1" ht="15.75" hidden="1" customHeight="1" outlineLevel="1">
      <c r="A298" s="484"/>
      <c r="B298" s="917"/>
      <c r="C298" s="926"/>
      <c r="D298" s="922"/>
      <c r="E298" s="922"/>
      <c r="F298" s="924"/>
      <c r="G298" s="92"/>
      <c r="H298" s="90"/>
      <c r="I298" s="922"/>
      <c r="J298" s="915"/>
      <c r="K298" s="915"/>
      <c r="L298" s="915"/>
      <c r="M298" s="915"/>
      <c r="N298" s="915"/>
      <c r="O298" s="915"/>
      <c r="P298" s="915"/>
      <c r="Q298" s="484"/>
    </row>
    <row r="299" spans="1:17" s="95" customFormat="1" ht="15.75" hidden="1" customHeight="1" outlineLevel="1">
      <c r="A299" s="484"/>
      <c r="B299" s="916">
        <v>96</v>
      </c>
      <c r="C299" s="925"/>
      <c r="D299" s="921"/>
      <c r="E299" s="921" t="s">
        <v>19</v>
      </c>
      <c r="F299" s="923" t="str">
        <f>VLOOKUP(E299,$S$14:$T$18,2,0)</f>
        <v>-</v>
      </c>
      <c r="G299" s="84"/>
      <c r="H299" s="82"/>
      <c r="I299" s="921"/>
      <c r="J299" s="913">
        <f t="shared" ref="J299" si="95">SUM(K299:O301)</f>
        <v>0</v>
      </c>
      <c r="K299" s="913"/>
      <c r="L299" s="913"/>
      <c r="M299" s="913"/>
      <c r="N299" s="913"/>
      <c r="O299" s="913"/>
      <c r="P299" s="913"/>
      <c r="Q299" s="484"/>
    </row>
    <row r="300" spans="1:17" s="95" customFormat="1" ht="15.75" hidden="1" customHeight="1" outlineLevel="1">
      <c r="A300" s="484"/>
      <c r="B300" s="916"/>
      <c r="C300" s="925"/>
      <c r="D300" s="921"/>
      <c r="E300" s="921"/>
      <c r="F300" s="923"/>
      <c r="G300" s="87"/>
      <c r="H300" s="82"/>
      <c r="I300" s="921"/>
      <c r="J300" s="914"/>
      <c r="K300" s="914"/>
      <c r="L300" s="914"/>
      <c r="M300" s="914"/>
      <c r="N300" s="914"/>
      <c r="O300" s="914"/>
      <c r="P300" s="914"/>
      <c r="Q300" s="484"/>
    </row>
    <row r="301" spans="1:17" s="95" customFormat="1" ht="15.75" hidden="1" customHeight="1" outlineLevel="1">
      <c r="A301" s="484"/>
      <c r="B301" s="917"/>
      <c r="C301" s="926"/>
      <c r="D301" s="922"/>
      <c r="E301" s="922"/>
      <c r="F301" s="924"/>
      <c r="G301" s="92"/>
      <c r="H301" s="90"/>
      <c r="I301" s="922"/>
      <c r="J301" s="915"/>
      <c r="K301" s="915"/>
      <c r="L301" s="915"/>
      <c r="M301" s="915"/>
      <c r="N301" s="915"/>
      <c r="O301" s="915"/>
      <c r="P301" s="915"/>
      <c r="Q301" s="484"/>
    </row>
    <row r="302" spans="1:17" s="95" customFormat="1" ht="15.75" hidden="1" customHeight="1" outlineLevel="1">
      <c r="A302" s="484"/>
      <c r="B302" s="916">
        <v>97</v>
      </c>
      <c r="C302" s="925"/>
      <c r="D302" s="921"/>
      <c r="E302" s="921" t="s">
        <v>19</v>
      </c>
      <c r="F302" s="923" t="str">
        <f>VLOOKUP(E302,$S$14:$T$18,2,0)</f>
        <v>-</v>
      </c>
      <c r="G302" s="84"/>
      <c r="H302" s="82"/>
      <c r="I302" s="921"/>
      <c r="J302" s="913">
        <f t="shared" ref="J302" si="96">SUM(K302:O304)</f>
        <v>0</v>
      </c>
      <c r="K302" s="913"/>
      <c r="L302" s="913"/>
      <c r="M302" s="913"/>
      <c r="N302" s="913"/>
      <c r="O302" s="913"/>
      <c r="P302" s="913"/>
      <c r="Q302" s="484"/>
    </row>
    <row r="303" spans="1:17" s="95" customFormat="1" ht="15.75" hidden="1" customHeight="1" outlineLevel="1">
      <c r="A303" s="484"/>
      <c r="B303" s="916"/>
      <c r="C303" s="925"/>
      <c r="D303" s="921"/>
      <c r="E303" s="921"/>
      <c r="F303" s="923"/>
      <c r="G303" s="87"/>
      <c r="H303" s="82"/>
      <c r="I303" s="921"/>
      <c r="J303" s="914"/>
      <c r="K303" s="914"/>
      <c r="L303" s="914"/>
      <c r="M303" s="914"/>
      <c r="N303" s="914"/>
      <c r="O303" s="914"/>
      <c r="P303" s="914"/>
      <c r="Q303" s="484"/>
    </row>
    <row r="304" spans="1:17" s="95" customFormat="1" ht="15.75" hidden="1" customHeight="1" outlineLevel="1">
      <c r="A304" s="484"/>
      <c r="B304" s="917"/>
      <c r="C304" s="926"/>
      <c r="D304" s="922"/>
      <c r="E304" s="922"/>
      <c r="F304" s="924"/>
      <c r="G304" s="92"/>
      <c r="H304" s="90"/>
      <c r="I304" s="922"/>
      <c r="J304" s="915"/>
      <c r="K304" s="915"/>
      <c r="L304" s="915"/>
      <c r="M304" s="915"/>
      <c r="N304" s="915"/>
      <c r="O304" s="915"/>
      <c r="P304" s="915"/>
      <c r="Q304" s="484"/>
    </row>
    <row r="305" spans="1:17" s="95" customFormat="1" ht="15.75" hidden="1" customHeight="1" outlineLevel="1">
      <c r="A305" s="484"/>
      <c r="B305" s="916">
        <v>98</v>
      </c>
      <c r="C305" s="925"/>
      <c r="D305" s="921"/>
      <c r="E305" s="921" t="s">
        <v>19</v>
      </c>
      <c r="F305" s="923" t="str">
        <f>VLOOKUP(E305,$S$14:$T$18,2,0)</f>
        <v>-</v>
      </c>
      <c r="G305" s="84"/>
      <c r="H305" s="82"/>
      <c r="I305" s="921"/>
      <c r="J305" s="913">
        <f t="shared" ref="J305" si="97">SUM(K305:O307)</f>
        <v>0</v>
      </c>
      <c r="K305" s="913"/>
      <c r="L305" s="913"/>
      <c r="M305" s="913"/>
      <c r="N305" s="913"/>
      <c r="O305" s="913"/>
      <c r="P305" s="913"/>
      <c r="Q305" s="484"/>
    </row>
    <row r="306" spans="1:17" s="95" customFormat="1" ht="15.75" hidden="1" customHeight="1" outlineLevel="1">
      <c r="A306" s="484"/>
      <c r="B306" s="916"/>
      <c r="C306" s="925"/>
      <c r="D306" s="921"/>
      <c r="E306" s="921"/>
      <c r="F306" s="923"/>
      <c r="G306" s="87"/>
      <c r="H306" s="82"/>
      <c r="I306" s="921"/>
      <c r="J306" s="914"/>
      <c r="K306" s="914"/>
      <c r="L306" s="914"/>
      <c r="M306" s="914"/>
      <c r="N306" s="914"/>
      <c r="O306" s="914"/>
      <c r="P306" s="914"/>
      <c r="Q306" s="484"/>
    </row>
    <row r="307" spans="1:17" s="95" customFormat="1" ht="15.75" hidden="1" customHeight="1" outlineLevel="1">
      <c r="A307" s="484"/>
      <c r="B307" s="917"/>
      <c r="C307" s="926"/>
      <c r="D307" s="922"/>
      <c r="E307" s="922"/>
      <c r="F307" s="924"/>
      <c r="G307" s="92"/>
      <c r="H307" s="90"/>
      <c r="I307" s="922"/>
      <c r="J307" s="915"/>
      <c r="K307" s="915"/>
      <c r="L307" s="915"/>
      <c r="M307" s="915"/>
      <c r="N307" s="915"/>
      <c r="O307" s="915"/>
      <c r="P307" s="915"/>
      <c r="Q307" s="484"/>
    </row>
    <row r="308" spans="1:17" s="95" customFormat="1" ht="15.75" hidden="1" customHeight="1" outlineLevel="1">
      <c r="A308" s="484"/>
      <c r="B308" s="916">
        <v>99</v>
      </c>
      <c r="C308" s="925"/>
      <c r="D308" s="921"/>
      <c r="E308" s="921" t="s">
        <v>19</v>
      </c>
      <c r="F308" s="923" t="str">
        <f>VLOOKUP(E308,$S$14:$T$18,2,0)</f>
        <v>-</v>
      </c>
      <c r="G308" s="84"/>
      <c r="H308" s="82"/>
      <c r="I308" s="921"/>
      <c r="J308" s="913">
        <f t="shared" ref="J308" si="98">SUM(K308:O310)</f>
        <v>0</v>
      </c>
      <c r="K308" s="913"/>
      <c r="L308" s="913"/>
      <c r="M308" s="913"/>
      <c r="N308" s="913"/>
      <c r="O308" s="913"/>
      <c r="P308" s="913"/>
      <c r="Q308" s="484"/>
    </row>
    <row r="309" spans="1:17" s="95" customFormat="1" ht="15.75" hidden="1" customHeight="1" outlineLevel="1">
      <c r="A309" s="484"/>
      <c r="B309" s="916"/>
      <c r="C309" s="925"/>
      <c r="D309" s="921"/>
      <c r="E309" s="921"/>
      <c r="F309" s="923"/>
      <c r="G309" s="87"/>
      <c r="H309" s="82"/>
      <c r="I309" s="921"/>
      <c r="J309" s="914"/>
      <c r="K309" s="914"/>
      <c r="L309" s="914"/>
      <c r="M309" s="914"/>
      <c r="N309" s="914"/>
      <c r="O309" s="914"/>
      <c r="P309" s="914"/>
      <c r="Q309" s="484"/>
    </row>
    <row r="310" spans="1:17" s="95" customFormat="1" ht="15.75" hidden="1" customHeight="1" outlineLevel="1">
      <c r="A310" s="484"/>
      <c r="B310" s="917"/>
      <c r="C310" s="926"/>
      <c r="D310" s="922"/>
      <c r="E310" s="922"/>
      <c r="F310" s="924"/>
      <c r="G310" s="92"/>
      <c r="H310" s="90"/>
      <c r="I310" s="922"/>
      <c r="J310" s="915"/>
      <c r="K310" s="915"/>
      <c r="L310" s="915"/>
      <c r="M310" s="915"/>
      <c r="N310" s="915"/>
      <c r="O310" s="915"/>
      <c r="P310" s="915"/>
      <c r="Q310" s="484"/>
    </row>
    <row r="311" spans="1:17" s="95" customFormat="1" ht="15.75" hidden="1" customHeight="1" outlineLevel="1">
      <c r="A311" s="484"/>
      <c r="B311" s="916">
        <v>100</v>
      </c>
      <c r="C311" s="925"/>
      <c r="D311" s="921"/>
      <c r="E311" s="921" t="s">
        <v>19</v>
      </c>
      <c r="F311" s="923" t="str">
        <f>VLOOKUP(E311,$S$14:$T$18,2,0)</f>
        <v>-</v>
      </c>
      <c r="G311" s="84"/>
      <c r="H311" s="82"/>
      <c r="I311" s="921"/>
      <c r="J311" s="913">
        <f t="shared" ref="J311" si="99">SUM(K311:O313)</f>
        <v>0</v>
      </c>
      <c r="K311" s="913"/>
      <c r="L311" s="913"/>
      <c r="M311" s="913"/>
      <c r="N311" s="913"/>
      <c r="O311" s="913"/>
      <c r="P311" s="913"/>
      <c r="Q311" s="484"/>
    </row>
    <row r="312" spans="1:17" s="95" customFormat="1" ht="15.75" hidden="1" customHeight="1" outlineLevel="1">
      <c r="A312" s="484"/>
      <c r="B312" s="916"/>
      <c r="C312" s="925"/>
      <c r="D312" s="921"/>
      <c r="E312" s="921"/>
      <c r="F312" s="923"/>
      <c r="G312" s="87"/>
      <c r="H312" s="82"/>
      <c r="I312" s="921"/>
      <c r="J312" s="914"/>
      <c r="K312" s="914"/>
      <c r="L312" s="914"/>
      <c r="M312" s="914"/>
      <c r="N312" s="914"/>
      <c r="O312" s="914"/>
      <c r="P312" s="914"/>
      <c r="Q312" s="484"/>
    </row>
    <row r="313" spans="1:17" s="95" customFormat="1" ht="15.75" hidden="1" customHeight="1" outlineLevel="1">
      <c r="A313" s="484"/>
      <c r="B313" s="917"/>
      <c r="C313" s="926"/>
      <c r="D313" s="922"/>
      <c r="E313" s="922"/>
      <c r="F313" s="924"/>
      <c r="G313" s="92"/>
      <c r="H313" s="90"/>
      <c r="I313" s="922"/>
      <c r="J313" s="915"/>
      <c r="K313" s="915"/>
      <c r="L313" s="915"/>
      <c r="M313" s="915"/>
      <c r="N313" s="915"/>
      <c r="O313" s="915"/>
      <c r="P313" s="915"/>
      <c r="Q313" s="484"/>
    </row>
    <row r="314" spans="1:17" s="95" customFormat="1" ht="15.75" hidden="1" customHeight="1" outlineLevel="1">
      <c r="A314" s="484"/>
      <c r="B314" s="916">
        <v>101</v>
      </c>
      <c r="C314" s="925"/>
      <c r="D314" s="921"/>
      <c r="E314" s="921" t="s">
        <v>19</v>
      </c>
      <c r="F314" s="923" t="str">
        <f>VLOOKUP(E314,$S$14:$T$18,2,0)</f>
        <v>-</v>
      </c>
      <c r="G314" s="84"/>
      <c r="H314" s="82"/>
      <c r="I314" s="921"/>
      <c r="J314" s="913">
        <f t="shared" ref="J314" si="100">SUM(K314:O316)</f>
        <v>0</v>
      </c>
      <c r="K314" s="913"/>
      <c r="L314" s="913"/>
      <c r="M314" s="913"/>
      <c r="N314" s="913"/>
      <c r="O314" s="913"/>
      <c r="P314" s="913"/>
      <c r="Q314" s="484"/>
    </row>
    <row r="315" spans="1:17" s="95" customFormat="1" ht="15.75" hidden="1" customHeight="1" outlineLevel="1">
      <c r="A315" s="484"/>
      <c r="B315" s="916"/>
      <c r="C315" s="925"/>
      <c r="D315" s="921"/>
      <c r="E315" s="921"/>
      <c r="F315" s="923"/>
      <c r="G315" s="87"/>
      <c r="H315" s="82"/>
      <c r="I315" s="921"/>
      <c r="J315" s="914"/>
      <c r="K315" s="914"/>
      <c r="L315" s="914"/>
      <c r="M315" s="914"/>
      <c r="N315" s="914"/>
      <c r="O315" s="914"/>
      <c r="P315" s="914"/>
      <c r="Q315" s="484"/>
    </row>
    <row r="316" spans="1:17" s="95" customFormat="1" ht="15.75" hidden="1" customHeight="1" outlineLevel="1">
      <c r="A316" s="484"/>
      <c r="B316" s="917"/>
      <c r="C316" s="926"/>
      <c r="D316" s="922"/>
      <c r="E316" s="922"/>
      <c r="F316" s="924"/>
      <c r="G316" s="92"/>
      <c r="H316" s="90"/>
      <c r="I316" s="922"/>
      <c r="J316" s="915"/>
      <c r="K316" s="915"/>
      <c r="L316" s="915"/>
      <c r="M316" s="915"/>
      <c r="N316" s="915"/>
      <c r="O316" s="915"/>
      <c r="P316" s="915"/>
      <c r="Q316" s="484"/>
    </row>
    <row r="317" spans="1:17" s="95" customFormat="1" ht="15.75" hidden="1" customHeight="1" outlineLevel="1">
      <c r="A317" s="484"/>
      <c r="B317" s="916">
        <v>102</v>
      </c>
      <c r="C317" s="925"/>
      <c r="D317" s="921"/>
      <c r="E317" s="921" t="s">
        <v>19</v>
      </c>
      <c r="F317" s="923" t="str">
        <f>VLOOKUP(E317,$S$14:$T$18,2,0)</f>
        <v>-</v>
      </c>
      <c r="G317" s="84"/>
      <c r="H317" s="82"/>
      <c r="I317" s="921"/>
      <c r="J317" s="913">
        <f t="shared" ref="J317" si="101">SUM(K317:O319)</f>
        <v>0</v>
      </c>
      <c r="K317" s="913"/>
      <c r="L317" s="913"/>
      <c r="M317" s="913"/>
      <c r="N317" s="913"/>
      <c r="O317" s="913"/>
      <c r="P317" s="913"/>
      <c r="Q317" s="484"/>
    </row>
    <row r="318" spans="1:17" s="95" customFormat="1" ht="15.75" hidden="1" customHeight="1" outlineLevel="1">
      <c r="A318" s="484"/>
      <c r="B318" s="916"/>
      <c r="C318" s="925"/>
      <c r="D318" s="921"/>
      <c r="E318" s="921"/>
      <c r="F318" s="923"/>
      <c r="G318" s="87"/>
      <c r="H318" s="82"/>
      <c r="I318" s="921"/>
      <c r="J318" s="914"/>
      <c r="K318" s="914"/>
      <c r="L318" s="914"/>
      <c r="M318" s="914"/>
      <c r="N318" s="914"/>
      <c r="O318" s="914"/>
      <c r="P318" s="914"/>
      <c r="Q318" s="484"/>
    </row>
    <row r="319" spans="1:17" s="95" customFormat="1" ht="15.75" hidden="1" customHeight="1" outlineLevel="1">
      <c r="A319" s="484"/>
      <c r="B319" s="917"/>
      <c r="C319" s="926"/>
      <c r="D319" s="922"/>
      <c r="E319" s="922"/>
      <c r="F319" s="924"/>
      <c r="G319" s="92"/>
      <c r="H319" s="90"/>
      <c r="I319" s="922"/>
      <c r="J319" s="915"/>
      <c r="K319" s="915"/>
      <c r="L319" s="915"/>
      <c r="M319" s="915"/>
      <c r="N319" s="915"/>
      <c r="O319" s="915"/>
      <c r="P319" s="915"/>
      <c r="Q319" s="484"/>
    </row>
    <row r="320" spans="1:17" s="95" customFormat="1" ht="15.75" hidden="1" customHeight="1" outlineLevel="1">
      <c r="A320" s="484"/>
      <c r="B320" s="916">
        <v>103</v>
      </c>
      <c r="C320" s="925"/>
      <c r="D320" s="921"/>
      <c r="E320" s="921" t="s">
        <v>19</v>
      </c>
      <c r="F320" s="923" t="str">
        <f>VLOOKUP(E320,$S$14:$T$18,2,0)</f>
        <v>-</v>
      </c>
      <c r="G320" s="84"/>
      <c r="H320" s="82"/>
      <c r="I320" s="921"/>
      <c r="J320" s="913">
        <f t="shared" ref="J320" si="102">SUM(K320:O322)</f>
        <v>0</v>
      </c>
      <c r="K320" s="913"/>
      <c r="L320" s="913"/>
      <c r="M320" s="913"/>
      <c r="N320" s="913"/>
      <c r="O320" s="913"/>
      <c r="P320" s="913"/>
      <c r="Q320" s="484"/>
    </row>
    <row r="321" spans="1:17" s="95" customFormat="1" ht="15.75" hidden="1" customHeight="1" outlineLevel="1">
      <c r="A321" s="484"/>
      <c r="B321" s="916"/>
      <c r="C321" s="925"/>
      <c r="D321" s="921"/>
      <c r="E321" s="921"/>
      <c r="F321" s="923"/>
      <c r="G321" s="87"/>
      <c r="H321" s="82"/>
      <c r="I321" s="921"/>
      <c r="J321" s="914"/>
      <c r="K321" s="914"/>
      <c r="L321" s="914"/>
      <c r="M321" s="914"/>
      <c r="N321" s="914"/>
      <c r="O321" s="914"/>
      <c r="P321" s="914"/>
      <c r="Q321" s="484"/>
    </row>
    <row r="322" spans="1:17" s="95" customFormat="1" ht="15.75" hidden="1" customHeight="1" outlineLevel="1">
      <c r="A322" s="484"/>
      <c r="B322" s="917"/>
      <c r="C322" s="926"/>
      <c r="D322" s="922"/>
      <c r="E322" s="922"/>
      <c r="F322" s="924"/>
      <c r="G322" s="92"/>
      <c r="H322" s="90"/>
      <c r="I322" s="922"/>
      <c r="J322" s="915"/>
      <c r="K322" s="915"/>
      <c r="L322" s="915"/>
      <c r="M322" s="915"/>
      <c r="N322" s="915"/>
      <c r="O322" s="915"/>
      <c r="P322" s="915"/>
      <c r="Q322" s="484"/>
    </row>
    <row r="323" spans="1:17" s="95" customFormat="1" ht="15.75" hidden="1" customHeight="1" outlineLevel="1">
      <c r="A323" s="484"/>
      <c r="B323" s="916">
        <v>104</v>
      </c>
      <c r="C323" s="925"/>
      <c r="D323" s="921"/>
      <c r="E323" s="921" t="s">
        <v>19</v>
      </c>
      <c r="F323" s="923" t="str">
        <f>VLOOKUP(E323,$S$14:$T$18,2,0)</f>
        <v>-</v>
      </c>
      <c r="G323" s="84"/>
      <c r="H323" s="82"/>
      <c r="I323" s="921"/>
      <c r="J323" s="913">
        <f t="shared" ref="J323" si="103">SUM(K323:O325)</f>
        <v>0</v>
      </c>
      <c r="K323" s="913"/>
      <c r="L323" s="913"/>
      <c r="M323" s="913"/>
      <c r="N323" s="913"/>
      <c r="O323" s="913"/>
      <c r="P323" s="913"/>
      <c r="Q323" s="484"/>
    </row>
    <row r="324" spans="1:17" s="95" customFormat="1" ht="15.75" hidden="1" customHeight="1" outlineLevel="1">
      <c r="A324" s="484"/>
      <c r="B324" s="916"/>
      <c r="C324" s="925"/>
      <c r="D324" s="921"/>
      <c r="E324" s="921"/>
      <c r="F324" s="923"/>
      <c r="G324" s="87"/>
      <c r="H324" s="82"/>
      <c r="I324" s="921"/>
      <c r="J324" s="914"/>
      <c r="K324" s="914"/>
      <c r="L324" s="914"/>
      <c r="M324" s="914"/>
      <c r="N324" s="914"/>
      <c r="O324" s="914"/>
      <c r="P324" s="914"/>
      <c r="Q324" s="484"/>
    </row>
    <row r="325" spans="1:17" s="95" customFormat="1" ht="15.75" hidden="1" customHeight="1" outlineLevel="1">
      <c r="A325" s="484"/>
      <c r="B325" s="917"/>
      <c r="C325" s="926"/>
      <c r="D325" s="922"/>
      <c r="E325" s="922"/>
      <c r="F325" s="924"/>
      <c r="G325" s="92"/>
      <c r="H325" s="90"/>
      <c r="I325" s="922"/>
      <c r="J325" s="915"/>
      <c r="K325" s="915"/>
      <c r="L325" s="915"/>
      <c r="M325" s="915"/>
      <c r="N325" s="915"/>
      <c r="O325" s="915"/>
      <c r="P325" s="915"/>
      <c r="Q325" s="484"/>
    </row>
    <row r="326" spans="1:17" s="95" customFormat="1" ht="15.75" hidden="1" customHeight="1" outlineLevel="1">
      <c r="A326" s="484"/>
      <c r="B326" s="916">
        <v>105</v>
      </c>
      <c r="C326" s="925"/>
      <c r="D326" s="921"/>
      <c r="E326" s="921" t="s">
        <v>19</v>
      </c>
      <c r="F326" s="923" t="str">
        <f>VLOOKUP(E326,$S$14:$T$18,2,0)</f>
        <v>-</v>
      </c>
      <c r="G326" s="84"/>
      <c r="H326" s="82"/>
      <c r="I326" s="921"/>
      <c r="J326" s="913">
        <f t="shared" ref="J326" si="104">SUM(K326:O328)</f>
        <v>0</v>
      </c>
      <c r="K326" s="913"/>
      <c r="L326" s="913"/>
      <c r="M326" s="913"/>
      <c r="N326" s="913"/>
      <c r="O326" s="913"/>
      <c r="P326" s="913"/>
      <c r="Q326" s="484"/>
    </row>
    <row r="327" spans="1:17" s="95" customFormat="1" ht="15.75" hidden="1" customHeight="1" outlineLevel="1">
      <c r="A327" s="484"/>
      <c r="B327" s="916"/>
      <c r="C327" s="925"/>
      <c r="D327" s="921"/>
      <c r="E327" s="921"/>
      <c r="F327" s="923"/>
      <c r="G327" s="87"/>
      <c r="H327" s="82"/>
      <c r="I327" s="921"/>
      <c r="J327" s="914"/>
      <c r="K327" s="914"/>
      <c r="L327" s="914"/>
      <c r="M327" s="914"/>
      <c r="N327" s="914"/>
      <c r="O327" s="914"/>
      <c r="P327" s="914"/>
      <c r="Q327" s="484"/>
    </row>
    <row r="328" spans="1:17" s="95" customFormat="1" ht="15.75" hidden="1" customHeight="1" outlineLevel="1">
      <c r="A328" s="484"/>
      <c r="B328" s="917"/>
      <c r="C328" s="926"/>
      <c r="D328" s="922"/>
      <c r="E328" s="922"/>
      <c r="F328" s="924"/>
      <c r="G328" s="92"/>
      <c r="H328" s="90"/>
      <c r="I328" s="922"/>
      <c r="J328" s="915"/>
      <c r="K328" s="915"/>
      <c r="L328" s="915"/>
      <c r="M328" s="915"/>
      <c r="N328" s="915"/>
      <c r="O328" s="915"/>
      <c r="P328" s="915"/>
      <c r="Q328" s="484"/>
    </row>
    <row r="329" spans="1:17" s="95" customFormat="1" ht="15.75" hidden="1" customHeight="1" outlineLevel="1">
      <c r="A329" s="484"/>
      <c r="B329" s="916">
        <v>106</v>
      </c>
      <c r="C329" s="925"/>
      <c r="D329" s="921"/>
      <c r="E329" s="921" t="s">
        <v>19</v>
      </c>
      <c r="F329" s="923" t="str">
        <f>VLOOKUP(E329,$S$14:$T$18,2,0)</f>
        <v>-</v>
      </c>
      <c r="G329" s="84"/>
      <c r="H329" s="82"/>
      <c r="I329" s="921"/>
      <c r="J329" s="913">
        <f t="shared" ref="J329" si="105">SUM(K329:O331)</f>
        <v>0</v>
      </c>
      <c r="K329" s="913"/>
      <c r="L329" s="913"/>
      <c r="M329" s="913"/>
      <c r="N329" s="913"/>
      <c r="O329" s="913"/>
      <c r="P329" s="913"/>
      <c r="Q329" s="484"/>
    </row>
    <row r="330" spans="1:17" s="95" customFormat="1" ht="15.75" hidden="1" customHeight="1" outlineLevel="1">
      <c r="A330" s="484"/>
      <c r="B330" s="916"/>
      <c r="C330" s="925"/>
      <c r="D330" s="921"/>
      <c r="E330" s="921"/>
      <c r="F330" s="923"/>
      <c r="G330" s="87"/>
      <c r="H330" s="82"/>
      <c r="I330" s="921"/>
      <c r="J330" s="914"/>
      <c r="K330" s="914"/>
      <c r="L330" s="914"/>
      <c r="M330" s="914"/>
      <c r="N330" s="914"/>
      <c r="O330" s="914"/>
      <c r="P330" s="914"/>
      <c r="Q330" s="484"/>
    </row>
    <row r="331" spans="1:17" s="95" customFormat="1" ht="15.75" hidden="1" customHeight="1" outlineLevel="1">
      <c r="A331" s="484"/>
      <c r="B331" s="917"/>
      <c r="C331" s="926"/>
      <c r="D331" s="922"/>
      <c r="E331" s="922"/>
      <c r="F331" s="924"/>
      <c r="G331" s="92"/>
      <c r="H331" s="90"/>
      <c r="I331" s="922"/>
      <c r="J331" s="915"/>
      <c r="K331" s="915"/>
      <c r="L331" s="915"/>
      <c r="M331" s="915"/>
      <c r="N331" s="915"/>
      <c r="O331" s="915"/>
      <c r="P331" s="915"/>
      <c r="Q331" s="484"/>
    </row>
    <row r="332" spans="1:17" s="95" customFormat="1" ht="15.75" hidden="1" customHeight="1" outlineLevel="1">
      <c r="A332" s="484"/>
      <c r="B332" s="916">
        <v>107</v>
      </c>
      <c r="C332" s="925"/>
      <c r="D332" s="921"/>
      <c r="E332" s="921" t="s">
        <v>19</v>
      </c>
      <c r="F332" s="923" t="str">
        <f>VLOOKUP(E332,$S$14:$T$18,2,0)</f>
        <v>-</v>
      </c>
      <c r="G332" s="84"/>
      <c r="H332" s="82"/>
      <c r="I332" s="921"/>
      <c r="J332" s="913">
        <f t="shared" ref="J332" si="106">SUM(K332:O334)</f>
        <v>0</v>
      </c>
      <c r="K332" s="913"/>
      <c r="L332" s="913"/>
      <c r="M332" s="913"/>
      <c r="N332" s="913"/>
      <c r="O332" s="913"/>
      <c r="P332" s="913"/>
      <c r="Q332" s="484"/>
    </row>
    <row r="333" spans="1:17" s="95" customFormat="1" ht="15.75" hidden="1" customHeight="1" outlineLevel="1">
      <c r="A333" s="484"/>
      <c r="B333" s="916"/>
      <c r="C333" s="925"/>
      <c r="D333" s="921"/>
      <c r="E333" s="921"/>
      <c r="F333" s="923"/>
      <c r="G333" s="87"/>
      <c r="H333" s="82"/>
      <c r="I333" s="921"/>
      <c r="J333" s="914"/>
      <c r="K333" s="914"/>
      <c r="L333" s="914"/>
      <c r="M333" s="914"/>
      <c r="N333" s="914"/>
      <c r="O333" s="914"/>
      <c r="P333" s="914"/>
      <c r="Q333" s="484"/>
    </row>
    <row r="334" spans="1:17" s="95" customFormat="1" ht="15.75" hidden="1" customHeight="1" outlineLevel="1">
      <c r="A334" s="484"/>
      <c r="B334" s="917"/>
      <c r="C334" s="926"/>
      <c r="D334" s="922"/>
      <c r="E334" s="922"/>
      <c r="F334" s="924"/>
      <c r="G334" s="92"/>
      <c r="H334" s="90"/>
      <c r="I334" s="922"/>
      <c r="J334" s="915"/>
      <c r="K334" s="915"/>
      <c r="L334" s="915"/>
      <c r="M334" s="915"/>
      <c r="N334" s="915"/>
      <c r="O334" s="915"/>
      <c r="P334" s="915"/>
      <c r="Q334" s="484"/>
    </row>
    <row r="335" spans="1:17" s="95" customFormat="1" ht="15.75" hidden="1" customHeight="1" outlineLevel="1">
      <c r="A335" s="484"/>
      <c r="B335" s="916">
        <v>108</v>
      </c>
      <c r="C335" s="925"/>
      <c r="D335" s="921"/>
      <c r="E335" s="921" t="s">
        <v>19</v>
      </c>
      <c r="F335" s="923" t="str">
        <f>VLOOKUP(E335,$S$14:$T$18,2,0)</f>
        <v>-</v>
      </c>
      <c r="G335" s="84"/>
      <c r="H335" s="82"/>
      <c r="I335" s="921"/>
      <c r="J335" s="913">
        <f t="shared" ref="J335" si="107">SUM(K335:O337)</f>
        <v>0</v>
      </c>
      <c r="K335" s="913"/>
      <c r="L335" s="913"/>
      <c r="M335" s="913"/>
      <c r="N335" s="913"/>
      <c r="O335" s="913"/>
      <c r="P335" s="913"/>
      <c r="Q335" s="484"/>
    </row>
    <row r="336" spans="1:17" s="95" customFormat="1" ht="15.75" hidden="1" customHeight="1" outlineLevel="1">
      <c r="A336" s="484"/>
      <c r="B336" s="916"/>
      <c r="C336" s="925"/>
      <c r="D336" s="921"/>
      <c r="E336" s="921"/>
      <c r="F336" s="923"/>
      <c r="G336" s="87"/>
      <c r="H336" s="82"/>
      <c r="I336" s="921"/>
      <c r="J336" s="914"/>
      <c r="K336" s="914"/>
      <c r="L336" s="914"/>
      <c r="M336" s="914"/>
      <c r="N336" s="914"/>
      <c r="O336" s="914"/>
      <c r="P336" s="914"/>
      <c r="Q336" s="484"/>
    </row>
    <row r="337" spans="1:17" s="95" customFormat="1" ht="15.75" hidden="1" customHeight="1" outlineLevel="1">
      <c r="A337" s="484"/>
      <c r="B337" s="917"/>
      <c r="C337" s="926"/>
      <c r="D337" s="922"/>
      <c r="E337" s="922"/>
      <c r="F337" s="924"/>
      <c r="G337" s="92"/>
      <c r="H337" s="90"/>
      <c r="I337" s="922"/>
      <c r="J337" s="915"/>
      <c r="K337" s="915"/>
      <c r="L337" s="915"/>
      <c r="M337" s="915"/>
      <c r="N337" s="915"/>
      <c r="O337" s="915"/>
      <c r="P337" s="915"/>
      <c r="Q337" s="484"/>
    </row>
    <row r="338" spans="1:17" s="95" customFormat="1" ht="15.75" hidden="1" customHeight="1" outlineLevel="1">
      <c r="A338" s="484"/>
      <c r="B338" s="916">
        <v>109</v>
      </c>
      <c r="C338" s="925"/>
      <c r="D338" s="921"/>
      <c r="E338" s="921" t="s">
        <v>19</v>
      </c>
      <c r="F338" s="923" t="str">
        <f>VLOOKUP(E338,$S$14:$T$18,2,0)</f>
        <v>-</v>
      </c>
      <c r="G338" s="84"/>
      <c r="H338" s="82"/>
      <c r="I338" s="921"/>
      <c r="J338" s="913">
        <f t="shared" ref="J338" si="108">SUM(K338:O340)</f>
        <v>0</v>
      </c>
      <c r="K338" s="913"/>
      <c r="L338" s="913"/>
      <c r="M338" s="913"/>
      <c r="N338" s="913"/>
      <c r="O338" s="913"/>
      <c r="P338" s="913"/>
      <c r="Q338" s="484"/>
    </row>
    <row r="339" spans="1:17" s="95" customFormat="1" ht="15.75" hidden="1" customHeight="1" outlineLevel="1">
      <c r="A339" s="484"/>
      <c r="B339" s="916"/>
      <c r="C339" s="925"/>
      <c r="D339" s="921"/>
      <c r="E339" s="921"/>
      <c r="F339" s="923"/>
      <c r="G339" s="87"/>
      <c r="H339" s="82"/>
      <c r="I339" s="921"/>
      <c r="J339" s="914"/>
      <c r="K339" s="914"/>
      <c r="L339" s="914"/>
      <c r="M339" s="914"/>
      <c r="N339" s="914"/>
      <c r="O339" s="914"/>
      <c r="P339" s="914"/>
      <c r="Q339" s="484"/>
    </row>
    <row r="340" spans="1:17" s="95" customFormat="1" ht="15.75" hidden="1" customHeight="1" outlineLevel="1">
      <c r="A340" s="484"/>
      <c r="B340" s="917"/>
      <c r="C340" s="926"/>
      <c r="D340" s="922"/>
      <c r="E340" s="922"/>
      <c r="F340" s="924"/>
      <c r="G340" s="92"/>
      <c r="H340" s="90"/>
      <c r="I340" s="922"/>
      <c r="J340" s="915"/>
      <c r="K340" s="915"/>
      <c r="L340" s="915"/>
      <c r="M340" s="915"/>
      <c r="N340" s="915"/>
      <c r="O340" s="915"/>
      <c r="P340" s="915"/>
      <c r="Q340" s="484"/>
    </row>
    <row r="341" spans="1:17" s="95" customFormat="1" ht="15.75" hidden="1" customHeight="1" outlineLevel="1">
      <c r="A341" s="484"/>
      <c r="B341" s="916">
        <v>110</v>
      </c>
      <c r="C341" s="925"/>
      <c r="D341" s="921"/>
      <c r="E341" s="921" t="s">
        <v>19</v>
      </c>
      <c r="F341" s="923" t="str">
        <f>VLOOKUP(E341,$S$14:$T$18,2,0)</f>
        <v>-</v>
      </c>
      <c r="G341" s="84"/>
      <c r="H341" s="82"/>
      <c r="I341" s="921"/>
      <c r="J341" s="913">
        <f t="shared" ref="J341" si="109">SUM(K341:O343)</f>
        <v>0</v>
      </c>
      <c r="K341" s="913"/>
      <c r="L341" s="913"/>
      <c r="M341" s="913"/>
      <c r="N341" s="913"/>
      <c r="O341" s="913"/>
      <c r="P341" s="913"/>
      <c r="Q341" s="484"/>
    </row>
    <row r="342" spans="1:17" s="95" customFormat="1" ht="15.75" hidden="1" customHeight="1" outlineLevel="1">
      <c r="A342" s="484"/>
      <c r="B342" s="916"/>
      <c r="C342" s="925"/>
      <c r="D342" s="921"/>
      <c r="E342" s="921"/>
      <c r="F342" s="923"/>
      <c r="G342" s="87"/>
      <c r="H342" s="82"/>
      <c r="I342" s="921"/>
      <c r="J342" s="914"/>
      <c r="K342" s="914"/>
      <c r="L342" s="914"/>
      <c r="M342" s="914"/>
      <c r="N342" s="914"/>
      <c r="O342" s="914"/>
      <c r="P342" s="914"/>
      <c r="Q342" s="484"/>
    </row>
    <row r="343" spans="1:17" s="95" customFormat="1" ht="15.75" hidden="1" customHeight="1" outlineLevel="1">
      <c r="A343" s="484"/>
      <c r="B343" s="917"/>
      <c r="C343" s="926"/>
      <c r="D343" s="922"/>
      <c r="E343" s="922"/>
      <c r="F343" s="924"/>
      <c r="G343" s="92"/>
      <c r="H343" s="90"/>
      <c r="I343" s="922"/>
      <c r="J343" s="915"/>
      <c r="K343" s="915"/>
      <c r="L343" s="915"/>
      <c r="M343" s="915"/>
      <c r="N343" s="915"/>
      <c r="O343" s="915"/>
      <c r="P343" s="915"/>
      <c r="Q343" s="484"/>
    </row>
    <row r="344" spans="1:17" s="95" customFormat="1" ht="15.75" hidden="1" customHeight="1" outlineLevel="1">
      <c r="A344" s="484"/>
      <c r="B344" s="916">
        <v>111</v>
      </c>
      <c r="C344" s="925"/>
      <c r="D344" s="921"/>
      <c r="E344" s="921" t="s">
        <v>19</v>
      </c>
      <c r="F344" s="923" t="str">
        <f>VLOOKUP(E344,$S$14:$T$18,2,0)</f>
        <v>-</v>
      </c>
      <c r="G344" s="84"/>
      <c r="H344" s="82"/>
      <c r="I344" s="921"/>
      <c r="J344" s="913">
        <f t="shared" ref="J344" si="110">SUM(K344:O346)</f>
        <v>0</v>
      </c>
      <c r="K344" s="913"/>
      <c r="L344" s="913"/>
      <c r="M344" s="913"/>
      <c r="N344" s="913"/>
      <c r="O344" s="913"/>
      <c r="P344" s="913"/>
      <c r="Q344" s="484"/>
    </row>
    <row r="345" spans="1:17" s="95" customFormat="1" ht="15.75" hidden="1" customHeight="1" outlineLevel="1">
      <c r="A345" s="484"/>
      <c r="B345" s="916"/>
      <c r="C345" s="925"/>
      <c r="D345" s="921"/>
      <c r="E345" s="921"/>
      <c r="F345" s="923"/>
      <c r="G345" s="87"/>
      <c r="H345" s="82"/>
      <c r="I345" s="921"/>
      <c r="J345" s="914"/>
      <c r="K345" s="914"/>
      <c r="L345" s="914"/>
      <c r="M345" s="914"/>
      <c r="N345" s="914"/>
      <c r="O345" s="914"/>
      <c r="P345" s="914"/>
      <c r="Q345" s="484"/>
    </row>
    <row r="346" spans="1:17" s="95" customFormat="1" ht="15.75" hidden="1" customHeight="1" outlineLevel="1">
      <c r="A346" s="484"/>
      <c r="B346" s="917"/>
      <c r="C346" s="926"/>
      <c r="D346" s="922"/>
      <c r="E346" s="922"/>
      <c r="F346" s="924"/>
      <c r="G346" s="92"/>
      <c r="H346" s="90"/>
      <c r="I346" s="922"/>
      <c r="J346" s="915"/>
      <c r="K346" s="915"/>
      <c r="L346" s="915"/>
      <c r="M346" s="915"/>
      <c r="N346" s="915"/>
      <c r="O346" s="915"/>
      <c r="P346" s="915"/>
      <c r="Q346" s="484"/>
    </row>
    <row r="347" spans="1:17" s="95" customFormat="1" ht="15.75" hidden="1" customHeight="1" outlineLevel="1">
      <c r="A347" s="484"/>
      <c r="B347" s="916">
        <v>112</v>
      </c>
      <c r="C347" s="925"/>
      <c r="D347" s="921"/>
      <c r="E347" s="921" t="s">
        <v>19</v>
      </c>
      <c r="F347" s="923" t="str">
        <f>VLOOKUP(E347,$S$14:$T$18,2,0)</f>
        <v>-</v>
      </c>
      <c r="G347" s="84"/>
      <c r="H347" s="82"/>
      <c r="I347" s="921"/>
      <c r="J347" s="913">
        <f t="shared" ref="J347" si="111">SUM(K347:O349)</f>
        <v>0</v>
      </c>
      <c r="K347" s="913"/>
      <c r="L347" s="913"/>
      <c r="M347" s="913"/>
      <c r="N347" s="913"/>
      <c r="O347" s="913"/>
      <c r="P347" s="913"/>
      <c r="Q347" s="484"/>
    </row>
    <row r="348" spans="1:17" s="95" customFormat="1" ht="15.75" hidden="1" customHeight="1" outlineLevel="1">
      <c r="A348" s="484"/>
      <c r="B348" s="916"/>
      <c r="C348" s="925"/>
      <c r="D348" s="921"/>
      <c r="E348" s="921"/>
      <c r="F348" s="923"/>
      <c r="G348" s="87"/>
      <c r="H348" s="82"/>
      <c r="I348" s="921"/>
      <c r="J348" s="914"/>
      <c r="K348" s="914"/>
      <c r="L348" s="914"/>
      <c r="M348" s="914"/>
      <c r="N348" s="914"/>
      <c r="O348" s="914"/>
      <c r="P348" s="914"/>
      <c r="Q348" s="484"/>
    </row>
    <row r="349" spans="1:17" s="95" customFormat="1" ht="15.75" hidden="1" customHeight="1" outlineLevel="1">
      <c r="A349" s="484"/>
      <c r="B349" s="917"/>
      <c r="C349" s="926"/>
      <c r="D349" s="922"/>
      <c r="E349" s="922"/>
      <c r="F349" s="924"/>
      <c r="G349" s="92"/>
      <c r="H349" s="90"/>
      <c r="I349" s="922"/>
      <c r="J349" s="915"/>
      <c r="K349" s="915"/>
      <c r="L349" s="915"/>
      <c r="M349" s="915"/>
      <c r="N349" s="915"/>
      <c r="O349" s="915"/>
      <c r="P349" s="915"/>
      <c r="Q349" s="484"/>
    </row>
    <row r="350" spans="1:17" s="95" customFormat="1" ht="15.75" hidden="1" customHeight="1" outlineLevel="1">
      <c r="A350" s="484"/>
      <c r="B350" s="916">
        <v>113</v>
      </c>
      <c r="C350" s="925"/>
      <c r="D350" s="921"/>
      <c r="E350" s="921" t="s">
        <v>19</v>
      </c>
      <c r="F350" s="923" t="str">
        <f>VLOOKUP(E350,$S$14:$T$18,2,0)</f>
        <v>-</v>
      </c>
      <c r="G350" s="84"/>
      <c r="H350" s="82"/>
      <c r="I350" s="921"/>
      <c r="J350" s="913">
        <f t="shared" ref="J350" si="112">SUM(K350:O352)</f>
        <v>0</v>
      </c>
      <c r="K350" s="913"/>
      <c r="L350" s="913"/>
      <c r="M350" s="913"/>
      <c r="N350" s="913"/>
      <c r="O350" s="913"/>
      <c r="P350" s="913"/>
      <c r="Q350" s="484"/>
    </row>
    <row r="351" spans="1:17" s="95" customFormat="1" ht="15.75" hidden="1" customHeight="1" outlineLevel="1">
      <c r="A351" s="484"/>
      <c r="B351" s="916"/>
      <c r="C351" s="925"/>
      <c r="D351" s="921"/>
      <c r="E351" s="921"/>
      <c r="F351" s="923"/>
      <c r="G351" s="87"/>
      <c r="H351" s="82"/>
      <c r="I351" s="921"/>
      <c r="J351" s="914"/>
      <c r="K351" s="914"/>
      <c r="L351" s="914"/>
      <c r="M351" s="914"/>
      <c r="N351" s="914"/>
      <c r="O351" s="914"/>
      <c r="P351" s="914"/>
      <c r="Q351" s="484"/>
    </row>
    <row r="352" spans="1:17" s="95" customFormat="1" ht="15.75" hidden="1" customHeight="1" outlineLevel="1">
      <c r="A352" s="484"/>
      <c r="B352" s="917"/>
      <c r="C352" s="926"/>
      <c r="D352" s="922"/>
      <c r="E352" s="922"/>
      <c r="F352" s="924"/>
      <c r="G352" s="92"/>
      <c r="H352" s="90"/>
      <c r="I352" s="922"/>
      <c r="J352" s="915"/>
      <c r="K352" s="915"/>
      <c r="L352" s="915"/>
      <c r="M352" s="915"/>
      <c r="N352" s="915"/>
      <c r="O352" s="915"/>
      <c r="P352" s="915"/>
      <c r="Q352" s="484"/>
    </row>
    <row r="353" spans="1:17" s="95" customFormat="1" ht="15.75" hidden="1" customHeight="1" outlineLevel="1">
      <c r="A353" s="484"/>
      <c r="B353" s="916">
        <v>114</v>
      </c>
      <c r="C353" s="925"/>
      <c r="D353" s="921"/>
      <c r="E353" s="921" t="s">
        <v>19</v>
      </c>
      <c r="F353" s="923" t="str">
        <f>VLOOKUP(E353,$S$14:$T$18,2,0)</f>
        <v>-</v>
      </c>
      <c r="G353" s="84"/>
      <c r="H353" s="82"/>
      <c r="I353" s="921"/>
      <c r="J353" s="913">
        <f t="shared" ref="J353" si="113">SUM(K353:O355)</f>
        <v>0</v>
      </c>
      <c r="K353" s="913"/>
      <c r="L353" s="913"/>
      <c r="M353" s="913"/>
      <c r="N353" s="913"/>
      <c r="O353" s="913"/>
      <c r="P353" s="913"/>
      <c r="Q353" s="484"/>
    </row>
    <row r="354" spans="1:17" s="95" customFormat="1" ht="15.75" hidden="1" customHeight="1" outlineLevel="1">
      <c r="A354" s="484"/>
      <c r="B354" s="916"/>
      <c r="C354" s="925"/>
      <c r="D354" s="921"/>
      <c r="E354" s="921"/>
      <c r="F354" s="923"/>
      <c r="G354" s="87"/>
      <c r="H354" s="82"/>
      <c r="I354" s="921"/>
      <c r="J354" s="914"/>
      <c r="K354" s="914"/>
      <c r="L354" s="914"/>
      <c r="M354" s="914"/>
      <c r="N354" s="914"/>
      <c r="O354" s="914"/>
      <c r="P354" s="914"/>
      <c r="Q354" s="484"/>
    </row>
    <row r="355" spans="1:17" s="95" customFormat="1" ht="15.75" hidden="1" customHeight="1" outlineLevel="1">
      <c r="A355" s="484"/>
      <c r="B355" s="917"/>
      <c r="C355" s="926"/>
      <c r="D355" s="922"/>
      <c r="E355" s="922"/>
      <c r="F355" s="924"/>
      <c r="G355" s="92"/>
      <c r="H355" s="90"/>
      <c r="I355" s="922"/>
      <c r="J355" s="915"/>
      <c r="K355" s="915"/>
      <c r="L355" s="915"/>
      <c r="M355" s="915"/>
      <c r="N355" s="915"/>
      <c r="O355" s="915"/>
      <c r="P355" s="915"/>
      <c r="Q355" s="484"/>
    </row>
    <row r="356" spans="1:17" s="95" customFormat="1" ht="15.75" hidden="1" customHeight="1" outlineLevel="1">
      <c r="A356" s="484"/>
      <c r="B356" s="916">
        <v>115</v>
      </c>
      <c r="C356" s="925"/>
      <c r="D356" s="921"/>
      <c r="E356" s="921" t="s">
        <v>19</v>
      </c>
      <c r="F356" s="923" t="str">
        <f>VLOOKUP(E356,$S$14:$T$18,2,0)</f>
        <v>-</v>
      </c>
      <c r="G356" s="84"/>
      <c r="H356" s="82"/>
      <c r="I356" s="921"/>
      <c r="J356" s="913">
        <f t="shared" ref="J356" si="114">SUM(K356:O358)</f>
        <v>0</v>
      </c>
      <c r="K356" s="913"/>
      <c r="L356" s="913"/>
      <c r="M356" s="913"/>
      <c r="N356" s="913"/>
      <c r="O356" s="913"/>
      <c r="P356" s="913"/>
      <c r="Q356" s="484"/>
    </row>
    <row r="357" spans="1:17" s="95" customFormat="1" ht="15.75" hidden="1" customHeight="1" outlineLevel="1">
      <c r="A357" s="484"/>
      <c r="B357" s="916"/>
      <c r="C357" s="925"/>
      <c r="D357" s="921"/>
      <c r="E357" s="921"/>
      <c r="F357" s="923"/>
      <c r="G357" s="87"/>
      <c r="H357" s="82"/>
      <c r="I357" s="921"/>
      <c r="J357" s="914"/>
      <c r="K357" s="914"/>
      <c r="L357" s="914"/>
      <c r="M357" s="914"/>
      <c r="N357" s="914"/>
      <c r="O357" s="914"/>
      <c r="P357" s="914"/>
      <c r="Q357" s="484"/>
    </row>
    <row r="358" spans="1:17" s="95" customFormat="1" ht="15.75" hidden="1" customHeight="1" outlineLevel="1">
      <c r="A358" s="484"/>
      <c r="B358" s="917"/>
      <c r="C358" s="926"/>
      <c r="D358" s="922"/>
      <c r="E358" s="922"/>
      <c r="F358" s="924"/>
      <c r="G358" s="92"/>
      <c r="H358" s="90"/>
      <c r="I358" s="922"/>
      <c r="J358" s="915"/>
      <c r="K358" s="915"/>
      <c r="L358" s="915"/>
      <c r="M358" s="915"/>
      <c r="N358" s="915"/>
      <c r="O358" s="915"/>
      <c r="P358" s="915"/>
      <c r="Q358" s="484"/>
    </row>
    <row r="359" spans="1:17" s="95" customFormat="1" ht="15.75" hidden="1" customHeight="1" outlineLevel="1">
      <c r="A359" s="484"/>
      <c r="B359" s="916">
        <v>116</v>
      </c>
      <c r="C359" s="925"/>
      <c r="D359" s="921"/>
      <c r="E359" s="921" t="s">
        <v>19</v>
      </c>
      <c r="F359" s="923" t="str">
        <f>VLOOKUP(E359,$S$14:$T$18,2,0)</f>
        <v>-</v>
      </c>
      <c r="G359" s="84"/>
      <c r="H359" s="82"/>
      <c r="I359" s="921"/>
      <c r="J359" s="913">
        <f t="shared" ref="J359" si="115">SUM(K359:O361)</f>
        <v>0</v>
      </c>
      <c r="K359" s="913"/>
      <c r="L359" s="913"/>
      <c r="M359" s="913"/>
      <c r="N359" s="913"/>
      <c r="O359" s="913"/>
      <c r="P359" s="913"/>
      <c r="Q359" s="484"/>
    </row>
    <row r="360" spans="1:17" s="95" customFormat="1" ht="15.75" hidden="1" customHeight="1" outlineLevel="1">
      <c r="A360" s="484"/>
      <c r="B360" s="916"/>
      <c r="C360" s="925"/>
      <c r="D360" s="921"/>
      <c r="E360" s="921"/>
      <c r="F360" s="923"/>
      <c r="G360" s="87"/>
      <c r="H360" s="82"/>
      <c r="I360" s="921"/>
      <c r="J360" s="914"/>
      <c r="K360" s="914"/>
      <c r="L360" s="914"/>
      <c r="M360" s="914"/>
      <c r="N360" s="914"/>
      <c r="O360" s="914"/>
      <c r="P360" s="914"/>
      <c r="Q360" s="484"/>
    </row>
    <row r="361" spans="1:17" s="95" customFormat="1" ht="15.75" hidden="1" customHeight="1" outlineLevel="1">
      <c r="A361" s="484"/>
      <c r="B361" s="917"/>
      <c r="C361" s="926"/>
      <c r="D361" s="922"/>
      <c r="E361" s="922"/>
      <c r="F361" s="924"/>
      <c r="G361" s="92"/>
      <c r="H361" s="90"/>
      <c r="I361" s="922"/>
      <c r="J361" s="915"/>
      <c r="K361" s="915"/>
      <c r="L361" s="915"/>
      <c r="M361" s="915"/>
      <c r="N361" s="915"/>
      <c r="O361" s="915"/>
      <c r="P361" s="915"/>
      <c r="Q361" s="484"/>
    </row>
    <row r="362" spans="1:17" s="95" customFormat="1" ht="15.75" hidden="1" customHeight="1" outlineLevel="1">
      <c r="A362" s="484"/>
      <c r="B362" s="916">
        <v>117</v>
      </c>
      <c r="C362" s="925"/>
      <c r="D362" s="921"/>
      <c r="E362" s="921" t="s">
        <v>19</v>
      </c>
      <c r="F362" s="923" t="str">
        <f>VLOOKUP(E362,$S$14:$T$18,2,0)</f>
        <v>-</v>
      </c>
      <c r="G362" s="84"/>
      <c r="H362" s="82"/>
      <c r="I362" s="921"/>
      <c r="J362" s="913">
        <f t="shared" ref="J362" si="116">SUM(K362:O364)</f>
        <v>0</v>
      </c>
      <c r="K362" s="913"/>
      <c r="L362" s="913"/>
      <c r="M362" s="913"/>
      <c r="N362" s="913"/>
      <c r="O362" s="913"/>
      <c r="P362" s="913"/>
      <c r="Q362" s="484"/>
    </row>
    <row r="363" spans="1:17" s="95" customFormat="1" ht="15.75" hidden="1" customHeight="1" outlineLevel="1">
      <c r="A363" s="484"/>
      <c r="B363" s="916"/>
      <c r="C363" s="925"/>
      <c r="D363" s="921"/>
      <c r="E363" s="921"/>
      <c r="F363" s="923"/>
      <c r="G363" s="87"/>
      <c r="H363" s="82"/>
      <c r="I363" s="921"/>
      <c r="J363" s="914"/>
      <c r="K363" s="914"/>
      <c r="L363" s="914"/>
      <c r="M363" s="914"/>
      <c r="N363" s="914"/>
      <c r="O363" s="914"/>
      <c r="P363" s="914"/>
      <c r="Q363" s="484"/>
    </row>
    <row r="364" spans="1:17" s="95" customFormat="1" ht="15.75" hidden="1" customHeight="1" outlineLevel="1">
      <c r="A364" s="484"/>
      <c r="B364" s="917"/>
      <c r="C364" s="926"/>
      <c r="D364" s="922"/>
      <c r="E364" s="922"/>
      <c r="F364" s="924"/>
      <c r="G364" s="92"/>
      <c r="H364" s="90"/>
      <c r="I364" s="922"/>
      <c r="J364" s="915"/>
      <c r="K364" s="915"/>
      <c r="L364" s="915"/>
      <c r="M364" s="915"/>
      <c r="N364" s="915"/>
      <c r="O364" s="915"/>
      <c r="P364" s="915"/>
      <c r="Q364" s="484"/>
    </row>
    <row r="365" spans="1:17" s="95" customFormat="1" ht="15.75" hidden="1" customHeight="1" outlineLevel="1">
      <c r="A365" s="484"/>
      <c r="B365" s="916">
        <v>118</v>
      </c>
      <c r="C365" s="925"/>
      <c r="D365" s="921"/>
      <c r="E365" s="921" t="s">
        <v>19</v>
      </c>
      <c r="F365" s="923" t="str">
        <f>VLOOKUP(E365,$S$14:$T$18,2,0)</f>
        <v>-</v>
      </c>
      <c r="G365" s="84"/>
      <c r="H365" s="82"/>
      <c r="I365" s="921"/>
      <c r="J365" s="913">
        <f t="shared" ref="J365" si="117">SUM(K365:O367)</f>
        <v>0</v>
      </c>
      <c r="K365" s="913"/>
      <c r="L365" s="913"/>
      <c r="M365" s="913"/>
      <c r="N365" s="913"/>
      <c r="O365" s="913"/>
      <c r="P365" s="913"/>
      <c r="Q365" s="484"/>
    </row>
    <row r="366" spans="1:17" s="95" customFormat="1" ht="15.75" hidden="1" customHeight="1" outlineLevel="1">
      <c r="A366" s="484"/>
      <c r="B366" s="916"/>
      <c r="C366" s="925"/>
      <c r="D366" s="921"/>
      <c r="E366" s="921"/>
      <c r="F366" s="923"/>
      <c r="G366" s="87"/>
      <c r="H366" s="82"/>
      <c r="I366" s="921"/>
      <c r="J366" s="914"/>
      <c r="K366" s="914"/>
      <c r="L366" s="914"/>
      <c r="M366" s="914"/>
      <c r="N366" s="914"/>
      <c r="O366" s="914"/>
      <c r="P366" s="914"/>
      <c r="Q366" s="484"/>
    </row>
    <row r="367" spans="1:17" s="95" customFormat="1" ht="15.75" hidden="1" customHeight="1" outlineLevel="1">
      <c r="A367" s="484"/>
      <c r="B367" s="917"/>
      <c r="C367" s="926"/>
      <c r="D367" s="922"/>
      <c r="E367" s="922"/>
      <c r="F367" s="924"/>
      <c r="G367" s="92"/>
      <c r="H367" s="90"/>
      <c r="I367" s="922"/>
      <c r="J367" s="915"/>
      <c r="K367" s="915"/>
      <c r="L367" s="915"/>
      <c r="M367" s="915"/>
      <c r="N367" s="915"/>
      <c r="O367" s="915"/>
      <c r="P367" s="915"/>
      <c r="Q367" s="484"/>
    </row>
    <row r="368" spans="1:17" s="95" customFormat="1" ht="15.75" hidden="1" customHeight="1" outlineLevel="1">
      <c r="A368" s="484"/>
      <c r="B368" s="916">
        <v>119</v>
      </c>
      <c r="C368" s="925"/>
      <c r="D368" s="921"/>
      <c r="E368" s="921" t="s">
        <v>19</v>
      </c>
      <c r="F368" s="923" t="str">
        <f>VLOOKUP(E368,$S$14:$T$18,2,0)</f>
        <v>-</v>
      </c>
      <c r="G368" s="84"/>
      <c r="H368" s="82"/>
      <c r="I368" s="921"/>
      <c r="J368" s="913">
        <f t="shared" ref="J368" si="118">SUM(K368:O370)</f>
        <v>0</v>
      </c>
      <c r="K368" s="913"/>
      <c r="L368" s="913"/>
      <c r="M368" s="913"/>
      <c r="N368" s="913"/>
      <c r="O368" s="913"/>
      <c r="P368" s="913"/>
      <c r="Q368" s="484"/>
    </row>
    <row r="369" spans="1:17" s="95" customFormat="1" ht="15.75" hidden="1" customHeight="1" outlineLevel="1">
      <c r="A369" s="484"/>
      <c r="B369" s="916"/>
      <c r="C369" s="925"/>
      <c r="D369" s="921"/>
      <c r="E369" s="921"/>
      <c r="F369" s="923"/>
      <c r="G369" s="87"/>
      <c r="H369" s="82"/>
      <c r="I369" s="921"/>
      <c r="J369" s="914"/>
      <c r="K369" s="914"/>
      <c r="L369" s="914"/>
      <c r="M369" s="914"/>
      <c r="N369" s="914"/>
      <c r="O369" s="914"/>
      <c r="P369" s="914"/>
      <c r="Q369" s="484"/>
    </row>
    <row r="370" spans="1:17" s="95" customFormat="1" ht="15.75" hidden="1" customHeight="1" outlineLevel="1">
      <c r="A370" s="484"/>
      <c r="B370" s="917"/>
      <c r="C370" s="926"/>
      <c r="D370" s="922"/>
      <c r="E370" s="922"/>
      <c r="F370" s="924"/>
      <c r="G370" s="92"/>
      <c r="H370" s="90"/>
      <c r="I370" s="922"/>
      <c r="J370" s="915"/>
      <c r="K370" s="915"/>
      <c r="L370" s="915"/>
      <c r="M370" s="915"/>
      <c r="N370" s="915"/>
      <c r="O370" s="915"/>
      <c r="P370" s="915"/>
      <c r="Q370" s="484"/>
    </row>
    <row r="371" spans="1:17" s="95" customFormat="1" ht="15.75" hidden="1" customHeight="1" outlineLevel="1">
      <c r="A371" s="484"/>
      <c r="B371" s="916">
        <v>120</v>
      </c>
      <c r="C371" s="925"/>
      <c r="D371" s="921"/>
      <c r="E371" s="921" t="s">
        <v>19</v>
      </c>
      <c r="F371" s="923" t="str">
        <f>VLOOKUP(E371,$S$14:$T$18,2,0)</f>
        <v>-</v>
      </c>
      <c r="G371" s="84"/>
      <c r="H371" s="82"/>
      <c r="I371" s="921"/>
      <c r="J371" s="913">
        <f t="shared" ref="J371" si="119">SUM(K371:O373)</f>
        <v>0</v>
      </c>
      <c r="K371" s="913"/>
      <c r="L371" s="913"/>
      <c r="M371" s="913"/>
      <c r="N371" s="913"/>
      <c r="O371" s="913"/>
      <c r="P371" s="913"/>
      <c r="Q371" s="484"/>
    </row>
    <row r="372" spans="1:17" s="95" customFormat="1" ht="15.75" hidden="1" customHeight="1" outlineLevel="1">
      <c r="A372" s="484"/>
      <c r="B372" s="916"/>
      <c r="C372" s="925"/>
      <c r="D372" s="921"/>
      <c r="E372" s="921"/>
      <c r="F372" s="923"/>
      <c r="G372" s="87"/>
      <c r="H372" s="82"/>
      <c r="I372" s="921"/>
      <c r="J372" s="914"/>
      <c r="K372" s="914"/>
      <c r="L372" s="914"/>
      <c r="M372" s="914"/>
      <c r="N372" s="914"/>
      <c r="O372" s="914"/>
      <c r="P372" s="914"/>
      <c r="Q372" s="484"/>
    </row>
    <row r="373" spans="1:17" s="95" customFormat="1" ht="15.75" hidden="1" customHeight="1" outlineLevel="1">
      <c r="A373" s="484"/>
      <c r="B373" s="917"/>
      <c r="C373" s="926"/>
      <c r="D373" s="922"/>
      <c r="E373" s="922"/>
      <c r="F373" s="924"/>
      <c r="G373" s="92"/>
      <c r="H373" s="90"/>
      <c r="I373" s="922"/>
      <c r="J373" s="915"/>
      <c r="K373" s="915"/>
      <c r="L373" s="915"/>
      <c r="M373" s="915"/>
      <c r="N373" s="915"/>
      <c r="O373" s="915"/>
      <c r="P373" s="915"/>
      <c r="Q373" s="484"/>
    </row>
    <row r="374" spans="1:17" s="95" customFormat="1" ht="15.75" hidden="1" customHeight="1" outlineLevel="1">
      <c r="A374" s="484"/>
      <c r="B374" s="916">
        <v>121</v>
      </c>
      <c r="C374" s="925"/>
      <c r="D374" s="921"/>
      <c r="E374" s="921" t="s">
        <v>19</v>
      </c>
      <c r="F374" s="923" t="str">
        <f>VLOOKUP(E374,$S$14:$T$18,2,0)</f>
        <v>-</v>
      </c>
      <c r="G374" s="84"/>
      <c r="H374" s="82"/>
      <c r="I374" s="921"/>
      <c r="J374" s="913">
        <f t="shared" ref="J374" si="120">SUM(K374:O376)</f>
        <v>0</v>
      </c>
      <c r="K374" s="913"/>
      <c r="L374" s="913"/>
      <c r="M374" s="913"/>
      <c r="N374" s="913"/>
      <c r="O374" s="913"/>
      <c r="P374" s="913"/>
      <c r="Q374" s="484"/>
    </row>
    <row r="375" spans="1:17" s="95" customFormat="1" ht="15.75" hidden="1" customHeight="1" outlineLevel="1">
      <c r="A375" s="484"/>
      <c r="B375" s="916"/>
      <c r="C375" s="925"/>
      <c r="D375" s="921"/>
      <c r="E375" s="921"/>
      <c r="F375" s="923"/>
      <c r="G375" s="87"/>
      <c r="H375" s="82"/>
      <c r="I375" s="921"/>
      <c r="J375" s="914"/>
      <c r="K375" s="914"/>
      <c r="L375" s="914"/>
      <c r="M375" s="914"/>
      <c r="N375" s="914"/>
      <c r="O375" s="914"/>
      <c r="P375" s="914"/>
      <c r="Q375" s="484"/>
    </row>
    <row r="376" spans="1:17" s="95" customFormat="1" ht="15.75" hidden="1" customHeight="1" outlineLevel="1">
      <c r="A376" s="484"/>
      <c r="B376" s="917"/>
      <c r="C376" s="926"/>
      <c r="D376" s="922"/>
      <c r="E376" s="922"/>
      <c r="F376" s="924"/>
      <c r="G376" s="92"/>
      <c r="H376" s="90"/>
      <c r="I376" s="922"/>
      <c r="J376" s="915"/>
      <c r="K376" s="915"/>
      <c r="L376" s="915"/>
      <c r="M376" s="915"/>
      <c r="N376" s="915"/>
      <c r="O376" s="915"/>
      <c r="P376" s="915"/>
      <c r="Q376" s="484"/>
    </row>
    <row r="377" spans="1:17" s="95" customFormat="1" ht="15.75" hidden="1" customHeight="1" outlineLevel="1">
      <c r="A377" s="484"/>
      <c r="B377" s="916">
        <v>122</v>
      </c>
      <c r="C377" s="925"/>
      <c r="D377" s="921"/>
      <c r="E377" s="921" t="s">
        <v>19</v>
      </c>
      <c r="F377" s="923" t="str">
        <f>VLOOKUP(E377,$S$14:$T$18,2,0)</f>
        <v>-</v>
      </c>
      <c r="G377" s="84"/>
      <c r="H377" s="82"/>
      <c r="I377" s="921"/>
      <c r="J377" s="913">
        <f t="shared" ref="J377" si="121">SUM(K377:O379)</f>
        <v>0</v>
      </c>
      <c r="K377" s="913"/>
      <c r="L377" s="913"/>
      <c r="M377" s="913"/>
      <c r="N377" s="913"/>
      <c r="O377" s="913"/>
      <c r="P377" s="913"/>
      <c r="Q377" s="484"/>
    </row>
    <row r="378" spans="1:17" s="95" customFormat="1" ht="15.75" hidden="1" customHeight="1" outlineLevel="1">
      <c r="A378" s="484"/>
      <c r="B378" s="916"/>
      <c r="C378" s="925"/>
      <c r="D378" s="921"/>
      <c r="E378" s="921"/>
      <c r="F378" s="923"/>
      <c r="G378" s="87"/>
      <c r="H378" s="82"/>
      <c r="I378" s="921"/>
      <c r="J378" s="914"/>
      <c r="K378" s="914"/>
      <c r="L378" s="914"/>
      <c r="M378" s="914"/>
      <c r="N378" s="914"/>
      <c r="O378" s="914"/>
      <c r="P378" s="914"/>
      <c r="Q378" s="484"/>
    </row>
    <row r="379" spans="1:17" s="95" customFormat="1" ht="15.75" hidden="1" customHeight="1" outlineLevel="1">
      <c r="A379" s="484"/>
      <c r="B379" s="917"/>
      <c r="C379" s="926"/>
      <c r="D379" s="922"/>
      <c r="E379" s="922"/>
      <c r="F379" s="924"/>
      <c r="G379" s="92"/>
      <c r="H379" s="90"/>
      <c r="I379" s="922"/>
      <c r="J379" s="915"/>
      <c r="K379" s="915"/>
      <c r="L379" s="915"/>
      <c r="M379" s="915"/>
      <c r="N379" s="915"/>
      <c r="O379" s="915"/>
      <c r="P379" s="915"/>
      <c r="Q379" s="484"/>
    </row>
    <row r="380" spans="1:17" s="95" customFormat="1" ht="15.75" hidden="1" customHeight="1" outlineLevel="1">
      <c r="A380" s="484"/>
      <c r="B380" s="916">
        <v>123</v>
      </c>
      <c r="C380" s="925"/>
      <c r="D380" s="921"/>
      <c r="E380" s="921" t="s">
        <v>19</v>
      </c>
      <c r="F380" s="923" t="str">
        <f>VLOOKUP(E380,$S$14:$T$18,2,0)</f>
        <v>-</v>
      </c>
      <c r="G380" s="84"/>
      <c r="H380" s="82"/>
      <c r="I380" s="921"/>
      <c r="J380" s="913">
        <f t="shared" ref="J380" si="122">SUM(K380:O382)</f>
        <v>0</v>
      </c>
      <c r="K380" s="913"/>
      <c r="L380" s="913"/>
      <c r="M380" s="913"/>
      <c r="N380" s="913"/>
      <c r="O380" s="913"/>
      <c r="P380" s="913"/>
      <c r="Q380" s="484"/>
    </row>
    <row r="381" spans="1:17" s="95" customFormat="1" ht="15.75" hidden="1" customHeight="1" outlineLevel="1">
      <c r="A381" s="484"/>
      <c r="B381" s="916"/>
      <c r="C381" s="925"/>
      <c r="D381" s="921"/>
      <c r="E381" s="921"/>
      <c r="F381" s="923"/>
      <c r="G381" s="87"/>
      <c r="H381" s="82"/>
      <c r="I381" s="921"/>
      <c r="J381" s="914"/>
      <c r="K381" s="914"/>
      <c r="L381" s="914"/>
      <c r="M381" s="914"/>
      <c r="N381" s="914"/>
      <c r="O381" s="914"/>
      <c r="P381" s="914"/>
      <c r="Q381" s="484"/>
    </row>
    <row r="382" spans="1:17" s="95" customFormat="1" ht="15.75" hidden="1" customHeight="1" outlineLevel="1">
      <c r="A382" s="484"/>
      <c r="B382" s="917"/>
      <c r="C382" s="926"/>
      <c r="D382" s="922"/>
      <c r="E382" s="922"/>
      <c r="F382" s="924"/>
      <c r="G382" s="92"/>
      <c r="H382" s="90"/>
      <c r="I382" s="922"/>
      <c r="J382" s="915"/>
      <c r="K382" s="915"/>
      <c r="L382" s="915"/>
      <c r="M382" s="915"/>
      <c r="N382" s="915"/>
      <c r="O382" s="915"/>
      <c r="P382" s="915"/>
      <c r="Q382" s="484"/>
    </row>
    <row r="383" spans="1:17" s="95" customFormat="1" ht="15.75" hidden="1" customHeight="1" outlineLevel="1">
      <c r="A383" s="484"/>
      <c r="B383" s="916">
        <v>124</v>
      </c>
      <c r="C383" s="925"/>
      <c r="D383" s="921"/>
      <c r="E383" s="921" t="s">
        <v>19</v>
      </c>
      <c r="F383" s="923" t="str">
        <f>VLOOKUP(E383,$S$14:$T$18,2,0)</f>
        <v>-</v>
      </c>
      <c r="G383" s="84"/>
      <c r="H383" s="82"/>
      <c r="I383" s="921"/>
      <c r="J383" s="913">
        <f t="shared" ref="J383" si="123">SUM(K383:O385)</f>
        <v>0</v>
      </c>
      <c r="K383" s="913"/>
      <c r="L383" s="913"/>
      <c r="M383" s="913"/>
      <c r="N383" s="913"/>
      <c r="O383" s="913"/>
      <c r="P383" s="913"/>
      <c r="Q383" s="484"/>
    </row>
    <row r="384" spans="1:17" s="95" customFormat="1" ht="15.75" hidden="1" customHeight="1" outlineLevel="1">
      <c r="A384" s="484"/>
      <c r="B384" s="916"/>
      <c r="C384" s="925"/>
      <c r="D384" s="921"/>
      <c r="E384" s="921"/>
      <c r="F384" s="923"/>
      <c r="G384" s="87"/>
      <c r="H384" s="82"/>
      <c r="I384" s="921"/>
      <c r="J384" s="914"/>
      <c r="K384" s="914"/>
      <c r="L384" s="914"/>
      <c r="M384" s="914"/>
      <c r="N384" s="914"/>
      <c r="O384" s="914"/>
      <c r="P384" s="914"/>
      <c r="Q384" s="484"/>
    </row>
    <row r="385" spans="1:17" s="95" customFormat="1" ht="15.75" hidden="1" customHeight="1" outlineLevel="1">
      <c r="A385" s="484"/>
      <c r="B385" s="917"/>
      <c r="C385" s="926"/>
      <c r="D385" s="922"/>
      <c r="E385" s="922"/>
      <c r="F385" s="924"/>
      <c r="G385" s="92"/>
      <c r="H385" s="90"/>
      <c r="I385" s="922"/>
      <c r="J385" s="915"/>
      <c r="K385" s="915"/>
      <c r="L385" s="915"/>
      <c r="M385" s="915"/>
      <c r="N385" s="915"/>
      <c r="O385" s="915"/>
      <c r="P385" s="915"/>
      <c r="Q385" s="484"/>
    </row>
    <row r="386" spans="1:17" s="95" customFormat="1" ht="15.75" hidden="1" customHeight="1" outlineLevel="1">
      <c r="A386" s="484"/>
      <c r="B386" s="916">
        <v>125</v>
      </c>
      <c r="C386" s="925"/>
      <c r="D386" s="921"/>
      <c r="E386" s="921" t="s">
        <v>19</v>
      </c>
      <c r="F386" s="923" t="str">
        <f>VLOOKUP(E386,$S$14:$T$18,2,0)</f>
        <v>-</v>
      </c>
      <c r="G386" s="84"/>
      <c r="H386" s="82"/>
      <c r="I386" s="921"/>
      <c r="J386" s="913">
        <f t="shared" ref="J386" si="124">SUM(K386:O388)</f>
        <v>0</v>
      </c>
      <c r="K386" s="913"/>
      <c r="L386" s="913"/>
      <c r="M386" s="913"/>
      <c r="N386" s="913"/>
      <c r="O386" s="913"/>
      <c r="P386" s="913"/>
      <c r="Q386" s="484"/>
    </row>
    <row r="387" spans="1:17" s="95" customFormat="1" ht="15.75" hidden="1" customHeight="1" outlineLevel="1">
      <c r="A387" s="484"/>
      <c r="B387" s="916"/>
      <c r="C387" s="925"/>
      <c r="D387" s="921"/>
      <c r="E387" s="921"/>
      <c r="F387" s="923"/>
      <c r="G387" s="87"/>
      <c r="H387" s="82"/>
      <c r="I387" s="921"/>
      <c r="J387" s="914"/>
      <c r="K387" s="914"/>
      <c r="L387" s="914"/>
      <c r="M387" s="914"/>
      <c r="N387" s="914"/>
      <c r="O387" s="914"/>
      <c r="P387" s="914"/>
      <c r="Q387" s="484"/>
    </row>
    <row r="388" spans="1:17" s="95" customFormat="1" ht="15.75" hidden="1" customHeight="1" outlineLevel="1">
      <c r="A388" s="484"/>
      <c r="B388" s="917"/>
      <c r="C388" s="926"/>
      <c r="D388" s="922"/>
      <c r="E388" s="922"/>
      <c r="F388" s="924"/>
      <c r="G388" s="92"/>
      <c r="H388" s="90"/>
      <c r="I388" s="922"/>
      <c r="J388" s="915"/>
      <c r="K388" s="915"/>
      <c r="L388" s="915"/>
      <c r="M388" s="915"/>
      <c r="N388" s="915"/>
      <c r="O388" s="915"/>
      <c r="P388" s="915"/>
      <c r="Q388" s="484"/>
    </row>
    <row r="389" spans="1:17" s="95" customFormat="1" ht="15.75" hidden="1" customHeight="1" outlineLevel="1">
      <c r="A389" s="484"/>
      <c r="B389" s="916">
        <v>126</v>
      </c>
      <c r="C389" s="925"/>
      <c r="D389" s="921"/>
      <c r="E389" s="921" t="s">
        <v>19</v>
      </c>
      <c r="F389" s="923" t="str">
        <f>VLOOKUP(E389,$S$14:$T$18,2,0)</f>
        <v>-</v>
      </c>
      <c r="G389" s="84"/>
      <c r="H389" s="82"/>
      <c r="I389" s="921"/>
      <c r="J389" s="913">
        <f t="shared" ref="J389" si="125">SUM(K389:O391)</f>
        <v>0</v>
      </c>
      <c r="K389" s="913"/>
      <c r="L389" s="913"/>
      <c r="M389" s="913"/>
      <c r="N389" s="913"/>
      <c r="O389" s="913"/>
      <c r="P389" s="913"/>
      <c r="Q389" s="484"/>
    </row>
    <row r="390" spans="1:17" s="95" customFormat="1" ht="15.75" hidden="1" customHeight="1" outlineLevel="1">
      <c r="A390" s="484"/>
      <c r="B390" s="916"/>
      <c r="C390" s="925"/>
      <c r="D390" s="921"/>
      <c r="E390" s="921"/>
      <c r="F390" s="923"/>
      <c r="G390" s="87"/>
      <c r="H390" s="82"/>
      <c r="I390" s="921"/>
      <c r="J390" s="914"/>
      <c r="K390" s="914"/>
      <c r="L390" s="914"/>
      <c r="M390" s="914"/>
      <c r="N390" s="914"/>
      <c r="O390" s="914"/>
      <c r="P390" s="914"/>
      <c r="Q390" s="484"/>
    </row>
    <row r="391" spans="1:17" s="95" customFormat="1" ht="15.75" hidden="1" customHeight="1" outlineLevel="1">
      <c r="A391" s="484"/>
      <c r="B391" s="917"/>
      <c r="C391" s="926"/>
      <c r="D391" s="922"/>
      <c r="E391" s="922"/>
      <c r="F391" s="924"/>
      <c r="G391" s="92"/>
      <c r="H391" s="90"/>
      <c r="I391" s="922"/>
      <c r="J391" s="915"/>
      <c r="K391" s="915"/>
      <c r="L391" s="915"/>
      <c r="M391" s="915"/>
      <c r="N391" s="915"/>
      <c r="O391" s="915"/>
      <c r="P391" s="915"/>
      <c r="Q391" s="484"/>
    </row>
    <row r="392" spans="1:17" s="95" customFormat="1" ht="15.75" hidden="1" customHeight="1" outlineLevel="1">
      <c r="A392" s="484"/>
      <c r="B392" s="916">
        <v>127</v>
      </c>
      <c r="C392" s="925"/>
      <c r="D392" s="921"/>
      <c r="E392" s="921" t="s">
        <v>19</v>
      </c>
      <c r="F392" s="923" t="str">
        <f>VLOOKUP(E392,$S$14:$T$18,2,0)</f>
        <v>-</v>
      </c>
      <c r="G392" s="84"/>
      <c r="H392" s="82"/>
      <c r="I392" s="921"/>
      <c r="J392" s="913">
        <f t="shared" ref="J392" si="126">SUM(K392:O394)</f>
        <v>0</v>
      </c>
      <c r="K392" s="913"/>
      <c r="L392" s="913"/>
      <c r="M392" s="913"/>
      <c r="N392" s="913"/>
      <c r="O392" s="913"/>
      <c r="P392" s="913"/>
      <c r="Q392" s="484"/>
    </row>
    <row r="393" spans="1:17" s="95" customFormat="1" ht="15.75" hidden="1" customHeight="1" outlineLevel="1">
      <c r="A393" s="484"/>
      <c r="B393" s="916"/>
      <c r="C393" s="925"/>
      <c r="D393" s="921"/>
      <c r="E393" s="921"/>
      <c r="F393" s="923"/>
      <c r="G393" s="87"/>
      <c r="H393" s="82"/>
      <c r="I393" s="921"/>
      <c r="J393" s="914"/>
      <c r="K393" s="914"/>
      <c r="L393" s="914"/>
      <c r="M393" s="914"/>
      <c r="N393" s="914"/>
      <c r="O393" s="914"/>
      <c r="P393" s="914"/>
      <c r="Q393" s="484"/>
    </row>
    <row r="394" spans="1:17" s="95" customFormat="1" ht="15.75" hidden="1" customHeight="1" outlineLevel="1">
      <c r="A394" s="484"/>
      <c r="B394" s="917"/>
      <c r="C394" s="926"/>
      <c r="D394" s="922"/>
      <c r="E394" s="922"/>
      <c r="F394" s="924"/>
      <c r="G394" s="92"/>
      <c r="H394" s="90"/>
      <c r="I394" s="922"/>
      <c r="J394" s="915"/>
      <c r="K394" s="915"/>
      <c r="L394" s="915"/>
      <c r="M394" s="915"/>
      <c r="N394" s="915"/>
      <c r="O394" s="915"/>
      <c r="P394" s="915"/>
      <c r="Q394" s="484"/>
    </row>
    <row r="395" spans="1:17" s="95" customFormat="1" ht="15.75" hidden="1" customHeight="1" outlineLevel="1">
      <c r="A395" s="484"/>
      <c r="B395" s="916">
        <v>128</v>
      </c>
      <c r="C395" s="925"/>
      <c r="D395" s="921"/>
      <c r="E395" s="921" t="s">
        <v>19</v>
      </c>
      <c r="F395" s="923" t="str">
        <f>VLOOKUP(E395,$S$14:$T$18,2,0)</f>
        <v>-</v>
      </c>
      <c r="G395" s="84"/>
      <c r="H395" s="82"/>
      <c r="I395" s="921"/>
      <c r="J395" s="913">
        <f t="shared" ref="J395" si="127">SUM(K395:O397)</f>
        <v>0</v>
      </c>
      <c r="K395" s="913"/>
      <c r="L395" s="913"/>
      <c r="M395" s="913"/>
      <c r="N395" s="913"/>
      <c r="O395" s="913"/>
      <c r="P395" s="913"/>
      <c r="Q395" s="484"/>
    </row>
    <row r="396" spans="1:17" s="95" customFormat="1" ht="15.75" hidden="1" customHeight="1" outlineLevel="1">
      <c r="A396" s="484"/>
      <c r="B396" s="916"/>
      <c r="C396" s="925"/>
      <c r="D396" s="921"/>
      <c r="E396" s="921"/>
      <c r="F396" s="923"/>
      <c r="G396" s="87"/>
      <c r="H396" s="82"/>
      <c r="I396" s="921"/>
      <c r="J396" s="914"/>
      <c r="K396" s="914"/>
      <c r="L396" s="914"/>
      <c r="M396" s="914"/>
      <c r="N396" s="914"/>
      <c r="O396" s="914"/>
      <c r="P396" s="914"/>
      <c r="Q396" s="484"/>
    </row>
    <row r="397" spans="1:17" s="95" customFormat="1" ht="15.75" hidden="1" customHeight="1" outlineLevel="1">
      <c r="A397" s="484"/>
      <c r="B397" s="917"/>
      <c r="C397" s="926"/>
      <c r="D397" s="922"/>
      <c r="E397" s="922"/>
      <c r="F397" s="924"/>
      <c r="G397" s="92"/>
      <c r="H397" s="90"/>
      <c r="I397" s="922"/>
      <c r="J397" s="915"/>
      <c r="K397" s="915"/>
      <c r="L397" s="915"/>
      <c r="M397" s="915"/>
      <c r="N397" s="915"/>
      <c r="O397" s="915"/>
      <c r="P397" s="915"/>
      <c r="Q397" s="484"/>
    </row>
    <row r="398" spans="1:17" s="95" customFormat="1" ht="15.75" hidden="1" customHeight="1" outlineLevel="1">
      <c r="A398" s="484"/>
      <c r="B398" s="916">
        <v>129</v>
      </c>
      <c r="C398" s="925"/>
      <c r="D398" s="921"/>
      <c r="E398" s="921" t="s">
        <v>19</v>
      </c>
      <c r="F398" s="923" t="str">
        <f>VLOOKUP(E398,$S$14:$T$18,2,0)</f>
        <v>-</v>
      </c>
      <c r="G398" s="84"/>
      <c r="H398" s="82"/>
      <c r="I398" s="921"/>
      <c r="J398" s="913">
        <f t="shared" ref="J398" si="128">SUM(K398:O400)</f>
        <v>0</v>
      </c>
      <c r="K398" s="913"/>
      <c r="L398" s="913"/>
      <c r="M398" s="913"/>
      <c r="N398" s="913"/>
      <c r="O398" s="913"/>
      <c r="P398" s="913"/>
      <c r="Q398" s="484"/>
    </row>
    <row r="399" spans="1:17" s="95" customFormat="1" ht="15.75" hidden="1" customHeight="1" outlineLevel="1">
      <c r="A399" s="484"/>
      <c r="B399" s="916"/>
      <c r="C399" s="925"/>
      <c r="D399" s="921"/>
      <c r="E399" s="921"/>
      <c r="F399" s="923"/>
      <c r="G399" s="87"/>
      <c r="H399" s="82"/>
      <c r="I399" s="921"/>
      <c r="J399" s="914"/>
      <c r="K399" s="914"/>
      <c r="L399" s="914"/>
      <c r="M399" s="914"/>
      <c r="N399" s="914"/>
      <c r="O399" s="914"/>
      <c r="P399" s="914"/>
      <c r="Q399" s="484"/>
    </row>
    <row r="400" spans="1:17" s="95" customFormat="1" ht="15.75" hidden="1" customHeight="1" outlineLevel="1">
      <c r="A400" s="484"/>
      <c r="B400" s="917"/>
      <c r="C400" s="926"/>
      <c r="D400" s="922"/>
      <c r="E400" s="922"/>
      <c r="F400" s="924"/>
      <c r="G400" s="92"/>
      <c r="H400" s="90"/>
      <c r="I400" s="922"/>
      <c r="J400" s="915"/>
      <c r="K400" s="915"/>
      <c r="L400" s="915"/>
      <c r="M400" s="915"/>
      <c r="N400" s="915"/>
      <c r="O400" s="915"/>
      <c r="P400" s="915"/>
      <c r="Q400" s="484"/>
    </row>
    <row r="401" spans="1:17" s="95" customFormat="1" ht="15.75" hidden="1" customHeight="1" outlineLevel="1">
      <c r="A401" s="484"/>
      <c r="B401" s="916">
        <v>130</v>
      </c>
      <c r="C401" s="925"/>
      <c r="D401" s="921"/>
      <c r="E401" s="921" t="s">
        <v>19</v>
      </c>
      <c r="F401" s="923" t="str">
        <f>VLOOKUP(E401,$S$14:$T$18,2,0)</f>
        <v>-</v>
      </c>
      <c r="G401" s="84"/>
      <c r="H401" s="82"/>
      <c r="I401" s="921"/>
      <c r="J401" s="913">
        <f t="shared" ref="J401" si="129">SUM(K401:O403)</f>
        <v>0</v>
      </c>
      <c r="K401" s="913"/>
      <c r="L401" s="913"/>
      <c r="M401" s="913"/>
      <c r="N401" s="913"/>
      <c r="O401" s="913"/>
      <c r="P401" s="913"/>
      <c r="Q401" s="484"/>
    </row>
    <row r="402" spans="1:17" s="95" customFormat="1" ht="15.75" hidden="1" customHeight="1" outlineLevel="1">
      <c r="A402" s="484"/>
      <c r="B402" s="916"/>
      <c r="C402" s="925"/>
      <c r="D402" s="921"/>
      <c r="E402" s="921"/>
      <c r="F402" s="923"/>
      <c r="G402" s="87"/>
      <c r="H402" s="82"/>
      <c r="I402" s="921"/>
      <c r="J402" s="914"/>
      <c r="K402" s="914"/>
      <c r="L402" s="914"/>
      <c r="M402" s="914"/>
      <c r="N402" s="914"/>
      <c r="O402" s="914"/>
      <c r="P402" s="914"/>
      <c r="Q402" s="484"/>
    </row>
    <row r="403" spans="1:17" s="95" customFormat="1" ht="15.75" hidden="1" customHeight="1" outlineLevel="1">
      <c r="A403" s="484"/>
      <c r="B403" s="917"/>
      <c r="C403" s="926"/>
      <c r="D403" s="922"/>
      <c r="E403" s="922"/>
      <c r="F403" s="924"/>
      <c r="G403" s="92"/>
      <c r="H403" s="90"/>
      <c r="I403" s="922"/>
      <c r="J403" s="915"/>
      <c r="K403" s="915"/>
      <c r="L403" s="915"/>
      <c r="M403" s="915"/>
      <c r="N403" s="915"/>
      <c r="O403" s="915"/>
      <c r="P403" s="915"/>
      <c r="Q403" s="484"/>
    </row>
    <row r="404" spans="1:17" s="95" customFormat="1" ht="15.75" hidden="1" customHeight="1" outlineLevel="1">
      <c r="A404" s="484"/>
      <c r="B404" s="916">
        <v>131</v>
      </c>
      <c r="C404" s="925"/>
      <c r="D404" s="921"/>
      <c r="E404" s="921" t="s">
        <v>19</v>
      </c>
      <c r="F404" s="923" t="str">
        <f>VLOOKUP(E404,$S$14:$T$18,2,0)</f>
        <v>-</v>
      </c>
      <c r="G404" s="84"/>
      <c r="H404" s="82"/>
      <c r="I404" s="921"/>
      <c r="J404" s="913">
        <f t="shared" ref="J404" si="130">SUM(K404:O406)</f>
        <v>0</v>
      </c>
      <c r="K404" s="913"/>
      <c r="L404" s="913"/>
      <c r="M404" s="913"/>
      <c r="N404" s="913"/>
      <c r="O404" s="913"/>
      <c r="P404" s="913"/>
      <c r="Q404" s="484"/>
    </row>
    <row r="405" spans="1:17" s="95" customFormat="1" ht="15.75" hidden="1" customHeight="1" outlineLevel="1">
      <c r="A405" s="484"/>
      <c r="B405" s="916"/>
      <c r="C405" s="925"/>
      <c r="D405" s="921"/>
      <c r="E405" s="921"/>
      <c r="F405" s="923"/>
      <c r="G405" s="87"/>
      <c r="H405" s="82"/>
      <c r="I405" s="921"/>
      <c r="J405" s="914"/>
      <c r="K405" s="914"/>
      <c r="L405" s="914"/>
      <c r="M405" s="914"/>
      <c r="N405" s="914"/>
      <c r="O405" s="914"/>
      <c r="P405" s="914"/>
      <c r="Q405" s="484"/>
    </row>
    <row r="406" spans="1:17" s="95" customFormat="1" ht="15.75" hidden="1" customHeight="1" outlineLevel="1">
      <c r="A406" s="484"/>
      <c r="B406" s="917"/>
      <c r="C406" s="926"/>
      <c r="D406" s="922"/>
      <c r="E406" s="922"/>
      <c r="F406" s="924"/>
      <c r="G406" s="92"/>
      <c r="H406" s="90"/>
      <c r="I406" s="922"/>
      <c r="J406" s="915"/>
      <c r="K406" s="915"/>
      <c r="L406" s="915"/>
      <c r="M406" s="915"/>
      <c r="N406" s="915"/>
      <c r="O406" s="915"/>
      <c r="P406" s="915"/>
      <c r="Q406" s="484"/>
    </row>
    <row r="407" spans="1:17" s="95" customFormat="1" ht="15.75" hidden="1" customHeight="1" outlineLevel="1">
      <c r="A407" s="484"/>
      <c r="B407" s="916">
        <v>132</v>
      </c>
      <c r="C407" s="925"/>
      <c r="D407" s="921"/>
      <c r="E407" s="921" t="s">
        <v>19</v>
      </c>
      <c r="F407" s="923" t="str">
        <f>VLOOKUP(E407,$S$14:$T$18,2,0)</f>
        <v>-</v>
      </c>
      <c r="G407" s="84"/>
      <c r="H407" s="82"/>
      <c r="I407" s="921"/>
      <c r="J407" s="913">
        <f t="shared" ref="J407" si="131">SUM(K407:O409)</f>
        <v>0</v>
      </c>
      <c r="K407" s="913"/>
      <c r="L407" s="913"/>
      <c r="M407" s="913"/>
      <c r="N407" s="913"/>
      <c r="O407" s="913"/>
      <c r="P407" s="913"/>
      <c r="Q407" s="484"/>
    </row>
    <row r="408" spans="1:17" s="95" customFormat="1" ht="15.75" hidden="1" customHeight="1" outlineLevel="1">
      <c r="A408" s="484"/>
      <c r="B408" s="916"/>
      <c r="C408" s="925"/>
      <c r="D408" s="921"/>
      <c r="E408" s="921"/>
      <c r="F408" s="923"/>
      <c r="G408" s="87"/>
      <c r="H408" s="82"/>
      <c r="I408" s="921"/>
      <c r="J408" s="914"/>
      <c r="K408" s="914"/>
      <c r="L408" s="914"/>
      <c r="M408" s="914"/>
      <c r="N408" s="914"/>
      <c r="O408" s="914"/>
      <c r="P408" s="914"/>
      <c r="Q408" s="484"/>
    </row>
    <row r="409" spans="1:17" s="95" customFormat="1" ht="15.75" hidden="1" customHeight="1" outlineLevel="1">
      <c r="A409" s="484"/>
      <c r="B409" s="917"/>
      <c r="C409" s="926"/>
      <c r="D409" s="922"/>
      <c r="E409" s="922"/>
      <c r="F409" s="924"/>
      <c r="G409" s="92"/>
      <c r="H409" s="90"/>
      <c r="I409" s="922"/>
      <c r="J409" s="915"/>
      <c r="K409" s="915"/>
      <c r="L409" s="915"/>
      <c r="M409" s="915"/>
      <c r="N409" s="915"/>
      <c r="O409" s="915"/>
      <c r="P409" s="915"/>
      <c r="Q409" s="484"/>
    </row>
    <row r="410" spans="1:17" s="95" customFormat="1" ht="15.75" hidden="1" customHeight="1" outlineLevel="1">
      <c r="A410" s="484"/>
      <c r="B410" s="916">
        <v>133</v>
      </c>
      <c r="C410" s="925"/>
      <c r="D410" s="921"/>
      <c r="E410" s="921" t="s">
        <v>19</v>
      </c>
      <c r="F410" s="923" t="str">
        <f>VLOOKUP(E410,$S$14:$T$18,2,0)</f>
        <v>-</v>
      </c>
      <c r="G410" s="84"/>
      <c r="H410" s="82"/>
      <c r="I410" s="921"/>
      <c r="J410" s="913">
        <f t="shared" ref="J410" si="132">SUM(K410:O412)</f>
        <v>0</v>
      </c>
      <c r="K410" s="913"/>
      <c r="L410" s="913"/>
      <c r="M410" s="913"/>
      <c r="N410" s="913"/>
      <c r="O410" s="913"/>
      <c r="P410" s="913"/>
      <c r="Q410" s="484"/>
    </row>
    <row r="411" spans="1:17" s="95" customFormat="1" ht="15.75" hidden="1" customHeight="1" outlineLevel="1">
      <c r="A411" s="484"/>
      <c r="B411" s="916"/>
      <c r="C411" s="925"/>
      <c r="D411" s="921"/>
      <c r="E411" s="921"/>
      <c r="F411" s="923"/>
      <c r="G411" s="87"/>
      <c r="H411" s="82"/>
      <c r="I411" s="921"/>
      <c r="J411" s="914"/>
      <c r="K411" s="914"/>
      <c r="L411" s="914"/>
      <c r="M411" s="914"/>
      <c r="N411" s="914"/>
      <c r="O411" s="914"/>
      <c r="P411" s="914"/>
      <c r="Q411" s="484"/>
    </row>
    <row r="412" spans="1:17" s="95" customFormat="1" ht="15.75" hidden="1" customHeight="1" outlineLevel="1">
      <c r="A412" s="484"/>
      <c r="B412" s="917"/>
      <c r="C412" s="926"/>
      <c r="D412" s="922"/>
      <c r="E412" s="922"/>
      <c r="F412" s="924"/>
      <c r="G412" s="92"/>
      <c r="H412" s="90"/>
      <c r="I412" s="922"/>
      <c r="J412" s="915"/>
      <c r="K412" s="915"/>
      <c r="L412" s="915"/>
      <c r="M412" s="915"/>
      <c r="N412" s="915"/>
      <c r="O412" s="915"/>
      <c r="P412" s="915"/>
      <c r="Q412" s="484"/>
    </row>
    <row r="413" spans="1:17" s="95" customFormat="1" ht="15.75" hidden="1" customHeight="1" outlineLevel="1">
      <c r="A413" s="484"/>
      <c r="B413" s="916">
        <v>134</v>
      </c>
      <c r="C413" s="925"/>
      <c r="D413" s="921"/>
      <c r="E413" s="921" t="s">
        <v>19</v>
      </c>
      <c r="F413" s="923" t="str">
        <f>VLOOKUP(E413,$S$14:$T$18,2,0)</f>
        <v>-</v>
      </c>
      <c r="G413" s="84"/>
      <c r="H413" s="82"/>
      <c r="I413" s="921"/>
      <c r="J413" s="913">
        <f t="shared" ref="J413" si="133">SUM(K413:O415)</f>
        <v>0</v>
      </c>
      <c r="K413" s="913"/>
      <c r="L413" s="913"/>
      <c r="M413" s="913"/>
      <c r="N413" s="913"/>
      <c r="O413" s="913"/>
      <c r="P413" s="913"/>
      <c r="Q413" s="484"/>
    </row>
    <row r="414" spans="1:17" s="95" customFormat="1" ht="15.75" hidden="1" customHeight="1" outlineLevel="1">
      <c r="A414" s="484"/>
      <c r="B414" s="916"/>
      <c r="C414" s="925"/>
      <c r="D414" s="921"/>
      <c r="E414" s="921"/>
      <c r="F414" s="923"/>
      <c r="G414" s="87"/>
      <c r="H414" s="82"/>
      <c r="I414" s="921"/>
      <c r="J414" s="914"/>
      <c r="K414" s="914"/>
      <c r="L414" s="914"/>
      <c r="M414" s="914"/>
      <c r="N414" s="914"/>
      <c r="O414" s="914"/>
      <c r="P414" s="914"/>
      <c r="Q414" s="484"/>
    </row>
    <row r="415" spans="1:17" s="95" customFormat="1" ht="15.75" hidden="1" customHeight="1" outlineLevel="1">
      <c r="A415" s="484"/>
      <c r="B415" s="917"/>
      <c r="C415" s="926"/>
      <c r="D415" s="922"/>
      <c r="E415" s="922"/>
      <c r="F415" s="924"/>
      <c r="G415" s="92"/>
      <c r="H415" s="90"/>
      <c r="I415" s="922"/>
      <c r="J415" s="915"/>
      <c r="K415" s="915"/>
      <c r="L415" s="915"/>
      <c r="M415" s="915"/>
      <c r="N415" s="915"/>
      <c r="O415" s="915"/>
      <c r="P415" s="915"/>
      <c r="Q415" s="484"/>
    </row>
    <row r="416" spans="1:17" s="95" customFormat="1" ht="15.75" hidden="1" customHeight="1" outlineLevel="1">
      <c r="A416" s="484"/>
      <c r="B416" s="916">
        <v>135</v>
      </c>
      <c r="C416" s="925"/>
      <c r="D416" s="921"/>
      <c r="E416" s="921" t="s">
        <v>19</v>
      </c>
      <c r="F416" s="923" t="str">
        <f>VLOOKUP(E416,$S$14:$T$18,2,0)</f>
        <v>-</v>
      </c>
      <c r="G416" s="84"/>
      <c r="H416" s="82"/>
      <c r="I416" s="921"/>
      <c r="J416" s="913">
        <f t="shared" ref="J416" si="134">SUM(K416:O418)</f>
        <v>0</v>
      </c>
      <c r="K416" s="913"/>
      <c r="L416" s="913"/>
      <c r="M416" s="913"/>
      <c r="N416" s="913"/>
      <c r="O416" s="913"/>
      <c r="P416" s="913"/>
      <c r="Q416" s="484"/>
    </row>
    <row r="417" spans="1:17" s="95" customFormat="1" ht="15.75" hidden="1" customHeight="1" outlineLevel="1">
      <c r="A417" s="484"/>
      <c r="B417" s="916"/>
      <c r="C417" s="925"/>
      <c r="D417" s="921"/>
      <c r="E417" s="921"/>
      <c r="F417" s="923"/>
      <c r="G417" s="87"/>
      <c r="H417" s="82"/>
      <c r="I417" s="921"/>
      <c r="J417" s="914"/>
      <c r="K417" s="914"/>
      <c r="L417" s="914"/>
      <c r="M417" s="914"/>
      <c r="N417" s="914"/>
      <c r="O417" s="914"/>
      <c r="P417" s="914"/>
      <c r="Q417" s="484"/>
    </row>
    <row r="418" spans="1:17" s="95" customFormat="1" ht="15.75" hidden="1" customHeight="1" outlineLevel="1">
      <c r="A418" s="484"/>
      <c r="B418" s="917"/>
      <c r="C418" s="926"/>
      <c r="D418" s="922"/>
      <c r="E418" s="922"/>
      <c r="F418" s="924"/>
      <c r="G418" s="92"/>
      <c r="H418" s="90"/>
      <c r="I418" s="922"/>
      <c r="J418" s="915"/>
      <c r="K418" s="915"/>
      <c r="L418" s="915"/>
      <c r="M418" s="915"/>
      <c r="N418" s="915"/>
      <c r="O418" s="915"/>
      <c r="P418" s="915"/>
      <c r="Q418" s="484"/>
    </row>
    <row r="419" spans="1:17" s="95" customFormat="1" ht="15.75" hidden="1" customHeight="1" outlineLevel="1">
      <c r="A419" s="484"/>
      <c r="B419" s="916">
        <v>136</v>
      </c>
      <c r="C419" s="925"/>
      <c r="D419" s="921"/>
      <c r="E419" s="921" t="s">
        <v>19</v>
      </c>
      <c r="F419" s="923" t="str">
        <f>VLOOKUP(E419,$S$14:$T$18,2,0)</f>
        <v>-</v>
      </c>
      <c r="G419" s="84"/>
      <c r="H419" s="82"/>
      <c r="I419" s="921"/>
      <c r="J419" s="913">
        <f t="shared" ref="J419" si="135">SUM(K419:O421)</f>
        <v>0</v>
      </c>
      <c r="K419" s="913"/>
      <c r="L419" s="913"/>
      <c r="M419" s="913"/>
      <c r="N419" s="913"/>
      <c r="O419" s="913"/>
      <c r="P419" s="913"/>
      <c r="Q419" s="484"/>
    </row>
    <row r="420" spans="1:17" s="95" customFormat="1" ht="15.75" hidden="1" customHeight="1" outlineLevel="1">
      <c r="A420" s="484"/>
      <c r="B420" s="916"/>
      <c r="C420" s="925"/>
      <c r="D420" s="921"/>
      <c r="E420" s="921"/>
      <c r="F420" s="923"/>
      <c r="G420" s="87"/>
      <c r="H420" s="82"/>
      <c r="I420" s="921"/>
      <c r="J420" s="914"/>
      <c r="K420" s="914"/>
      <c r="L420" s="914"/>
      <c r="M420" s="914"/>
      <c r="N420" s="914"/>
      <c r="O420" s="914"/>
      <c r="P420" s="914"/>
      <c r="Q420" s="484"/>
    </row>
    <row r="421" spans="1:17" s="95" customFormat="1" ht="15.75" hidden="1" customHeight="1" outlineLevel="1">
      <c r="A421" s="484"/>
      <c r="B421" s="917"/>
      <c r="C421" s="926"/>
      <c r="D421" s="922"/>
      <c r="E421" s="922"/>
      <c r="F421" s="924"/>
      <c r="G421" s="92"/>
      <c r="H421" s="90"/>
      <c r="I421" s="922"/>
      <c r="J421" s="915"/>
      <c r="K421" s="915"/>
      <c r="L421" s="915"/>
      <c r="M421" s="915"/>
      <c r="N421" s="915"/>
      <c r="O421" s="915"/>
      <c r="P421" s="915"/>
      <c r="Q421" s="484"/>
    </row>
    <row r="422" spans="1:17" s="95" customFormat="1" ht="15.75" hidden="1" customHeight="1" outlineLevel="1">
      <c r="A422" s="484"/>
      <c r="B422" s="916">
        <v>137</v>
      </c>
      <c r="C422" s="925"/>
      <c r="D422" s="921"/>
      <c r="E422" s="921" t="s">
        <v>19</v>
      </c>
      <c r="F422" s="923" t="str">
        <f>VLOOKUP(E422,$S$14:$T$18,2,0)</f>
        <v>-</v>
      </c>
      <c r="G422" s="84"/>
      <c r="H422" s="82"/>
      <c r="I422" s="921"/>
      <c r="J422" s="913">
        <f t="shared" ref="J422" si="136">SUM(K422:O424)</f>
        <v>0</v>
      </c>
      <c r="K422" s="913"/>
      <c r="L422" s="913"/>
      <c r="M422" s="913"/>
      <c r="N422" s="913"/>
      <c r="O422" s="913"/>
      <c r="P422" s="913"/>
      <c r="Q422" s="484"/>
    </row>
    <row r="423" spans="1:17" s="95" customFormat="1" ht="15.75" hidden="1" customHeight="1" outlineLevel="1">
      <c r="A423" s="484"/>
      <c r="B423" s="916"/>
      <c r="C423" s="925"/>
      <c r="D423" s="921"/>
      <c r="E423" s="921"/>
      <c r="F423" s="923"/>
      <c r="G423" s="87"/>
      <c r="H423" s="82"/>
      <c r="I423" s="921"/>
      <c r="J423" s="914"/>
      <c r="K423" s="914"/>
      <c r="L423" s="914"/>
      <c r="M423" s="914"/>
      <c r="N423" s="914"/>
      <c r="O423" s="914"/>
      <c r="P423" s="914"/>
      <c r="Q423" s="484"/>
    </row>
    <row r="424" spans="1:17" s="95" customFormat="1" ht="15.75" hidden="1" customHeight="1" outlineLevel="1">
      <c r="A424" s="484"/>
      <c r="B424" s="917"/>
      <c r="C424" s="926"/>
      <c r="D424" s="922"/>
      <c r="E424" s="922"/>
      <c r="F424" s="924"/>
      <c r="G424" s="92"/>
      <c r="H424" s="90"/>
      <c r="I424" s="922"/>
      <c r="J424" s="915"/>
      <c r="K424" s="915"/>
      <c r="L424" s="915"/>
      <c r="M424" s="915"/>
      <c r="N424" s="915"/>
      <c r="O424" s="915"/>
      <c r="P424" s="915"/>
      <c r="Q424" s="484"/>
    </row>
    <row r="425" spans="1:17" s="95" customFormat="1" ht="15.75" hidden="1" customHeight="1" outlineLevel="1">
      <c r="A425" s="484"/>
      <c r="B425" s="916">
        <v>138</v>
      </c>
      <c r="C425" s="925"/>
      <c r="D425" s="921"/>
      <c r="E425" s="921" t="s">
        <v>19</v>
      </c>
      <c r="F425" s="923" t="str">
        <f>VLOOKUP(E425,$S$14:$T$18,2,0)</f>
        <v>-</v>
      </c>
      <c r="G425" s="84"/>
      <c r="H425" s="82"/>
      <c r="I425" s="921"/>
      <c r="J425" s="913">
        <f t="shared" ref="J425" si="137">SUM(K425:O427)</f>
        <v>0</v>
      </c>
      <c r="K425" s="913"/>
      <c r="L425" s="913"/>
      <c r="M425" s="913"/>
      <c r="N425" s="913"/>
      <c r="O425" s="913"/>
      <c r="P425" s="913"/>
      <c r="Q425" s="484"/>
    </row>
    <row r="426" spans="1:17" s="95" customFormat="1" ht="15.75" hidden="1" customHeight="1" outlineLevel="1">
      <c r="A426" s="484"/>
      <c r="B426" s="916"/>
      <c r="C426" s="925"/>
      <c r="D426" s="921"/>
      <c r="E426" s="921"/>
      <c r="F426" s="923"/>
      <c r="G426" s="87"/>
      <c r="H426" s="82"/>
      <c r="I426" s="921"/>
      <c r="J426" s="914"/>
      <c r="K426" s="914"/>
      <c r="L426" s="914"/>
      <c r="M426" s="914"/>
      <c r="N426" s="914"/>
      <c r="O426" s="914"/>
      <c r="P426" s="914"/>
      <c r="Q426" s="484"/>
    </row>
    <row r="427" spans="1:17" s="95" customFormat="1" ht="15.75" hidden="1" customHeight="1" outlineLevel="1">
      <c r="A427" s="484"/>
      <c r="B427" s="917"/>
      <c r="C427" s="926"/>
      <c r="D427" s="922"/>
      <c r="E427" s="922"/>
      <c r="F427" s="924"/>
      <c r="G427" s="92"/>
      <c r="H427" s="90"/>
      <c r="I427" s="922"/>
      <c r="J427" s="915"/>
      <c r="K427" s="915"/>
      <c r="L427" s="915"/>
      <c r="M427" s="915"/>
      <c r="N427" s="915"/>
      <c r="O427" s="915"/>
      <c r="P427" s="915"/>
      <c r="Q427" s="484"/>
    </row>
    <row r="428" spans="1:17" s="95" customFormat="1" ht="15.75" hidden="1" customHeight="1" outlineLevel="1">
      <c r="A428" s="484"/>
      <c r="B428" s="916">
        <v>139</v>
      </c>
      <c r="C428" s="925"/>
      <c r="D428" s="921"/>
      <c r="E428" s="921" t="s">
        <v>19</v>
      </c>
      <c r="F428" s="923" t="str">
        <f>VLOOKUP(E428,$S$14:$T$18,2,0)</f>
        <v>-</v>
      </c>
      <c r="G428" s="84"/>
      <c r="H428" s="82"/>
      <c r="I428" s="921"/>
      <c r="J428" s="913">
        <f t="shared" ref="J428" si="138">SUM(K428:O430)</f>
        <v>0</v>
      </c>
      <c r="K428" s="913"/>
      <c r="L428" s="913"/>
      <c r="M428" s="913"/>
      <c r="N428" s="913"/>
      <c r="O428" s="913"/>
      <c r="P428" s="913"/>
      <c r="Q428" s="484"/>
    </row>
    <row r="429" spans="1:17" s="95" customFormat="1" ht="15.75" hidden="1" customHeight="1" outlineLevel="1">
      <c r="A429" s="484"/>
      <c r="B429" s="916"/>
      <c r="C429" s="925"/>
      <c r="D429" s="921"/>
      <c r="E429" s="921"/>
      <c r="F429" s="923"/>
      <c r="G429" s="87"/>
      <c r="H429" s="82"/>
      <c r="I429" s="921"/>
      <c r="J429" s="914"/>
      <c r="K429" s="914"/>
      <c r="L429" s="914"/>
      <c r="M429" s="914"/>
      <c r="N429" s="914"/>
      <c r="O429" s="914"/>
      <c r="P429" s="914"/>
      <c r="Q429" s="484"/>
    </row>
    <row r="430" spans="1:17" s="95" customFormat="1" ht="15.75" hidden="1" customHeight="1" outlineLevel="1">
      <c r="A430" s="484"/>
      <c r="B430" s="917"/>
      <c r="C430" s="926"/>
      <c r="D430" s="922"/>
      <c r="E430" s="922"/>
      <c r="F430" s="924"/>
      <c r="G430" s="92"/>
      <c r="H430" s="90"/>
      <c r="I430" s="922"/>
      <c r="J430" s="915"/>
      <c r="K430" s="915"/>
      <c r="L430" s="915"/>
      <c r="M430" s="915"/>
      <c r="N430" s="915"/>
      <c r="O430" s="915"/>
      <c r="P430" s="915"/>
      <c r="Q430" s="484"/>
    </row>
    <row r="431" spans="1:17" s="95" customFormat="1" ht="15.75" hidden="1" customHeight="1" outlineLevel="1">
      <c r="A431" s="484"/>
      <c r="B431" s="916">
        <v>140</v>
      </c>
      <c r="C431" s="925"/>
      <c r="D431" s="921"/>
      <c r="E431" s="921" t="s">
        <v>19</v>
      </c>
      <c r="F431" s="923" t="str">
        <f>VLOOKUP(E431,$S$14:$T$18,2,0)</f>
        <v>-</v>
      </c>
      <c r="G431" s="84"/>
      <c r="H431" s="82"/>
      <c r="I431" s="921"/>
      <c r="J431" s="913">
        <f t="shared" ref="J431" si="139">SUM(K431:O433)</f>
        <v>0</v>
      </c>
      <c r="K431" s="913"/>
      <c r="L431" s="913"/>
      <c r="M431" s="913"/>
      <c r="N431" s="913"/>
      <c r="O431" s="913"/>
      <c r="P431" s="913"/>
      <c r="Q431" s="484"/>
    </row>
    <row r="432" spans="1:17" s="95" customFormat="1" ht="15.75" hidden="1" customHeight="1" outlineLevel="1">
      <c r="A432" s="484"/>
      <c r="B432" s="916"/>
      <c r="C432" s="925"/>
      <c r="D432" s="921"/>
      <c r="E432" s="921"/>
      <c r="F432" s="923"/>
      <c r="G432" s="87"/>
      <c r="H432" s="82"/>
      <c r="I432" s="921"/>
      <c r="J432" s="914"/>
      <c r="K432" s="914"/>
      <c r="L432" s="914"/>
      <c r="M432" s="914"/>
      <c r="N432" s="914"/>
      <c r="O432" s="914"/>
      <c r="P432" s="914"/>
      <c r="Q432" s="484"/>
    </row>
    <row r="433" spans="1:17" s="95" customFormat="1" ht="15.75" hidden="1" customHeight="1" outlineLevel="1">
      <c r="A433" s="484"/>
      <c r="B433" s="917"/>
      <c r="C433" s="926"/>
      <c r="D433" s="922"/>
      <c r="E433" s="922"/>
      <c r="F433" s="924"/>
      <c r="G433" s="92"/>
      <c r="H433" s="90"/>
      <c r="I433" s="922"/>
      <c r="J433" s="915"/>
      <c r="K433" s="915"/>
      <c r="L433" s="915"/>
      <c r="M433" s="915"/>
      <c r="N433" s="915"/>
      <c r="O433" s="915"/>
      <c r="P433" s="915"/>
      <c r="Q433" s="484"/>
    </row>
    <row r="434" spans="1:17" s="95" customFormat="1" ht="15.75" hidden="1" customHeight="1" outlineLevel="1">
      <c r="A434" s="484"/>
      <c r="B434" s="916">
        <v>141</v>
      </c>
      <c r="C434" s="925"/>
      <c r="D434" s="921"/>
      <c r="E434" s="921" t="s">
        <v>19</v>
      </c>
      <c r="F434" s="923" t="str">
        <f>VLOOKUP(E434,$S$14:$T$18,2,0)</f>
        <v>-</v>
      </c>
      <c r="G434" s="84"/>
      <c r="H434" s="82"/>
      <c r="I434" s="921"/>
      <c r="J434" s="913">
        <f t="shared" ref="J434" si="140">SUM(K434:O436)</f>
        <v>0</v>
      </c>
      <c r="K434" s="913"/>
      <c r="L434" s="913"/>
      <c r="M434" s="913"/>
      <c r="N434" s="913"/>
      <c r="O434" s="913"/>
      <c r="P434" s="913"/>
      <c r="Q434" s="484"/>
    </row>
    <row r="435" spans="1:17" s="95" customFormat="1" ht="15.75" hidden="1" customHeight="1" outlineLevel="1">
      <c r="A435" s="484"/>
      <c r="B435" s="916"/>
      <c r="C435" s="925"/>
      <c r="D435" s="921"/>
      <c r="E435" s="921"/>
      <c r="F435" s="923"/>
      <c r="G435" s="87"/>
      <c r="H435" s="82"/>
      <c r="I435" s="921"/>
      <c r="J435" s="914"/>
      <c r="K435" s="914"/>
      <c r="L435" s="914"/>
      <c r="M435" s="914"/>
      <c r="N435" s="914"/>
      <c r="O435" s="914"/>
      <c r="P435" s="914"/>
      <c r="Q435" s="484"/>
    </row>
    <row r="436" spans="1:17" s="95" customFormat="1" ht="15.75" hidden="1" customHeight="1" outlineLevel="1">
      <c r="A436" s="484"/>
      <c r="B436" s="917"/>
      <c r="C436" s="926"/>
      <c r="D436" s="922"/>
      <c r="E436" s="922"/>
      <c r="F436" s="924"/>
      <c r="G436" s="92"/>
      <c r="H436" s="90"/>
      <c r="I436" s="922"/>
      <c r="J436" s="915"/>
      <c r="K436" s="915"/>
      <c r="L436" s="915"/>
      <c r="M436" s="915"/>
      <c r="N436" s="915"/>
      <c r="O436" s="915"/>
      <c r="P436" s="915"/>
      <c r="Q436" s="484"/>
    </row>
    <row r="437" spans="1:17" s="95" customFormat="1" ht="15.75" hidden="1" customHeight="1" outlineLevel="1">
      <c r="A437" s="484"/>
      <c r="B437" s="916">
        <v>142</v>
      </c>
      <c r="C437" s="925"/>
      <c r="D437" s="921"/>
      <c r="E437" s="921" t="s">
        <v>19</v>
      </c>
      <c r="F437" s="923" t="str">
        <f>VLOOKUP(E437,$S$14:$T$18,2,0)</f>
        <v>-</v>
      </c>
      <c r="G437" s="84"/>
      <c r="H437" s="82"/>
      <c r="I437" s="921"/>
      <c r="J437" s="913">
        <f t="shared" ref="J437" si="141">SUM(K437:O439)</f>
        <v>0</v>
      </c>
      <c r="K437" s="913"/>
      <c r="L437" s="913"/>
      <c r="M437" s="913"/>
      <c r="N437" s="913"/>
      <c r="O437" s="913"/>
      <c r="P437" s="913"/>
      <c r="Q437" s="484"/>
    </row>
    <row r="438" spans="1:17" s="95" customFormat="1" ht="15.75" hidden="1" customHeight="1" outlineLevel="1">
      <c r="A438" s="484"/>
      <c r="B438" s="916"/>
      <c r="C438" s="925"/>
      <c r="D438" s="921"/>
      <c r="E438" s="921"/>
      <c r="F438" s="923"/>
      <c r="G438" s="87"/>
      <c r="H438" s="82"/>
      <c r="I438" s="921"/>
      <c r="J438" s="914"/>
      <c r="K438" s="914"/>
      <c r="L438" s="914"/>
      <c r="M438" s="914"/>
      <c r="N438" s="914"/>
      <c r="O438" s="914"/>
      <c r="P438" s="914"/>
      <c r="Q438" s="484"/>
    </row>
    <row r="439" spans="1:17" s="95" customFormat="1" ht="15.75" hidden="1" customHeight="1" outlineLevel="1">
      <c r="A439" s="484"/>
      <c r="B439" s="917"/>
      <c r="C439" s="926"/>
      <c r="D439" s="922"/>
      <c r="E439" s="922"/>
      <c r="F439" s="924"/>
      <c r="G439" s="92"/>
      <c r="H439" s="90"/>
      <c r="I439" s="922"/>
      <c r="J439" s="915"/>
      <c r="K439" s="915"/>
      <c r="L439" s="915"/>
      <c r="M439" s="915"/>
      <c r="N439" s="915"/>
      <c r="O439" s="915"/>
      <c r="P439" s="915"/>
      <c r="Q439" s="484"/>
    </row>
    <row r="440" spans="1:17" s="95" customFormat="1" ht="15.75" hidden="1" customHeight="1" outlineLevel="1">
      <c r="A440" s="484"/>
      <c r="B440" s="916">
        <v>143</v>
      </c>
      <c r="C440" s="925"/>
      <c r="D440" s="921"/>
      <c r="E440" s="921" t="s">
        <v>19</v>
      </c>
      <c r="F440" s="923" t="str">
        <f>VLOOKUP(E440,$S$14:$T$18,2,0)</f>
        <v>-</v>
      </c>
      <c r="G440" s="84"/>
      <c r="H440" s="82"/>
      <c r="I440" s="921"/>
      <c r="J440" s="913">
        <f t="shared" ref="J440" si="142">SUM(K440:O442)</f>
        <v>0</v>
      </c>
      <c r="K440" s="913"/>
      <c r="L440" s="913"/>
      <c r="M440" s="913"/>
      <c r="N440" s="913"/>
      <c r="O440" s="913"/>
      <c r="P440" s="913"/>
      <c r="Q440" s="484"/>
    </row>
    <row r="441" spans="1:17" s="95" customFormat="1" ht="15.75" hidden="1" customHeight="1" outlineLevel="1">
      <c r="A441" s="484"/>
      <c r="B441" s="916"/>
      <c r="C441" s="925"/>
      <c r="D441" s="921"/>
      <c r="E441" s="921"/>
      <c r="F441" s="923"/>
      <c r="G441" s="87"/>
      <c r="H441" s="82"/>
      <c r="I441" s="921"/>
      <c r="J441" s="914"/>
      <c r="K441" s="914"/>
      <c r="L441" s="914"/>
      <c r="M441" s="914"/>
      <c r="N441" s="914"/>
      <c r="O441" s="914"/>
      <c r="P441" s="914"/>
      <c r="Q441" s="484"/>
    </row>
    <row r="442" spans="1:17" s="95" customFormat="1" ht="15.75" hidden="1" customHeight="1" outlineLevel="1">
      <c r="A442" s="484"/>
      <c r="B442" s="917"/>
      <c r="C442" s="926"/>
      <c r="D442" s="922"/>
      <c r="E442" s="922"/>
      <c r="F442" s="924"/>
      <c r="G442" s="92"/>
      <c r="H442" s="90"/>
      <c r="I442" s="922"/>
      <c r="J442" s="915"/>
      <c r="K442" s="915"/>
      <c r="L442" s="915"/>
      <c r="M442" s="915"/>
      <c r="N442" s="915"/>
      <c r="O442" s="915"/>
      <c r="P442" s="915"/>
      <c r="Q442" s="484"/>
    </row>
    <row r="443" spans="1:17" s="95" customFormat="1" ht="15.75" hidden="1" customHeight="1" outlineLevel="1">
      <c r="A443" s="484"/>
      <c r="B443" s="916">
        <v>144</v>
      </c>
      <c r="C443" s="925"/>
      <c r="D443" s="921"/>
      <c r="E443" s="921" t="s">
        <v>19</v>
      </c>
      <c r="F443" s="923" t="str">
        <f>VLOOKUP(E443,$S$14:$T$18,2,0)</f>
        <v>-</v>
      </c>
      <c r="G443" s="84"/>
      <c r="H443" s="82"/>
      <c r="I443" s="921"/>
      <c r="J443" s="913">
        <f t="shared" ref="J443" si="143">SUM(K443:O445)</f>
        <v>0</v>
      </c>
      <c r="K443" s="913"/>
      <c r="L443" s="913"/>
      <c r="M443" s="913"/>
      <c r="N443" s="913"/>
      <c r="O443" s="913"/>
      <c r="P443" s="913"/>
      <c r="Q443" s="484"/>
    </row>
    <row r="444" spans="1:17" s="95" customFormat="1" ht="15.75" hidden="1" customHeight="1" outlineLevel="1">
      <c r="A444" s="484"/>
      <c r="B444" s="916"/>
      <c r="C444" s="925"/>
      <c r="D444" s="921"/>
      <c r="E444" s="921"/>
      <c r="F444" s="923"/>
      <c r="G444" s="87"/>
      <c r="H444" s="82"/>
      <c r="I444" s="921"/>
      <c r="J444" s="914"/>
      <c r="K444" s="914"/>
      <c r="L444" s="914"/>
      <c r="M444" s="914"/>
      <c r="N444" s="914"/>
      <c r="O444" s="914"/>
      <c r="P444" s="914"/>
      <c r="Q444" s="484"/>
    </row>
    <row r="445" spans="1:17" s="95" customFormat="1" ht="15.75" hidden="1" customHeight="1" outlineLevel="1">
      <c r="A445" s="484"/>
      <c r="B445" s="917"/>
      <c r="C445" s="926"/>
      <c r="D445" s="922"/>
      <c r="E445" s="922"/>
      <c r="F445" s="924"/>
      <c r="G445" s="92"/>
      <c r="H445" s="90"/>
      <c r="I445" s="922"/>
      <c r="J445" s="915"/>
      <c r="K445" s="915"/>
      <c r="L445" s="915"/>
      <c r="M445" s="915"/>
      <c r="N445" s="915"/>
      <c r="O445" s="915"/>
      <c r="P445" s="915"/>
      <c r="Q445" s="484"/>
    </row>
    <row r="446" spans="1:17" s="95" customFormat="1" ht="15.75" hidden="1" customHeight="1" outlineLevel="1">
      <c r="A446" s="484"/>
      <c r="B446" s="916">
        <v>145</v>
      </c>
      <c r="C446" s="925"/>
      <c r="D446" s="921"/>
      <c r="E446" s="921" t="s">
        <v>19</v>
      </c>
      <c r="F446" s="923" t="str">
        <f>VLOOKUP(E446,$S$14:$T$18,2,0)</f>
        <v>-</v>
      </c>
      <c r="G446" s="84"/>
      <c r="H446" s="82"/>
      <c r="I446" s="921"/>
      <c r="J446" s="913">
        <f t="shared" ref="J446" si="144">SUM(K446:O448)</f>
        <v>0</v>
      </c>
      <c r="K446" s="913"/>
      <c r="L446" s="913"/>
      <c r="M446" s="913"/>
      <c r="N446" s="913"/>
      <c r="O446" s="913"/>
      <c r="P446" s="913"/>
      <c r="Q446" s="484"/>
    </row>
    <row r="447" spans="1:17" s="95" customFormat="1" ht="15.75" hidden="1" customHeight="1" outlineLevel="1">
      <c r="A447" s="484"/>
      <c r="B447" s="916"/>
      <c r="C447" s="925"/>
      <c r="D447" s="921"/>
      <c r="E447" s="921"/>
      <c r="F447" s="923"/>
      <c r="G447" s="87"/>
      <c r="H447" s="82"/>
      <c r="I447" s="921"/>
      <c r="J447" s="914"/>
      <c r="K447" s="914"/>
      <c r="L447" s="914"/>
      <c r="M447" s="914"/>
      <c r="N447" s="914"/>
      <c r="O447" s="914"/>
      <c r="P447" s="914"/>
      <c r="Q447" s="484"/>
    </row>
    <row r="448" spans="1:17" s="95" customFormat="1" ht="15.75" hidden="1" customHeight="1" outlineLevel="1">
      <c r="A448" s="484"/>
      <c r="B448" s="917"/>
      <c r="C448" s="926"/>
      <c r="D448" s="922"/>
      <c r="E448" s="922"/>
      <c r="F448" s="924"/>
      <c r="G448" s="92"/>
      <c r="H448" s="90"/>
      <c r="I448" s="922"/>
      <c r="J448" s="915"/>
      <c r="K448" s="915"/>
      <c r="L448" s="915"/>
      <c r="M448" s="915"/>
      <c r="N448" s="915"/>
      <c r="O448" s="915"/>
      <c r="P448" s="915"/>
      <c r="Q448" s="484"/>
    </row>
    <row r="449" spans="1:17" s="95" customFormat="1" ht="15.75" hidden="1" customHeight="1" outlineLevel="1">
      <c r="A449" s="484"/>
      <c r="B449" s="916">
        <v>146</v>
      </c>
      <c r="C449" s="925"/>
      <c r="D449" s="921"/>
      <c r="E449" s="921" t="s">
        <v>19</v>
      </c>
      <c r="F449" s="923" t="str">
        <f>VLOOKUP(E449,$S$14:$T$18,2,0)</f>
        <v>-</v>
      </c>
      <c r="G449" s="84"/>
      <c r="H449" s="82"/>
      <c r="I449" s="921"/>
      <c r="J449" s="913">
        <f t="shared" ref="J449" si="145">SUM(K449:O451)</f>
        <v>0</v>
      </c>
      <c r="K449" s="913"/>
      <c r="L449" s="913"/>
      <c r="M449" s="913"/>
      <c r="N449" s="913"/>
      <c r="O449" s="913"/>
      <c r="P449" s="913"/>
      <c r="Q449" s="484"/>
    </row>
    <row r="450" spans="1:17" s="95" customFormat="1" ht="15.75" hidden="1" customHeight="1" outlineLevel="1">
      <c r="A450" s="484"/>
      <c r="B450" s="916"/>
      <c r="C450" s="925"/>
      <c r="D450" s="921"/>
      <c r="E450" s="921"/>
      <c r="F450" s="923"/>
      <c r="G450" s="87"/>
      <c r="H450" s="82"/>
      <c r="I450" s="921"/>
      <c r="J450" s="914"/>
      <c r="K450" s="914"/>
      <c r="L450" s="914"/>
      <c r="M450" s="914"/>
      <c r="N450" s="914"/>
      <c r="O450" s="914"/>
      <c r="P450" s="914"/>
      <c r="Q450" s="484"/>
    </row>
    <row r="451" spans="1:17" s="95" customFormat="1" ht="15.75" hidden="1" customHeight="1" outlineLevel="1">
      <c r="A451" s="484"/>
      <c r="B451" s="917"/>
      <c r="C451" s="926"/>
      <c r="D451" s="922"/>
      <c r="E451" s="922"/>
      <c r="F451" s="924"/>
      <c r="G451" s="92"/>
      <c r="H451" s="90"/>
      <c r="I451" s="922"/>
      <c r="J451" s="915"/>
      <c r="K451" s="915"/>
      <c r="L451" s="915"/>
      <c r="M451" s="915"/>
      <c r="N451" s="915"/>
      <c r="O451" s="915"/>
      <c r="P451" s="915"/>
      <c r="Q451" s="484"/>
    </row>
    <row r="452" spans="1:17" s="95" customFormat="1" ht="15.75" hidden="1" customHeight="1" outlineLevel="1">
      <c r="A452" s="484"/>
      <c r="B452" s="916">
        <v>147</v>
      </c>
      <c r="C452" s="925"/>
      <c r="D452" s="921"/>
      <c r="E452" s="921" t="s">
        <v>19</v>
      </c>
      <c r="F452" s="923" t="str">
        <f>VLOOKUP(E452,$S$14:$T$18,2,0)</f>
        <v>-</v>
      </c>
      <c r="G452" s="84"/>
      <c r="H452" s="82"/>
      <c r="I452" s="921"/>
      <c r="J452" s="913">
        <f t="shared" ref="J452" si="146">SUM(K452:O454)</f>
        <v>0</v>
      </c>
      <c r="K452" s="913"/>
      <c r="L452" s="913"/>
      <c r="M452" s="913"/>
      <c r="N452" s="913"/>
      <c r="O452" s="913"/>
      <c r="P452" s="913"/>
      <c r="Q452" s="484"/>
    </row>
    <row r="453" spans="1:17" s="95" customFormat="1" ht="15.75" hidden="1" customHeight="1" outlineLevel="1">
      <c r="A453" s="484"/>
      <c r="B453" s="916"/>
      <c r="C453" s="925"/>
      <c r="D453" s="921"/>
      <c r="E453" s="921"/>
      <c r="F453" s="923"/>
      <c r="G453" s="87"/>
      <c r="H453" s="82"/>
      <c r="I453" s="921"/>
      <c r="J453" s="914"/>
      <c r="K453" s="914"/>
      <c r="L453" s="914"/>
      <c r="M453" s="914"/>
      <c r="N453" s="914"/>
      <c r="O453" s="914"/>
      <c r="P453" s="914"/>
      <c r="Q453" s="484"/>
    </row>
    <row r="454" spans="1:17" s="95" customFormat="1" ht="15.75" hidden="1" customHeight="1" outlineLevel="1">
      <c r="A454" s="484"/>
      <c r="B454" s="917"/>
      <c r="C454" s="926"/>
      <c r="D454" s="922"/>
      <c r="E454" s="922"/>
      <c r="F454" s="924"/>
      <c r="G454" s="92"/>
      <c r="H454" s="90"/>
      <c r="I454" s="922"/>
      <c r="J454" s="915"/>
      <c r="K454" s="915"/>
      <c r="L454" s="915"/>
      <c r="M454" s="915"/>
      <c r="N454" s="915"/>
      <c r="O454" s="915"/>
      <c r="P454" s="915"/>
      <c r="Q454" s="484"/>
    </row>
    <row r="455" spans="1:17" s="95" customFormat="1" ht="15.75" hidden="1" customHeight="1" outlineLevel="1">
      <c r="A455" s="484"/>
      <c r="B455" s="916">
        <v>148</v>
      </c>
      <c r="C455" s="925"/>
      <c r="D455" s="921"/>
      <c r="E455" s="921" t="s">
        <v>19</v>
      </c>
      <c r="F455" s="923" t="str">
        <f>VLOOKUP(E455,$S$14:$T$18,2,0)</f>
        <v>-</v>
      </c>
      <c r="G455" s="84"/>
      <c r="H455" s="82"/>
      <c r="I455" s="921"/>
      <c r="J455" s="913">
        <f t="shared" ref="J455" si="147">SUM(K455:O457)</f>
        <v>0</v>
      </c>
      <c r="K455" s="913"/>
      <c r="L455" s="913"/>
      <c r="M455" s="913"/>
      <c r="N455" s="913"/>
      <c r="O455" s="913"/>
      <c r="P455" s="913"/>
      <c r="Q455" s="484"/>
    </row>
    <row r="456" spans="1:17" s="95" customFormat="1" ht="15.75" hidden="1" customHeight="1" outlineLevel="1">
      <c r="A456" s="484"/>
      <c r="B456" s="916"/>
      <c r="C456" s="925"/>
      <c r="D456" s="921"/>
      <c r="E456" s="921"/>
      <c r="F456" s="923"/>
      <c r="G456" s="87"/>
      <c r="H456" s="82"/>
      <c r="I456" s="921"/>
      <c r="J456" s="914"/>
      <c r="K456" s="914"/>
      <c r="L456" s="914"/>
      <c r="M456" s="914"/>
      <c r="N456" s="914"/>
      <c r="O456" s="914"/>
      <c r="P456" s="914"/>
      <c r="Q456" s="484"/>
    </row>
    <row r="457" spans="1:17" s="95" customFormat="1" ht="15.75" hidden="1" customHeight="1" outlineLevel="1">
      <c r="A457" s="484"/>
      <c r="B457" s="917"/>
      <c r="C457" s="926"/>
      <c r="D457" s="922"/>
      <c r="E457" s="922"/>
      <c r="F457" s="924"/>
      <c r="G457" s="92"/>
      <c r="H457" s="90"/>
      <c r="I457" s="922"/>
      <c r="J457" s="915"/>
      <c r="K457" s="915"/>
      <c r="L457" s="915"/>
      <c r="M457" s="915"/>
      <c r="N457" s="915"/>
      <c r="O457" s="915"/>
      <c r="P457" s="915"/>
      <c r="Q457" s="484"/>
    </row>
    <row r="458" spans="1:17" s="95" customFormat="1" ht="15.75" hidden="1" customHeight="1" outlineLevel="1">
      <c r="A458" s="484"/>
      <c r="B458" s="916">
        <v>149</v>
      </c>
      <c r="C458" s="925"/>
      <c r="D458" s="921"/>
      <c r="E458" s="921" t="s">
        <v>19</v>
      </c>
      <c r="F458" s="923" t="str">
        <f>VLOOKUP(E458,$S$14:$T$18,2,0)</f>
        <v>-</v>
      </c>
      <c r="G458" s="84"/>
      <c r="H458" s="82"/>
      <c r="I458" s="921"/>
      <c r="J458" s="913">
        <f t="shared" ref="J458" si="148">SUM(K458:O460)</f>
        <v>0</v>
      </c>
      <c r="K458" s="913"/>
      <c r="L458" s="913"/>
      <c r="M458" s="913"/>
      <c r="N458" s="913"/>
      <c r="O458" s="913"/>
      <c r="P458" s="913"/>
      <c r="Q458" s="484"/>
    </row>
    <row r="459" spans="1:17" s="95" customFormat="1" ht="15.75" hidden="1" customHeight="1" outlineLevel="1">
      <c r="A459" s="484"/>
      <c r="B459" s="916"/>
      <c r="C459" s="925"/>
      <c r="D459" s="921"/>
      <c r="E459" s="921"/>
      <c r="F459" s="923"/>
      <c r="G459" s="87"/>
      <c r="H459" s="82"/>
      <c r="I459" s="921"/>
      <c r="J459" s="914"/>
      <c r="K459" s="914"/>
      <c r="L459" s="914"/>
      <c r="M459" s="914"/>
      <c r="N459" s="914"/>
      <c r="O459" s="914"/>
      <c r="P459" s="914"/>
      <c r="Q459" s="484"/>
    </row>
    <row r="460" spans="1:17" s="95" customFormat="1" ht="15.75" hidden="1" customHeight="1" outlineLevel="1">
      <c r="A460" s="484"/>
      <c r="B460" s="917"/>
      <c r="C460" s="926"/>
      <c r="D460" s="922"/>
      <c r="E460" s="922"/>
      <c r="F460" s="924"/>
      <c r="G460" s="92"/>
      <c r="H460" s="90"/>
      <c r="I460" s="922"/>
      <c r="J460" s="915"/>
      <c r="K460" s="915"/>
      <c r="L460" s="915"/>
      <c r="M460" s="915"/>
      <c r="N460" s="915"/>
      <c r="O460" s="915"/>
      <c r="P460" s="915"/>
      <c r="Q460" s="484"/>
    </row>
    <row r="461" spans="1:17" s="95" customFormat="1" ht="15.75" hidden="1" customHeight="1" outlineLevel="1">
      <c r="A461" s="484"/>
      <c r="B461" s="916">
        <v>150</v>
      </c>
      <c r="C461" s="925"/>
      <c r="D461" s="921"/>
      <c r="E461" s="921" t="s">
        <v>19</v>
      </c>
      <c r="F461" s="923" t="str">
        <f>VLOOKUP(E461,$S$14:$T$18,2,0)</f>
        <v>-</v>
      </c>
      <c r="G461" s="84"/>
      <c r="H461" s="82"/>
      <c r="I461" s="921"/>
      <c r="J461" s="913">
        <f t="shared" ref="J461" si="149">SUM(K461:O463)</f>
        <v>0</v>
      </c>
      <c r="K461" s="913"/>
      <c r="L461" s="913"/>
      <c r="M461" s="913"/>
      <c r="N461" s="913"/>
      <c r="O461" s="913"/>
      <c r="P461" s="913"/>
      <c r="Q461" s="484"/>
    </row>
    <row r="462" spans="1:17" s="95" customFormat="1" ht="15.75" hidden="1" customHeight="1" outlineLevel="1">
      <c r="A462" s="484"/>
      <c r="B462" s="916"/>
      <c r="C462" s="925"/>
      <c r="D462" s="921"/>
      <c r="E462" s="921"/>
      <c r="F462" s="923"/>
      <c r="G462" s="87"/>
      <c r="H462" s="82"/>
      <c r="I462" s="921"/>
      <c r="J462" s="914"/>
      <c r="K462" s="914"/>
      <c r="L462" s="914"/>
      <c r="M462" s="914"/>
      <c r="N462" s="914"/>
      <c r="O462" s="914"/>
      <c r="P462" s="914"/>
      <c r="Q462" s="484"/>
    </row>
    <row r="463" spans="1:17" s="95" customFormat="1" ht="15.75" hidden="1" customHeight="1" outlineLevel="1">
      <c r="A463" s="484"/>
      <c r="B463" s="917"/>
      <c r="C463" s="926"/>
      <c r="D463" s="922"/>
      <c r="E463" s="922"/>
      <c r="F463" s="924"/>
      <c r="G463" s="92"/>
      <c r="H463" s="90"/>
      <c r="I463" s="922"/>
      <c r="J463" s="915"/>
      <c r="K463" s="915"/>
      <c r="L463" s="915"/>
      <c r="M463" s="915"/>
      <c r="N463" s="915"/>
      <c r="O463" s="915"/>
      <c r="P463" s="915"/>
      <c r="Q463" s="484"/>
    </row>
    <row r="464" spans="1:17" s="95" customFormat="1" ht="15.75" hidden="1" customHeight="1" outlineLevel="1">
      <c r="A464" s="484"/>
      <c r="B464" s="916">
        <v>151</v>
      </c>
      <c r="C464" s="925"/>
      <c r="D464" s="921"/>
      <c r="E464" s="921" t="s">
        <v>19</v>
      </c>
      <c r="F464" s="923" t="str">
        <f>VLOOKUP(E464,$S$14:$T$18,2,0)</f>
        <v>-</v>
      </c>
      <c r="G464" s="84"/>
      <c r="H464" s="82"/>
      <c r="I464" s="921"/>
      <c r="J464" s="913">
        <f t="shared" ref="J464" si="150">SUM(K464:O466)</f>
        <v>0</v>
      </c>
      <c r="K464" s="913"/>
      <c r="L464" s="913"/>
      <c r="M464" s="913"/>
      <c r="N464" s="913"/>
      <c r="O464" s="913"/>
      <c r="P464" s="913"/>
      <c r="Q464" s="484"/>
    </row>
    <row r="465" spans="1:17" s="95" customFormat="1" ht="15.75" hidden="1" customHeight="1" outlineLevel="1">
      <c r="A465" s="484"/>
      <c r="B465" s="916"/>
      <c r="C465" s="925"/>
      <c r="D465" s="921"/>
      <c r="E465" s="921"/>
      <c r="F465" s="923"/>
      <c r="G465" s="87"/>
      <c r="H465" s="82"/>
      <c r="I465" s="921"/>
      <c r="J465" s="914"/>
      <c r="K465" s="914"/>
      <c r="L465" s="914"/>
      <c r="M465" s="914"/>
      <c r="N465" s="914"/>
      <c r="O465" s="914"/>
      <c r="P465" s="914"/>
      <c r="Q465" s="484"/>
    </row>
    <row r="466" spans="1:17" s="95" customFormat="1" ht="15.75" hidden="1" customHeight="1" outlineLevel="1">
      <c r="A466" s="484"/>
      <c r="B466" s="917"/>
      <c r="C466" s="926"/>
      <c r="D466" s="922"/>
      <c r="E466" s="922"/>
      <c r="F466" s="924"/>
      <c r="G466" s="92"/>
      <c r="H466" s="90"/>
      <c r="I466" s="922"/>
      <c r="J466" s="915"/>
      <c r="K466" s="915"/>
      <c r="L466" s="915"/>
      <c r="M466" s="915"/>
      <c r="N466" s="915"/>
      <c r="O466" s="915"/>
      <c r="P466" s="915"/>
      <c r="Q466" s="484"/>
    </row>
    <row r="467" spans="1:17" s="95" customFormat="1" ht="15.75" hidden="1" customHeight="1" outlineLevel="1">
      <c r="A467" s="484"/>
      <c r="B467" s="916">
        <v>152</v>
      </c>
      <c r="C467" s="925"/>
      <c r="D467" s="921"/>
      <c r="E467" s="921" t="s">
        <v>19</v>
      </c>
      <c r="F467" s="923" t="str">
        <f>VLOOKUP(E467,$S$14:$T$18,2,0)</f>
        <v>-</v>
      </c>
      <c r="G467" s="84"/>
      <c r="H467" s="82"/>
      <c r="I467" s="921"/>
      <c r="J467" s="913">
        <f t="shared" ref="J467" si="151">SUM(K467:O469)</f>
        <v>0</v>
      </c>
      <c r="K467" s="913"/>
      <c r="L467" s="913"/>
      <c r="M467" s="913"/>
      <c r="N467" s="913"/>
      <c r="O467" s="913"/>
      <c r="P467" s="913"/>
      <c r="Q467" s="484"/>
    </row>
    <row r="468" spans="1:17" s="95" customFormat="1" ht="15.75" hidden="1" customHeight="1" outlineLevel="1">
      <c r="A468" s="484"/>
      <c r="B468" s="916"/>
      <c r="C468" s="925"/>
      <c r="D468" s="921"/>
      <c r="E468" s="921"/>
      <c r="F468" s="923"/>
      <c r="G468" s="87"/>
      <c r="H468" s="82"/>
      <c r="I468" s="921"/>
      <c r="J468" s="914"/>
      <c r="K468" s="914"/>
      <c r="L468" s="914"/>
      <c r="M468" s="914"/>
      <c r="N468" s="914"/>
      <c r="O468" s="914"/>
      <c r="P468" s="914"/>
      <c r="Q468" s="484"/>
    </row>
    <row r="469" spans="1:17" s="95" customFormat="1" ht="15.75" hidden="1" customHeight="1" outlineLevel="1">
      <c r="A469" s="484"/>
      <c r="B469" s="917"/>
      <c r="C469" s="926"/>
      <c r="D469" s="922"/>
      <c r="E469" s="922"/>
      <c r="F469" s="924"/>
      <c r="G469" s="92"/>
      <c r="H469" s="90"/>
      <c r="I469" s="922"/>
      <c r="J469" s="915"/>
      <c r="K469" s="915"/>
      <c r="L469" s="915"/>
      <c r="M469" s="915"/>
      <c r="N469" s="915"/>
      <c r="O469" s="915"/>
      <c r="P469" s="915"/>
      <c r="Q469" s="484"/>
    </row>
    <row r="470" spans="1:17" s="95" customFormat="1" ht="15.75" hidden="1" customHeight="1" outlineLevel="1">
      <c r="A470" s="484"/>
      <c r="B470" s="916">
        <v>153</v>
      </c>
      <c r="C470" s="925"/>
      <c r="D470" s="921"/>
      <c r="E470" s="921" t="s">
        <v>19</v>
      </c>
      <c r="F470" s="923" t="str">
        <f>VLOOKUP(E470,$S$14:$T$18,2,0)</f>
        <v>-</v>
      </c>
      <c r="G470" s="84"/>
      <c r="H470" s="82"/>
      <c r="I470" s="921"/>
      <c r="J470" s="913">
        <f t="shared" ref="J470" si="152">SUM(K470:O472)</f>
        <v>0</v>
      </c>
      <c r="K470" s="913"/>
      <c r="L470" s="913"/>
      <c r="M470" s="913"/>
      <c r="N470" s="913"/>
      <c r="O470" s="913"/>
      <c r="P470" s="913"/>
      <c r="Q470" s="484"/>
    </row>
    <row r="471" spans="1:17" s="95" customFormat="1" ht="15.75" hidden="1" customHeight="1" outlineLevel="1">
      <c r="A471" s="484"/>
      <c r="B471" s="916"/>
      <c r="C471" s="925"/>
      <c r="D471" s="921"/>
      <c r="E471" s="921"/>
      <c r="F471" s="923"/>
      <c r="G471" s="87"/>
      <c r="H471" s="82"/>
      <c r="I471" s="921"/>
      <c r="J471" s="914"/>
      <c r="K471" s="914"/>
      <c r="L471" s="914"/>
      <c r="M471" s="914"/>
      <c r="N471" s="914"/>
      <c r="O471" s="914"/>
      <c r="P471" s="914"/>
      <c r="Q471" s="484"/>
    </row>
    <row r="472" spans="1:17" s="95" customFormat="1" ht="15.75" hidden="1" customHeight="1" outlineLevel="1">
      <c r="A472" s="484"/>
      <c r="B472" s="917"/>
      <c r="C472" s="926"/>
      <c r="D472" s="922"/>
      <c r="E472" s="922"/>
      <c r="F472" s="924"/>
      <c r="G472" s="92"/>
      <c r="H472" s="90"/>
      <c r="I472" s="922"/>
      <c r="J472" s="915"/>
      <c r="K472" s="915"/>
      <c r="L472" s="915"/>
      <c r="M472" s="915"/>
      <c r="N472" s="915"/>
      <c r="O472" s="915"/>
      <c r="P472" s="915"/>
      <c r="Q472" s="484"/>
    </row>
    <row r="473" spans="1:17" s="95" customFormat="1" ht="15.75" hidden="1" customHeight="1" outlineLevel="1">
      <c r="A473" s="484"/>
      <c r="B473" s="916">
        <v>154</v>
      </c>
      <c r="C473" s="925"/>
      <c r="D473" s="921"/>
      <c r="E473" s="921" t="s">
        <v>19</v>
      </c>
      <c r="F473" s="923" t="str">
        <f>VLOOKUP(E473,$S$14:$T$18,2,0)</f>
        <v>-</v>
      </c>
      <c r="G473" s="84"/>
      <c r="H473" s="82"/>
      <c r="I473" s="921"/>
      <c r="J473" s="913">
        <f t="shared" ref="J473" si="153">SUM(K473:O475)</f>
        <v>0</v>
      </c>
      <c r="K473" s="913"/>
      <c r="L473" s="913"/>
      <c r="M473" s="913"/>
      <c r="N473" s="913"/>
      <c r="O473" s="913"/>
      <c r="P473" s="913"/>
      <c r="Q473" s="484"/>
    </row>
    <row r="474" spans="1:17" s="95" customFormat="1" ht="15.75" hidden="1" customHeight="1" outlineLevel="1">
      <c r="A474" s="484"/>
      <c r="B474" s="916"/>
      <c r="C474" s="925"/>
      <c r="D474" s="921"/>
      <c r="E474" s="921"/>
      <c r="F474" s="923"/>
      <c r="G474" s="87"/>
      <c r="H474" s="82"/>
      <c r="I474" s="921"/>
      <c r="J474" s="914"/>
      <c r="K474" s="914"/>
      <c r="L474" s="914"/>
      <c r="M474" s="914"/>
      <c r="N474" s="914"/>
      <c r="O474" s="914"/>
      <c r="P474" s="914"/>
      <c r="Q474" s="484"/>
    </row>
    <row r="475" spans="1:17" s="95" customFormat="1" ht="15.75" hidden="1" customHeight="1" outlineLevel="1">
      <c r="A475" s="484"/>
      <c r="B475" s="917"/>
      <c r="C475" s="926"/>
      <c r="D475" s="922"/>
      <c r="E475" s="922"/>
      <c r="F475" s="924"/>
      <c r="G475" s="92"/>
      <c r="H475" s="90"/>
      <c r="I475" s="922"/>
      <c r="J475" s="915"/>
      <c r="K475" s="915"/>
      <c r="L475" s="915"/>
      <c r="M475" s="915"/>
      <c r="N475" s="915"/>
      <c r="O475" s="915"/>
      <c r="P475" s="915"/>
      <c r="Q475" s="484"/>
    </row>
    <row r="476" spans="1:17" s="95" customFormat="1" ht="15.75" hidden="1" customHeight="1" outlineLevel="1">
      <c r="A476" s="484"/>
      <c r="B476" s="916">
        <v>155</v>
      </c>
      <c r="C476" s="925"/>
      <c r="D476" s="921"/>
      <c r="E476" s="921" t="s">
        <v>19</v>
      </c>
      <c r="F476" s="923" t="str">
        <f>VLOOKUP(E476,$S$14:$T$18,2,0)</f>
        <v>-</v>
      </c>
      <c r="G476" s="84"/>
      <c r="H476" s="82"/>
      <c r="I476" s="921"/>
      <c r="J476" s="913">
        <f t="shared" ref="J476" si="154">SUM(K476:O478)</f>
        <v>0</v>
      </c>
      <c r="K476" s="913"/>
      <c r="L476" s="913"/>
      <c r="M476" s="913"/>
      <c r="N476" s="913"/>
      <c r="O476" s="913"/>
      <c r="P476" s="913"/>
      <c r="Q476" s="484"/>
    </row>
    <row r="477" spans="1:17" s="95" customFormat="1" ht="15.75" hidden="1" customHeight="1" outlineLevel="1">
      <c r="A477" s="484"/>
      <c r="B477" s="916"/>
      <c r="C477" s="925"/>
      <c r="D477" s="921"/>
      <c r="E477" s="921"/>
      <c r="F477" s="923"/>
      <c r="G477" s="87"/>
      <c r="H477" s="82"/>
      <c r="I477" s="921"/>
      <c r="J477" s="914"/>
      <c r="K477" s="914"/>
      <c r="L477" s="914"/>
      <c r="M477" s="914"/>
      <c r="N477" s="914"/>
      <c r="O477" s="914"/>
      <c r="P477" s="914"/>
      <c r="Q477" s="484"/>
    </row>
    <row r="478" spans="1:17" s="95" customFormat="1" ht="15.75" hidden="1" customHeight="1" outlineLevel="1">
      <c r="A478" s="484"/>
      <c r="B478" s="917"/>
      <c r="C478" s="926"/>
      <c r="D478" s="922"/>
      <c r="E478" s="922"/>
      <c r="F478" s="924"/>
      <c r="G478" s="92"/>
      <c r="H478" s="90"/>
      <c r="I478" s="922"/>
      <c r="J478" s="915"/>
      <c r="K478" s="915"/>
      <c r="L478" s="915"/>
      <c r="M478" s="915"/>
      <c r="N478" s="915"/>
      <c r="O478" s="915"/>
      <c r="P478" s="915"/>
      <c r="Q478" s="484"/>
    </row>
    <row r="479" spans="1:17" s="95" customFormat="1" ht="15.75" hidden="1" customHeight="1" outlineLevel="1">
      <c r="A479" s="484"/>
      <c r="B479" s="916">
        <v>156</v>
      </c>
      <c r="C479" s="925"/>
      <c r="D479" s="921"/>
      <c r="E479" s="921" t="s">
        <v>19</v>
      </c>
      <c r="F479" s="923" t="str">
        <f>VLOOKUP(E479,$S$14:$T$18,2,0)</f>
        <v>-</v>
      </c>
      <c r="G479" s="84"/>
      <c r="H479" s="82"/>
      <c r="I479" s="921"/>
      <c r="J479" s="913">
        <f t="shared" ref="J479" si="155">SUM(K479:O481)</f>
        <v>0</v>
      </c>
      <c r="K479" s="913"/>
      <c r="L479" s="913"/>
      <c r="M479" s="913"/>
      <c r="N479" s="913"/>
      <c r="O479" s="913"/>
      <c r="P479" s="913"/>
      <c r="Q479" s="484"/>
    </row>
    <row r="480" spans="1:17" s="95" customFormat="1" ht="15.75" hidden="1" customHeight="1" outlineLevel="1">
      <c r="A480" s="484"/>
      <c r="B480" s="916"/>
      <c r="C480" s="925"/>
      <c r="D480" s="921"/>
      <c r="E480" s="921"/>
      <c r="F480" s="923"/>
      <c r="G480" s="87"/>
      <c r="H480" s="82"/>
      <c r="I480" s="921"/>
      <c r="J480" s="914"/>
      <c r="K480" s="914"/>
      <c r="L480" s="914"/>
      <c r="M480" s="914"/>
      <c r="N480" s="914"/>
      <c r="O480" s="914"/>
      <c r="P480" s="914"/>
      <c r="Q480" s="484"/>
    </row>
    <row r="481" spans="1:17" s="95" customFormat="1" ht="15.75" hidden="1" customHeight="1" outlineLevel="1">
      <c r="A481" s="484"/>
      <c r="B481" s="917"/>
      <c r="C481" s="926"/>
      <c r="D481" s="922"/>
      <c r="E481" s="922"/>
      <c r="F481" s="924"/>
      <c r="G481" s="92"/>
      <c r="H481" s="90"/>
      <c r="I481" s="922"/>
      <c r="J481" s="915"/>
      <c r="K481" s="915"/>
      <c r="L481" s="915"/>
      <c r="M481" s="915"/>
      <c r="N481" s="915"/>
      <c r="O481" s="915"/>
      <c r="P481" s="915"/>
      <c r="Q481" s="484"/>
    </row>
    <row r="482" spans="1:17" s="95" customFormat="1" ht="15.75" hidden="1" customHeight="1" outlineLevel="1">
      <c r="A482" s="484"/>
      <c r="B482" s="916">
        <v>157</v>
      </c>
      <c r="C482" s="925"/>
      <c r="D482" s="921"/>
      <c r="E482" s="921" t="s">
        <v>19</v>
      </c>
      <c r="F482" s="923" t="str">
        <f>VLOOKUP(E482,$S$14:$T$18,2,0)</f>
        <v>-</v>
      </c>
      <c r="G482" s="84"/>
      <c r="H482" s="82"/>
      <c r="I482" s="921"/>
      <c r="J482" s="913">
        <f t="shared" ref="J482" si="156">SUM(K482:O484)</f>
        <v>0</v>
      </c>
      <c r="K482" s="913"/>
      <c r="L482" s="913"/>
      <c r="M482" s="913"/>
      <c r="N482" s="913"/>
      <c r="O482" s="913"/>
      <c r="P482" s="913"/>
      <c r="Q482" s="484"/>
    </row>
    <row r="483" spans="1:17" s="95" customFormat="1" ht="15.75" hidden="1" customHeight="1" outlineLevel="1">
      <c r="A483" s="484"/>
      <c r="B483" s="916"/>
      <c r="C483" s="925"/>
      <c r="D483" s="921"/>
      <c r="E483" s="921"/>
      <c r="F483" s="923"/>
      <c r="G483" s="87"/>
      <c r="H483" s="82"/>
      <c r="I483" s="921"/>
      <c r="J483" s="914"/>
      <c r="K483" s="914"/>
      <c r="L483" s="914"/>
      <c r="M483" s="914"/>
      <c r="N483" s="914"/>
      <c r="O483" s="914"/>
      <c r="P483" s="914"/>
      <c r="Q483" s="484"/>
    </row>
    <row r="484" spans="1:17" s="95" customFormat="1" ht="15.75" hidden="1" customHeight="1" outlineLevel="1">
      <c r="A484" s="484"/>
      <c r="B484" s="917"/>
      <c r="C484" s="926"/>
      <c r="D484" s="922"/>
      <c r="E484" s="922"/>
      <c r="F484" s="924"/>
      <c r="G484" s="92"/>
      <c r="H484" s="90"/>
      <c r="I484" s="922"/>
      <c r="J484" s="915"/>
      <c r="K484" s="915"/>
      <c r="L484" s="915"/>
      <c r="M484" s="915"/>
      <c r="N484" s="915"/>
      <c r="O484" s="915"/>
      <c r="P484" s="915"/>
      <c r="Q484" s="484"/>
    </row>
    <row r="485" spans="1:17" s="95" customFormat="1" ht="15.75" hidden="1" customHeight="1" outlineLevel="1">
      <c r="A485" s="484"/>
      <c r="B485" s="916">
        <v>158</v>
      </c>
      <c r="C485" s="925"/>
      <c r="D485" s="921"/>
      <c r="E485" s="921" t="s">
        <v>19</v>
      </c>
      <c r="F485" s="923" t="str">
        <f>VLOOKUP(E485,$S$14:$T$18,2,0)</f>
        <v>-</v>
      </c>
      <c r="G485" s="84"/>
      <c r="H485" s="82"/>
      <c r="I485" s="921"/>
      <c r="J485" s="913">
        <f t="shared" ref="J485" si="157">SUM(K485:O487)</f>
        <v>0</v>
      </c>
      <c r="K485" s="913"/>
      <c r="L485" s="913"/>
      <c r="M485" s="913"/>
      <c r="N485" s="913"/>
      <c r="O485" s="913"/>
      <c r="P485" s="913"/>
      <c r="Q485" s="484"/>
    </row>
    <row r="486" spans="1:17" s="95" customFormat="1" ht="15.75" hidden="1" customHeight="1" outlineLevel="1">
      <c r="A486" s="484"/>
      <c r="B486" s="916"/>
      <c r="C486" s="925"/>
      <c r="D486" s="921"/>
      <c r="E486" s="921"/>
      <c r="F486" s="923"/>
      <c r="G486" s="87"/>
      <c r="H486" s="82"/>
      <c r="I486" s="921"/>
      <c r="J486" s="914"/>
      <c r="K486" s="914"/>
      <c r="L486" s="914"/>
      <c r="M486" s="914"/>
      <c r="N486" s="914"/>
      <c r="O486" s="914"/>
      <c r="P486" s="914"/>
      <c r="Q486" s="484"/>
    </row>
    <row r="487" spans="1:17" s="95" customFormat="1" ht="15.75" hidden="1" customHeight="1" outlineLevel="1">
      <c r="A487" s="484"/>
      <c r="B487" s="917"/>
      <c r="C487" s="926"/>
      <c r="D487" s="922"/>
      <c r="E487" s="922"/>
      <c r="F487" s="924"/>
      <c r="G487" s="92"/>
      <c r="H487" s="90"/>
      <c r="I487" s="922"/>
      <c r="J487" s="915"/>
      <c r="K487" s="915"/>
      <c r="L487" s="915"/>
      <c r="M487" s="915"/>
      <c r="N487" s="915"/>
      <c r="O487" s="915"/>
      <c r="P487" s="915"/>
      <c r="Q487" s="484"/>
    </row>
    <row r="488" spans="1:17" s="95" customFormat="1" ht="15.75" hidden="1" customHeight="1" outlineLevel="1">
      <c r="A488" s="484"/>
      <c r="B488" s="916">
        <v>159</v>
      </c>
      <c r="C488" s="925"/>
      <c r="D488" s="921"/>
      <c r="E488" s="921" t="s">
        <v>19</v>
      </c>
      <c r="F488" s="923" t="str">
        <f>VLOOKUP(E488,$S$14:$T$18,2,0)</f>
        <v>-</v>
      </c>
      <c r="G488" s="84"/>
      <c r="H488" s="82"/>
      <c r="I488" s="921"/>
      <c r="J488" s="913">
        <f t="shared" ref="J488" si="158">SUM(K488:O490)</f>
        <v>0</v>
      </c>
      <c r="K488" s="913"/>
      <c r="L488" s="913"/>
      <c r="M488" s="913"/>
      <c r="N488" s="913"/>
      <c r="O488" s="913"/>
      <c r="P488" s="913"/>
      <c r="Q488" s="484"/>
    </row>
    <row r="489" spans="1:17" s="95" customFormat="1" ht="15.75" hidden="1" customHeight="1" outlineLevel="1">
      <c r="A489" s="484"/>
      <c r="B489" s="916"/>
      <c r="C489" s="925"/>
      <c r="D489" s="921"/>
      <c r="E489" s="921"/>
      <c r="F489" s="923"/>
      <c r="G489" s="87"/>
      <c r="H489" s="82"/>
      <c r="I489" s="921"/>
      <c r="J489" s="914"/>
      <c r="K489" s="914"/>
      <c r="L489" s="914"/>
      <c r="M489" s="914"/>
      <c r="N489" s="914"/>
      <c r="O489" s="914"/>
      <c r="P489" s="914"/>
      <c r="Q489" s="484"/>
    </row>
    <row r="490" spans="1:17" s="95" customFormat="1" ht="15.75" hidden="1" customHeight="1" outlineLevel="1">
      <c r="A490" s="484"/>
      <c r="B490" s="917"/>
      <c r="C490" s="926"/>
      <c r="D490" s="922"/>
      <c r="E490" s="922"/>
      <c r="F490" s="924"/>
      <c r="G490" s="92"/>
      <c r="H490" s="90"/>
      <c r="I490" s="922"/>
      <c r="J490" s="915"/>
      <c r="K490" s="915"/>
      <c r="L490" s="915"/>
      <c r="M490" s="915"/>
      <c r="N490" s="915"/>
      <c r="O490" s="915"/>
      <c r="P490" s="915"/>
      <c r="Q490" s="484"/>
    </row>
    <row r="491" spans="1:17" s="95" customFormat="1" ht="15.75" hidden="1" customHeight="1" outlineLevel="1">
      <c r="A491" s="484"/>
      <c r="B491" s="916">
        <v>160</v>
      </c>
      <c r="C491" s="925"/>
      <c r="D491" s="921"/>
      <c r="E491" s="921" t="s">
        <v>19</v>
      </c>
      <c r="F491" s="923" t="str">
        <f>VLOOKUP(E491,$S$14:$T$18,2,0)</f>
        <v>-</v>
      </c>
      <c r="G491" s="84"/>
      <c r="H491" s="82"/>
      <c r="I491" s="921"/>
      <c r="J491" s="913">
        <f t="shared" ref="J491" si="159">SUM(K491:O493)</f>
        <v>0</v>
      </c>
      <c r="K491" s="913"/>
      <c r="L491" s="913"/>
      <c r="M491" s="913"/>
      <c r="N491" s="913"/>
      <c r="O491" s="913"/>
      <c r="P491" s="913"/>
      <c r="Q491" s="484"/>
    </row>
    <row r="492" spans="1:17" s="95" customFormat="1" ht="15.75" hidden="1" customHeight="1" outlineLevel="1">
      <c r="A492" s="484"/>
      <c r="B492" s="916"/>
      <c r="C492" s="925"/>
      <c r="D492" s="921"/>
      <c r="E492" s="921"/>
      <c r="F492" s="923"/>
      <c r="G492" s="87"/>
      <c r="H492" s="82"/>
      <c r="I492" s="921"/>
      <c r="J492" s="914"/>
      <c r="K492" s="914"/>
      <c r="L492" s="914"/>
      <c r="M492" s="914"/>
      <c r="N492" s="914"/>
      <c r="O492" s="914"/>
      <c r="P492" s="914"/>
      <c r="Q492" s="484"/>
    </row>
    <row r="493" spans="1:17" s="95" customFormat="1" ht="15.75" hidden="1" customHeight="1" outlineLevel="1">
      <c r="A493" s="484"/>
      <c r="B493" s="917"/>
      <c r="C493" s="926"/>
      <c r="D493" s="922"/>
      <c r="E493" s="922"/>
      <c r="F493" s="924"/>
      <c r="G493" s="92"/>
      <c r="H493" s="90"/>
      <c r="I493" s="922"/>
      <c r="J493" s="915"/>
      <c r="K493" s="915"/>
      <c r="L493" s="915"/>
      <c r="M493" s="915"/>
      <c r="N493" s="915"/>
      <c r="O493" s="915"/>
      <c r="P493" s="915"/>
      <c r="Q493" s="484"/>
    </row>
    <row r="494" spans="1:17" s="95" customFormat="1" ht="15.75" hidden="1" customHeight="1" outlineLevel="1">
      <c r="A494" s="484"/>
      <c r="B494" s="916">
        <v>161</v>
      </c>
      <c r="C494" s="925"/>
      <c r="D494" s="921"/>
      <c r="E494" s="921" t="s">
        <v>19</v>
      </c>
      <c r="F494" s="923" t="str">
        <f>VLOOKUP(E494,$S$14:$T$18,2,0)</f>
        <v>-</v>
      </c>
      <c r="G494" s="84"/>
      <c r="H494" s="82"/>
      <c r="I494" s="921"/>
      <c r="J494" s="913">
        <f t="shared" ref="J494" si="160">SUM(K494:O496)</f>
        <v>0</v>
      </c>
      <c r="K494" s="913"/>
      <c r="L494" s="913"/>
      <c r="M494" s="913"/>
      <c r="N494" s="913"/>
      <c r="O494" s="913"/>
      <c r="P494" s="913"/>
      <c r="Q494" s="484"/>
    </row>
    <row r="495" spans="1:17" s="95" customFormat="1" ht="15.75" hidden="1" customHeight="1" outlineLevel="1">
      <c r="A495" s="484"/>
      <c r="B495" s="916"/>
      <c r="C495" s="925"/>
      <c r="D495" s="921"/>
      <c r="E495" s="921"/>
      <c r="F495" s="923"/>
      <c r="G495" s="87"/>
      <c r="H495" s="82"/>
      <c r="I495" s="921"/>
      <c r="J495" s="914"/>
      <c r="K495" s="914"/>
      <c r="L495" s="914"/>
      <c r="M495" s="914"/>
      <c r="N495" s="914"/>
      <c r="O495" s="914"/>
      <c r="P495" s="914"/>
      <c r="Q495" s="484"/>
    </row>
    <row r="496" spans="1:17" s="95" customFormat="1" ht="15.75" hidden="1" customHeight="1" outlineLevel="1">
      <c r="A496" s="484"/>
      <c r="B496" s="917"/>
      <c r="C496" s="926"/>
      <c r="D496" s="922"/>
      <c r="E496" s="922"/>
      <c r="F496" s="924"/>
      <c r="G496" s="92"/>
      <c r="H496" s="90"/>
      <c r="I496" s="922"/>
      <c r="J496" s="915"/>
      <c r="K496" s="915"/>
      <c r="L496" s="915"/>
      <c r="M496" s="915"/>
      <c r="N496" s="915"/>
      <c r="O496" s="915"/>
      <c r="P496" s="915"/>
      <c r="Q496" s="484"/>
    </row>
    <row r="497" spans="1:17" s="95" customFormat="1" ht="15.75" hidden="1" customHeight="1" outlineLevel="1">
      <c r="A497" s="484"/>
      <c r="B497" s="916">
        <v>162</v>
      </c>
      <c r="C497" s="925"/>
      <c r="D497" s="921"/>
      <c r="E497" s="921" t="s">
        <v>19</v>
      </c>
      <c r="F497" s="923" t="str">
        <f>VLOOKUP(E497,$S$14:$T$18,2,0)</f>
        <v>-</v>
      </c>
      <c r="G497" s="84"/>
      <c r="H497" s="82"/>
      <c r="I497" s="921"/>
      <c r="J497" s="913">
        <f t="shared" ref="J497" si="161">SUM(K497:O499)</f>
        <v>0</v>
      </c>
      <c r="K497" s="913"/>
      <c r="L497" s="913"/>
      <c r="M497" s="913"/>
      <c r="N497" s="913"/>
      <c r="O497" s="913"/>
      <c r="P497" s="913"/>
      <c r="Q497" s="484"/>
    </row>
    <row r="498" spans="1:17" s="95" customFormat="1" ht="15.75" hidden="1" customHeight="1" outlineLevel="1">
      <c r="A498" s="484"/>
      <c r="B498" s="916"/>
      <c r="C498" s="925"/>
      <c r="D498" s="921"/>
      <c r="E498" s="921"/>
      <c r="F498" s="923"/>
      <c r="G498" s="87"/>
      <c r="H498" s="82"/>
      <c r="I498" s="921"/>
      <c r="J498" s="914"/>
      <c r="K498" s="914"/>
      <c r="L498" s="914"/>
      <c r="M498" s="914"/>
      <c r="N498" s="914"/>
      <c r="O498" s="914"/>
      <c r="P498" s="914"/>
      <c r="Q498" s="484"/>
    </row>
    <row r="499" spans="1:17" s="95" customFormat="1" ht="15.75" hidden="1" customHeight="1" outlineLevel="1">
      <c r="A499" s="484"/>
      <c r="B499" s="917"/>
      <c r="C499" s="926"/>
      <c r="D499" s="922"/>
      <c r="E499" s="922"/>
      <c r="F499" s="924"/>
      <c r="G499" s="92"/>
      <c r="H499" s="90"/>
      <c r="I499" s="922"/>
      <c r="J499" s="915"/>
      <c r="K499" s="915"/>
      <c r="L499" s="915"/>
      <c r="M499" s="915"/>
      <c r="N499" s="915"/>
      <c r="O499" s="915"/>
      <c r="P499" s="915"/>
      <c r="Q499" s="484"/>
    </row>
    <row r="500" spans="1:17" s="95" customFormat="1" ht="15.75" hidden="1" customHeight="1" outlineLevel="1">
      <c r="A500" s="484"/>
      <c r="B500" s="916">
        <v>163</v>
      </c>
      <c r="C500" s="925"/>
      <c r="D500" s="921"/>
      <c r="E500" s="921" t="s">
        <v>19</v>
      </c>
      <c r="F500" s="923" t="str">
        <f>VLOOKUP(E500,$S$14:$T$18,2,0)</f>
        <v>-</v>
      </c>
      <c r="G500" s="84"/>
      <c r="H500" s="82"/>
      <c r="I500" s="921"/>
      <c r="J500" s="913">
        <f t="shared" ref="J500" si="162">SUM(K500:O502)</f>
        <v>0</v>
      </c>
      <c r="K500" s="913"/>
      <c r="L500" s="913"/>
      <c r="M500" s="913"/>
      <c r="N500" s="913"/>
      <c r="O500" s="913"/>
      <c r="P500" s="913"/>
      <c r="Q500" s="484"/>
    </row>
    <row r="501" spans="1:17" s="95" customFormat="1" ht="15.75" hidden="1" customHeight="1" outlineLevel="1">
      <c r="A501" s="484"/>
      <c r="B501" s="916"/>
      <c r="C501" s="925"/>
      <c r="D501" s="921"/>
      <c r="E501" s="921"/>
      <c r="F501" s="923"/>
      <c r="G501" s="87"/>
      <c r="H501" s="82"/>
      <c r="I501" s="921"/>
      <c r="J501" s="914"/>
      <c r="K501" s="914"/>
      <c r="L501" s="914"/>
      <c r="M501" s="914"/>
      <c r="N501" s="914"/>
      <c r="O501" s="914"/>
      <c r="P501" s="914"/>
      <c r="Q501" s="484"/>
    </row>
    <row r="502" spans="1:17" s="95" customFormat="1" ht="15.75" hidden="1" customHeight="1" outlineLevel="1">
      <c r="A502" s="484"/>
      <c r="B502" s="917"/>
      <c r="C502" s="926"/>
      <c r="D502" s="922"/>
      <c r="E502" s="922"/>
      <c r="F502" s="924"/>
      <c r="G502" s="92"/>
      <c r="H502" s="90"/>
      <c r="I502" s="922"/>
      <c r="J502" s="915"/>
      <c r="K502" s="915"/>
      <c r="L502" s="915"/>
      <c r="M502" s="915"/>
      <c r="N502" s="915"/>
      <c r="O502" s="915"/>
      <c r="P502" s="915"/>
      <c r="Q502" s="484"/>
    </row>
    <row r="503" spans="1:17" s="95" customFormat="1" ht="15.75" hidden="1" customHeight="1" outlineLevel="1">
      <c r="A503" s="484"/>
      <c r="B503" s="916">
        <v>164</v>
      </c>
      <c r="C503" s="925"/>
      <c r="D503" s="921"/>
      <c r="E503" s="921" t="s">
        <v>19</v>
      </c>
      <c r="F503" s="923" t="str">
        <f>VLOOKUP(E503,$S$14:$T$18,2,0)</f>
        <v>-</v>
      </c>
      <c r="G503" s="84"/>
      <c r="H503" s="82"/>
      <c r="I503" s="921"/>
      <c r="J503" s="913">
        <f t="shared" ref="J503" si="163">SUM(K503:O505)</f>
        <v>0</v>
      </c>
      <c r="K503" s="913"/>
      <c r="L503" s="913"/>
      <c r="M503" s="913"/>
      <c r="N503" s="913"/>
      <c r="O503" s="913"/>
      <c r="P503" s="913"/>
      <c r="Q503" s="484"/>
    </row>
    <row r="504" spans="1:17" s="95" customFormat="1" ht="15.75" hidden="1" customHeight="1" outlineLevel="1">
      <c r="A504" s="484"/>
      <c r="B504" s="916"/>
      <c r="C504" s="925"/>
      <c r="D504" s="921"/>
      <c r="E504" s="921"/>
      <c r="F504" s="923"/>
      <c r="G504" s="87"/>
      <c r="H504" s="82"/>
      <c r="I504" s="921"/>
      <c r="J504" s="914"/>
      <c r="K504" s="914"/>
      <c r="L504" s="914"/>
      <c r="M504" s="914"/>
      <c r="N504" s="914"/>
      <c r="O504" s="914"/>
      <c r="P504" s="914"/>
      <c r="Q504" s="484"/>
    </row>
    <row r="505" spans="1:17" s="95" customFormat="1" ht="15.75" hidden="1" customHeight="1" outlineLevel="1">
      <c r="A505" s="484"/>
      <c r="B505" s="917"/>
      <c r="C505" s="926"/>
      <c r="D505" s="922"/>
      <c r="E505" s="922"/>
      <c r="F505" s="924"/>
      <c r="G505" s="92"/>
      <c r="H505" s="90"/>
      <c r="I505" s="922"/>
      <c r="J505" s="915"/>
      <c r="K505" s="915"/>
      <c r="L505" s="915"/>
      <c r="M505" s="915"/>
      <c r="N505" s="915"/>
      <c r="O505" s="915"/>
      <c r="P505" s="915"/>
      <c r="Q505" s="484"/>
    </row>
    <row r="506" spans="1:17" s="95" customFormat="1" ht="15.75" hidden="1" customHeight="1" outlineLevel="1">
      <c r="A506" s="484"/>
      <c r="B506" s="916">
        <v>165</v>
      </c>
      <c r="C506" s="925"/>
      <c r="D506" s="921"/>
      <c r="E506" s="921" t="s">
        <v>19</v>
      </c>
      <c r="F506" s="923" t="str">
        <f>VLOOKUP(E506,$S$14:$T$18,2,0)</f>
        <v>-</v>
      </c>
      <c r="G506" s="84"/>
      <c r="H506" s="82"/>
      <c r="I506" s="921"/>
      <c r="J506" s="913">
        <f t="shared" ref="J506" si="164">SUM(K506:O508)</f>
        <v>0</v>
      </c>
      <c r="K506" s="913"/>
      <c r="L506" s="913"/>
      <c r="M506" s="913"/>
      <c r="N506" s="913"/>
      <c r="O506" s="913"/>
      <c r="P506" s="913"/>
      <c r="Q506" s="484"/>
    </row>
    <row r="507" spans="1:17" s="95" customFormat="1" ht="15.75" hidden="1" customHeight="1" outlineLevel="1">
      <c r="A507" s="484"/>
      <c r="B507" s="916"/>
      <c r="C507" s="925"/>
      <c r="D507" s="921"/>
      <c r="E507" s="921"/>
      <c r="F507" s="923"/>
      <c r="G507" s="87"/>
      <c r="H507" s="82"/>
      <c r="I507" s="921"/>
      <c r="J507" s="914"/>
      <c r="K507" s="914"/>
      <c r="L507" s="914"/>
      <c r="M507" s="914"/>
      <c r="N507" s="914"/>
      <c r="O507" s="914"/>
      <c r="P507" s="914"/>
      <c r="Q507" s="484"/>
    </row>
    <row r="508" spans="1:17" s="95" customFormat="1" ht="15.75" hidden="1" customHeight="1" outlineLevel="1">
      <c r="A508" s="484"/>
      <c r="B508" s="917"/>
      <c r="C508" s="926"/>
      <c r="D508" s="922"/>
      <c r="E508" s="922"/>
      <c r="F508" s="924"/>
      <c r="G508" s="92"/>
      <c r="H508" s="90"/>
      <c r="I508" s="922"/>
      <c r="J508" s="915"/>
      <c r="K508" s="915"/>
      <c r="L508" s="915"/>
      <c r="M508" s="915"/>
      <c r="N508" s="915"/>
      <c r="O508" s="915"/>
      <c r="P508" s="915"/>
      <c r="Q508" s="484"/>
    </row>
    <row r="509" spans="1:17" s="95" customFormat="1" ht="15.75" hidden="1" customHeight="1" outlineLevel="1">
      <c r="A509" s="484"/>
      <c r="B509" s="916">
        <v>166</v>
      </c>
      <c r="C509" s="925"/>
      <c r="D509" s="921"/>
      <c r="E509" s="921" t="s">
        <v>19</v>
      </c>
      <c r="F509" s="923" t="str">
        <f>VLOOKUP(E509,$S$14:$T$18,2,0)</f>
        <v>-</v>
      </c>
      <c r="G509" s="84"/>
      <c r="H509" s="82"/>
      <c r="I509" s="921"/>
      <c r="J509" s="913">
        <f t="shared" ref="J509" si="165">SUM(K509:O511)</f>
        <v>0</v>
      </c>
      <c r="K509" s="913"/>
      <c r="L509" s="913"/>
      <c r="M509" s="913"/>
      <c r="N509" s="913"/>
      <c r="O509" s="913"/>
      <c r="P509" s="913"/>
      <c r="Q509" s="484"/>
    </row>
    <row r="510" spans="1:17" s="95" customFormat="1" ht="15.75" hidden="1" customHeight="1" outlineLevel="1">
      <c r="A510" s="484"/>
      <c r="B510" s="916"/>
      <c r="C510" s="925"/>
      <c r="D510" s="921"/>
      <c r="E510" s="921"/>
      <c r="F510" s="923"/>
      <c r="G510" s="87"/>
      <c r="H510" s="82"/>
      <c r="I510" s="921"/>
      <c r="J510" s="914"/>
      <c r="K510" s="914"/>
      <c r="L510" s="914"/>
      <c r="M510" s="914"/>
      <c r="N510" s="914"/>
      <c r="O510" s="914"/>
      <c r="P510" s="914"/>
      <c r="Q510" s="484"/>
    </row>
    <row r="511" spans="1:17" s="95" customFormat="1" ht="15.75" hidden="1" customHeight="1" outlineLevel="1">
      <c r="A511" s="484"/>
      <c r="B511" s="917"/>
      <c r="C511" s="926"/>
      <c r="D511" s="922"/>
      <c r="E511" s="922"/>
      <c r="F511" s="924"/>
      <c r="G511" s="92"/>
      <c r="H511" s="90"/>
      <c r="I511" s="922"/>
      <c r="J511" s="915"/>
      <c r="K511" s="915"/>
      <c r="L511" s="915"/>
      <c r="M511" s="915"/>
      <c r="N511" s="915"/>
      <c r="O511" s="915"/>
      <c r="P511" s="915"/>
      <c r="Q511" s="484"/>
    </row>
    <row r="512" spans="1:17" s="95" customFormat="1" ht="15.75" hidden="1" customHeight="1" outlineLevel="1">
      <c r="A512" s="484"/>
      <c r="B512" s="916">
        <v>167</v>
      </c>
      <c r="C512" s="925"/>
      <c r="D512" s="921"/>
      <c r="E512" s="921" t="s">
        <v>19</v>
      </c>
      <c r="F512" s="923" t="str">
        <f>VLOOKUP(E512,$S$14:$T$18,2,0)</f>
        <v>-</v>
      </c>
      <c r="G512" s="84"/>
      <c r="H512" s="82"/>
      <c r="I512" s="921"/>
      <c r="J512" s="913">
        <f t="shared" ref="J512" si="166">SUM(K512:O514)</f>
        <v>0</v>
      </c>
      <c r="K512" s="913"/>
      <c r="L512" s="913"/>
      <c r="M512" s="913"/>
      <c r="N512" s="913"/>
      <c r="O512" s="913"/>
      <c r="P512" s="913"/>
      <c r="Q512" s="484"/>
    </row>
    <row r="513" spans="1:17" s="95" customFormat="1" ht="15.75" hidden="1" customHeight="1" outlineLevel="1">
      <c r="A513" s="484"/>
      <c r="B513" s="916"/>
      <c r="C513" s="925"/>
      <c r="D513" s="921"/>
      <c r="E513" s="921"/>
      <c r="F513" s="923"/>
      <c r="G513" s="87"/>
      <c r="H513" s="82"/>
      <c r="I513" s="921"/>
      <c r="J513" s="914"/>
      <c r="K513" s="914"/>
      <c r="L513" s="914"/>
      <c r="M513" s="914"/>
      <c r="N513" s="914"/>
      <c r="O513" s="914"/>
      <c r="P513" s="914"/>
      <c r="Q513" s="484"/>
    </row>
    <row r="514" spans="1:17" s="95" customFormat="1" ht="15.75" hidden="1" customHeight="1" outlineLevel="1">
      <c r="A514" s="484"/>
      <c r="B514" s="917"/>
      <c r="C514" s="926"/>
      <c r="D514" s="922"/>
      <c r="E514" s="922"/>
      <c r="F514" s="924"/>
      <c r="G514" s="92"/>
      <c r="H514" s="90"/>
      <c r="I514" s="922"/>
      <c r="J514" s="915"/>
      <c r="K514" s="915"/>
      <c r="L514" s="915"/>
      <c r="M514" s="915"/>
      <c r="N514" s="915"/>
      <c r="O514" s="915"/>
      <c r="P514" s="915"/>
      <c r="Q514" s="484"/>
    </row>
    <row r="515" spans="1:17" s="95" customFormat="1" ht="15.75" hidden="1" customHeight="1" outlineLevel="1">
      <c r="A515" s="484"/>
      <c r="B515" s="916">
        <v>168</v>
      </c>
      <c r="C515" s="925"/>
      <c r="D515" s="921"/>
      <c r="E515" s="921" t="s">
        <v>19</v>
      </c>
      <c r="F515" s="923" t="str">
        <f>VLOOKUP(E515,$S$14:$T$18,2,0)</f>
        <v>-</v>
      </c>
      <c r="G515" s="84"/>
      <c r="H515" s="82"/>
      <c r="I515" s="921"/>
      <c r="J515" s="913">
        <f t="shared" ref="J515" si="167">SUM(K515:O517)</f>
        <v>0</v>
      </c>
      <c r="K515" s="913"/>
      <c r="L515" s="913"/>
      <c r="M515" s="913"/>
      <c r="N515" s="913"/>
      <c r="O515" s="913"/>
      <c r="P515" s="913"/>
      <c r="Q515" s="484"/>
    </row>
    <row r="516" spans="1:17" s="95" customFormat="1" ht="15.75" hidden="1" customHeight="1" outlineLevel="1">
      <c r="A516" s="484"/>
      <c r="B516" s="916"/>
      <c r="C516" s="925"/>
      <c r="D516" s="921"/>
      <c r="E516" s="921"/>
      <c r="F516" s="923"/>
      <c r="G516" s="87"/>
      <c r="H516" s="82"/>
      <c r="I516" s="921"/>
      <c r="J516" s="914"/>
      <c r="K516" s="914"/>
      <c r="L516" s="914"/>
      <c r="M516" s="914"/>
      <c r="N516" s="914"/>
      <c r="O516" s="914"/>
      <c r="P516" s="914"/>
      <c r="Q516" s="484"/>
    </row>
    <row r="517" spans="1:17" s="95" customFormat="1" ht="15.75" hidden="1" customHeight="1" outlineLevel="1">
      <c r="A517" s="484"/>
      <c r="B517" s="917"/>
      <c r="C517" s="926"/>
      <c r="D517" s="922"/>
      <c r="E517" s="922"/>
      <c r="F517" s="924"/>
      <c r="G517" s="92"/>
      <c r="H517" s="90"/>
      <c r="I517" s="922"/>
      <c r="J517" s="915"/>
      <c r="K517" s="915"/>
      <c r="L517" s="915"/>
      <c r="M517" s="915"/>
      <c r="N517" s="915"/>
      <c r="O517" s="915"/>
      <c r="P517" s="915"/>
      <c r="Q517" s="484"/>
    </row>
    <row r="518" spans="1:17" s="95" customFormat="1" ht="15.75" hidden="1" customHeight="1" outlineLevel="1">
      <c r="A518" s="484"/>
      <c r="B518" s="916">
        <v>169</v>
      </c>
      <c r="C518" s="925"/>
      <c r="D518" s="921"/>
      <c r="E518" s="921" t="s">
        <v>19</v>
      </c>
      <c r="F518" s="923" t="str">
        <f>VLOOKUP(E518,$S$14:$T$18,2,0)</f>
        <v>-</v>
      </c>
      <c r="G518" s="84"/>
      <c r="H518" s="82"/>
      <c r="I518" s="921"/>
      <c r="J518" s="913">
        <f t="shared" ref="J518" si="168">SUM(K518:O520)</f>
        <v>0</v>
      </c>
      <c r="K518" s="913"/>
      <c r="L518" s="913"/>
      <c r="M518" s="913"/>
      <c r="N518" s="913"/>
      <c r="O518" s="913"/>
      <c r="P518" s="913"/>
      <c r="Q518" s="484"/>
    </row>
    <row r="519" spans="1:17" s="95" customFormat="1" ht="15.75" hidden="1" customHeight="1" outlineLevel="1">
      <c r="A519" s="484"/>
      <c r="B519" s="916"/>
      <c r="C519" s="925"/>
      <c r="D519" s="921"/>
      <c r="E519" s="921"/>
      <c r="F519" s="923"/>
      <c r="G519" s="87"/>
      <c r="H519" s="82"/>
      <c r="I519" s="921"/>
      <c r="J519" s="914"/>
      <c r="K519" s="914"/>
      <c r="L519" s="914"/>
      <c r="M519" s="914"/>
      <c r="N519" s="914"/>
      <c r="O519" s="914"/>
      <c r="P519" s="914"/>
      <c r="Q519" s="484"/>
    </row>
    <row r="520" spans="1:17" s="95" customFormat="1" ht="15.75" hidden="1" customHeight="1" outlineLevel="1">
      <c r="A520" s="484"/>
      <c r="B520" s="917"/>
      <c r="C520" s="926"/>
      <c r="D520" s="922"/>
      <c r="E520" s="922"/>
      <c r="F520" s="924"/>
      <c r="G520" s="92"/>
      <c r="H520" s="90"/>
      <c r="I520" s="922"/>
      <c r="J520" s="915"/>
      <c r="K520" s="915"/>
      <c r="L520" s="915"/>
      <c r="M520" s="915"/>
      <c r="N520" s="915"/>
      <c r="O520" s="915"/>
      <c r="P520" s="915"/>
      <c r="Q520" s="484"/>
    </row>
    <row r="521" spans="1:17" s="95" customFormat="1" ht="15.75" hidden="1" customHeight="1" outlineLevel="1">
      <c r="A521" s="484"/>
      <c r="B521" s="916">
        <v>170</v>
      </c>
      <c r="C521" s="925"/>
      <c r="D521" s="921"/>
      <c r="E521" s="921" t="s">
        <v>19</v>
      </c>
      <c r="F521" s="923" t="str">
        <f>VLOOKUP(E521,$S$14:$T$18,2,0)</f>
        <v>-</v>
      </c>
      <c r="G521" s="84"/>
      <c r="H521" s="82"/>
      <c r="I521" s="921"/>
      <c r="J521" s="913">
        <f t="shared" ref="J521" si="169">SUM(K521:O523)</f>
        <v>0</v>
      </c>
      <c r="K521" s="913"/>
      <c r="L521" s="913"/>
      <c r="M521" s="913"/>
      <c r="N521" s="913"/>
      <c r="O521" s="913"/>
      <c r="P521" s="913"/>
      <c r="Q521" s="484"/>
    </row>
    <row r="522" spans="1:17" s="95" customFormat="1" ht="15.75" hidden="1" customHeight="1" outlineLevel="1">
      <c r="A522" s="484"/>
      <c r="B522" s="916"/>
      <c r="C522" s="925"/>
      <c r="D522" s="921"/>
      <c r="E522" s="921"/>
      <c r="F522" s="923"/>
      <c r="G522" s="87"/>
      <c r="H522" s="82"/>
      <c r="I522" s="921"/>
      <c r="J522" s="914"/>
      <c r="K522" s="914"/>
      <c r="L522" s="914"/>
      <c r="M522" s="914"/>
      <c r="N522" s="914"/>
      <c r="O522" s="914"/>
      <c r="P522" s="914"/>
      <c r="Q522" s="484"/>
    </row>
    <row r="523" spans="1:17" s="95" customFormat="1" ht="15.75" hidden="1" customHeight="1" outlineLevel="1">
      <c r="A523" s="484"/>
      <c r="B523" s="917"/>
      <c r="C523" s="926"/>
      <c r="D523" s="922"/>
      <c r="E523" s="922"/>
      <c r="F523" s="924"/>
      <c r="G523" s="92"/>
      <c r="H523" s="90"/>
      <c r="I523" s="922"/>
      <c r="J523" s="915"/>
      <c r="K523" s="915"/>
      <c r="L523" s="915"/>
      <c r="M523" s="915"/>
      <c r="N523" s="915"/>
      <c r="O523" s="915"/>
      <c r="P523" s="915"/>
      <c r="Q523" s="484"/>
    </row>
    <row r="524" spans="1:17" s="95" customFormat="1" ht="15.75" hidden="1" customHeight="1" outlineLevel="1">
      <c r="A524" s="484"/>
      <c r="B524" s="916">
        <v>171</v>
      </c>
      <c r="C524" s="925"/>
      <c r="D524" s="921"/>
      <c r="E524" s="921" t="s">
        <v>19</v>
      </c>
      <c r="F524" s="923" t="str">
        <f>VLOOKUP(E524,$S$14:$T$18,2,0)</f>
        <v>-</v>
      </c>
      <c r="G524" s="84"/>
      <c r="H524" s="82"/>
      <c r="I524" s="921"/>
      <c r="J524" s="913">
        <f t="shared" ref="J524" si="170">SUM(K524:O526)</f>
        <v>0</v>
      </c>
      <c r="K524" s="913"/>
      <c r="L524" s="913"/>
      <c r="M524" s="913"/>
      <c r="N524" s="913"/>
      <c r="O524" s="913"/>
      <c r="P524" s="913"/>
      <c r="Q524" s="484"/>
    </row>
    <row r="525" spans="1:17" s="95" customFormat="1" ht="15.75" hidden="1" customHeight="1" outlineLevel="1">
      <c r="A525" s="484"/>
      <c r="B525" s="916"/>
      <c r="C525" s="925"/>
      <c r="D525" s="921"/>
      <c r="E525" s="921"/>
      <c r="F525" s="923"/>
      <c r="G525" s="87"/>
      <c r="H525" s="82"/>
      <c r="I525" s="921"/>
      <c r="J525" s="914"/>
      <c r="K525" s="914"/>
      <c r="L525" s="914"/>
      <c r="M525" s="914"/>
      <c r="N525" s="914"/>
      <c r="O525" s="914"/>
      <c r="P525" s="914"/>
      <c r="Q525" s="484"/>
    </row>
    <row r="526" spans="1:17" s="95" customFormat="1" ht="15.75" hidden="1" customHeight="1" outlineLevel="1">
      <c r="A526" s="484"/>
      <c r="B526" s="917"/>
      <c r="C526" s="926"/>
      <c r="D526" s="922"/>
      <c r="E526" s="922"/>
      <c r="F526" s="924"/>
      <c r="G526" s="92"/>
      <c r="H526" s="90"/>
      <c r="I526" s="922"/>
      <c r="J526" s="915"/>
      <c r="K526" s="915"/>
      <c r="L526" s="915"/>
      <c r="M526" s="915"/>
      <c r="N526" s="915"/>
      <c r="O526" s="915"/>
      <c r="P526" s="915"/>
      <c r="Q526" s="484"/>
    </row>
    <row r="527" spans="1:17" s="95" customFormat="1" ht="15.75" hidden="1" customHeight="1" outlineLevel="1">
      <c r="A527" s="484"/>
      <c r="B527" s="916">
        <v>172</v>
      </c>
      <c r="C527" s="925"/>
      <c r="D527" s="921"/>
      <c r="E527" s="921" t="s">
        <v>19</v>
      </c>
      <c r="F527" s="923" t="str">
        <f>VLOOKUP(E527,$S$14:$T$18,2,0)</f>
        <v>-</v>
      </c>
      <c r="G527" s="84"/>
      <c r="H527" s="82"/>
      <c r="I527" s="921"/>
      <c r="J527" s="913">
        <f t="shared" ref="J527" si="171">SUM(K527:O529)</f>
        <v>0</v>
      </c>
      <c r="K527" s="913"/>
      <c r="L527" s="913"/>
      <c r="M527" s="913"/>
      <c r="N527" s="913"/>
      <c r="O527" s="913"/>
      <c r="P527" s="913"/>
      <c r="Q527" s="484"/>
    </row>
    <row r="528" spans="1:17" s="95" customFormat="1" ht="15.75" hidden="1" customHeight="1" outlineLevel="1">
      <c r="A528" s="484"/>
      <c r="B528" s="916"/>
      <c r="C528" s="925"/>
      <c r="D528" s="921"/>
      <c r="E528" s="921"/>
      <c r="F528" s="923"/>
      <c r="G528" s="87"/>
      <c r="H528" s="82"/>
      <c r="I528" s="921"/>
      <c r="J528" s="914"/>
      <c r="K528" s="914"/>
      <c r="L528" s="914"/>
      <c r="M528" s="914"/>
      <c r="N528" s="914"/>
      <c r="O528" s="914"/>
      <c r="P528" s="914"/>
      <c r="Q528" s="484"/>
    </row>
    <row r="529" spans="1:17" s="95" customFormat="1" ht="15.75" hidden="1" customHeight="1" outlineLevel="1">
      <c r="A529" s="484"/>
      <c r="B529" s="917"/>
      <c r="C529" s="926"/>
      <c r="D529" s="922"/>
      <c r="E529" s="922"/>
      <c r="F529" s="924"/>
      <c r="G529" s="92"/>
      <c r="H529" s="90"/>
      <c r="I529" s="922"/>
      <c r="J529" s="915"/>
      <c r="K529" s="915"/>
      <c r="L529" s="915"/>
      <c r="M529" s="915"/>
      <c r="N529" s="915"/>
      <c r="O529" s="915"/>
      <c r="P529" s="915"/>
      <c r="Q529" s="484"/>
    </row>
    <row r="530" spans="1:17" s="95" customFormat="1" ht="15.75" hidden="1" customHeight="1" outlineLevel="1">
      <c r="A530" s="484"/>
      <c r="B530" s="916">
        <v>173</v>
      </c>
      <c r="C530" s="925"/>
      <c r="D530" s="921"/>
      <c r="E530" s="921" t="s">
        <v>19</v>
      </c>
      <c r="F530" s="923" t="str">
        <f>VLOOKUP(E530,$S$14:$T$18,2,0)</f>
        <v>-</v>
      </c>
      <c r="G530" s="84"/>
      <c r="H530" s="82"/>
      <c r="I530" s="921"/>
      <c r="J530" s="913">
        <f t="shared" ref="J530" si="172">SUM(K530:O532)</f>
        <v>0</v>
      </c>
      <c r="K530" s="913"/>
      <c r="L530" s="913"/>
      <c r="M530" s="913"/>
      <c r="N530" s="913"/>
      <c r="O530" s="913"/>
      <c r="P530" s="913"/>
      <c r="Q530" s="484"/>
    </row>
    <row r="531" spans="1:17" s="95" customFormat="1" ht="15.75" hidden="1" customHeight="1" outlineLevel="1">
      <c r="A531" s="484"/>
      <c r="B531" s="916"/>
      <c r="C531" s="925"/>
      <c r="D531" s="921"/>
      <c r="E531" s="921"/>
      <c r="F531" s="923"/>
      <c r="G531" s="87"/>
      <c r="H531" s="82"/>
      <c r="I531" s="921"/>
      <c r="J531" s="914"/>
      <c r="K531" s="914"/>
      <c r="L531" s="914"/>
      <c r="M531" s="914"/>
      <c r="N531" s="914"/>
      <c r="O531" s="914"/>
      <c r="P531" s="914"/>
      <c r="Q531" s="484"/>
    </row>
    <row r="532" spans="1:17" s="95" customFormat="1" ht="15.75" hidden="1" customHeight="1" outlineLevel="1">
      <c r="A532" s="484"/>
      <c r="B532" s="917"/>
      <c r="C532" s="926"/>
      <c r="D532" s="922"/>
      <c r="E532" s="922"/>
      <c r="F532" s="924"/>
      <c r="G532" s="92"/>
      <c r="H532" s="90"/>
      <c r="I532" s="922"/>
      <c r="J532" s="915"/>
      <c r="K532" s="915"/>
      <c r="L532" s="915"/>
      <c r="M532" s="915"/>
      <c r="N532" s="915"/>
      <c r="O532" s="915"/>
      <c r="P532" s="915"/>
      <c r="Q532" s="484"/>
    </row>
    <row r="533" spans="1:17" s="95" customFormat="1" ht="15.75" hidden="1" customHeight="1" outlineLevel="1">
      <c r="A533" s="484"/>
      <c r="B533" s="916">
        <v>174</v>
      </c>
      <c r="C533" s="925"/>
      <c r="D533" s="921"/>
      <c r="E533" s="921" t="s">
        <v>19</v>
      </c>
      <c r="F533" s="923" t="str">
        <f>VLOOKUP(E533,$S$14:$T$18,2,0)</f>
        <v>-</v>
      </c>
      <c r="G533" s="84"/>
      <c r="H533" s="82"/>
      <c r="I533" s="921"/>
      <c r="J533" s="913">
        <f t="shared" ref="J533" si="173">SUM(K533:O535)</f>
        <v>0</v>
      </c>
      <c r="K533" s="913"/>
      <c r="L533" s="913"/>
      <c r="M533" s="913"/>
      <c r="N533" s="913"/>
      <c r="O533" s="913"/>
      <c r="P533" s="913"/>
      <c r="Q533" s="484"/>
    </row>
    <row r="534" spans="1:17" s="95" customFormat="1" ht="15.75" hidden="1" customHeight="1" outlineLevel="1">
      <c r="A534" s="484"/>
      <c r="B534" s="916"/>
      <c r="C534" s="925"/>
      <c r="D534" s="921"/>
      <c r="E534" s="921"/>
      <c r="F534" s="923"/>
      <c r="G534" s="87"/>
      <c r="H534" s="82"/>
      <c r="I534" s="921"/>
      <c r="J534" s="914"/>
      <c r="K534" s="914"/>
      <c r="L534" s="914"/>
      <c r="M534" s="914"/>
      <c r="N534" s="914"/>
      <c r="O534" s="914"/>
      <c r="P534" s="914"/>
      <c r="Q534" s="484"/>
    </row>
    <row r="535" spans="1:17" s="95" customFormat="1" ht="15.75" hidden="1" customHeight="1" outlineLevel="1">
      <c r="A535" s="484"/>
      <c r="B535" s="917"/>
      <c r="C535" s="926"/>
      <c r="D535" s="922"/>
      <c r="E535" s="922"/>
      <c r="F535" s="924"/>
      <c r="G535" s="92"/>
      <c r="H535" s="90"/>
      <c r="I535" s="922"/>
      <c r="J535" s="915"/>
      <c r="K535" s="915"/>
      <c r="L535" s="915"/>
      <c r="M535" s="915"/>
      <c r="N535" s="915"/>
      <c r="O535" s="915"/>
      <c r="P535" s="915"/>
      <c r="Q535" s="484"/>
    </row>
    <row r="536" spans="1:17" s="95" customFormat="1" ht="15.75" hidden="1" customHeight="1" outlineLevel="1">
      <c r="A536" s="484"/>
      <c r="B536" s="916">
        <v>175</v>
      </c>
      <c r="C536" s="925"/>
      <c r="D536" s="921"/>
      <c r="E536" s="921" t="s">
        <v>19</v>
      </c>
      <c r="F536" s="923" t="str">
        <f>VLOOKUP(E536,$S$14:$T$18,2,0)</f>
        <v>-</v>
      </c>
      <c r="G536" s="84"/>
      <c r="H536" s="82"/>
      <c r="I536" s="921"/>
      <c r="J536" s="913">
        <f t="shared" ref="J536" si="174">SUM(K536:O538)</f>
        <v>0</v>
      </c>
      <c r="K536" s="913"/>
      <c r="L536" s="913"/>
      <c r="M536" s="913"/>
      <c r="N536" s="913"/>
      <c r="O536" s="913"/>
      <c r="P536" s="913"/>
      <c r="Q536" s="484"/>
    </row>
    <row r="537" spans="1:17" s="95" customFormat="1" ht="15.75" hidden="1" customHeight="1" outlineLevel="1">
      <c r="A537" s="484"/>
      <c r="B537" s="916"/>
      <c r="C537" s="925"/>
      <c r="D537" s="921"/>
      <c r="E537" s="921"/>
      <c r="F537" s="923"/>
      <c r="G537" s="87"/>
      <c r="H537" s="82"/>
      <c r="I537" s="921"/>
      <c r="J537" s="914"/>
      <c r="K537" s="914"/>
      <c r="L537" s="914"/>
      <c r="M537" s="914"/>
      <c r="N537" s="914"/>
      <c r="O537" s="914"/>
      <c r="P537" s="914"/>
      <c r="Q537" s="484"/>
    </row>
    <row r="538" spans="1:17" s="95" customFormat="1" ht="15.75" hidden="1" customHeight="1" outlineLevel="1">
      <c r="A538" s="484"/>
      <c r="B538" s="917"/>
      <c r="C538" s="926"/>
      <c r="D538" s="922"/>
      <c r="E538" s="922"/>
      <c r="F538" s="924"/>
      <c r="G538" s="92"/>
      <c r="H538" s="90"/>
      <c r="I538" s="922"/>
      <c r="J538" s="915"/>
      <c r="K538" s="915"/>
      <c r="L538" s="915"/>
      <c r="M538" s="915"/>
      <c r="N538" s="915"/>
      <c r="O538" s="915"/>
      <c r="P538" s="915"/>
      <c r="Q538" s="484"/>
    </row>
    <row r="539" spans="1:17" s="95" customFormat="1" ht="15.75" hidden="1" customHeight="1" outlineLevel="1">
      <c r="A539" s="484"/>
      <c r="B539" s="916">
        <v>176</v>
      </c>
      <c r="C539" s="925"/>
      <c r="D539" s="921"/>
      <c r="E539" s="921" t="s">
        <v>19</v>
      </c>
      <c r="F539" s="923" t="str">
        <f>VLOOKUP(E539,$S$14:$T$18,2,0)</f>
        <v>-</v>
      </c>
      <c r="G539" s="84"/>
      <c r="H539" s="82"/>
      <c r="I539" s="921"/>
      <c r="J539" s="913">
        <f t="shared" ref="J539" si="175">SUM(K539:O541)</f>
        <v>0</v>
      </c>
      <c r="K539" s="913"/>
      <c r="L539" s="913"/>
      <c r="M539" s="913"/>
      <c r="N539" s="913"/>
      <c r="O539" s="913"/>
      <c r="P539" s="913"/>
      <c r="Q539" s="484"/>
    </row>
    <row r="540" spans="1:17" s="95" customFormat="1" ht="15.75" hidden="1" customHeight="1" outlineLevel="1">
      <c r="A540" s="484"/>
      <c r="B540" s="916"/>
      <c r="C540" s="925"/>
      <c r="D540" s="921"/>
      <c r="E540" s="921"/>
      <c r="F540" s="923"/>
      <c r="G540" s="87"/>
      <c r="H540" s="82"/>
      <c r="I540" s="921"/>
      <c r="J540" s="914"/>
      <c r="K540" s="914"/>
      <c r="L540" s="914"/>
      <c r="M540" s="914"/>
      <c r="N540" s="914"/>
      <c r="O540" s="914"/>
      <c r="P540" s="914"/>
      <c r="Q540" s="484"/>
    </row>
    <row r="541" spans="1:17" s="95" customFormat="1" ht="15.75" hidden="1" customHeight="1" outlineLevel="1">
      <c r="A541" s="484"/>
      <c r="B541" s="917"/>
      <c r="C541" s="926"/>
      <c r="D541" s="922"/>
      <c r="E541" s="922"/>
      <c r="F541" s="924"/>
      <c r="G541" s="92"/>
      <c r="H541" s="90"/>
      <c r="I541" s="922"/>
      <c r="J541" s="915"/>
      <c r="K541" s="915"/>
      <c r="L541" s="915"/>
      <c r="M541" s="915"/>
      <c r="N541" s="915"/>
      <c r="O541" s="915"/>
      <c r="P541" s="915"/>
      <c r="Q541" s="484"/>
    </row>
    <row r="542" spans="1:17" s="95" customFormat="1" ht="15.75" hidden="1" customHeight="1" outlineLevel="1">
      <c r="A542" s="484"/>
      <c r="B542" s="916">
        <v>177</v>
      </c>
      <c r="C542" s="925"/>
      <c r="D542" s="921"/>
      <c r="E542" s="921" t="s">
        <v>19</v>
      </c>
      <c r="F542" s="923" t="str">
        <f>VLOOKUP(E542,$S$14:$T$18,2,0)</f>
        <v>-</v>
      </c>
      <c r="G542" s="84"/>
      <c r="H542" s="82"/>
      <c r="I542" s="921"/>
      <c r="J542" s="913">
        <f t="shared" ref="J542" si="176">SUM(K542:O544)</f>
        <v>0</v>
      </c>
      <c r="K542" s="913"/>
      <c r="L542" s="913"/>
      <c r="M542" s="913"/>
      <c r="N542" s="913"/>
      <c r="O542" s="913"/>
      <c r="P542" s="913"/>
      <c r="Q542" s="484"/>
    </row>
    <row r="543" spans="1:17" s="95" customFormat="1" ht="15.75" hidden="1" customHeight="1" outlineLevel="1">
      <c r="A543" s="484"/>
      <c r="B543" s="916"/>
      <c r="C543" s="925"/>
      <c r="D543" s="921"/>
      <c r="E543" s="921"/>
      <c r="F543" s="923"/>
      <c r="G543" s="87"/>
      <c r="H543" s="82"/>
      <c r="I543" s="921"/>
      <c r="J543" s="914"/>
      <c r="K543" s="914"/>
      <c r="L543" s="914"/>
      <c r="M543" s="914"/>
      <c r="N543" s="914"/>
      <c r="O543" s="914"/>
      <c r="P543" s="914"/>
      <c r="Q543" s="484"/>
    </row>
    <row r="544" spans="1:17" s="95" customFormat="1" ht="15.75" hidden="1" customHeight="1" outlineLevel="1">
      <c r="A544" s="484"/>
      <c r="B544" s="917"/>
      <c r="C544" s="926"/>
      <c r="D544" s="922"/>
      <c r="E544" s="922"/>
      <c r="F544" s="924"/>
      <c r="G544" s="92"/>
      <c r="H544" s="90"/>
      <c r="I544" s="922"/>
      <c r="J544" s="915"/>
      <c r="K544" s="915"/>
      <c r="L544" s="915"/>
      <c r="M544" s="915"/>
      <c r="N544" s="915"/>
      <c r="O544" s="915"/>
      <c r="P544" s="915"/>
      <c r="Q544" s="484"/>
    </row>
    <row r="545" spans="1:17" s="95" customFormat="1" ht="15.75" hidden="1" customHeight="1" outlineLevel="1">
      <c r="A545" s="484"/>
      <c r="B545" s="916">
        <v>178</v>
      </c>
      <c r="C545" s="925"/>
      <c r="D545" s="921"/>
      <c r="E545" s="921" t="s">
        <v>19</v>
      </c>
      <c r="F545" s="923" t="str">
        <f>VLOOKUP(E545,$S$14:$T$18,2,0)</f>
        <v>-</v>
      </c>
      <c r="G545" s="84"/>
      <c r="H545" s="82"/>
      <c r="I545" s="921"/>
      <c r="J545" s="913">
        <f t="shared" ref="J545" si="177">SUM(K545:O547)</f>
        <v>0</v>
      </c>
      <c r="K545" s="913"/>
      <c r="L545" s="913"/>
      <c r="M545" s="913"/>
      <c r="N545" s="913"/>
      <c r="O545" s="913"/>
      <c r="P545" s="913"/>
      <c r="Q545" s="484"/>
    </row>
    <row r="546" spans="1:17" s="95" customFormat="1" ht="15.75" hidden="1" customHeight="1" outlineLevel="1">
      <c r="A546" s="484"/>
      <c r="B546" s="916"/>
      <c r="C546" s="925"/>
      <c r="D546" s="921"/>
      <c r="E546" s="921"/>
      <c r="F546" s="923"/>
      <c r="G546" s="87"/>
      <c r="H546" s="82"/>
      <c r="I546" s="921"/>
      <c r="J546" s="914"/>
      <c r="K546" s="914"/>
      <c r="L546" s="914"/>
      <c r="M546" s="914"/>
      <c r="N546" s="914"/>
      <c r="O546" s="914"/>
      <c r="P546" s="914"/>
      <c r="Q546" s="484"/>
    </row>
    <row r="547" spans="1:17" s="95" customFormat="1" ht="15.75" hidden="1" customHeight="1" outlineLevel="1">
      <c r="A547" s="484"/>
      <c r="B547" s="917"/>
      <c r="C547" s="926"/>
      <c r="D547" s="922"/>
      <c r="E547" s="922"/>
      <c r="F547" s="924"/>
      <c r="G547" s="92"/>
      <c r="H547" s="90"/>
      <c r="I547" s="922"/>
      <c r="J547" s="915"/>
      <c r="K547" s="915"/>
      <c r="L547" s="915"/>
      <c r="M547" s="915"/>
      <c r="N547" s="915"/>
      <c r="O547" s="915"/>
      <c r="P547" s="915"/>
      <c r="Q547" s="484"/>
    </row>
    <row r="548" spans="1:17" s="95" customFormat="1" ht="15.75" hidden="1" customHeight="1" outlineLevel="1">
      <c r="A548" s="484"/>
      <c r="B548" s="916">
        <v>179</v>
      </c>
      <c r="C548" s="925"/>
      <c r="D548" s="921"/>
      <c r="E548" s="921" t="s">
        <v>19</v>
      </c>
      <c r="F548" s="923" t="str">
        <f>VLOOKUP(E548,$S$14:$T$18,2,0)</f>
        <v>-</v>
      </c>
      <c r="G548" s="84"/>
      <c r="H548" s="82"/>
      <c r="I548" s="921"/>
      <c r="J548" s="913">
        <f t="shared" ref="J548" si="178">SUM(K548:O550)</f>
        <v>0</v>
      </c>
      <c r="K548" s="913"/>
      <c r="L548" s="913"/>
      <c r="M548" s="913"/>
      <c r="N548" s="913"/>
      <c r="O548" s="913"/>
      <c r="P548" s="913"/>
      <c r="Q548" s="484"/>
    </row>
    <row r="549" spans="1:17" s="95" customFormat="1" ht="15.75" hidden="1" customHeight="1" outlineLevel="1">
      <c r="A549" s="484"/>
      <c r="B549" s="916"/>
      <c r="C549" s="925"/>
      <c r="D549" s="921"/>
      <c r="E549" s="921"/>
      <c r="F549" s="923"/>
      <c r="G549" s="87"/>
      <c r="H549" s="82"/>
      <c r="I549" s="921"/>
      <c r="J549" s="914"/>
      <c r="K549" s="914"/>
      <c r="L549" s="914"/>
      <c r="M549" s="914"/>
      <c r="N549" s="914"/>
      <c r="O549" s="914"/>
      <c r="P549" s="914"/>
      <c r="Q549" s="484"/>
    </row>
    <row r="550" spans="1:17" s="95" customFormat="1" ht="15.75" hidden="1" customHeight="1" outlineLevel="1">
      <c r="A550" s="484"/>
      <c r="B550" s="917"/>
      <c r="C550" s="926"/>
      <c r="D550" s="922"/>
      <c r="E550" s="922"/>
      <c r="F550" s="924"/>
      <c r="G550" s="92"/>
      <c r="H550" s="90"/>
      <c r="I550" s="922"/>
      <c r="J550" s="915"/>
      <c r="K550" s="915"/>
      <c r="L550" s="915"/>
      <c r="M550" s="915"/>
      <c r="N550" s="915"/>
      <c r="O550" s="915"/>
      <c r="P550" s="915"/>
      <c r="Q550" s="484"/>
    </row>
    <row r="551" spans="1:17" s="95" customFormat="1" ht="15.75" hidden="1" customHeight="1" outlineLevel="1">
      <c r="A551" s="484"/>
      <c r="B551" s="916">
        <v>180</v>
      </c>
      <c r="C551" s="925"/>
      <c r="D551" s="921"/>
      <c r="E551" s="921" t="s">
        <v>19</v>
      </c>
      <c r="F551" s="923" t="str">
        <f>VLOOKUP(E551,$S$14:$T$18,2,0)</f>
        <v>-</v>
      </c>
      <c r="G551" s="84"/>
      <c r="H551" s="82"/>
      <c r="I551" s="921"/>
      <c r="J551" s="913">
        <f t="shared" ref="J551" si="179">SUM(K551:O553)</f>
        <v>0</v>
      </c>
      <c r="K551" s="913"/>
      <c r="L551" s="913"/>
      <c r="M551" s="913"/>
      <c r="N551" s="913"/>
      <c r="O551" s="913"/>
      <c r="P551" s="913"/>
      <c r="Q551" s="484"/>
    </row>
    <row r="552" spans="1:17" s="95" customFormat="1" ht="15.75" hidden="1" customHeight="1" outlineLevel="1">
      <c r="A552" s="484"/>
      <c r="B552" s="916"/>
      <c r="C552" s="925"/>
      <c r="D552" s="921"/>
      <c r="E552" s="921"/>
      <c r="F552" s="923"/>
      <c r="G552" s="87"/>
      <c r="H552" s="82"/>
      <c r="I552" s="921"/>
      <c r="J552" s="914"/>
      <c r="K552" s="914"/>
      <c r="L552" s="914"/>
      <c r="M552" s="914"/>
      <c r="N552" s="914"/>
      <c r="O552" s="914"/>
      <c r="P552" s="914"/>
      <c r="Q552" s="484"/>
    </row>
    <row r="553" spans="1:17" s="95" customFormat="1" ht="15.75" hidden="1" customHeight="1" outlineLevel="1">
      <c r="A553" s="484"/>
      <c r="B553" s="917"/>
      <c r="C553" s="926"/>
      <c r="D553" s="922"/>
      <c r="E553" s="922"/>
      <c r="F553" s="924"/>
      <c r="G553" s="92"/>
      <c r="H553" s="90"/>
      <c r="I553" s="922"/>
      <c r="J553" s="915"/>
      <c r="K553" s="915"/>
      <c r="L553" s="915"/>
      <c r="M553" s="915"/>
      <c r="N553" s="915"/>
      <c r="O553" s="915"/>
      <c r="P553" s="915"/>
      <c r="Q553" s="484"/>
    </row>
    <row r="554" spans="1:17" s="95" customFormat="1" ht="15.75" hidden="1" customHeight="1" outlineLevel="1">
      <c r="A554" s="484"/>
      <c r="B554" s="916">
        <v>181</v>
      </c>
      <c r="C554" s="925"/>
      <c r="D554" s="921"/>
      <c r="E554" s="921" t="s">
        <v>19</v>
      </c>
      <c r="F554" s="923" t="str">
        <f>VLOOKUP(E554,$S$14:$T$18,2,0)</f>
        <v>-</v>
      </c>
      <c r="G554" s="84"/>
      <c r="H554" s="82"/>
      <c r="I554" s="921"/>
      <c r="J554" s="913">
        <f t="shared" ref="J554" si="180">SUM(K554:O556)</f>
        <v>0</v>
      </c>
      <c r="K554" s="913"/>
      <c r="L554" s="913"/>
      <c r="M554" s="913"/>
      <c r="N554" s="913"/>
      <c r="O554" s="913"/>
      <c r="P554" s="913"/>
      <c r="Q554" s="484"/>
    </row>
    <row r="555" spans="1:17" s="95" customFormat="1" ht="15.75" hidden="1" customHeight="1" outlineLevel="1">
      <c r="A555" s="484"/>
      <c r="B555" s="916"/>
      <c r="C555" s="925"/>
      <c r="D555" s="921"/>
      <c r="E555" s="921"/>
      <c r="F555" s="923"/>
      <c r="G555" s="87"/>
      <c r="H555" s="82"/>
      <c r="I555" s="921"/>
      <c r="J555" s="914"/>
      <c r="K555" s="914"/>
      <c r="L555" s="914"/>
      <c r="M555" s="914"/>
      <c r="N555" s="914"/>
      <c r="O555" s="914"/>
      <c r="P555" s="914"/>
      <c r="Q555" s="484"/>
    </row>
    <row r="556" spans="1:17" s="95" customFormat="1" ht="15.75" hidden="1" customHeight="1" outlineLevel="1">
      <c r="A556" s="484"/>
      <c r="B556" s="917"/>
      <c r="C556" s="926"/>
      <c r="D556" s="922"/>
      <c r="E556" s="922"/>
      <c r="F556" s="924"/>
      <c r="G556" s="92"/>
      <c r="H556" s="90"/>
      <c r="I556" s="922"/>
      <c r="J556" s="915"/>
      <c r="K556" s="915"/>
      <c r="L556" s="915"/>
      <c r="M556" s="915"/>
      <c r="N556" s="915"/>
      <c r="O556" s="915"/>
      <c r="P556" s="915"/>
      <c r="Q556" s="484"/>
    </row>
    <row r="557" spans="1:17" s="95" customFormat="1" ht="15.75" hidden="1" customHeight="1" outlineLevel="1">
      <c r="A557" s="484"/>
      <c r="B557" s="916">
        <v>182</v>
      </c>
      <c r="C557" s="925"/>
      <c r="D557" s="921"/>
      <c r="E557" s="921" t="s">
        <v>19</v>
      </c>
      <c r="F557" s="923" t="str">
        <f>VLOOKUP(E557,$S$14:$T$18,2,0)</f>
        <v>-</v>
      </c>
      <c r="G557" s="84"/>
      <c r="H557" s="82"/>
      <c r="I557" s="921"/>
      <c r="J557" s="913">
        <f t="shared" ref="J557" si="181">SUM(K557:O559)</f>
        <v>0</v>
      </c>
      <c r="K557" s="913"/>
      <c r="L557" s="913"/>
      <c r="M557" s="913"/>
      <c r="N557" s="913"/>
      <c r="O557" s="913"/>
      <c r="P557" s="913"/>
      <c r="Q557" s="484"/>
    </row>
    <row r="558" spans="1:17" s="95" customFormat="1" ht="15.75" hidden="1" customHeight="1" outlineLevel="1">
      <c r="A558" s="484"/>
      <c r="B558" s="916"/>
      <c r="C558" s="925"/>
      <c r="D558" s="921"/>
      <c r="E558" s="921"/>
      <c r="F558" s="923"/>
      <c r="G558" s="87"/>
      <c r="H558" s="82"/>
      <c r="I558" s="921"/>
      <c r="J558" s="914"/>
      <c r="K558" s="914"/>
      <c r="L558" s="914"/>
      <c r="M558" s="914"/>
      <c r="N558" s="914"/>
      <c r="O558" s="914"/>
      <c r="P558" s="914"/>
      <c r="Q558" s="484"/>
    </row>
    <row r="559" spans="1:17" s="95" customFormat="1" ht="15.75" hidden="1" customHeight="1" outlineLevel="1">
      <c r="A559" s="484"/>
      <c r="B559" s="917"/>
      <c r="C559" s="926"/>
      <c r="D559" s="922"/>
      <c r="E559" s="922"/>
      <c r="F559" s="924"/>
      <c r="G559" s="92"/>
      <c r="H559" s="90"/>
      <c r="I559" s="922"/>
      <c r="J559" s="915"/>
      <c r="K559" s="915"/>
      <c r="L559" s="915"/>
      <c r="M559" s="915"/>
      <c r="N559" s="915"/>
      <c r="O559" s="915"/>
      <c r="P559" s="915"/>
      <c r="Q559" s="484"/>
    </row>
    <row r="560" spans="1:17" s="95" customFormat="1" ht="15.75" hidden="1" customHeight="1" outlineLevel="1">
      <c r="A560" s="484"/>
      <c r="B560" s="916">
        <v>183</v>
      </c>
      <c r="C560" s="925"/>
      <c r="D560" s="921"/>
      <c r="E560" s="921" t="s">
        <v>19</v>
      </c>
      <c r="F560" s="923" t="str">
        <f>VLOOKUP(E560,$S$14:$T$18,2,0)</f>
        <v>-</v>
      </c>
      <c r="G560" s="84"/>
      <c r="H560" s="82"/>
      <c r="I560" s="921"/>
      <c r="J560" s="913">
        <f t="shared" ref="J560" si="182">SUM(K560:O562)</f>
        <v>0</v>
      </c>
      <c r="K560" s="913"/>
      <c r="L560" s="913"/>
      <c r="M560" s="913"/>
      <c r="N560" s="913"/>
      <c r="O560" s="913"/>
      <c r="P560" s="913"/>
      <c r="Q560" s="484"/>
    </row>
    <row r="561" spans="1:17" s="95" customFormat="1" ht="15.75" hidden="1" customHeight="1" outlineLevel="1">
      <c r="A561" s="484"/>
      <c r="B561" s="916"/>
      <c r="C561" s="925"/>
      <c r="D561" s="921"/>
      <c r="E561" s="921"/>
      <c r="F561" s="923"/>
      <c r="G561" s="87"/>
      <c r="H561" s="82"/>
      <c r="I561" s="921"/>
      <c r="J561" s="914"/>
      <c r="K561" s="914"/>
      <c r="L561" s="914"/>
      <c r="M561" s="914"/>
      <c r="N561" s="914"/>
      <c r="O561" s="914"/>
      <c r="P561" s="914"/>
      <c r="Q561" s="484"/>
    </row>
    <row r="562" spans="1:17" s="95" customFormat="1" ht="15.75" hidden="1" customHeight="1" outlineLevel="1">
      <c r="A562" s="484"/>
      <c r="B562" s="917"/>
      <c r="C562" s="926"/>
      <c r="D562" s="922"/>
      <c r="E562" s="922"/>
      <c r="F562" s="924"/>
      <c r="G562" s="92"/>
      <c r="H562" s="90"/>
      <c r="I562" s="922"/>
      <c r="J562" s="915"/>
      <c r="K562" s="915"/>
      <c r="L562" s="915"/>
      <c r="M562" s="915"/>
      <c r="N562" s="915"/>
      <c r="O562" s="915"/>
      <c r="P562" s="915"/>
      <c r="Q562" s="484"/>
    </row>
    <row r="563" spans="1:17" s="95" customFormat="1" ht="15.75" hidden="1" customHeight="1" outlineLevel="1">
      <c r="A563" s="484"/>
      <c r="B563" s="916">
        <v>184</v>
      </c>
      <c r="C563" s="925"/>
      <c r="D563" s="921"/>
      <c r="E563" s="921" t="s">
        <v>19</v>
      </c>
      <c r="F563" s="923" t="str">
        <f>VLOOKUP(E563,$S$14:$T$18,2,0)</f>
        <v>-</v>
      </c>
      <c r="G563" s="84"/>
      <c r="H563" s="82"/>
      <c r="I563" s="921"/>
      <c r="J563" s="913">
        <f t="shared" ref="J563" si="183">SUM(K563:O565)</f>
        <v>0</v>
      </c>
      <c r="K563" s="913"/>
      <c r="L563" s="913"/>
      <c r="M563" s="913"/>
      <c r="N563" s="913"/>
      <c r="O563" s="913"/>
      <c r="P563" s="913"/>
      <c r="Q563" s="484"/>
    </row>
    <row r="564" spans="1:17" s="95" customFormat="1" ht="15.75" hidden="1" customHeight="1" outlineLevel="1">
      <c r="A564" s="484"/>
      <c r="B564" s="916"/>
      <c r="C564" s="925"/>
      <c r="D564" s="921"/>
      <c r="E564" s="921"/>
      <c r="F564" s="923"/>
      <c r="G564" s="87"/>
      <c r="H564" s="82"/>
      <c r="I564" s="921"/>
      <c r="J564" s="914"/>
      <c r="K564" s="914"/>
      <c r="L564" s="914"/>
      <c r="M564" s="914"/>
      <c r="N564" s="914"/>
      <c r="O564" s="914"/>
      <c r="P564" s="914"/>
      <c r="Q564" s="484"/>
    </row>
    <row r="565" spans="1:17" s="95" customFormat="1" ht="15.75" hidden="1" customHeight="1" outlineLevel="1">
      <c r="A565" s="484"/>
      <c r="B565" s="917"/>
      <c r="C565" s="926"/>
      <c r="D565" s="922"/>
      <c r="E565" s="922"/>
      <c r="F565" s="924"/>
      <c r="G565" s="92"/>
      <c r="H565" s="90"/>
      <c r="I565" s="922"/>
      <c r="J565" s="915"/>
      <c r="K565" s="915"/>
      <c r="L565" s="915"/>
      <c r="M565" s="915"/>
      <c r="N565" s="915"/>
      <c r="O565" s="915"/>
      <c r="P565" s="915"/>
      <c r="Q565" s="484"/>
    </row>
    <row r="566" spans="1:17" s="95" customFormat="1" ht="15.75" hidden="1" customHeight="1" outlineLevel="1">
      <c r="A566" s="484"/>
      <c r="B566" s="916">
        <v>185</v>
      </c>
      <c r="C566" s="925"/>
      <c r="D566" s="921"/>
      <c r="E566" s="921" t="s">
        <v>19</v>
      </c>
      <c r="F566" s="923" t="str">
        <f>VLOOKUP(E566,$S$14:$T$18,2,0)</f>
        <v>-</v>
      </c>
      <c r="G566" s="84"/>
      <c r="H566" s="82"/>
      <c r="I566" s="921"/>
      <c r="J566" s="913">
        <f t="shared" ref="J566" si="184">SUM(K566:O568)</f>
        <v>0</v>
      </c>
      <c r="K566" s="913"/>
      <c r="L566" s="913"/>
      <c r="M566" s="913"/>
      <c r="N566" s="913"/>
      <c r="O566" s="913"/>
      <c r="P566" s="913"/>
      <c r="Q566" s="484"/>
    </row>
    <row r="567" spans="1:17" s="95" customFormat="1" ht="15.75" hidden="1" customHeight="1" outlineLevel="1">
      <c r="A567" s="484"/>
      <c r="B567" s="916"/>
      <c r="C567" s="925"/>
      <c r="D567" s="921"/>
      <c r="E567" s="921"/>
      <c r="F567" s="923"/>
      <c r="G567" s="87"/>
      <c r="H567" s="82"/>
      <c r="I567" s="921"/>
      <c r="J567" s="914"/>
      <c r="K567" s="914"/>
      <c r="L567" s="914"/>
      <c r="M567" s="914"/>
      <c r="N567" s="914"/>
      <c r="O567" s="914"/>
      <c r="P567" s="914"/>
      <c r="Q567" s="484"/>
    </row>
    <row r="568" spans="1:17" s="95" customFormat="1" ht="15.75" hidden="1" customHeight="1" outlineLevel="1">
      <c r="A568" s="484"/>
      <c r="B568" s="917"/>
      <c r="C568" s="926"/>
      <c r="D568" s="922"/>
      <c r="E568" s="922"/>
      <c r="F568" s="924"/>
      <c r="G568" s="92"/>
      <c r="H568" s="90"/>
      <c r="I568" s="922"/>
      <c r="J568" s="915"/>
      <c r="K568" s="915"/>
      <c r="L568" s="915"/>
      <c r="M568" s="915"/>
      <c r="N568" s="915"/>
      <c r="O568" s="915"/>
      <c r="P568" s="915"/>
      <c r="Q568" s="484"/>
    </row>
    <row r="569" spans="1:17" s="95" customFormat="1" ht="15.75" hidden="1" customHeight="1" outlineLevel="1">
      <c r="A569" s="484"/>
      <c r="B569" s="916">
        <v>186</v>
      </c>
      <c r="C569" s="925"/>
      <c r="D569" s="921"/>
      <c r="E569" s="921" t="s">
        <v>19</v>
      </c>
      <c r="F569" s="923" t="str">
        <f>VLOOKUP(E569,$S$14:$T$18,2,0)</f>
        <v>-</v>
      </c>
      <c r="G569" s="84"/>
      <c r="H569" s="82"/>
      <c r="I569" s="921"/>
      <c r="J569" s="913">
        <f t="shared" ref="J569" si="185">SUM(K569:O571)</f>
        <v>0</v>
      </c>
      <c r="K569" s="913"/>
      <c r="L569" s="913"/>
      <c r="M569" s="913"/>
      <c r="N569" s="913"/>
      <c r="O569" s="913"/>
      <c r="P569" s="913"/>
      <c r="Q569" s="484"/>
    </row>
    <row r="570" spans="1:17" s="95" customFormat="1" ht="15.75" hidden="1" customHeight="1" outlineLevel="1">
      <c r="A570" s="484"/>
      <c r="B570" s="916"/>
      <c r="C570" s="925"/>
      <c r="D570" s="921"/>
      <c r="E570" s="921"/>
      <c r="F570" s="923"/>
      <c r="G570" s="87"/>
      <c r="H570" s="82"/>
      <c r="I570" s="921"/>
      <c r="J570" s="914"/>
      <c r="K570" s="914"/>
      <c r="L570" s="914"/>
      <c r="M570" s="914"/>
      <c r="N570" s="914"/>
      <c r="O570" s="914"/>
      <c r="P570" s="914"/>
      <c r="Q570" s="484"/>
    </row>
    <row r="571" spans="1:17" s="95" customFormat="1" ht="15.75" hidden="1" customHeight="1" outlineLevel="1">
      <c r="A571" s="484"/>
      <c r="B571" s="917"/>
      <c r="C571" s="926"/>
      <c r="D571" s="922"/>
      <c r="E571" s="922"/>
      <c r="F571" s="924"/>
      <c r="G571" s="92"/>
      <c r="H571" s="90"/>
      <c r="I571" s="922"/>
      <c r="J571" s="915"/>
      <c r="K571" s="915"/>
      <c r="L571" s="915"/>
      <c r="M571" s="915"/>
      <c r="N571" s="915"/>
      <c r="O571" s="915"/>
      <c r="P571" s="915"/>
      <c r="Q571" s="484"/>
    </row>
    <row r="572" spans="1:17" s="95" customFormat="1" ht="15.75" hidden="1" customHeight="1" outlineLevel="1">
      <c r="A572" s="484"/>
      <c r="B572" s="916">
        <v>187</v>
      </c>
      <c r="C572" s="925"/>
      <c r="D572" s="921"/>
      <c r="E572" s="921" t="s">
        <v>19</v>
      </c>
      <c r="F572" s="923" t="str">
        <f>VLOOKUP(E572,$S$14:$T$18,2,0)</f>
        <v>-</v>
      </c>
      <c r="G572" s="84"/>
      <c r="H572" s="82"/>
      <c r="I572" s="921"/>
      <c r="J572" s="913">
        <f t="shared" ref="J572" si="186">SUM(K572:O574)</f>
        <v>0</v>
      </c>
      <c r="K572" s="913"/>
      <c r="L572" s="913"/>
      <c r="M572" s="913"/>
      <c r="N572" s="913"/>
      <c r="O572" s="913"/>
      <c r="P572" s="913"/>
      <c r="Q572" s="484"/>
    </row>
    <row r="573" spans="1:17" s="95" customFormat="1" ht="15.75" hidden="1" customHeight="1" outlineLevel="1">
      <c r="A573" s="484"/>
      <c r="B573" s="916"/>
      <c r="C573" s="925"/>
      <c r="D573" s="921"/>
      <c r="E573" s="921"/>
      <c r="F573" s="923"/>
      <c r="G573" s="87"/>
      <c r="H573" s="82"/>
      <c r="I573" s="921"/>
      <c r="J573" s="914"/>
      <c r="K573" s="914"/>
      <c r="L573" s="914"/>
      <c r="M573" s="914"/>
      <c r="N573" s="914"/>
      <c r="O573" s="914"/>
      <c r="P573" s="914"/>
      <c r="Q573" s="484"/>
    </row>
    <row r="574" spans="1:17" s="95" customFormat="1" ht="15.75" hidden="1" customHeight="1" outlineLevel="1">
      <c r="A574" s="484"/>
      <c r="B574" s="917"/>
      <c r="C574" s="926"/>
      <c r="D574" s="922"/>
      <c r="E574" s="922"/>
      <c r="F574" s="924"/>
      <c r="G574" s="92"/>
      <c r="H574" s="90"/>
      <c r="I574" s="922"/>
      <c r="J574" s="915"/>
      <c r="K574" s="915"/>
      <c r="L574" s="915"/>
      <c r="M574" s="915"/>
      <c r="N574" s="915"/>
      <c r="O574" s="915"/>
      <c r="P574" s="915"/>
      <c r="Q574" s="484"/>
    </row>
    <row r="575" spans="1:17" s="95" customFormat="1" ht="15.75" hidden="1" customHeight="1" outlineLevel="1">
      <c r="A575" s="484"/>
      <c r="B575" s="916">
        <v>188</v>
      </c>
      <c r="C575" s="925"/>
      <c r="D575" s="921"/>
      <c r="E575" s="921" t="s">
        <v>19</v>
      </c>
      <c r="F575" s="923" t="str">
        <f>VLOOKUP(E575,$S$14:$T$18,2,0)</f>
        <v>-</v>
      </c>
      <c r="G575" s="84"/>
      <c r="H575" s="82"/>
      <c r="I575" s="921"/>
      <c r="J575" s="913">
        <f t="shared" ref="J575" si="187">SUM(K575:O577)</f>
        <v>0</v>
      </c>
      <c r="K575" s="913"/>
      <c r="L575" s="913"/>
      <c r="M575" s="913"/>
      <c r="N575" s="913"/>
      <c r="O575" s="913"/>
      <c r="P575" s="913"/>
      <c r="Q575" s="484"/>
    </row>
    <row r="576" spans="1:17" s="95" customFormat="1" ht="15.75" hidden="1" customHeight="1" outlineLevel="1">
      <c r="A576" s="484"/>
      <c r="B576" s="916"/>
      <c r="C576" s="925"/>
      <c r="D576" s="921"/>
      <c r="E576" s="921"/>
      <c r="F576" s="923"/>
      <c r="G576" s="87"/>
      <c r="H576" s="82"/>
      <c r="I576" s="921"/>
      <c r="J576" s="914"/>
      <c r="K576" s="914"/>
      <c r="L576" s="914"/>
      <c r="M576" s="914"/>
      <c r="N576" s="914"/>
      <c r="O576" s="914"/>
      <c r="P576" s="914"/>
      <c r="Q576" s="484"/>
    </row>
    <row r="577" spans="1:17" s="95" customFormat="1" ht="15.75" hidden="1" customHeight="1" outlineLevel="1">
      <c r="A577" s="484"/>
      <c r="B577" s="917"/>
      <c r="C577" s="926"/>
      <c r="D577" s="922"/>
      <c r="E577" s="922"/>
      <c r="F577" s="924"/>
      <c r="G577" s="92"/>
      <c r="H577" s="90"/>
      <c r="I577" s="922"/>
      <c r="J577" s="915"/>
      <c r="K577" s="915"/>
      <c r="L577" s="915"/>
      <c r="M577" s="915"/>
      <c r="N577" s="915"/>
      <c r="O577" s="915"/>
      <c r="P577" s="915"/>
      <c r="Q577" s="484"/>
    </row>
    <row r="578" spans="1:17" s="95" customFormat="1" ht="15.75" hidden="1" customHeight="1" outlineLevel="1">
      <c r="A578" s="484"/>
      <c r="B578" s="916">
        <v>189</v>
      </c>
      <c r="C578" s="925"/>
      <c r="D578" s="921"/>
      <c r="E578" s="921" t="s">
        <v>19</v>
      </c>
      <c r="F578" s="923" t="str">
        <f>VLOOKUP(E578,$S$14:$T$18,2,0)</f>
        <v>-</v>
      </c>
      <c r="G578" s="84"/>
      <c r="H578" s="82"/>
      <c r="I578" s="921"/>
      <c r="J578" s="913">
        <f t="shared" ref="J578" si="188">SUM(K578:O580)</f>
        <v>0</v>
      </c>
      <c r="K578" s="913"/>
      <c r="L578" s="913"/>
      <c r="M578" s="913"/>
      <c r="N578" s="913"/>
      <c r="O578" s="913"/>
      <c r="P578" s="913"/>
      <c r="Q578" s="484"/>
    </row>
    <row r="579" spans="1:17" s="95" customFormat="1" ht="15.75" hidden="1" customHeight="1" outlineLevel="1">
      <c r="A579" s="484"/>
      <c r="B579" s="916"/>
      <c r="C579" s="925"/>
      <c r="D579" s="921"/>
      <c r="E579" s="921"/>
      <c r="F579" s="923"/>
      <c r="G579" s="87"/>
      <c r="H579" s="82"/>
      <c r="I579" s="921"/>
      <c r="J579" s="914"/>
      <c r="K579" s="914"/>
      <c r="L579" s="914"/>
      <c r="M579" s="914"/>
      <c r="N579" s="914"/>
      <c r="O579" s="914"/>
      <c r="P579" s="914"/>
      <c r="Q579" s="484"/>
    </row>
    <row r="580" spans="1:17" s="95" customFormat="1" ht="15.75" hidden="1" customHeight="1" outlineLevel="1">
      <c r="A580" s="484"/>
      <c r="B580" s="917"/>
      <c r="C580" s="926"/>
      <c r="D580" s="922"/>
      <c r="E580" s="922"/>
      <c r="F580" s="924"/>
      <c r="G580" s="92"/>
      <c r="H580" s="90"/>
      <c r="I580" s="922"/>
      <c r="J580" s="915"/>
      <c r="K580" s="915"/>
      <c r="L580" s="915"/>
      <c r="M580" s="915"/>
      <c r="N580" s="915"/>
      <c r="O580" s="915"/>
      <c r="P580" s="915"/>
      <c r="Q580" s="484"/>
    </row>
    <row r="581" spans="1:17" s="95" customFormat="1" ht="15.75" hidden="1" customHeight="1" outlineLevel="1">
      <c r="A581" s="484"/>
      <c r="B581" s="916">
        <v>190</v>
      </c>
      <c r="C581" s="925"/>
      <c r="D581" s="921"/>
      <c r="E581" s="921" t="s">
        <v>19</v>
      </c>
      <c r="F581" s="923" t="str">
        <f>VLOOKUP(E581,$S$14:$T$18,2,0)</f>
        <v>-</v>
      </c>
      <c r="G581" s="84"/>
      <c r="H581" s="82"/>
      <c r="I581" s="921"/>
      <c r="J581" s="913">
        <f t="shared" ref="J581" si="189">SUM(K581:O583)</f>
        <v>0</v>
      </c>
      <c r="K581" s="913"/>
      <c r="L581" s="913"/>
      <c r="M581" s="913"/>
      <c r="N581" s="913"/>
      <c r="O581" s="913"/>
      <c r="P581" s="913"/>
      <c r="Q581" s="484"/>
    </row>
    <row r="582" spans="1:17" s="95" customFormat="1" ht="15.75" hidden="1" customHeight="1" outlineLevel="1">
      <c r="A582" s="484"/>
      <c r="B582" s="916"/>
      <c r="C582" s="925"/>
      <c r="D582" s="921"/>
      <c r="E582" s="921"/>
      <c r="F582" s="923"/>
      <c r="G582" s="87"/>
      <c r="H582" s="82"/>
      <c r="I582" s="921"/>
      <c r="J582" s="914"/>
      <c r="K582" s="914"/>
      <c r="L582" s="914"/>
      <c r="M582" s="914"/>
      <c r="N582" s="914"/>
      <c r="O582" s="914"/>
      <c r="P582" s="914"/>
      <c r="Q582" s="484"/>
    </row>
    <row r="583" spans="1:17" s="95" customFormat="1" ht="15.75" hidden="1" customHeight="1" outlineLevel="1">
      <c r="A583" s="484"/>
      <c r="B583" s="917"/>
      <c r="C583" s="926"/>
      <c r="D583" s="922"/>
      <c r="E583" s="922"/>
      <c r="F583" s="924"/>
      <c r="G583" s="92"/>
      <c r="H583" s="90"/>
      <c r="I583" s="922"/>
      <c r="J583" s="915"/>
      <c r="K583" s="915"/>
      <c r="L583" s="915"/>
      <c r="M583" s="915"/>
      <c r="N583" s="915"/>
      <c r="O583" s="915"/>
      <c r="P583" s="915"/>
      <c r="Q583" s="484"/>
    </row>
    <row r="584" spans="1:17" s="95" customFormat="1" ht="15.75" hidden="1" customHeight="1" outlineLevel="1">
      <c r="A584" s="484"/>
      <c r="B584" s="916">
        <v>191</v>
      </c>
      <c r="C584" s="925"/>
      <c r="D584" s="921"/>
      <c r="E584" s="921" t="s">
        <v>19</v>
      </c>
      <c r="F584" s="923" t="str">
        <f>VLOOKUP(E584,$S$14:$T$18,2,0)</f>
        <v>-</v>
      </c>
      <c r="G584" s="84"/>
      <c r="H584" s="82"/>
      <c r="I584" s="921"/>
      <c r="J584" s="913">
        <f t="shared" ref="J584" si="190">SUM(K584:O586)</f>
        <v>0</v>
      </c>
      <c r="K584" s="913"/>
      <c r="L584" s="913"/>
      <c r="M584" s="913"/>
      <c r="N584" s="913"/>
      <c r="O584" s="913"/>
      <c r="P584" s="913"/>
      <c r="Q584" s="484"/>
    </row>
    <row r="585" spans="1:17" s="95" customFormat="1" ht="15.75" hidden="1" customHeight="1" outlineLevel="1">
      <c r="A585" s="484"/>
      <c r="B585" s="916"/>
      <c r="C585" s="925"/>
      <c r="D585" s="921"/>
      <c r="E585" s="921"/>
      <c r="F585" s="923"/>
      <c r="G585" s="87"/>
      <c r="H585" s="82"/>
      <c r="I585" s="921"/>
      <c r="J585" s="914"/>
      <c r="K585" s="914"/>
      <c r="L585" s="914"/>
      <c r="M585" s="914"/>
      <c r="N585" s="914"/>
      <c r="O585" s="914"/>
      <c r="P585" s="914"/>
      <c r="Q585" s="484"/>
    </row>
    <row r="586" spans="1:17" s="95" customFormat="1" ht="15.75" hidden="1" customHeight="1" outlineLevel="1">
      <c r="A586" s="484"/>
      <c r="B586" s="917"/>
      <c r="C586" s="926"/>
      <c r="D586" s="922"/>
      <c r="E586" s="922"/>
      <c r="F586" s="924"/>
      <c r="G586" s="92"/>
      <c r="H586" s="90"/>
      <c r="I586" s="922"/>
      <c r="J586" s="915"/>
      <c r="K586" s="915"/>
      <c r="L586" s="915"/>
      <c r="M586" s="915"/>
      <c r="N586" s="915"/>
      <c r="O586" s="915"/>
      <c r="P586" s="915"/>
      <c r="Q586" s="484"/>
    </row>
    <row r="587" spans="1:17" s="95" customFormat="1" ht="15.75" hidden="1" customHeight="1" outlineLevel="1">
      <c r="A587" s="484"/>
      <c r="B587" s="916">
        <v>192</v>
      </c>
      <c r="C587" s="925"/>
      <c r="D587" s="921"/>
      <c r="E587" s="921" t="s">
        <v>19</v>
      </c>
      <c r="F587" s="923" t="str">
        <f>VLOOKUP(E587,$S$14:$T$18,2,0)</f>
        <v>-</v>
      </c>
      <c r="G587" s="84"/>
      <c r="H587" s="82"/>
      <c r="I587" s="921"/>
      <c r="J587" s="913">
        <f t="shared" ref="J587" si="191">SUM(K587:O589)</f>
        <v>0</v>
      </c>
      <c r="K587" s="913"/>
      <c r="L587" s="913"/>
      <c r="M587" s="913"/>
      <c r="N587" s="913"/>
      <c r="O587" s="913"/>
      <c r="P587" s="913"/>
      <c r="Q587" s="484"/>
    </row>
    <row r="588" spans="1:17" s="95" customFormat="1" ht="15.75" hidden="1" customHeight="1" outlineLevel="1">
      <c r="A588" s="484"/>
      <c r="B588" s="916"/>
      <c r="C588" s="925"/>
      <c r="D588" s="921"/>
      <c r="E588" s="921"/>
      <c r="F588" s="923"/>
      <c r="G588" s="87"/>
      <c r="H588" s="82"/>
      <c r="I588" s="921"/>
      <c r="J588" s="914"/>
      <c r="K588" s="914"/>
      <c r="L588" s="914"/>
      <c r="M588" s="914"/>
      <c r="N588" s="914"/>
      <c r="O588" s="914"/>
      <c r="P588" s="914"/>
      <c r="Q588" s="484"/>
    </row>
    <row r="589" spans="1:17" s="95" customFormat="1" ht="15.75" hidden="1" customHeight="1" outlineLevel="1">
      <c r="A589" s="484"/>
      <c r="B589" s="917"/>
      <c r="C589" s="926"/>
      <c r="D589" s="922"/>
      <c r="E589" s="922"/>
      <c r="F589" s="924"/>
      <c r="G589" s="92"/>
      <c r="H589" s="90"/>
      <c r="I589" s="922"/>
      <c r="J589" s="915"/>
      <c r="K589" s="915"/>
      <c r="L589" s="915"/>
      <c r="M589" s="915"/>
      <c r="N589" s="915"/>
      <c r="O589" s="915"/>
      <c r="P589" s="915"/>
      <c r="Q589" s="484"/>
    </row>
    <row r="590" spans="1:17" s="95" customFormat="1" ht="15.75" hidden="1" customHeight="1" outlineLevel="1">
      <c r="A590" s="484"/>
      <c r="B590" s="916">
        <v>193</v>
      </c>
      <c r="C590" s="925"/>
      <c r="D590" s="921"/>
      <c r="E590" s="921" t="s">
        <v>19</v>
      </c>
      <c r="F590" s="923" t="str">
        <f>VLOOKUP(E590,$S$14:$T$18,2,0)</f>
        <v>-</v>
      </c>
      <c r="G590" s="84"/>
      <c r="H590" s="82"/>
      <c r="I590" s="921"/>
      <c r="J590" s="913">
        <f t="shared" ref="J590" si="192">SUM(K590:O592)</f>
        <v>0</v>
      </c>
      <c r="K590" s="913"/>
      <c r="L590" s="913"/>
      <c r="M590" s="913"/>
      <c r="N590" s="913"/>
      <c r="O590" s="913"/>
      <c r="P590" s="913"/>
      <c r="Q590" s="484"/>
    </row>
    <row r="591" spans="1:17" s="95" customFormat="1" ht="15.75" hidden="1" customHeight="1" outlineLevel="1">
      <c r="A591" s="484"/>
      <c r="B591" s="916"/>
      <c r="C591" s="925"/>
      <c r="D591" s="921"/>
      <c r="E591" s="921"/>
      <c r="F591" s="923"/>
      <c r="G591" s="87"/>
      <c r="H591" s="82"/>
      <c r="I591" s="921"/>
      <c r="J591" s="914"/>
      <c r="K591" s="914"/>
      <c r="L591" s="914"/>
      <c r="M591" s="914"/>
      <c r="N591" s="914"/>
      <c r="O591" s="914"/>
      <c r="P591" s="914"/>
      <c r="Q591" s="484"/>
    </row>
    <row r="592" spans="1:17" s="95" customFormat="1" ht="15.75" hidden="1" customHeight="1" outlineLevel="1">
      <c r="A592" s="484"/>
      <c r="B592" s="917"/>
      <c r="C592" s="926"/>
      <c r="D592" s="922"/>
      <c r="E592" s="922"/>
      <c r="F592" s="924"/>
      <c r="G592" s="92"/>
      <c r="H592" s="90"/>
      <c r="I592" s="922"/>
      <c r="J592" s="915"/>
      <c r="K592" s="915"/>
      <c r="L592" s="915"/>
      <c r="M592" s="915"/>
      <c r="N592" s="915"/>
      <c r="O592" s="915"/>
      <c r="P592" s="915"/>
      <c r="Q592" s="484"/>
    </row>
    <row r="593" spans="1:17" s="95" customFormat="1" ht="15.75" hidden="1" customHeight="1" outlineLevel="1">
      <c r="A593" s="484"/>
      <c r="B593" s="916">
        <v>194</v>
      </c>
      <c r="C593" s="925"/>
      <c r="D593" s="921"/>
      <c r="E593" s="921" t="s">
        <v>19</v>
      </c>
      <c r="F593" s="923" t="str">
        <f>VLOOKUP(E593,$S$14:$T$18,2,0)</f>
        <v>-</v>
      </c>
      <c r="G593" s="84"/>
      <c r="H593" s="82"/>
      <c r="I593" s="921"/>
      <c r="J593" s="913">
        <f t="shared" ref="J593" si="193">SUM(K593:O595)</f>
        <v>0</v>
      </c>
      <c r="K593" s="913"/>
      <c r="L593" s="913"/>
      <c r="M593" s="913"/>
      <c r="N593" s="913"/>
      <c r="O593" s="913"/>
      <c r="P593" s="913"/>
      <c r="Q593" s="484"/>
    </row>
    <row r="594" spans="1:17" s="95" customFormat="1" ht="15.75" hidden="1" customHeight="1" outlineLevel="1">
      <c r="A594" s="484"/>
      <c r="B594" s="916"/>
      <c r="C594" s="925"/>
      <c r="D594" s="921"/>
      <c r="E594" s="921"/>
      <c r="F594" s="923"/>
      <c r="G594" s="87"/>
      <c r="H594" s="82"/>
      <c r="I594" s="921"/>
      <c r="J594" s="914"/>
      <c r="K594" s="914"/>
      <c r="L594" s="914"/>
      <c r="M594" s="914"/>
      <c r="N594" s="914"/>
      <c r="O594" s="914"/>
      <c r="P594" s="914"/>
      <c r="Q594" s="484"/>
    </row>
    <row r="595" spans="1:17" s="95" customFormat="1" ht="15.75" hidden="1" customHeight="1" outlineLevel="1">
      <c r="A595" s="484"/>
      <c r="B595" s="917"/>
      <c r="C595" s="926"/>
      <c r="D595" s="922"/>
      <c r="E595" s="922"/>
      <c r="F595" s="924"/>
      <c r="G595" s="92"/>
      <c r="H595" s="90"/>
      <c r="I595" s="922"/>
      <c r="J595" s="915"/>
      <c r="K595" s="915"/>
      <c r="L595" s="915"/>
      <c r="M595" s="915"/>
      <c r="N595" s="915"/>
      <c r="O595" s="915"/>
      <c r="P595" s="915"/>
      <c r="Q595" s="484"/>
    </row>
    <row r="596" spans="1:17" s="95" customFormat="1" ht="15.75" hidden="1" customHeight="1" outlineLevel="1">
      <c r="A596" s="484"/>
      <c r="B596" s="916">
        <v>195</v>
      </c>
      <c r="C596" s="925"/>
      <c r="D596" s="921"/>
      <c r="E596" s="921" t="s">
        <v>19</v>
      </c>
      <c r="F596" s="923" t="str">
        <f>VLOOKUP(E596,$S$14:$T$18,2,0)</f>
        <v>-</v>
      </c>
      <c r="G596" s="84"/>
      <c r="H596" s="82"/>
      <c r="I596" s="921"/>
      <c r="J596" s="913">
        <f t="shared" ref="J596" si="194">SUM(K596:O598)</f>
        <v>0</v>
      </c>
      <c r="K596" s="913"/>
      <c r="L596" s="913"/>
      <c r="M596" s="913"/>
      <c r="N596" s="913"/>
      <c r="O596" s="913"/>
      <c r="P596" s="913"/>
      <c r="Q596" s="484"/>
    </row>
    <row r="597" spans="1:17" s="95" customFormat="1" ht="15.75" hidden="1" customHeight="1" outlineLevel="1">
      <c r="A597" s="484"/>
      <c r="B597" s="916"/>
      <c r="C597" s="925"/>
      <c r="D597" s="921"/>
      <c r="E597" s="921"/>
      <c r="F597" s="923"/>
      <c r="G597" s="87"/>
      <c r="H597" s="82"/>
      <c r="I597" s="921"/>
      <c r="J597" s="914"/>
      <c r="K597" s="914"/>
      <c r="L597" s="914"/>
      <c r="M597" s="914"/>
      <c r="N597" s="914"/>
      <c r="O597" s="914"/>
      <c r="P597" s="914"/>
      <c r="Q597" s="484"/>
    </row>
    <row r="598" spans="1:17" s="95" customFormat="1" ht="15.75" hidden="1" customHeight="1" outlineLevel="1">
      <c r="A598" s="484"/>
      <c r="B598" s="917"/>
      <c r="C598" s="926"/>
      <c r="D598" s="922"/>
      <c r="E598" s="922"/>
      <c r="F598" s="924"/>
      <c r="G598" s="92"/>
      <c r="H598" s="90"/>
      <c r="I598" s="922"/>
      <c r="J598" s="915"/>
      <c r="K598" s="915"/>
      <c r="L598" s="915"/>
      <c r="M598" s="915"/>
      <c r="N598" s="915"/>
      <c r="O598" s="915"/>
      <c r="P598" s="915"/>
      <c r="Q598" s="484"/>
    </row>
    <row r="599" spans="1:17" s="95" customFormat="1" ht="15.75" hidden="1" customHeight="1" outlineLevel="1">
      <c r="A599" s="484"/>
      <c r="B599" s="916">
        <v>196</v>
      </c>
      <c r="C599" s="925"/>
      <c r="D599" s="921"/>
      <c r="E599" s="921" t="s">
        <v>19</v>
      </c>
      <c r="F599" s="923" t="str">
        <f>VLOOKUP(E599,$S$14:$T$18,2,0)</f>
        <v>-</v>
      </c>
      <c r="G599" s="84"/>
      <c r="H599" s="82"/>
      <c r="I599" s="921"/>
      <c r="J599" s="913">
        <f t="shared" ref="J599" si="195">SUM(K599:O601)</f>
        <v>0</v>
      </c>
      <c r="K599" s="913"/>
      <c r="L599" s="913"/>
      <c r="M599" s="913"/>
      <c r="N599" s="913"/>
      <c r="O599" s="913"/>
      <c r="P599" s="913"/>
      <c r="Q599" s="484"/>
    </row>
    <row r="600" spans="1:17" s="95" customFormat="1" ht="15.75" hidden="1" customHeight="1" outlineLevel="1">
      <c r="A600" s="484"/>
      <c r="B600" s="916"/>
      <c r="C600" s="925"/>
      <c r="D600" s="921"/>
      <c r="E600" s="921"/>
      <c r="F600" s="923"/>
      <c r="G600" s="87"/>
      <c r="H600" s="82"/>
      <c r="I600" s="921"/>
      <c r="J600" s="914"/>
      <c r="K600" s="914"/>
      <c r="L600" s="914"/>
      <c r="M600" s="914"/>
      <c r="N600" s="914"/>
      <c r="O600" s="914"/>
      <c r="P600" s="914"/>
      <c r="Q600" s="484"/>
    </row>
    <row r="601" spans="1:17" s="95" customFormat="1" ht="15.75" hidden="1" customHeight="1" outlineLevel="1">
      <c r="A601" s="484"/>
      <c r="B601" s="917"/>
      <c r="C601" s="926"/>
      <c r="D601" s="922"/>
      <c r="E601" s="922"/>
      <c r="F601" s="924"/>
      <c r="G601" s="92"/>
      <c r="H601" s="90"/>
      <c r="I601" s="922"/>
      <c r="J601" s="915"/>
      <c r="K601" s="915"/>
      <c r="L601" s="915"/>
      <c r="M601" s="915"/>
      <c r="N601" s="915"/>
      <c r="O601" s="915"/>
      <c r="P601" s="915"/>
      <c r="Q601" s="484"/>
    </row>
    <row r="602" spans="1:17" s="95" customFormat="1" ht="15.75" hidden="1" customHeight="1" outlineLevel="1">
      <c r="A602" s="484"/>
      <c r="B602" s="916">
        <v>197</v>
      </c>
      <c r="C602" s="925"/>
      <c r="D602" s="921"/>
      <c r="E602" s="921" t="s">
        <v>19</v>
      </c>
      <c r="F602" s="923" t="str">
        <f>VLOOKUP(E602,$S$14:$T$18,2,0)</f>
        <v>-</v>
      </c>
      <c r="G602" s="84"/>
      <c r="H602" s="82"/>
      <c r="I602" s="921"/>
      <c r="J602" s="913">
        <f t="shared" ref="J602" si="196">SUM(K602:O604)</f>
        <v>0</v>
      </c>
      <c r="K602" s="913"/>
      <c r="L602" s="913"/>
      <c r="M602" s="913"/>
      <c r="N602" s="913"/>
      <c r="O602" s="913"/>
      <c r="P602" s="913"/>
      <c r="Q602" s="484"/>
    </row>
    <row r="603" spans="1:17" s="95" customFormat="1" ht="15.75" hidden="1" customHeight="1" outlineLevel="1">
      <c r="A603" s="484"/>
      <c r="B603" s="916"/>
      <c r="C603" s="925"/>
      <c r="D603" s="921"/>
      <c r="E603" s="921"/>
      <c r="F603" s="923"/>
      <c r="G603" s="87"/>
      <c r="H603" s="82"/>
      <c r="I603" s="921"/>
      <c r="J603" s="914"/>
      <c r="K603" s="914"/>
      <c r="L603" s="914"/>
      <c r="M603" s="914"/>
      <c r="N603" s="914"/>
      <c r="O603" s="914"/>
      <c r="P603" s="914"/>
      <c r="Q603" s="484"/>
    </row>
    <row r="604" spans="1:17" s="95" customFormat="1" ht="15.75" hidden="1" customHeight="1" outlineLevel="1">
      <c r="A604" s="484"/>
      <c r="B604" s="917"/>
      <c r="C604" s="926"/>
      <c r="D604" s="922"/>
      <c r="E604" s="922"/>
      <c r="F604" s="924"/>
      <c r="G604" s="92"/>
      <c r="H604" s="90"/>
      <c r="I604" s="922"/>
      <c r="J604" s="915"/>
      <c r="K604" s="915"/>
      <c r="L604" s="915"/>
      <c r="M604" s="915"/>
      <c r="N604" s="915"/>
      <c r="O604" s="915"/>
      <c r="P604" s="915"/>
      <c r="Q604" s="484"/>
    </row>
    <row r="605" spans="1:17" s="95" customFormat="1" ht="15.75" hidden="1" customHeight="1" outlineLevel="1">
      <c r="A605" s="484"/>
      <c r="B605" s="916">
        <v>198</v>
      </c>
      <c r="C605" s="925"/>
      <c r="D605" s="921"/>
      <c r="E605" s="921" t="s">
        <v>19</v>
      </c>
      <c r="F605" s="923" t="str">
        <f>VLOOKUP(E605,$S$14:$T$18,2,0)</f>
        <v>-</v>
      </c>
      <c r="G605" s="84"/>
      <c r="H605" s="82"/>
      <c r="I605" s="921"/>
      <c r="J605" s="913">
        <f t="shared" ref="J605" si="197">SUM(K605:O607)</f>
        <v>0</v>
      </c>
      <c r="K605" s="913"/>
      <c r="L605" s="913"/>
      <c r="M605" s="913"/>
      <c r="N605" s="913"/>
      <c r="O605" s="913"/>
      <c r="P605" s="913"/>
      <c r="Q605" s="484"/>
    </row>
    <row r="606" spans="1:17" s="95" customFormat="1" ht="15.75" hidden="1" customHeight="1" outlineLevel="1">
      <c r="A606" s="484"/>
      <c r="B606" s="916"/>
      <c r="C606" s="925"/>
      <c r="D606" s="921"/>
      <c r="E606" s="921"/>
      <c r="F606" s="923"/>
      <c r="G606" s="87"/>
      <c r="H606" s="82"/>
      <c r="I606" s="921"/>
      <c r="J606" s="914"/>
      <c r="K606" s="914"/>
      <c r="L606" s="914"/>
      <c r="M606" s="914"/>
      <c r="N606" s="914"/>
      <c r="O606" s="914"/>
      <c r="P606" s="914"/>
      <c r="Q606" s="484"/>
    </row>
    <row r="607" spans="1:17" s="95" customFormat="1" ht="15.75" hidden="1" customHeight="1" outlineLevel="1">
      <c r="A607" s="484"/>
      <c r="B607" s="917"/>
      <c r="C607" s="926"/>
      <c r="D607" s="922"/>
      <c r="E607" s="922"/>
      <c r="F607" s="924"/>
      <c r="G607" s="92"/>
      <c r="H607" s="90"/>
      <c r="I607" s="922"/>
      <c r="J607" s="915"/>
      <c r="K607" s="915"/>
      <c r="L607" s="915"/>
      <c r="M607" s="915"/>
      <c r="N607" s="915"/>
      <c r="O607" s="915"/>
      <c r="P607" s="915"/>
      <c r="Q607" s="484"/>
    </row>
    <row r="608" spans="1:17" s="95" customFormat="1" ht="15.75" hidden="1" customHeight="1" outlineLevel="1">
      <c r="A608" s="484"/>
      <c r="B608" s="916">
        <v>199</v>
      </c>
      <c r="C608" s="925"/>
      <c r="D608" s="921"/>
      <c r="E608" s="921" t="s">
        <v>19</v>
      </c>
      <c r="F608" s="923" t="str">
        <f>VLOOKUP(E608,$S$14:$T$18,2,0)</f>
        <v>-</v>
      </c>
      <c r="G608" s="84"/>
      <c r="H608" s="82"/>
      <c r="I608" s="921"/>
      <c r="J608" s="913">
        <f t="shared" ref="J608" si="198">SUM(K608:O610)</f>
        <v>0</v>
      </c>
      <c r="K608" s="913"/>
      <c r="L608" s="913"/>
      <c r="M608" s="913"/>
      <c r="N608" s="913"/>
      <c r="O608" s="913"/>
      <c r="P608" s="913"/>
      <c r="Q608" s="484"/>
    </row>
    <row r="609" spans="1:17" s="95" customFormat="1" ht="15.75" hidden="1" customHeight="1" outlineLevel="1">
      <c r="A609" s="484"/>
      <c r="B609" s="916"/>
      <c r="C609" s="925"/>
      <c r="D609" s="921"/>
      <c r="E609" s="921"/>
      <c r="F609" s="923"/>
      <c r="G609" s="87"/>
      <c r="H609" s="82"/>
      <c r="I609" s="921"/>
      <c r="J609" s="914"/>
      <c r="K609" s="914"/>
      <c r="L609" s="914"/>
      <c r="M609" s="914"/>
      <c r="N609" s="914"/>
      <c r="O609" s="914"/>
      <c r="P609" s="914"/>
      <c r="Q609" s="484"/>
    </row>
    <row r="610" spans="1:17" s="95" customFormat="1" ht="15.75" hidden="1" customHeight="1" outlineLevel="1">
      <c r="A610" s="484"/>
      <c r="B610" s="917"/>
      <c r="C610" s="926"/>
      <c r="D610" s="922"/>
      <c r="E610" s="922"/>
      <c r="F610" s="924"/>
      <c r="G610" s="92"/>
      <c r="H610" s="90"/>
      <c r="I610" s="922"/>
      <c r="J610" s="915"/>
      <c r="K610" s="915"/>
      <c r="L610" s="915"/>
      <c r="M610" s="915"/>
      <c r="N610" s="915"/>
      <c r="O610" s="915"/>
      <c r="P610" s="915"/>
      <c r="Q610" s="484"/>
    </row>
    <row r="611" spans="1:17" s="95" customFormat="1" ht="15.75" hidden="1" customHeight="1" outlineLevel="1">
      <c r="A611" s="484"/>
      <c r="B611" s="916">
        <v>200</v>
      </c>
      <c r="C611" s="918" t="e">
        <f>CONCATENATE("Inne ",IF(#REF!=0,0,ROUND(#REF!/#REF!*100,1))," %")</f>
        <v>#REF!</v>
      </c>
      <c r="D611" s="921"/>
      <c r="E611" s="921" t="s">
        <v>19</v>
      </c>
      <c r="F611" s="923" t="str">
        <f>VLOOKUP(E611,$S$14:$T$18,2,0)</f>
        <v>-</v>
      </c>
      <c r="G611" s="84"/>
      <c r="H611" s="82"/>
      <c r="I611" s="921"/>
      <c r="J611" s="913">
        <f t="shared" ref="J611" si="199">SUM(K611:O613)</f>
        <v>0</v>
      </c>
      <c r="K611" s="913"/>
      <c r="L611" s="913"/>
      <c r="M611" s="913"/>
      <c r="N611" s="913"/>
      <c r="O611" s="913"/>
      <c r="P611" s="913"/>
      <c r="Q611" s="484"/>
    </row>
    <row r="612" spans="1:17" s="95" customFormat="1" ht="15.75" hidden="1" customHeight="1" outlineLevel="1">
      <c r="A612" s="484"/>
      <c r="B612" s="916"/>
      <c r="C612" s="919"/>
      <c r="D612" s="921"/>
      <c r="E612" s="921"/>
      <c r="F612" s="923"/>
      <c r="G612" s="87"/>
      <c r="H612" s="82"/>
      <c r="I612" s="921"/>
      <c r="J612" s="914"/>
      <c r="K612" s="914"/>
      <c r="L612" s="914"/>
      <c r="M612" s="914"/>
      <c r="N612" s="914"/>
      <c r="O612" s="914"/>
      <c r="P612" s="914"/>
      <c r="Q612" s="484"/>
    </row>
    <row r="613" spans="1:17" s="95" customFormat="1" ht="15.75" hidden="1" customHeight="1" outlineLevel="1" thickBot="1">
      <c r="A613" s="484"/>
      <c r="B613" s="917"/>
      <c r="C613" s="920"/>
      <c r="D613" s="922"/>
      <c r="E613" s="922"/>
      <c r="F613" s="924"/>
      <c r="G613" s="92"/>
      <c r="H613" s="90"/>
      <c r="I613" s="922"/>
      <c r="J613" s="943"/>
      <c r="K613" s="915"/>
      <c r="L613" s="915"/>
      <c r="M613" s="915"/>
      <c r="N613" s="915"/>
      <c r="O613" s="915"/>
      <c r="P613" s="91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27"/>
      <c r="G622" s="928"/>
      <c r="H622" s="928"/>
      <c r="I622" s="928"/>
      <c r="J622" s="512"/>
      <c r="K622" s="654"/>
      <c r="L622" s="654"/>
      <c r="M622" s="512"/>
      <c r="N622" s="512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78:K580"/>
    <mergeCell ref="L578:L580"/>
    <mergeCell ref="K581:K583"/>
    <mergeCell ref="L581:L583"/>
    <mergeCell ref="K584:K586"/>
    <mergeCell ref="L584:L586"/>
    <mergeCell ref="J605:J607"/>
    <mergeCell ref="M605:M607"/>
    <mergeCell ref="N605:N607"/>
    <mergeCell ref="J608:J610"/>
    <mergeCell ref="M608:M610"/>
    <mergeCell ref="N608:N610"/>
    <mergeCell ref="J611:J613"/>
    <mergeCell ref="M611:M613"/>
    <mergeCell ref="N611:N613"/>
    <mergeCell ref="M587:M589"/>
    <mergeCell ref="N587:N589"/>
    <mergeCell ref="J590:J592"/>
    <mergeCell ref="M590:M592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K605:K607"/>
    <mergeCell ref="L605:L607"/>
    <mergeCell ref="K608:K610"/>
    <mergeCell ref="L608:L610"/>
    <mergeCell ref="K611:K613"/>
    <mergeCell ref="L611:L613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1:J73"/>
    <mergeCell ref="M71:M73"/>
    <mergeCell ref="N71:N73"/>
    <mergeCell ref="J74:J76"/>
    <mergeCell ref="M74:M76"/>
    <mergeCell ref="N74:N76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M41:M43"/>
    <mergeCell ref="N41:N43"/>
    <mergeCell ref="J44:J46"/>
    <mergeCell ref="M44:M46"/>
    <mergeCell ref="N44:N46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J56:J58"/>
    <mergeCell ref="M56:M58"/>
    <mergeCell ref="N56:N58"/>
    <mergeCell ref="K50:K52"/>
    <mergeCell ref="L50:L52"/>
    <mergeCell ref="K53:K55"/>
    <mergeCell ref="L53:L55"/>
    <mergeCell ref="K56:K58"/>
    <mergeCell ref="L56:L58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23:J25"/>
    <mergeCell ref="M23:M25"/>
    <mergeCell ref="N23:N25"/>
    <mergeCell ref="J26:J28"/>
    <mergeCell ref="M26:M28"/>
    <mergeCell ref="N26:N28"/>
    <mergeCell ref="O20:O22"/>
    <mergeCell ref="P23:P25"/>
    <mergeCell ref="P14:P16"/>
    <mergeCell ref="P17:P19"/>
    <mergeCell ref="P20:P22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O602:O604"/>
    <mergeCell ref="P602:P604"/>
    <mergeCell ref="P611:P613"/>
    <mergeCell ref="F622:I622"/>
    <mergeCell ref="F611:F613"/>
    <mergeCell ref="O608:O610"/>
    <mergeCell ref="O611:O613"/>
    <mergeCell ref="B611:B613"/>
    <mergeCell ref="C611:C613"/>
    <mergeCell ref="D611:D613"/>
    <mergeCell ref="E611:E613"/>
    <mergeCell ref="F605:F607"/>
    <mergeCell ref="I605:I607"/>
    <mergeCell ref="C605:C607"/>
    <mergeCell ref="D605:D607"/>
    <mergeCell ref="E605:E607"/>
    <mergeCell ref="F608:F610"/>
    <mergeCell ref="P605:P607"/>
    <mergeCell ref="I611:I613"/>
    <mergeCell ref="I608:I610"/>
    <mergeCell ref="P608:P610"/>
    <mergeCell ref="O605:O607"/>
    <mergeCell ref="B608:B610"/>
    <mergeCell ref="C608:C610"/>
    <mergeCell ref="D608:D610"/>
    <mergeCell ref="E608:E610"/>
    <mergeCell ref="B605:B607"/>
    <mergeCell ref="B602:B604"/>
    <mergeCell ref="C602:C604"/>
    <mergeCell ref="D602:D604"/>
    <mergeCell ref="E602:E604"/>
    <mergeCell ref="F602:F604"/>
    <mergeCell ref="I602:I604"/>
    <mergeCell ref="C3:H3"/>
    <mergeCell ref="C4:H4"/>
    <mergeCell ref="F593:F595"/>
    <mergeCell ref="I593:I595"/>
    <mergeCell ref="D590:D592"/>
    <mergeCell ref="E590:E592"/>
    <mergeCell ref="F590:F592"/>
    <mergeCell ref="C590:C592"/>
    <mergeCell ref="D596:D598"/>
    <mergeCell ref="E596:E598"/>
    <mergeCell ref="F596:F598"/>
    <mergeCell ref="B593:B595"/>
    <mergeCell ref="C593:C595"/>
    <mergeCell ref="D593:D595"/>
    <mergeCell ref="B599:B601"/>
    <mergeCell ref="C599:C601"/>
    <mergeCell ref="E593:E595"/>
    <mergeCell ref="B584:B586"/>
    <mergeCell ref="C584:C586"/>
    <mergeCell ref="D584:D586"/>
    <mergeCell ref="I581:I583"/>
    <mergeCell ref="F578:F580"/>
    <mergeCell ref="I578:I580"/>
    <mergeCell ref="F584:F586"/>
    <mergeCell ref="I584:I586"/>
    <mergeCell ref="B581:B583"/>
    <mergeCell ref="C581:C583"/>
    <mergeCell ref="D581:D583"/>
    <mergeCell ref="E581:E583"/>
    <mergeCell ref="B563:B565"/>
    <mergeCell ref="C563:C565"/>
    <mergeCell ref="D599:D601"/>
    <mergeCell ref="E599:E601"/>
    <mergeCell ref="B596:B598"/>
    <mergeCell ref="C596:C598"/>
    <mergeCell ref="I596:I598"/>
    <mergeCell ref="F599:F601"/>
    <mergeCell ref="I590:I592"/>
    <mergeCell ref="O590:O592"/>
    <mergeCell ref="I599:I601"/>
    <mergeCell ref="O593:O595"/>
    <mergeCell ref="O596:O598"/>
    <mergeCell ref="E584:E586"/>
    <mergeCell ref="P599:P601"/>
    <mergeCell ref="P596:P598"/>
    <mergeCell ref="P593:P595"/>
    <mergeCell ref="B587:B589"/>
    <mergeCell ref="C587:C589"/>
    <mergeCell ref="D587:D589"/>
    <mergeCell ref="E587:E589"/>
    <mergeCell ref="P590:P592"/>
    <mergeCell ref="B590:B592"/>
    <mergeCell ref="O587:O589"/>
    <mergeCell ref="P584:P586"/>
    <mergeCell ref="I587:I589"/>
    <mergeCell ref="P587:P589"/>
    <mergeCell ref="O584:O586"/>
    <mergeCell ref="F587:F589"/>
    <mergeCell ref="O599:O601"/>
    <mergeCell ref="J584:J586"/>
    <mergeCell ref="M584:M586"/>
    <mergeCell ref="N584:N586"/>
    <mergeCell ref="J587:J589"/>
    <mergeCell ref="P566:P568"/>
    <mergeCell ref="F569:F571"/>
    <mergeCell ref="I569:I571"/>
    <mergeCell ref="F566:F568"/>
    <mergeCell ref="I566:I568"/>
    <mergeCell ref="P569:P571"/>
    <mergeCell ref="P581:P583"/>
    <mergeCell ref="P572:P574"/>
    <mergeCell ref="I575:I577"/>
    <mergeCell ref="P575:P577"/>
    <mergeCell ref="B578:B580"/>
    <mergeCell ref="C578:C580"/>
    <mergeCell ref="D578:D580"/>
    <mergeCell ref="E578:E580"/>
    <mergeCell ref="P578:P580"/>
    <mergeCell ref="F575:F577"/>
    <mergeCell ref="B572:B574"/>
    <mergeCell ref="C572:C574"/>
    <mergeCell ref="D572:D574"/>
    <mergeCell ref="O578:O580"/>
    <mergeCell ref="O581:O583"/>
    <mergeCell ref="F581:F583"/>
    <mergeCell ref="I572:I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D563:D565"/>
    <mergeCell ref="E563:E565"/>
    <mergeCell ref="B566:B568"/>
    <mergeCell ref="C566:C568"/>
    <mergeCell ref="D566:D568"/>
    <mergeCell ref="E566:E568"/>
    <mergeCell ref="O569:O571"/>
    <mergeCell ref="O572:O574"/>
    <mergeCell ref="O575:O577"/>
    <mergeCell ref="B575:B577"/>
    <mergeCell ref="C575:C577"/>
    <mergeCell ref="D575:D577"/>
    <mergeCell ref="E575:E577"/>
    <mergeCell ref="F572:F574"/>
    <mergeCell ref="E572:E574"/>
    <mergeCell ref="B569:B571"/>
    <mergeCell ref="C569:C571"/>
    <mergeCell ref="D569:D571"/>
    <mergeCell ref="E569:E571"/>
    <mergeCell ref="O566:O568"/>
    <mergeCell ref="K575:K577"/>
    <mergeCell ref="L575:L577"/>
    <mergeCell ref="O554:O556"/>
    <mergeCell ref="P554:P556"/>
    <mergeCell ref="F557:F559"/>
    <mergeCell ref="I557:I559"/>
    <mergeCell ref="F554:F556"/>
    <mergeCell ref="I554:I556"/>
    <mergeCell ref="P557:P559"/>
    <mergeCell ref="B551:B553"/>
    <mergeCell ref="C551:C553"/>
    <mergeCell ref="D551:D553"/>
    <mergeCell ref="E551:E553"/>
    <mergeCell ref="B554:B556"/>
    <mergeCell ref="C554:C556"/>
    <mergeCell ref="D554:D556"/>
    <mergeCell ref="E554:E556"/>
    <mergeCell ref="P560:P562"/>
    <mergeCell ref="I563:I565"/>
    <mergeCell ref="P563:P565"/>
    <mergeCell ref="O557:O559"/>
    <mergeCell ref="O560:O562"/>
    <mergeCell ref="O563:O565"/>
    <mergeCell ref="F560:F562"/>
    <mergeCell ref="I560:I562"/>
    <mergeCell ref="F563:F565"/>
    <mergeCell ref="B560:B562"/>
    <mergeCell ref="C560:C562"/>
    <mergeCell ref="D560:D562"/>
    <mergeCell ref="E560:E562"/>
    <mergeCell ref="B557:B559"/>
    <mergeCell ref="C557:C559"/>
    <mergeCell ref="D557:D559"/>
    <mergeCell ref="E557:E559"/>
    <mergeCell ref="O542:O544"/>
    <mergeCell ref="P542:P544"/>
    <mergeCell ref="F545:F547"/>
    <mergeCell ref="I545:I547"/>
    <mergeCell ref="F542:F544"/>
    <mergeCell ref="I542:I544"/>
    <mergeCell ref="P545:P547"/>
    <mergeCell ref="B539:B541"/>
    <mergeCell ref="C539:C541"/>
    <mergeCell ref="D539:D541"/>
    <mergeCell ref="E539:E541"/>
    <mergeCell ref="B542:B544"/>
    <mergeCell ref="C542:C544"/>
    <mergeCell ref="D542:D544"/>
    <mergeCell ref="E542:E544"/>
    <mergeCell ref="P548:P550"/>
    <mergeCell ref="I551:I553"/>
    <mergeCell ref="P551:P553"/>
    <mergeCell ref="O545:O547"/>
    <mergeCell ref="O548:O550"/>
    <mergeCell ref="O551:O553"/>
    <mergeCell ref="F548:F550"/>
    <mergeCell ref="I548:I550"/>
    <mergeCell ref="F551:F553"/>
    <mergeCell ref="B548:B550"/>
    <mergeCell ref="C548:C550"/>
    <mergeCell ref="D548:D550"/>
    <mergeCell ref="E548:E550"/>
    <mergeCell ref="B545:B547"/>
    <mergeCell ref="C545:C547"/>
    <mergeCell ref="D545:D547"/>
    <mergeCell ref="E545:E547"/>
    <mergeCell ref="O530:O532"/>
    <mergeCell ref="P530:P532"/>
    <mergeCell ref="F533:F535"/>
    <mergeCell ref="I533:I535"/>
    <mergeCell ref="F530:F532"/>
    <mergeCell ref="I530:I532"/>
    <mergeCell ref="P533:P535"/>
    <mergeCell ref="B527:B529"/>
    <mergeCell ref="C527:C529"/>
    <mergeCell ref="D527:D529"/>
    <mergeCell ref="E527:E529"/>
    <mergeCell ref="B530:B532"/>
    <mergeCell ref="C530:C532"/>
    <mergeCell ref="D530:D532"/>
    <mergeCell ref="E530:E532"/>
    <mergeCell ref="P536:P538"/>
    <mergeCell ref="I539:I541"/>
    <mergeCell ref="P539:P541"/>
    <mergeCell ref="O533:O535"/>
    <mergeCell ref="O536:O538"/>
    <mergeCell ref="O539:O541"/>
    <mergeCell ref="F536:F538"/>
    <mergeCell ref="I536:I538"/>
    <mergeCell ref="F539:F541"/>
    <mergeCell ref="B536:B538"/>
    <mergeCell ref="C536:C538"/>
    <mergeCell ref="D536:D538"/>
    <mergeCell ref="E536:E538"/>
    <mergeCell ref="B533:B535"/>
    <mergeCell ref="C533:C535"/>
    <mergeCell ref="D533:D535"/>
    <mergeCell ref="E533:E535"/>
    <mergeCell ref="O518:O520"/>
    <mergeCell ref="P518:P520"/>
    <mergeCell ref="F521:F523"/>
    <mergeCell ref="I521:I523"/>
    <mergeCell ref="F518:F520"/>
    <mergeCell ref="I518:I520"/>
    <mergeCell ref="P521:P523"/>
    <mergeCell ref="B515:B517"/>
    <mergeCell ref="C515:C517"/>
    <mergeCell ref="D515:D517"/>
    <mergeCell ref="E515:E517"/>
    <mergeCell ref="B518:B520"/>
    <mergeCell ref="C518:C520"/>
    <mergeCell ref="D518:D520"/>
    <mergeCell ref="E518:E520"/>
    <mergeCell ref="P524:P526"/>
    <mergeCell ref="I527:I529"/>
    <mergeCell ref="P527:P529"/>
    <mergeCell ref="O521:O523"/>
    <mergeCell ref="O524:O526"/>
    <mergeCell ref="O527:O529"/>
    <mergeCell ref="F524:F526"/>
    <mergeCell ref="I524:I526"/>
    <mergeCell ref="F527:F529"/>
    <mergeCell ref="B524:B526"/>
    <mergeCell ref="C524:C526"/>
    <mergeCell ref="D524:D526"/>
    <mergeCell ref="E524:E526"/>
    <mergeCell ref="B521:B523"/>
    <mergeCell ref="C521:C523"/>
    <mergeCell ref="D521:D523"/>
    <mergeCell ref="E521:E523"/>
    <mergeCell ref="O506:O508"/>
    <mergeCell ref="P506:P508"/>
    <mergeCell ref="F509:F511"/>
    <mergeCell ref="I509:I511"/>
    <mergeCell ref="F506:F508"/>
    <mergeCell ref="I506:I508"/>
    <mergeCell ref="P509:P511"/>
    <mergeCell ref="B503:B505"/>
    <mergeCell ref="C503:C505"/>
    <mergeCell ref="D503:D505"/>
    <mergeCell ref="E503:E505"/>
    <mergeCell ref="B506:B508"/>
    <mergeCell ref="C506:C508"/>
    <mergeCell ref="D506:D508"/>
    <mergeCell ref="E506:E508"/>
    <mergeCell ref="P512:P514"/>
    <mergeCell ref="I515:I517"/>
    <mergeCell ref="P515:P517"/>
    <mergeCell ref="O509:O511"/>
    <mergeCell ref="O512:O514"/>
    <mergeCell ref="O515:O517"/>
    <mergeCell ref="F512:F514"/>
    <mergeCell ref="I512:I514"/>
    <mergeCell ref="F515:F517"/>
    <mergeCell ref="B512:B514"/>
    <mergeCell ref="C512:C514"/>
    <mergeCell ref="D512:D514"/>
    <mergeCell ref="E512:E514"/>
    <mergeCell ref="B509:B511"/>
    <mergeCell ref="C509:C511"/>
    <mergeCell ref="D509:D511"/>
    <mergeCell ref="E509:E511"/>
    <mergeCell ref="O494:O496"/>
    <mergeCell ref="P494:P496"/>
    <mergeCell ref="F497:F499"/>
    <mergeCell ref="I497:I499"/>
    <mergeCell ref="F494:F496"/>
    <mergeCell ref="I494:I496"/>
    <mergeCell ref="P497:P499"/>
    <mergeCell ref="B491:B493"/>
    <mergeCell ref="C491:C493"/>
    <mergeCell ref="D491:D493"/>
    <mergeCell ref="E491:E493"/>
    <mergeCell ref="B494:B496"/>
    <mergeCell ref="C494:C496"/>
    <mergeCell ref="D494:D496"/>
    <mergeCell ref="E494:E496"/>
    <mergeCell ref="P500:P502"/>
    <mergeCell ref="I503:I505"/>
    <mergeCell ref="P503:P505"/>
    <mergeCell ref="O497:O499"/>
    <mergeCell ref="O500:O502"/>
    <mergeCell ref="O503:O505"/>
    <mergeCell ref="F500:F502"/>
    <mergeCell ref="I500:I502"/>
    <mergeCell ref="F503:F505"/>
    <mergeCell ref="B500:B502"/>
    <mergeCell ref="C500:C502"/>
    <mergeCell ref="D500:D502"/>
    <mergeCell ref="E500:E502"/>
    <mergeCell ref="B497:B499"/>
    <mergeCell ref="C497:C499"/>
    <mergeCell ref="D497:D499"/>
    <mergeCell ref="E497:E499"/>
    <mergeCell ref="O482:O484"/>
    <mergeCell ref="P482:P484"/>
    <mergeCell ref="F485:F487"/>
    <mergeCell ref="I485:I487"/>
    <mergeCell ref="F482:F484"/>
    <mergeCell ref="I482:I484"/>
    <mergeCell ref="P485:P487"/>
    <mergeCell ref="B479:B481"/>
    <mergeCell ref="C479:C481"/>
    <mergeCell ref="D479:D481"/>
    <mergeCell ref="E479:E481"/>
    <mergeCell ref="B482:B484"/>
    <mergeCell ref="C482:C484"/>
    <mergeCell ref="D482:D484"/>
    <mergeCell ref="E482:E484"/>
    <mergeCell ref="P488:P490"/>
    <mergeCell ref="I491:I493"/>
    <mergeCell ref="P491:P493"/>
    <mergeCell ref="O485:O487"/>
    <mergeCell ref="O488:O490"/>
    <mergeCell ref="O491:O493"/>
    <mergeCell ref="F488:F490"/>
    <mergeCell ref="I488:I490"/>
    <mergeCell ref="F491:F493"/>
    <mergeCell ref="B488:B490"/>
    <mergeCell ref="C488:C490"/>
    <mergeCell ref="D488:D490"/>
    <mergeCell ref="E488:E490"/>
    <mergeCell ref="B485:B487"/>
    <mergeCell ref="C485:C487"/>
    <mergeCell ref="D485:D487"/>
    <mergeCell ref="E485:E487"/>
    <mergeCell ref="O470:O472"/>
    <mergeCell ref="P470:P472"/>
    <mergeCell ref="F473:F475"/>
    <mergeCell ref="I473:I475"/>
    <mergeCell ref="F470:F472"/>
    <mergeCell ref="I470:I472"/>
    <mergeCell ref="P473:P475"/>
    <mergeCell ref="B467:B469"/>
    <mergeCell ref="C467:C469"/>
    <mergeCell ref="D467:D469"/>
    <mergeCell ref="E467:E469"/>
    <mergeCell ref="B470:B472"/>
    <mergeCell ref="C470:C472"/>
    <mergeCell ref="D470:D472"/>
    <mergeCell ref="E470:E472"/>
    <mergeCell ref="P476:P478"/>
    <mergeCell ref="I479:I481"/>
    <mergeCell ref="P479:P481"/>
    <mergeCell ref="O473:O475"/>
    <mergeCell ref="O476:O478"/>
    <mergeCell ref="O479:O481"/>
    <mergeCell ref="F476:F478"/>
    <mergeCell ref="I476:I478"/>
    <mergeCell ref="F479:F481"/>
    <mergeCell ref="B476:B478"/>
    <mergeCell ref="C476:C478"/>
    <mergeCell ref="D476:D478"/>
    <mergeCell ref="E476:E478"/>
    <mergeCell ref="B473:B475"/>
    <mergeCell ref="C473:C475"/>
    <mergeCell ref="D473:D475"/>
    <mergeCell ref="E473:E475"/>
    <mergeCell ref="O458:O460"/>
    <mergeCell ref="P458:P460"/>
    <mergeCell ref="F461:F463"/>
    <mergeCell ref="I461:I463"/>
    <mergeCell ref="F458:F460"/>
    <mergeCell ref="I458:I460"/>
    <mergeCell ref="P461:P463"/>
    <mergeCell ref="B455:B457"/>
    <mergeCell ref="C455:C457"/>
    <mergeCell ref="D455:D457"/>
    <mergeCell ref="E455:E457"/>
    <mergeCell ref="B458:B460"/>
    <mergeCell ref="C458:C460"/>
    <mergeCell ref="D458:D460"/>
    <mergeCell ref="E458:E460"/>
    <mergeCell ref="P464:P466"/>
    <mergeCell ref="I467:I469"/>
    <mergeCell ref="P467:P469"/>
    <mergeCell ref="O461:O463"/>
    <mergeCell ref="O464:O466"/>
    <mergeCell ref="O467:O469"/>
    <mergeCell ref="F464:F466"/>
    <mergeCell ref="I464:I466"/>
    <mergeCell ref="F467:F469"/>
    <mergeCell ref="B464:B466"/>
    <mergeCell ref="C464:C466"/>
    <mergeCell ref="D464:D466"/>
    <mergeCell ref="E464:E466"/>
    <mergeCell ref="B461:B463"/>
    <mergeCell ref="C461:C463"/>
    <mergeCell ref="D461:D463"/>
    <mergeCell ref="E461:E463"/>
    <mergeCell ref="O446:O448"/>
    <mergeCell ref="P446:P448"/>
    <mergeCell ref="F449:F451"/>
    <mergeCell ref="I449:I451"/>
    <mergeCell ref="F446:F448"/>
    <mergeCell ref="I446:I448"/>
    <mergeCell ref="P449:P451"/>
    <mergeCell ref="B443:B445"/>
    <mergeCell ref="C443:C445"/>
    <mergeCell ref="D443:D445"/>
    <mergeCell ref="E443:E445"/>
    <mergeCell ref="B446:B448"/>
    <mergeCell ref="C446:C448"/>
    <mergeCell ref="D446:D448"/>
    <mergeCell ref="E446:E448"/>
    <mergeCell ref="P452:P454"/>
    <mergeCell ref="I455:I457"/>
    <mergeCell ref="P455:P457"/>
    <mergeCell ref="O449:O451"/>
    <mergeCell ref="O452:O454"/>
    <mergeCell ref="O455:O457"/>
    <mergeCell ref="F452:F454"/>
    <mergeCell ref="I452:I454"/>
    <mergeCell ref="F455:F457"/>
    <mergeCell ref="B452:B454"/>
    <mergeCell ref="C452:C454"/>
    <mergeCell ref="D452:D454"/>
    <mergeCell ref="E452:E454"/>
    <mergeCell ref="B449:B451"/>
    <mergeCell ref="C449:C451"/>
    <mergeCell ref="D449:D451"/>
    <mergeCell ref="E449:E451"/>
    <mergeCell ref="O434:O436"/>
    <mergeCell ref="P434:P436"/>
    <mergeCell ref="F437:F439"/>
    <mergeCell ref="I437:I439"/>
    <mergeCell ref="F434:F436"/>
    <mergeCell ref="I434:I436"/>
    <mergeCell ref="P437:P439"/>
    <mergeCell ref="B431:B433"/>
    <mergeCell ref="C431:C433"/>
    <mergeCell ref="D431:D433"/>
    <mergeCell ref="E431:E433"/>
    <mergeCell ref="B434:B436"/>
    <mergeCell ref="C434:C436"/>
    <mergeCell ref="D434:D436"/>
    <mergeCell ref="E434:E436"/>
    <mergeCell ref="P440:P442"/>
    <mergeCell ref="I443:I445"/>
    <mergeCell ref="P443:P445"/>
    <mergeCell ref="O437:O439"/>
    <mergeCell ref="O440:O442"/>
    <mergeCell ref="O443:O445"/>
    <mergeCell ref="F440:F442"/>
    <mergeCell ref="I440:I442"/>
    <mergeCell ref="F443:F445"/>
    <mergeCell ref="B440:B442"/>
    <mergeCell ref="C440:C442"/>
    <mergeCell ref="D440:D442"/>
    <mergeCell ref="E440:E442"/>
    <mergeCell ref="B437:B439"/>
    <mergeCell ref="C437:C439"/>
    <mergeCell ref="D437:D439"/>
    <mergeCell ref="E437:E439"/>
    <mergeCell ref="O422:O424"/>
    <mergeCell ref="P422:P424"/>
    <mergeCell ref="F425:F427"/>
    <mergeCell ref="I425:I427"/>
    <mergeCell ref="F422:F424"/>
    <mergeCell ref="I422:I424"/>
    <mergeCell ref="P425:P427"/>
    <mergeCell ref="B419:B421"/>
    <mergeCell ref="C419:C421"/>
    <mergeCell ref="D419:D421"/>
    <mergeCell ref="E419:E421"/>
    <mergeCell ref="B422:B424"/>
    <mergeCell ref="C422:C424"/>
    <mergeCell ref="D422:D424"/>
    <mergeCell ref="E422:E424"/>
    <mergeCell ref="P428:P430"/>
    <mergeCell ref="I431:I433"/>
    <mergeCell ref="P431:P433"/>
    <mergeCell ref="O425:O427"/>
    <mergeCell ref="O428:O430"/>
    <mergeCell ref="O431:O433"/>
    <mergeCell ref="F428:F430"/>
    <mergeCell ref="I428:I430"/>
    <mergeCell ref="F431:F433"/>
    <mergeCell ref="B428:B430"/>
    <mergeCell ref="C428:C430"/>
    <mergeCell ref="D428:D430"/>
    <mergeCell ref="E428:E430"/>
    <mergeCell ref="B425:B427"/>
    <mergeCell ref="C425:C427"/>
    <mergeCell ref="D425:D427"/>
    <mergeCell ref="E425:E427"/>
    <mergeCell ref="O410:O412"/>
    <mergeCell ref="P410:P412"/>
    <mergeCell ref="F413:F415"/>
    <mergeCell ref="I413:I415"/>
    <mergeCell ref="F410:F412"/>
    <mergeCell ref="I410:I412"/>
    <mergeCell ref="P413:P415"/>
    <mergeCell ref="B407:B409"/>
    <mergeCell ref="C407:C409"/>
    <mergeCell ref="D407:D409"/>
    <mergeCell ref="E407:E409"/>
    <mergeCell ref="B410:B412"/>
    <mergeCell ref="C410:C412"/>
    <mergeCell ref="D410:D412"/>
    <mergeCell ref="E410:E412"/>
    <mergeCell ref="P416:P418"/>
    <mergeCell ref="I419:I421"/>
    <mergeCell ref="P419:P421"/>
    <mergeCell ref="O413:O415"/>
    <mergeCell ref="O416:O418"/>
    <mergeCell ref="O419:O421"/>
    <mergeCell ref="F416:F418"/>
    <mergeCell ref="I416:I418"/>
    <mergeCell ref="F419:F421"/>
    <mergeCell ref="B416:B418"/>
    <mergeCell ref="C416:C418"/>
    <mergeCell ref="D416:D418"/>
    <mergeCell ref="E416:E418"/>
    <mergeCell ref="B413:B415"/>
    <mergeCell ref="C413:C415"/>
    <mergeCell ref="D413:D415"/>
    <mergeCell ref="E413:E415"/>
    <mergeCell ref="O398:O400"/>
    <mergeCell ref="P398:P400"/>
    <mergeCell ref="F401:F403"/>
    <mergeCell ref="I401:I403"/>
    <mergeCell ref="F398:F400"/>
    <mergeCell ref="I398:I400"/>
    <mergeCell ref="P401:P403"/>
    <mergeCell ref="B395:B397"/>
    <mergeCell ref="C395:C397"/>
    <mergeCell ref="D395:D397"/>
    <mergeCell ref="E395:E397"/>
    <mergeCell ref="B398:B400"/>
    <mergeCell ref="C398:C400"/>
    <mergeCell ref="D398:D400"/>
    <mergeCell ref="E398:E400"/>
    <mergeCell ref="P404:P406"/>
    <mergeCell ref="I407:I409"/>
    <mergeCell ref="P407:P409"/>
    <mergeCell ref="O401:O403"/>
    <mergeCell ref="O404:O406"/>
    <mergeCell ref="O407:O409"/>
    <mergeCell ref="F404:F406"/>
    <mergeCell ref="I404:I406"/>
    <mergeCell ref="F407:F409"/>
    <mergeCell ref="B404:B406"/>
    <mergeCell ref="C404:C406"/>
    <mergeCell ref="D404:D406"/>
    <mergeCell ref="E404:E406"/>
    <mergeCell ref="B401:B403"/>
    <mergeCell ref="C401:C403"/>
    <mergeCell ref="D401:D403"/>
    <mergeCell ref="E401:E403"/>
    <mergeCell ref="O386:O388"/>
    <mergeCell ref="P386:P388"/>
    <mergeCell ref="F389:F391"/>
    <mergeCell ref="I389:I391"/>
    <mergeCell ref="F386:F388"/>
    <mergeCell ref="I386:I388"/>
    <mergeCell ref="P389:P391"/>
    <mergeCell ref="B383:B385"/>
    <mergeCell ref="C383:C385"/>
    <mergeCell ref="D383:D385"/>
    <mergeCell ref="E383:E385"/>
    <mergeCell ref="B386:B388"/>
    <mergeCell ref="C386:C388"/>
    <mergeCell ref="D386:D388"/>
    <mergeCell ref="E386:E388"/>
    <mergeCell ref="P392:P394"/>
    <mergeCell ref="I395:I397"/>
    <mergeCell ref="P395:P397"/>
    <mergeCell ref="O389:O391"/>
    <mergeCell ref="O392:O394"/>
    <mergeCell ref="O395:O397"/>
    <mergeCell ref="F392:F394"/>
    <mergeCell ref="I392:I394"/>
    <mergeCell ref="F395:F397"/>
    <mergeCell ref="B392:B394"/>
    <mergeCell ref="C392:C394"/>
    <mergeCell ref="D392:D394"/>
    <mergeCell ref="E392:E394"/>
    <mergeCell ref="B389:B391"/>
    <mergeCell ref="C389:C391"/>
    <mergeCell ref="D389:D391"/>
    <mergeCell ref="E389:E391"/>
    <mergeCell ref="O374:O376"/>
    <mergeCell ref="P374:P376"/>
    <mergeCell ref="F377:F379"/>
    <mergeCell ref="I377:I379"/>
    <mergeCell ref="F374:F376"/>
    <mergeCell ref="I374:I376"/>
    <mergeCell ref="P377:P379"/>
    <mergeCell ref="B371:B373"/>
    <mergeCell ref="C371:C373"/>
    <mergeCell ref="D371:D373"/>
    <mergeCell ref="E371:E373"/>
    <mergeCell ref="B374:B376"/>
    <mergeCell ref="C374:C376"/>
    <mergeCell ref="D374:D376"/>
    <mergeCell ref="E374:E376"/>
    <mergeCell ref="P380:P382"/>
    <mergeCell ref="I383:I385"/>
    <mergeCell ref="P383:P385"/>
    <mergeCell ref="O377:O379"/>
    <mergeCell ref="O380:O382"/>
    <mergeCell ref="O383:O385"/>
    <mergeCell ref="F380:F382"/>
    <mergeCell ref="I380:I382"/>
    <mergeCell ref="F383:F385"/>
    <mergeCell ref="B380:B382"/>
    <mergeCell ref="C380:C382"/>
    <mergeCell ref="D380:D382"/>
    <mergeCell ref="E380:E382"/>
    <mergeCell ref="B377:B379"/>
    <mergeCell ref="C377:C379"/>
    <mergeCell ref="D377:D379"/>
    <mergeCell ref="E377:E379"/>
    <mergeCell ref="O362:O364"/>
    <mergeCell ref="P362:P364"/>
    <mergeCell ref="F365:F367"/>
    <mergeCell ref="I365:I367"/>
    <mergeCell ref="F362:F364"/>
    <mergeCell ref="I362:I364"/>
    <mergeCell ref="P365:P367"/>
    <mergeCell ref="B359:B361"/>
    <mergeCell ref="C359:C361"/>
    <mergeCell ref="D359:D361"/>
    <mergeCell ref="E359:E361"/>
    <mergeCell ref="B362:B364"/>
    <mergeCell ref="C362:C364"/>
    <mergeCell ref="D362:D364"/>
    <mergeCell ref="E362:E364"/>
    <mergeCell ref="P368:P370"/>
    <mergeCell ref="I371:I373"/>
    <mergeCell ref="P371:P373"/>
    <mergeCell ref="O365:O367"/>
    <mergeCell ref="O368:O370"/>
    <mergeCell ref="O371:O373"/>
    <mergeCell ref="F368:F370"/>
    <mergeCell ref="I368:I370"/>
    <mergeCell ref="F371:F373"/>
    <mergeCell ref="B368:B370"/>
    <mergeCell ref="C368:C370"/>
    <mergeCell ref="D368:D370"/>
    <mergeCell ref="E368:E370"/>
    <mergeCell ref="B365:B367"/>
    <mergeCell ref="C365:C367"/>
    <mergeCell ref="D365:D367"/>
    <mergeCell ref="E365:E367"/>
    <mergeCell ref="O350:O352"/>
    <mergeCell ref="P350:P352"/>
    <mergeCell ref="F353:F355"/>
    <mergeCell ref="I353:I355"/>
    <mergeCell ref="F350:F352"/>
    <mergeCell ref="I350:I352"/>
    <mergeCell ref="P353:P355"/>
    <mergeCell ref="B347:B349"/>
    <mergeCell ref="C347:C349"/>
    <mergeCell ref="D347:D349"/>
    <mergeCell ref="E347:E349"/>
    <mergeCell ref="B350:B352"/>
    <mergeCell ref="C350:C352"/>
    <mergeCell ref="D350:D352"/>
    <mergeCell ref="E350:E352"/>
    <mergeCell ref="P356:P358"/>
    <mergeCell ref="I359:I361"/>
    <mergeCell ref="P359:P361"/>
    <mergeCell ref="O353:O355"/>
    <mergeCell ref="O356:O358"/>
    <mergeCell ref="O359:O361"/>
    <mergeCell ref="F356:F358"/>
    <mergeCell ref="I356:I358"/>
    <mergeCell ref="F359:F361"/>
    <mergeCell ref="B356:B358"/>
    <mergeCell ref="C356:C358"/>
    <mergeCell ref="D356:D358"/>
    <mergeCell ref="E356:E358"/>
    <mergeCell ref="B353:B355"/>
    <mergeCell ref="C353:C355"/>
    <mergeCell ref="D353:D355"/>
    <mergeCell ref="E353:E355"/>
    <mergeCell ref="O338:O340"/>
    <mergeCell ref="P338:P340"/>
    <mergeCell ref="F341:F343"/>
    <mergeCell ref="I341:I343"/>
    <mergeCell ref="F338:F340"/>
    <mergeCell ref="I338:I340"/>
    <mergeCell ref="P341:P343"/>
    <mergeCell ref="B335:B337"/>
    <mergeCell ref="C335:C337"/>
    <mergeCell ref="D335:D337"/>
    <mergeCell ref="E335:E337"/>
    <mergeCell ref="B338:B340"/>
    <mergeCell ref="C338:C340"/>
    <mergeCell ref="D338:D340"/>
    <mergeCell ref="E338:E340"/>
    <mergeCell ref="P344:P346"/>
    <mergeCell ref="I347:I349"/>
    <mergeCell ref="P347:P349"/>
    <mergeCell ref="O341:O343"/>
    <mergeCell ref="O344:O346"/>
    <mergeCell ref="O347:O349"/>
    <mergeCell ref="F344:F346"/>
    <mergeCell ref="I344:I346"/>
    <mergeCell ref="F347:F349"/>
    <mergeCell ref="B344:B346"/>
    <mergeCell ref="C344:C346"/>
    <mergeCell ref="D344:D346"/>
    <mergeCell ref="E344:E346"/>
    <mergeCell ref="B341:B343"/>
    <mergeCell ref="C341:C343"/>
    <mergeCell ref="D341:D343"/>
    <mergeCell ref="E341:E343"/>
    <mergeCell ref="O326:O328"/>
    <mergeCell ref="P326:P328"/>
    <mergeCell ref="F329:F331"/>
    <mergeCell ref="I329:I331"/>
    <mergeCell ref="F326:F328"/>
    <mergeCell ref="I326:I328"/>
    <mergeCell ref="P329:P331"/>
    <mergeCell ref="B323:B325"/>
    <mergeCell ref="C323:C325"/>
    <mergeCell ref="D323:D325"/>
    <mergeCell ref="E323:E325"/>
    <mergeCell ref="B326:B328"/>
    <mergeCell ref="C326:C328"/>
    <mergeCell ref="D326:D328"/>
    <mergeCell ref="E326:E328"/>
    <mergeCell ref="P332:P334"/>
    <mergeCell ref="I335:I337"/>
    <mergeCell ref="P335:P337"/>
    <mergeCell ref="O329:O331"/>
    <mergeCell ref="O332:O334"/>
    <mergeCell ref="O335:O337"/>
    <mergeCell ref="F332:F334"/>
    <mergeCell ref="I332:I334"/>
    <mergeCell ref="F335:F337"/>
    <mergeCell ref="B332:B334"/>
    <mergeCell ref="C332:C334"/>
    <mergeCell ref="D332:D334"/>
    <mergeCell ref="E332:E334"/>
    <mergeCell ref="B329:B331"/>
    <mergeCell ref="C329:C331"/>
    <mergeCell ref="D329:D331"/>
    <mergeCell ref="E329:E331"/>
    <mergeCell ref="O314:O316"/>
    <mergeCell ref="P314:P316"/>
    <mergeCell ref="F317:F319"/>
    <mergeCell ref="I317:I319"/>
    <mergeCell ref="F314:F316"/>
    <mergeCell ref="I314:I316"/>
    <mergeCell ref="P317:P319"/>
    <mergeCell ref="B311:B313"/>
    <mergeCell ref="C311:C313"/>
    <mergeCell ref="D311:D313"/>
    <mergeCell ref="E311:E313"/>
    <mergeCell ref="B314:B316"/>
    <mergeCell ref="C314:C316"/>
    <mergeCell ref="D314:D316"/>
    <mergeCell ref="E314:E316"/>
    <mergeCell ref="P320:P322"/>
    <mergeCell ref="I323:I325"/>
    <mergeCell ref="P323:P325"/>
    <mergeCell ref="O317:O319"/>
    <mergeCell ref="O320:O322"/>
    <mergeCell ref="O323:O325"/>
    <mergeCell ref="F320:F322"/>
    <mergeCell ref="I320:I322"/>
    <mergeCell ref="F323:F325"/>
    <mergeCell ref="B320:B322"/>
    <mergeCell ref="C320:C322"/>
    <mergeCell ref="D320:D322"/>
    <mergeCell ref="E320:E322"/>
    <mergeCell ref="B317:B319"/>
    <mergeCell ref="C317:C319"/>
    <mergeCell ref="D317:D319"/>
    <mergeCell ref="E317:E319"/>
    <mergeCell ref="O302:O304"/>
    <mergeCell ref="P302:P304"/>
    <mergeCell ref="F305:F307"/>
    <mergeCell ref="I305:I307"/>
    <mergeCell ref="F302:F304"/>
    <mergeCell ref="I302:I304"/>
    <mergeCell ref="P305:P307"/>
    <mergeCell ref="B299:B301"/>
    <mergeCell ref="C299:C301"/>
    <mergeCell ref="D299:D301"/>
    <mergeCell ref="E299:E301"/>
    <mergeCell ref="B302:B304"/>
    <mergeCell ref="C302:C304"/>
    <mergeCell ref="D302:D304"/>
    <mergeCell ref="E302:E304"/>
    <mergeCell ref="P308:P310"/>
    <mergeCell ref="I311:I313"/>
    <mergeCell ref="P311:P313"/>
    <mergeCell ref="O305:O307"/>
    <mergeCell ref="O308:O310"/>
    <mergeCell ref="O311:O313"/>
    <mergeCell ref="F308:F310"/>
    <mergeCell ref="I308:I310"/>
    <mergeCell ref="F311:F313"/>
    <mergeCell ref="B308:B310"/>
    <mergeCell ref="C308:C310"/>
    <mergeCell ref="D308:D310"/>
    <mergeCell ref="E308:E310"/>
    <mergeCell ref="B305:B307"/>
    <mergeCell ref="C305:C307"/>
    <mergeCell ref="D305:D307"/>
    <mergeCell ref="E305:E307"/>
    <mergeCell ref="O290:O292"/>
    <mergeCell ref="P290:P292"/>
    <mergeCell ref="F293:F295"/>
    <mergeCell ref="I293:I295"/>
    <mergeCell ref="F290:F292"/>
    <mergeCell ref="I290:I292"/>
    <mergeCell ref="P293:P295"/>
    <mergeCell ref="B287:B289"/>
    <mergeCell ref="C287:C289"/>
    <mergeCell ref="D287:D289"/>
    <mergeCell ref="E287:E289"/>
    <mergeCell ref="B290:B292"/>
    <mergeCell ref="C290:C292"/>
    <mergeCell ref="D290:D292"/>
    <mergeCell ref="E290:E292"/>
    <mergeCell ref="P296:P298"/>
    <mergeCell ref="I299:I301"/>
    <mergeCell ref="P299:P301"/>
    <mergeCell ref="O293:O295"/>
    <mergeCell ref="O296:O298"/>
    <mergeCell ref="O299:O301"/>
    <mergeCell ref="F296:F298"/>
    <mergeCell ref="I296:I298"/>
    <mergeCell ref="F299:F301"/>
    <mergeCell ref="B296:B298"/>
    <mergeCell ref="C296:C298"/>
    <mergeCell ref="D296:D298"/>
    <mergeCell ref="E296:E298"/>
    <mergeCell ref="B293:B295"/>
    <mergeCell ref="C293:C295"/>
    <mergeCell ref="D293:D295"/>
    <mergeCell ref="E293:E295"/>
    <mergeCell ref="O278:O280"/>
    <mergeCell ref="P278:P280"/>
    <mergeCell ref="F281:F283"/>
    <mergeCell ref="I281:I283"/>
    <mergeCell ref="F278:F280"/>
    <mergeCell ref="I278:I280"/>
    <mergeCell ref="P281:P283"/>
    <mergeCell ref="B275:B277"/>
    <mergeCell ref="C275:C277"/>
    <mergeCell ref="D275:D277"/>
    <mergeCell ref="E275:E277"/>
    <mergeCell ref="B278:B280"/>
    <mergeCell ref="C278:C280"/>
    <mergeCell ref="D278:D280"/>
    <mergeCell ref="E278:E280"/>
    <mergeCell ref="P284:P286"/>
    <mergeCell ref="I287:I289"/>
    <mergeCell ref="P287:P289"/>
    <mergeCell ref="O281:O283"/>
    <mergeCell ref="O284:O286"/>
    <mergeCell ref="O287:O289"/>
    <mergeCell ref="F284:F286"/>
    <mergeCell ref="I284:I286"/>
    <mergeCell ref="F287:F289"/>
    <mergeCell ref="B284:B286"/>
    <mergeCell ref="C284:C286"/>
    <mergeCell ref="D284:D286"/>
    <mergeCell ref="E284:E286"/>
    <mergeCell ref="B281:B283"/>
    <mergeCell ref="C281:C283"/>
    <mergeCell ref="D281:D283"/>
    <mergeCell ref="E281:E283"/>
    <mergeCell ref="O266:O268"/>
    <mergeCell ref="P266:P268"/>
    <mergeCell ref="F269:F271"/>
    <mergeCell ref="I269:I271"/>
    <mergeCell ref="F266:F268"/>
    <mergeCell ref="I266:I268"/>
    <mergeCell ref="P269:P271"/>
    <mergeCell ref="B263:B265"/>
    <mergeCell ref="C263:C265"/>
    <mergeCell ref="D263:D265"/>
    <mergeCell ref="E263:E265"/>
    <mergeCell ref="B266:B268"/>
    <mergeCell ref="C266:C268"/>
    <mergeCell ref="D266:D268"/>
    <mergeCell ref="E266:E268"/>
    <mergeCell ref="P272:P274"/>
    <mergeCell ref="I275:I277"/>
    <mergeCell ref="P275:P277"/>
    <mergeCell ref="O269:O271"/>
    <mergeCell ref="O272:O274"/>
    <mergeCell ref="O275:O277"/>
    <mergeCell ref="F272:F274"/>
    <mergeCell ref="I272:I274"/>
    <mergeCell ref="F275:F277"/>
    <mergeCell ref="B272:B274"/>
    <mergeCell ref="C272:C274"/>
    <mergeCell ref="D272:D274"/>
    <mergeCell ref="E272:E274"/>
    <mergeCell ref="B269:B271"/>
    <mergeCell ref="C269:C271"/>
    <mergeCell ref="D269:D271"/>
    <mergeCell ref="E269:E271"/>
    <mergeCell ref="O254:O256"/>
    <mergeCell ref="P254:P256"/>
    <mergeCell ref="F257:F259"/>
    <mergeCell ref="I257:I259"/>
    <mergeCell ref="F254:F256"/>
    <mergeCell ref="I254:I256"/>
    <mergeCell ref="P257:P259"/>
    <mergeCell ref="B251:B253"/>
    <mergeCell ref="C251:C253"/>
    <mergeCell ref="D251:D253"/>
    <mergeCell ref="E251:E253"/>
    <mergeCell ref="B254:B256"/>
    <mergeCell ref="C254:C256"/>
    <mergeCell ref="D254:D256"/>
    <mergeCell ref="E254:E256"/>
    <mergeCell ref="P260:P262"/>
    <mergeCell ref="I263:I265"/>
    <mergeCell ref="P263:P265"/>
    <mergeCell ref="O257:O259"/>
    <mergeCell ref="O260:O262"/>
    <mergeCell ref="O263:O265"/>
    <mergeCell ref="F260:F262"/>
    <mergeCell ref="I260:I262"/>
    <mergeCell ref="F263:F265"/>
    <mergeCell ref="B260:B262"/>
    <mergeCell ref="C260:C262"/>
    <mergeCell ref="D260:D262"/>
    <mergeCell ref="E260:E262"/>
    <mergeCell ref="B257:B259"/>
    <mergeCell ref="C257:C259"/>
    <mergeCell ref="D257:D259"/>
    <mergeCell ref="E257:E259"/>
    <mergeCell ref="O242:O244"/>
    <mergeCell ref="P242:P244"/>
    <mergeCell ref="F245:F247"/>
    <mergeCell ref="I245:I247"/>
    <mergeCell ref="F242:F244"/>
    <mergeCell ref="I242:I244"/>
    <mergeCell ref="P245:P247"/>
    <mergeCell ref="B239:B241"/>
    <mergeCell ref="C239:C241"/>
    <mergeCell ref="D239:D241"/>
    <mergeCell ref="E239:E241"/>
    <mergeCell ref="B242:B244"/>
    <mergeCell ref="C242:C244"/>
    <mergeCell ref="D242:D244"/>
    <mergeCell ref="E242:E244"/>
    <mergeCell ref="P248:P250"/>
    <mergeCell ref="I251:I253"/>
    <mergeCell ref="P251:P253"/>
    <mergeCell ref="O245:O247"/>
    <mergeCell ref="O248:O250"/>
    <mergeCell ref="O251:O253"/>
    <mergeCell ref="F248:F250"/>
    <mergeCell ref="I248:I250"/>
    <mergeCell ref="F251:F253"/>
    <mergeCell ref="B248:B250"/>
    <mergeCell ref="C248:C250"/>
    <mergeCell ref="D248:D250"/>
    <mergeCell ref="E248:E250"/>
    <mergeCell ref="B245:B247"/>
    <mergeCell ref="C245:C247"/>
    <mergeCell ref="D245:D247"/>
    <mergeCell ref="E245:E247"/>
    <mergeCell ref="O230:O232"/>
    <mergeCell ref="P230:P232"/>
    <mergeCell ref="F233:F235"/>
    <mergeCell ref="I233:I235"/>
    <mergeCell ref="F230:F232"/>
    <mergeCell ref="I230:I232"/>
    <mergeCell ref="P233:P235"/>
    <mergeCell ref="B227:B229"/>
    <mergeCell ref="C227:C229"/>
    <mergeCell ref="D227:D229"/>
    <mergeCell ref="E227:E229"/>
    <mergeCell ref="B230:B232"/>
    <mergeCell ref="C230:C232"/>
    <mergeCell ref="D230:D232"/>
    <mergeCell ref="E230:E232"/>
    <mergeCell ref="P236:P238"/>
    <mergeCell ref="I239:I241"/>
    <mergeCell ref="P239:P241"/>
    <mergeCell ref="O233:O235"/>
    <mergeCell ref="O236:O238"/>
    <mergeCell ref="O239:O241"/>
    <mergeCell ref="F236:F238"/>
    <mergeCell ref="I236:I238"/>
    <mergeCell ref="F239:F241"/>
    <mergeCell ref="B236:B238"/>
    <mergeCell ref="C236:C238"/>
    <mergeCell ref="D236:D238"/>
    <mergeCell ref="E236:E238"/>
    <mergeCell ref="B233:B235"/>
    <mergeCell ref="C233:C235"/>
    <mergeCell ref="D233:D235"/>
    <mergeCell ref="E233:E235"/>
    <mergeCell ref="O218:O220"/>
    <mergeCell ref="P218:P220"/>
    <mergeCell ref="F221:F223"/>
    <mergeCell ref="I221:I223"/>
    <mergeCell ref="F218:F220"/>
    <mergeCell ref="I218:I220"/>
    <mergeCell ref="P221:P223"/>
    <mergeCell ref="B215:B217"/>
    <mergeCell ref="C215:C217"/>
    <mergeCell ref="D215:D217"/>
    <mergeCell ref="E215:E217"/>
    <mergeCell ref="B218:B220"/>
    <mergeCell ref="C218:C220"/>
    <mergeCell ref="D218:D220"/>
    <mergeCell ref="E218:E220"/>
    <mergeCell ref="P224:P226"/>
    <mergeCell ref="I227:I229"/>
    <mergeCell ref="P227:P229"/>
    <mergeCell ref="O221:O223"/>
    <mergeCell ref="O224:O226"/>
    <mergeCell ref="O227:O229"/>
    <mergeCell ref="F224:F226"/>
    <mergeCell ref="I224:I226"/>
    <mergeCell ref="F227:F229"/>
    <mergeCell ref="B224:B226"/>
    <mergeCell ref="C224:C226"/>
    <mergeCell ref="D224:D226"/>
    <mergeCell ref="E224:E226"/>
    <mergeCell ref="B221:B223"/>
    <mergeCell ref="C221:C223"/>
    <mergeCell ref="D221:D223"/>
    <mergeCell ref="E221:E223"/>
    <mergeCell ref="O206:O208"/>
    <mergeCell ref="P206:P208"/>
    <mergeCell ref="F209:F211"/>
    <mergeCell ref="I209:I211"/>
    <mergeCell ref="F206:F208"/>
    <mergeCell ref="I206:I208"/>
    <mergeCell ref="P209:P211"/>
    <mergeCell ref="B203:B205"/>
    <mergeCell ref="C203:C205"/>
    <mergeCell ref="D203:D205"/>
    <mergeCell ref="E203:E205"/>
    <mergeCell ref="B206:B208"/>
    <mergeCell ref="C206:C208"/>
    <mergeCell ref="D206:D208"/>
    <mergeCell ref="E206:E208"/>
    <mergeCell ref="P212:P214"/>
    <mergeCell ref="I215:I217"/>
    <mergeCell ref="P215:P217"/>
    <mergeCell ref="O209:O211"/>
    <mergeCell ref="O212:O214"/>
    <mergeCell ref="O215:O217"/>
    <mergeCell ref="F212:F214"/>
    <mergeCell ref="I212:I214"/>
    <mergeCell ref="F215:F217"/>
    <mergeCell ref="B212:B214"/>
    <mergeCell ref="C212:C214"/>
    <mergeCell ref="D212:D214"/>
    <mergeCell ref="E212:E214"/>
    <mergeCell ref="B209:B211"/>
    <mergeCell ref="C209:C211"/>
    <mergeCell ref="D209:D211"/>
    <mergeCell ref="E209:E211"/>
    <mergeCell ref="O194:O196"/>
    <mergeCell ref="P194:P196"/>
    <mergeCell ref="F197:F199"/>
    <mergeCell ref="I197:I199"/>
    <mergeCell ref="F194:F196"/>
    <mergeCell ref="I194:I196"/>
    <mergeCell ref="P197:P199"/>
    <mergeCell ref="B191:B193"/>
    <mergeCell ref="C191:C193"/>
    <mergeCell ref="D191:D193"/>
    <mergeCell ref="E191:E193"/>
    <mergeCell ref="B194:B196"/>
    <mergeCell ref="C194:C196"/>
    <mergeCell ref="D194:D196"/>
    <mergeCell ref="E194:E196"/>
    <mergeCell ref="P200:P202"/>
    <mergeCell ref="I203:I205"/>
    <mergeCell ref="P203:P205"/>
    <mergeCell ref="O197:O199"/>
    <mergeCell ref="O200:O202"/>
    <mergeCell ref="O203:O205"/>
    <mergeCell ref="F200:F202"/>
    <mergeCell ref="I200:I202"/>
    <mergeCell ref="F203:F205"/>
    <mergeCell ref="B200:B202"/>
    <mergeCell ref="C200:C202"/>
    <mergeCell ref="D200:D202"/>
    <mergeCell ref="E200:E202"/>
    <mergeCell ref="B197:B199"/>
    <mergeCell ref="C197:C199"/>
    <mergeCell ref="D197:D199"/>
    <mergeCell ref="E197:E199"/>
    <mergeCell ref="O182:O184"/>
    <mergeCell ref="P182:P184"/>
    <mergeCell ref="F185:F187"/>
    <mergeCell ref="I185:I187"/>
    <mergeCell ref="F182:F184"/>
    <mergeCell ref="I182:I184"/>
    <mergeCell ref="P185:P187"/>
    <mergeCell ref="B179:B181"/>
    <mergeCell ref="C179:C181"/>
    <mergeCell ref="D179:D181"/>
    <mergeCell ref="E179:E181"/>
    <mergeCell ref="B182:B184"/>
    <mergeCell ref="C182:C184"/>
    <mergeCell ref="D182:D184"/>
    <mergeCell ref="E182:E184"/>
    <mergeCell ref="P188:P190"/>
    <mergeCell ref="I191:I193"/>
    <mergeCell ref="P191:P193"/>
    <mergeCell ref="O185:O187"/>
    <mergeCell ref="O188:O190"/>
    <mergeCell ref="O191:O193"/>
    <mergeCell ref="F188:F190"/>
    <mergeCell ref="I188:I190"/>
    <mergeCell ref="F191:F193"/>
    <mergeCell ref="B188:B190"/>
    <mergeCell ref="C188:C190"/>
    <mergeCell ref="D188:D190"/>
    <mergeCell ref="E188:E190"/>
    <mergeCell ref="B185:B187"/>
    <mergeCell ref="C185:C187"/>
    <mergeCell ref="D185:D187"/>
    <mergeCell ref="E185:E187"/>
    <mergeCell ref="O170:O172"/>
    <mergeCell ref="P170:P172"/>
    <mergeCell ref="F173:F175"/>
    <mergeCell ref="I173:I175"/>
    <mergeCell ref="F170:F172"/>
    <mergeCell ref="I170:I172"/>
    <mergeCell ref="P173:P175"/>
    <mergeCell ref="B167:B169"/>
    <mergeCell ref="C167:C169"/>
    <mergeCell ref="D167:D169"/>
    <mergeCell ref="E167:E169"/>
    <mergeCell ref="B170:B172"/>
    <mergeCell ref="C170:C172"/>
    <mergeCell ref="D170:D172"/>
    <mergeCell ref="E170:E172"/>
    <mergeCell ref="P176:P178"/>
    <mergeCell ref="I179:I181"/>
    <mergeCell ref="P179:P181"/>
    <mergeCell ref="O173:O175"/>
    <mergeCell ref="O176:O178"/>
    <mergeCell ref="O179:O181"/>
    <mergeCell ref="F176:F178"/>
    <mergeCell ref="I176:I178"/>
    <mergeCell ref="F179:F181"/>
    <mergeCell ref="B176:B178"/>
    <mergeCell ref="C176:C178"/>
    <mergeCell ref="D176:D178"/>
    <mergeCell ref="E176:E178"/>
    <mergeCell ref="B173:B175"/>
    <mergeCell ref="C173:C175"/>
    <mergeCell ref="D173:D175"/>
    <mergeCell ref="E173:E175"/>
    <mergeCell ref="O158:O160"/>
    <mergeCell ref="P158:P160"/>
    <mergeCell ref="F161:F163"/>
    <mergeCell ref="I161:I163"/>
    <mergeCell ref="F158:F160"/>
    <mergeCell ref="I158:I160"/>
    <mergeCell ref="P161:P163"/>
    <mergeCell ref="B155:B157"/>
    <mergeCell ref="C155:C157"/>
    <mergeCell ref="D155:D157"/>
    <mergeCell ref="E155:E157"/>
    <mergeCell ref="B158:B160"/>
    <mergeCell ref="C158:C160"/>
    <mergeCell ref="D158:D160"/>
    <mergeCell ref="E158:E160"/>
    <mergeCell ref="P164:P166"/>
    <mergeCell ref="I167:I169"/>
    <mergeCell ref="P167:P169"/>
    <mergeCell ref="O161:O163"/>
    <mergeCell ref="O164:O166"/>
    <mergeCell ref="O167:O169"/>
    <mergeCell ref="F164:F166"/>
    <mergeCell ref="I164:I166"/>
    <mergeCell ref="F167:F169"/>
    <mergeCell ref="B164:B166"/>
    <mergeCell ref="C164:C166"/>
    <mergeCell ref="D164:D166"/>
    <mergeCell ref="E164:E166"/>
    <mergeCell ref="B161:B163"/>
    <mergeCell ref="C161:C163"/>
    <mergeCell ref="D161:D163"/>
    <mergeCell ref="E161:E163"/>
    <mergeCell ref="P152:P154"/>
    <mergeCell ref="I155:I157"/>
    <mergeCell ref="P155:P157"/>
    <mergeCell ref="O149:O151"/>
    <mergeCell ref="O152:O154"/>
    <mergeCell ref="O155:O157"/>
    <mergeCell ref="P149:P151"/>
    <mergeCell ref="F155:F157"/>
    <mergeCell ref="B146:B148"/>
    <mergeCell ref="C146:C148"/>
    <mergeCell ref="D149:D151"/>
    <mergeCell ref="E149:E151"/>
    <mergeCell ref="F152:F154"/>
    <mergeCell ref="I152:I154"/>
    <mergeCell ref="B152:B154"/>
    <mergeCell ref="C152:C154"/>
    <mergeCell ref="D152:D154"/>
    <mergeCell ref="E152:E154"/>
    <mergeCell ref="B149:B151"/>
    <mergeCell ref="C149:C151"/>
    <mergeCell ref="D146:D148"/>
    <mergeCell ref="E146:E148"/>
    <mergeCell ref="P146:P148"/>
    <mergeCell ref="F149:F151"/>
    <mergeCell ref="I149:I151"/>
    <mergeCell ref="F146:F148"/>
    <mergeCell ref="I146:I148"/>
    <mergeCell ref="B143:B145"/>
    <mergeCell ref="C143:C145"/>
    <mergeCell ref="D143:D145"/>
    <mergeCell ref="E143:E145"/>
    <mergeCell ref="B137:B139"/>
    <mergeCell ref="C137:C139"/>
    <mergeCell ref="D137:D139"/>
    <mergeCell ref="E137:E139"/>
    <mergeCell ref="F134:F136"/>
    <mergeCell ref="I134:I136"/>
    <mergeCell ref="H134:H136"/>
    <mergeCell ref="H137:H139"/>
    <mergeCell ref="O131:O133"/>
    <mergeCell ref="O134:O136"/>
    <mergeCell ref="O146:O148"/>
    <mergeCell ref="P137:P139"/>
    <mergeCell ref="P140:P142"/>
    <mergeCell ref="I143:I145"/>
    <mergeCell ref="P143:P145"/>
    <mergeCell ref="O137:O139"/>
    <mergeCell ref="O140:O142"/>
    <mergeCell ref="O143:O145"/>
    <mergeCell ref="F140:F142"/>
    <mergeCell ref="I140:I142"/>
    <mergeCell ref="H140:H142"/>
    <mergeCell ref="F137:F139"/>
    <mergeCell ref="I137:I139"/>
    <mergeCell ref="F143:F145"/>
    <mergeCell ref="P134:P136"/>
    <mergeCell ref="P131:P133"/>
    <mergeCell ref="B131:B133"/>
    <mergeCell ref="C131:C133"/>
    <mergeCell ref="D131:D133"/>
    <mergeCell ref="E131:E133"/>
    <mergeCell ref="B134:B136"/>
    <mergeCell ref="C134:C136"/>
    <mergeCell ref="D134:D136"/>
    <mergeCell ref="E134:E136"/>
    <mergeCell ref="F131:F133"/>
    <mergeCell ref="I131:I133"/>
    <mergeCell ref="F128:F130"/>
    <mergeCell ref="I128:I130"/>
    <mergeCell ref="H131:H133"/>
    <mergeCell ref="H128:H130"/>
    <mergeCell ref="B140:B142"/>
    <mergeCell ref="C140:C142"/>
    <mergeCell ref="D140:D142"/>
    <mergeCell ref="E140:E142"/>
    <mergeCell ref="O125:O127"/>
    <mergeCell ref="O128:O130"/>
    <mergeCell ref="J140:J142"/>
    <mergeCell ref="M140:M142"/>
    <mergeCell ref="N140:N142"/>
    <mergeCell ref="K140:K142"/>
    <mergeCell ref="L140:L142"/>
    <mergeCell ref="P128:P130"/>
    <mergeCell ref="P125:P127"/>
    <mergeCell ref="B125:B127"/>
    <mergeCell ref="C125:C127"/>
    <mergeCell ref="D125:D127"/>
    <mergeCell ref="E125:E127"/>
    <mergeCell ref="B128:B130"/>
    <mergeCell ref="C128:C130"/>
    <mergeCell ref="D128:D130"/>
    <mergeCell ref="E128:E130"/>
    <mergeCell ref="F125:F127"/>
    <mergeCell ref="I125:I127"/>
    <mergeCell ref="F122:F124"/>
    <mergeCell ref="I122:I124"/>
    <mergeCell ref="H125:H127"/>
    <mergeCell ref="H122:H124"/>
    <mergeCell ref="O119:O121"/>
    <mergeCell ref="O122:O124"/>
    <mergeCell ref="P122:P124"/>
    <mergeCell ref="P119:P121"/>
    <mergeCell ref="B119:B121"/>
    <mergeCell ref="C119:C121"/>
    <mergeCell ref="D119:D121"/>
    <mergeCell ref="E119:E121"/>
    <mergeCell ref="B122:B124"/>
    <mergeCell ref="C122:C124"/>
    <mergeCell ref="D122:D124"/>
    <mergeCell ref="E122:E124"/>
    <mergeCell ref="F119:F121"/>
    <mergeCell ref="I119:I121"/>
    <mergeCell ref="J119:J121"/>
    <mergeCell ref="M119:M121"/>
    <mergeCell ref="F116:F118"/>
    <mergeCell ref="I116:I118"/>
    <mergeCell ref="H119:H121"/>
    <mergeCell ref="H116:H118"/>
    <mergeCell ref="O113:O115"/>
    <mergeCell ref="O116:O118"/>
    <mergeCell ref="P116:P118"/>
    <mergeCell ref="P113:P115"/>
    <mergeCell ref="B113:B115"/>
    <mergeCell ref="C113:C115"/>
    <mergeCell ref="D113:D115"/>
    <mergeCell ref="E113:E115"/>
    <mergeCell ref="B116:B118"/>
    <mergeCell ref="C116:C118"/>
    <mergeCell ref="D116:D118"/>
    <mergeCell ref="E116:E118"/>
    <mergeCell ref="F113:F115"/>
    <mergeCell ref="I113:I115"/>
    <mergeCell ref="J113:J115"/>
    <mergeCell ref="M113:M115"/>
    <mergeCell ref="N113:N115"/>
    <mergeCell ref="J116:J118"/>
    <mergeCell ref="M116:M118"/>
    <mergeCell ref="N116:N118"/>
    <mergeCell ref="N119:N121"/>
    <mergeCell ref="K113:K115"/>
    <mergeCell ref="L113:L115"/>
    <mergeCell ref="K116:K118"/>
    <mergeCell ref="L116:L118"/>
    <mergeCell ref="K119:K121"/>
    <mergeCell ref="L119:L121"/>
    <mergeCell ref="F110:F112"/>
    <mergeCell ref="I110:I112"/>
    <mergeCell ref="H113:H115"/>
    <mergeCell ref="H110:H112"/>
    <mergeCell ref="O107:O109"/>
    <mergeCell ref="O110:O112"/>
    <mergeCell ref="P110:P112"/>
    <mergeCell ref="P107:P109"/>
    <mergeCell ref="B107:B109"/>
    <mergeCell ref="C107:C109"/>
    <mergeCell ref="D107:D109"/>
    <mergeCell ref="E107:E109"/>
    <mergeCell ref="B110:B112"/>
    <mergeCell ref="C110:C112"/>
    <mergeCell ref="D110:D112"/>
    <mergeCell ref="E110:E112"/>
    <mergeCell ref="F107:F109"/>
    <mergeCell ref="I107:I109"/>
    <mergeCell ref="J107:J109"/>
    <mergeCell ref="M107:M109"/>
    <mergeCell ref="N107:N109"/>
    <mergeCell ref="J110:J112"/>
    <mergeCell ref="M110:M112"/>
    <mergeCell ref="N110:N112"/>
    <mergeCell ref="K107:K109"/>
    <mergeCell ref="L107:L109"/>
    <mergeCell ref="K110:K112"/>
    <mergeCell ref="L110:L112"/>
    <mergeCell ref="F104:F106"/>
    <mergeCell ref="I104:I106"/>
    <mergeCell ref="H107:H109"/>
    <mergeCell ref="H104:H106"/>
    <mergeCell ref="O101:O103"/>
    <mergeCell ref="O104:O106"/>
    <mergeCell ref="P104:P106"/>
    <mergeCell ref="P101:P103"/>
    <mergeCell ref="B101:B103"/>
    <mergeCell ref="C101:C103"/>
    <mergeCell ref="D101:D103"/>
    <mergeCell ref="E101:E103"/>
    <mergeCell ref="B104:B106"/>
    <mergeCell ref="C104:C106"/>
    <mergeCell ref="D104:D106"/>
    <mergeCell ref="E104:E106"/>
    <mergeCell ref="F101:F103"/>
    <mergeCell ref="I101:I103"/>
    <mergeCell ref="J101:J103"/>
    <mergeCell ref="M101:M103"/>
    <mergeCell ref="N101:N103"/>
    <mergeCell ref="J104:J106"/>
    <mergeCell ref="M104:M106"/>
    <mergeCell ref="N104:N106"/>
    <mergeCell ref="K101:K103"/>
    <mergeCell ref="L101:L103"/>
    <mergeCell ref="K104:K106"/>
    <mergeCell ref="L104:L106"/>
    <mergeCell ref="F98:F100"/>
    <mergeCell ref="I98:I100"/>
    <mergeCell ref="H101:H103"/>
    <mergeCell ref="H98:H100"/>
    <mergeCell ref="O95:O97"/>
    <mergeCell ref="O98:O100"/>
    <mergeCell ref="P98:P100"/>
    <mergeCell ref="P95:P97"/>
    <mergeCell ref="B95:B97"/>
    <mergeCell ref="C95:C97"/>
    <mergeCell ref="D95:D97"/>
    <mergeCell ref="E95:E97"/>
    <mergeCell ref="B98:B100"/>
    <mergeCell ref="C98:C100"/>
    <mergeCell ref="D98:D100"/>
    <mergeCell ref="E98:E100"/>
    <mergeCell ref="F95:F97"/>
    <mergeCell ref="I95:I97"/>
    <mergeCell ref="J95:J97"/>
    <mergeCell ref="M95:M97"/>
    <mergeCell ref="N95:N97"/>
    <mergeCell ref="J98:J100"/>
    <mergeCell ref="M98:M100"/>
    <mergeCell ref="N98:N100"/>
    <mergeCell ref="K95:K97"/>
    <mergeCell ref="L95:L97"/>
    <mergeCell ref="K98:K100"/>
    <mergeCell ref="L98:L100"/>
    <mergeCell ref="F92:F94"/>
    <mergeCell ref="I92:I94"/>
    <mergeCell ref="H95:H97"/>
    <mergeCell ref="H92:H94"/>
    <mergeCell ref="O89:O91"/>
    <mergeCell ref="O92:O94"/>
    <mergeCell ref="P92:P94"/>
    <mergeCell ref="P89:P91"/>
    <mergeCell ref="B89:B91"/>
    <mergeCell ref="C89:C91"/>
    <mergeCell ref="D89:D91"/>
    <mergeCell ref="E89:E91"/>
    <mergeCell ref="B92:B94"/>
    <mergeCell ref="C92:C94"/>
    <mergeCell ref="D92:D94"/>
    <mergeCell ref="E92:E94"/>
    <mergeCell ref="F89:F91"/>
    <mergeCell ref="I89:I91"/>
    <mergeCell ref="J89:J91"/>
    <mergeCell ref="M89:M91"/>
    <mergeCell ref="N89:N91"/>
    <mergeCell ref="J92:J94"/>
    <mergeCell ref="M92:M94"/>
    <mergeCell ref="N92:N94"/>
    <mergeCell ref="K89:K91"/>
    <mergeCell ref="L89:L91"/>
    <mergeCell ref="K92:K94"/>
    <mergeCell ref="L92:L94"/>
    <mergeCell ref="F86:F88"/>
    <mergeCell ref="I86:I88"/>
    <mergeCell ref="H89:H91"/>
    <mergeCell ref="H86:H88"/>
    <mergeCell ref="O83:O85"/>
    <mergeCell ref="O86:O88"/>
    <mergeCell ref="P86:P88"/>
    <mergeCell ref="P83:P85"/>
    <mergeCell ref="B83:B85"/>
    <mergeCell ref="C83:C85"/>
    <mergeCell ref="D83:D85"/>
    <mergeCell ref="E83:E85"/>
    <mergeCell ref="B86:B88"/>
    <mergeCell ref="C86:C88"/>
    <mergeCell ref="D86:D88"/>
    <mergeCell ref="E86:E88"/>
    <mergeCell ref="F83:F85"/>
    <mergeCell ref="I83:I85"/>
    <mergeCell ref="J83:J85"/>
    <mergeCell ref="M83:M85"/>
    <mergeCell ref="N83:N85"/>
    <mergeCell ref="J86:J88"/>
    <mergeCell ref="M86:M88"/>
    <mergeCell ref="N86:N88"/>
    <mergeCell ref="K83:K85"/>
    <mergeCell ref="L83:L85"/>
    <mergeCell ref="K86:K88"/>
    <mergeCell ref="L86:L88"/>
    <mergeCell ref="F80:F82"/>
    <mergeCell ref="I80:I82"/>
    <mergeCell ref="H83:H85"/>
    <mergeCell ref="H80:H82"/>
    <mergeCell ref="O77:O79"/>
    <mergeCell ref="O80:O82"/>
    <mergeCell ref="P80:P82"/>
    <mergeCell ref="P77:P79"/>
    <mergeCell ref="B77:B79"/>
    <mergeCell ref="C77:C79"/>
    <mergeCell ref="D77:D79"/>
    <mergeCell ref="E77:E79"/>
    <mergeCell ref="B80:B82"/>
    <mergeCell ref="C80:C82"/>
    <mergeCell ref="D80:D82"/>
    <mergeCell ref="E80:E82"/>
    <mergeCell ref="F77:F79"/>
    <mergeCell ref="I77:I79"/>
    <mergeCell ref="J77:J79"/>
    <mergeCell ref="M77:M79"/>
    <mergeCell ref="N77:N79"/>
    <mergeCell ref="J80:J82"/>
    <mergeCell ref="M80:M82"/>
    <mergeCell ref="N80:N82"/>
    <mergeCell ref="K77:K79"/>
    <mergeCell ref="L77:L79"/>
    <mergeCell ref="K80:K82"/>
    <mergeCell ref="L80:L82"/>
    <mergeCell ref="F74:F76"/>
    <mergeCell ref="I74:I76"/>
    <mergeCell ref="H77:H79"/>
    <mergeCell ref="H74:H76"/>
    <mergeCell ref="O71:O73"/>
    <mergeCell ref="O74:O76"/>
    <mergeCell ref="P74:P76"/>
    <mergeCell ref="P71:P73"/>
    <mergeCell ref="B71:B73"/>
    <mergeCell ref="C71:C73"/>
    <mergeCell ref="D71:D73"/>
    <mergeCell ref="E71:E73"/>
    <mergeCell ref="B74:B76"/>
    <mergeCell ref="C74:C76"/>
    <mergeCell ref="D74:D76"/>
    <mergeCell ref="E74:E76"/>
    <mergeCell ref="F71:F73"/>
    <mergeCell ref="I71:I73"/>
    <mergeCell ref="F68:F70"/>
    <mergeCell ref="I68:I70"/>
    <mergeCell ref="H71:H73"/>
    <mergeCell ref="H68:H70"/>
    <mergeCell ref="O65:O67"/>
    <mergeCell ref="O68:O70"/>
    <mergeCell ref="P68:P70"/>
    <mergeCell ref="P65:P67"/>
    <mergeCell ref="B65:B67"/>
    <mergeCell ref="C65:C67"/>
    <mergeCell ref="D65:D67"/>
    <mergeCell ref="E65:E67"/>
    <mergeCell ref="B68:B70"/>
    <mergeCell ref="C68:C70"/>
    <mergeCell ref="D68:D70"/>
    <mergeCell ref="E68:E70"/>
    <mergeCell ref="F65:F67"/>
    <mergeCell ref="I65:I67"/>
    <mergeCell ref="F62:F64"/>
    <mergeCell ref="I62:I64"/>
    <mergeCell ref="H65:H67"/>
    <mergeCell ref="H62:H64"/>
    <mergeCell ref="B50:B52"/>
    <mergeCell ref="C50:C52"/>
    <mergeCell ref="D50:D52"/>
    <mergeCell ref="E50:E52"/>
    <mergeCell ref="O59:O61"/>
    <mergeCell ref="O62:O64"/>
    <mergeCell ref="P62:P64"/>
    <mergeCell ref="P59:P61"/>
    <mergeCell ref="B59:B61"/>
    <mergeCell ref="C59:C61"/>
    <mergeCell ref="D59:D61"/>
    <mergeCell ref="E59:E61"/>
    <mergeCell ref="B62:B64"/>
    <mergeCell ref="C62:C64"/>
    <mergeCell ref="D62:D64"/>
    <mergeCell ref="E62:E64"/>
    <mergeCell ref="F59:F61"/>
    <mergeCell ref="I59:I61"/>
    <mergeCell ref="F56:F58"/>
    <mergeCell ref="I56:I58"/>
    <mergeCell ref="H59:H61"/>
    <mergeCell ref="H56:H58"/>
    <mergeCell ref="O53:O55"/>
    <mergeCell ref="O56:O58"/>
    <mergeCell ref="P56:P58"/>
    <mergeCell ref="P53:P55"/>
    <mergeCell ref="B53:B55"/>
    <mergeCell ref="C53:C55"/>
    <mergeCell ref="B35:B37"/>
    <mergeCell ref="C35:C37"/>
    <mergeCell ref="D35:D37"/>
    <mergeCell ref="B32:B34"/>
    <mergeCell ref="D32:D34"/>
    <mergeCell ref="E32:E34"/>
    <mergeCell ref="D53:D55"/>
    <mergeCell ref="E53:E55"/>
    <mergeCell ref="B56:B58"/>
    <mergeCell ref="C56:C58"/>
    <mergeCell ref="D56:D58"/>
    <mergeCell ref="E56:E58"/>
    <mergeCell ref="P50:P52"/>
    <mergeCell ref="P47:P49"/>
    <mergeCell ref="F53:F55"/>
    <mergeCell ref="I53:I55"/>
    <mergeCell ref="F50:F52"/>
    <mergeCell ref="I50:I52"/>
    <mergeCell ref="H53:H55"/>
    <mergeCell ref="H50:H52"/>
    <mergeCell ref="B47:B49"/>
    <mergeCell ref="C47:C49"/>
    <mergeCell ref="D47:D49"/>
    <mergeCell ref="E47:E49"/>
    <mergeCell ref="J32:J34"/>
    <mergeCell ref="M32:M34"/>
    <mergeCell ref="N32:N34"/>
    <mergeCell ref="J35:J37"/>
    <mergeCell ref="M35:M37"/>
    <mergeCell ref="N35:N37"/>
    <mergeCell ref="J38:J40"/>
    <mergeCell ref="J41:J43"/>
    <mergeCell ref="B38:B40"/>
    <mergeCell ref="F47:F49"/>
    <mergeCell ref="I47:I49"/>
    <mergeCell ref="F44:F46"/>
    <mergeCell ref="I44:I46"/>
    <mergeCell ref="H47:H49"/>
    <mergeCell ref="H44:H46"/>
    <mergeCell ref="C41:C43"/>
    <mergeCell ref="D41:D43"/>
    <mergeCell ref="E41:E43"/>
    <mergeCell ref="O44:O46"/>
    <mergeCell ref="O29:O31"/>
    <mergeCell ref="P44:P46"/>
    <mergeCell ref="P41:P43"/>
    <mergeCell ref="F41:F43"/>
    <mergeCell ref="P38:P40"/>
    <mergeCell ref="P35:P37"/>
    <mergeCell ref="O35:O37"/>
    <mergeCell ref="O32:O34"/>
    <mergeCell ref="I41:I43"/>
    <mergeCell ref="F38:F40"/>
    <mergeCell ref="I38:I40"/>
    <mergeCell ref="H41:H43"/>
    <mergeCell ref="H38:H40"/>
    <mergeCell ref="F35:F37"/>
    <mergeCell ref="O41:O43"/>
    <mergeCell ref="B44:B46"/>
    <mergeCell ref="C44:C46"/>
    <mergeCell ref="D44:D46"/>
    <mergeCell ref="E44:E46"/>
    <mergeCell ref="P29:P31"/>
    <mergeCell ref="B41:B43"/>
    <mergeCell ref="E29:E31"/>
    <mergeCell ref="C38:C40"/>
    <mergeCell ref="D38:D40"/>
    <mergeCell ref="E38:E40"/>
    <mergeCell ref="H29:H31"/>
    <mergeCell ref="H32:H34"/>
    <mergeCell ref="I35:I37"/>
    <mergeCell ref="F32:F34"/>
    <mergeCell ref="I32:I34"/>
    <mergeCell ref="H35:H37"/>
    <mergeCell ref="C29:C31"/>
    <mergeCell ref="O26:O28"/>
    <mergeCell ref="C26:C28"/>
    <mergeCell ref="D26:D28"/>
    <mergeCell ref="E26:E28"/>
    <mergeCell ref="F26:F28"/>
    <mergeCell ref="P32:P34"/>
    <mergeCell ref="F29:F31"/>
    <mergeCell ref="O38:O40"/>
    <mergeCell ref="D29:D31"/>
    <mergeCell ref="J29:J31"/>
    <mergeCell ref="M29:M31"/>
    <mergeCell ref="N29:N31"/>
    <mergeCell ref="M38:M40"/>
    <mergeCell ref="N38:N40"/>
    <mergeCell ref="P26:P28"/>
    <mergeCell ref="E35:E37"/>
    <mergeCell ref="K26:K28"/>
    <mergeCell ref="L26:L28"/>
    <mergeCell ref="K29:K31"/>
    <mergeCell ref="L29:L31"/>
    <mergeCell ref="K32:K34"/>
    <mergeCell ref="H14:H16"/>
    <mergeCell ref="D14:D16"/>
    <mergeCell ref="D17:D19"/>
    <mergeCell ref="E17:E19"/>
    <mergeCell ref="C14:C16"/>
    <mergeCell ref="B14:B16"/>
    <mergeCell ref="B17:B19"/>
    <mergeCell ref="C17:C19"/>
    <mergeCell ref="B26:B28"/>
    <mergeCell ref="I20:I22"/>
    <mergeCell ref="H20:H22"/>
    <mergeCell ref="F20:F22"/>
    <mergeCell ref="F17:F19"/>
    <mergeCell ref="B20:B22"/>
    <mergeCell ref="C20:C22"/>
    <mergeCell ref="D20:D22"/>
    <mergeCell ref="E20:E22"/>
    <mergeCell ref="B8:B11"/>
    <mergeCell ref="C8:C11"/>
    <mergeCell ref="D8:D11"/>
    <mergeCell ref="E8:E11"/>
    <mergeCell ref="F8:F11"/>
    <mergeCell ref="G8:G11"/>
    <mergeCell ref="H8:H11"/>
    <mergeCell ref="I8:I11"/>
    <mergeCell ref="C6:H6"/>
    <mergeCell ref="C5:H5"/>
    <mergeCell ref="O47:O49"/>
    <mergeCell ref="O50:O52"/>
    <mergeCell ref="B23:B25"/>
    <mergeCell ref="C23:C25"/>
    <mergeCell ref="D23:D25"/>
    <mergeCell ref="E23:E25"/>
    <mergeCell ref="B29:B31"/>
    <mergeCell ref="I26:I28"/>
    <mergeCell ref="H23:H25"/>
    <mergeCell ref="F23:F25"/>
    <mergeCell ref="I23:I25"/>
    <mergeCell ref="H17:H19"/>
    <mergeCell ref="O23:O25"/>
    <mergeCell ref="O14:O16"/>
    <mergeCell ref="I29:I31"/>
    <mergeCell ref="O17:O19"/>
    <mergeCell ref="I14:I16"/>
    <mergeCell ref="I17:I19"/>
    <mergeCell ref="H26:H28"/>
    <mergeCell ref="C32:C34"/>
    <mergeCell ref="E14:E16"/>
    <mergeCell ref="F14:F16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38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5" fitToHeight="0" orientation="landscape" r:id="rId1"/>
  <headerFooter alignWithMargins="0">
    <oddFooter>&amp;LModuł planu inwestycyjnego&amp;C&amp;P/&amp;N&amp;R&amp;A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2" width="10.77734375" style="70" hidden="1" customWidth="1"/>
    <col min="23" max="27" width="10.77734375" style="70" customWidth="1"/>
    <col min="28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4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4" ht="15" customHeight="1">
      <c r="A3" s="466"/>
      <c r="B3" s="482" t="s">
        <v>13</v>
      </c>
      <c r="C3" s="911" t="s">
        <v>20</v>
      </c>
      <c r="D3" s="912"/>
      <c r="E3" s="912"/>
      <c r="F3" s="912"/>
      <c r="G3" s="912"/>
      <c r="H3" s="887"/>
      <c r="I3" s="471"/>
      <c r="J3" s="471"/>
      <c r="K3" s="471"/>
      <c r="L3" s="471"/>
      <c r="M3" s="471"/>
      <c r="N3" s="471"/>
      <c r="O3" s="448"/>
      <c r="P3" s="448"/>
      <c r="Q3" s="448"/>
    </row>
    <row r="4" spans="1:24" ht="15" customHeight="1">
      <c r="A4" s="466"/>
      <c r="B4" s="483" t="s">
        <v>28</v>
      </c>
      <c r="C4" s="911" t="s">
        <v>213</v>
      </c>
      <c r="D4" s="912"/>
      <c r="E4" s="912"/>
      <c r="F4" s="912"/>
      <c r="G4" s="912"/>
      <c r="H4" s="855"/>
      <c r="I4" s="471"/>
      <c r="J4" s="471"/>
      <c r="K4" s="471"/>
      <c r="L4" s="471"/>
      <c r="M4" s="471"/>
      <c r="N4" s="471"/>
      <c r="O4" s="448"/>
      <c r="P4" s="448"/>
      <c r="Q4" s="448"/>
    </row>
    <row r="5" spans="1:24" ht="15" customHeight="1">
      <c r="A5" s="448"/>
      <c r="B5" s="465" t="s">
        <v>29</v>
      </c>
      <c r="C5" s="885" t="s">
        <v>79</v>
      </c>
      <c r="D5" s="885"/>
      <c r="E5" s="885"/>
      <c r="F5" s="885"/>
      <c r="G5" s="885"/>
      <c r="H5" s="855"/>
      <c r="I5" s="471"/>
      <c r="J5" s="471"/>
      <c r="K5" s="471"/>
      <c r="L5" s="471"/>
      <c r="M5" s="471"/>
      <c r="N5" s="471"/>
      <c r="O5" s="448"/>
      <c r="P5" s="448"/>
      <c r="Q5" s="448"/>
    </row>
    <row r="6" spans="1:24" ht="50.1" customHeight="1">
      <c r="A6" s="448"/>
      <c r="B6" s="465" t="s">
        <v>35</v>
      </c>
      <c r="C6" s="885" t="s">
        <v>212</v>
      </c>
      <c r="D6" s="889"/>
      <c r="E6" s="889"/>
      <c r="F6" s="889"/>
      <c r="G6" s="889"/>
      <c r="H6" s="855"/>
      <c r="I6" s="471"/>
      <c r="J6" s="471"/>
      <c r="K6" s="471"/>
      <c r="L6" s="471"/>
      <c r="M6" s="471"/>
      <c r="N6" s="471"/>
      <c r="O6" s="448"/>
      <c r="P6" s="448"/>
      <c r="Q6" s="448"/>
    </row>
    <row r="7" spans="1:24" s="71" customFormat="1" ht="30" customHeight="1" thickBot="1">
      <c r="A7" s="475"/>
      <c r="B7" s="476" t="s">
        <v>208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</row>
    <row r="8" spans="1:24" s="71" customFormat="1" ht="20.100000000000001" customHeight="1" thickBot="1">
      <c r="A8" s="475"/>
      <c r="B8" s="908" t="str">
        <f>'Tab.G1.1-4'!$B$8</f>
        <v>LP</v>
      </c>
      <c r="C8" s="908" t="str">
        <f>Tab.G6!$C$9</f>
        <v>Nazwa projektu inwestycyjnego</v>
      </c>
      <c r="D8" s="908" t="str">
        <f>Tab.G6!$D$9</f>
        <v>Lokalizacja projektu inwestycyjnego</v>
      </c>
      <c r="E8" s="908" t="str">
        <f>Tab.G6!$E$9</f>
        <v>Cel realizacji projektu</v>
      </c>
      <c r="F8" s="908" t="str">
        <f>Tab.G6!$F$9</f>
        <v>Spodziewane efekty, wynikające z realizacji projektu</v>
      </c>
      <c r="G8" s="908" t="str">
        <f>Tab.G6!$G$9</f>
        <v>Wartość dla poszczególnych spodziewanych efektów</v>
      </c>
      <c r="H8" s="908" t="str">
        <f>Tab.G7!$H$8</f>
        <v>Rodzaj i zakres powiązania projektu z główną działalnością</v>
      </c>
      <c r="I8" s="908" t="str">
        <f>Tab.G6!$H$9</f>
        <v>Zakres prac</v>
      </c>
      <c r="J8" s="881" t="str">
        <f>"POZIOM NAKŁADÓW INWESTYCYJNYCH"</f>
        <v>POZIOM NAKŁADÓW INWESTYCYJNYCH</v>
      </c>
      <c r="K8" s="882"/>
      <c r="L8" s="882"/>
      <c r="M8" s="883"/>
      <c r="N8" s="883"/>
      <c r="O8" s="884"/>
      <c r="P8" s="944" t="str">
        <f>Tab.G6!$O$9</f>
        <v>UWAGI</v>
      </c>
      <c r="Q8" s="481"/>
      <c r="R8" s="73"/>
    </row>
    <row r="9" spans="1:24" ht="20.100000000000001" customHeight="1">
      <c r="A9" s="448"/>
      <c r="B9" s="905"/>
      <c r="C9" s="905"/>
      <c r="D9" s="938"/>
      <c r="E9" s="936"/>
      <c r="F9" s="940"/>
      <c r="G9" s="905"/>
      <c r="H9" s="936"/>
      <c r="I9" s="936"/>
      <c r="J9" s="879" t="str">
        <f>"OGÓŁEM"</f>
        <v>OGÓŁEM</v>
      </c>
      <c r="K9" s="804" t="str">
        <f>'Tab.G1.1-4'!$E$8</f>
        <v>PLAN DO REALIZACJI</v>
      </c>
      <c r="L9" s="805"/>
      <c r="M9" s="805"/>
      <c r="N9" s="805"/>
      <c r="O9" s="806"/>
      <c r="P9" s="947"/>
      <c r="Q9" s="446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05"/>
      <c r="C10" s="905"/>
      <c r="D10" s="938"/>
      <c r="E10" s="936"/>
      <c r="F10" s="940"/>
      <c r="G10" s="905"/>
      <c r="H10" s="936"/>
      <c r="I10" s="936"/>
      <c r="J10" s="880"/>
      <c r="K10" s="514">
        <f>SUM(Rok_ZPR,1)</f>
        <v>2024</v>
      </c>
      <c r="L10" s="514">
        <f>SUM(K10,1)</f>
        <v>2025</v>
      </c>
      <c r="M10" s="514">
        <f>SUM(L10,1)</f>
        <v>2026</v>
      </c>
      <c r="N10" s="514">
        <f>SUM(M10,1)</f>
        <v>2027</v>
      </c>
      <c r="O10" s="684">
        <f>SUM(N10,1)</f>
        <v>2028</v>
      </c>
      <c r="P10" s="947"/>
      <c r="Q10" s="430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06"/>
      <c r="C11" s="906"/>
      <c r="D11" s="939"/>
      <c r="E11" s="937"/>
      <c r="F11" s="941"/>
      <c r="G11" s="906"/>
      <c r="H11" s="937"/>
      <c r="I11" s="93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48"/>
      <c r="Q11" s="459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</row>
    <row r="14" spans="1:24" s="74" customFormat="1" ht="12.75" customHeight="1">
      <c r="A14" s="468"/>
      <c r="B14" s="916">
        <v>1</v>
      </c>
      <c r="C14" s="925"/>
      <c r="D14" s="921"/>
      <c r="E14" s="921" t="s">
        <v>19</v>
      </c>
      <c r="F14" s="923" t="str">
        <f>VLOOKUP(E14,$S$14:$T$18,2,0)</f>
        <v>-</v>
      </c>
      <c r="G14" s="84"/>
      <c r="H14" s="921"/>
      <c r="I14" s="921"/>
      <c r="J14" s="914">
        <f>SUM(K14:O16)</f>
        <v>0</v>
      </c>
      <c r="K14" s="914"/>
      <c r="L14" s="914"/>
      <c r="M14" s="914"/>
      <c r="N14" s="914"/>
      <c r="O14" s="914"/>
      <c r="P14" s="914"/>
      <c r="Q14" s="460"/>
      <c r="R14" s="78"/>
      <c r="S14" s="85" t="s">
        <v>21</v>
      </c>
      <c r="T14" s="86" t="s">
        <v>22</v>
      </c>
    </row>
    <row r="15" spans="1:24" s="74" customFormat="1" ht="12.75" customHeight="1">
      <c r="A15" s="468"/>
      <c r="B15" s="916"/>
      <c r="C15" s="945"/>
      <c r="D15" s="921"/>
      <c r="E15" s="921"/>
      <c r="F15" s="923"/>
      <c r="G15" s="87"/>
      <c r="H15" s="921"/>
      <c r="I15" s="921"/>
      <c r="J15" s="914"/>
      <c r="K15" s="914"/>
      <c r="L15" s="914"/>
      <c r="M15" s="914"/>
      <c r="N15" s="914"/>
      <c r="O15" s="914"/>
      <c r="P15" s="914"/>
      <c r="Q15" s="460"/>
      <c r="R15" s="78"/>
      <c r="S15" s="88" t="s">
        <v>23</v>
      </c>
      <c r="T15" s="89" t="s">
        <v>43</v>
      </c>
    </row>
    <row r="16" spans="1:24" s="74" customFormat="1" ht="12.75" customHeight="1">
      <c r="A16" s="468"/>
      <c r="B16" s="917"/>
      <c r="C16" s="946"/>
      <c r="D16" s="922"/>
      <c r="E16" s="922"/>
      <c r="F16" s="924"/>
      <c r="G16" s="92"/>
      <c r="H16" s="922"/>
      <c r="I16" s="922"/>
      <c r="J16" s="915"/>
      <c r="K16" s="915"/>
      <c r="L16" s="915"/>
      <c r="M16" s="915"/>
      <c r="N16" s="915"/>
      <c r="O16" s="915"/>
      <c r="P16" s="915"/>
      <c r="Q16" s="460"/>
      <c r="R16" s="78"/>
      <c r="S16" s="88" t="s">
        <v>24</v>
      </c>
      <c r="T16" s="89" t="s">
        <v>25</v>
      </c>
    </row>
    <row r="17" spans="1:20" s="74" customFormat="1" ht="12.75" customHeight="1">
      <c r="A17" s="468"/>
      <c r="B17" s="916">
        <v>2</v>
      </c>
      <c r="C17" s="925"/>
      <c r="D17" s="921"/>
      <c r="E17" s="921" t="s">
        <v>19</v>
      </c>
      <c r="F17" s="923" t="str">
        <f>VLOOKUP(E17,$S$14:$T$18,2,0)</f>
        <v>-</v>
      </c>
      <c r="G17" s="84"/>
      <c r="H17" s="921"/>
      <c r="I17" s="921"/>
      <c r="J17" s="913">
        <f t="shared" ref="J17" si="1">SUM(K17:O19)</f>
        <v>0</v>
      </c>
      <c r="K17" s="913"/>
      <c r="L17" s="913"/>
      <c r="M17" s="913"/>
      <c r="N17" s="913"/>
      <c r="O17" s="913"/>
      <c r="P17" s="913"/>
      <c r="Q17" s="460"/>
      <c r="R17" s="78"/>
      <c r="S17" s="88" t="s">
        <v>26</v>
      </c>
      <c r="T17" s="89" t="s">
        <v>27</v>
      </c>
    </row>
    <row r="18" spans="1:20" s="74" customFormat="1" ht="12.75" customHeight="1" thickBot="1">
      <c r="A18" s="468"/>
      <c r="B18" s="916"/>
      <c r="C18" s="925"/>
      <c r="D18" s="921"/>
      <c r="E18" s="921"/>
      <c r="F18" s="923"/>
      <c r="G18" s="87"/>
      <c r="H18" s="921"/>
      <c r="I18" s="921"/>
      <c r="J18" s="914"/>
      <c r="K18" s="914"/>
      <c r="L18" s="914"/>
      <c r="M18" s="914"/>
      <c r="N18" s="914"/>
      <c r="O18" s="914"/>
      <c r="P18" s="914"/>
      <c r="Q18" s="460"/>
      <c r="R18" s="78"/>
      <c r="S18" s="93" t="s">
        <v>19</v>
      </c>
      <c r="T18" s="94" t="s">
        <v>19</v>
      </c>
    </row>
    <row r="19" spans="1:20" s="74" customFormat="1" ht="12.75" customHeight="1">
      <c r="A19" s="468"/>
      <c r="B19" s="917"/>
      <c r="C19" s="926"/>
      <c r="D19" s="922"/>
      <c r="E19" s="922"/>
      <c r="F19" s="924"/>
      <c r="G19" s="92"/>
      <c r="H19" s="922"/>
      <c r="I19" s="922"/>
      <c r="J19" s="915"/>
      <c r="K19" s="915"/>
      <c r="L19" s="915"/>
      <c r="M19" s="915"/>
      <c r="N19" s="915"/>
      <c r="O19" s="915"/>
      <c r="P19" s="915"/>
      <c r="Q19" s="460"/>
      <c r="R19" s="78"/>
      <c r="S19" s="95"/>
      <c r="T19" s="96"/>
    </row>
    <row r="20" spans="1:20" s="74" customFormat="1" ht="12.75" customHeight="1">
      <c r="A20" s="468"/>
      <c r="B20" s="916">
        <v>3</v>
      </c>
      <c r="C20" s="925"/>
      <c r="D20" s="921"/>
      <c r="E20" s="921" t="s">
        <v>19</v>
      </c>
      <c r="F20" s="923" t="str">
        <f>VLOOKUP(E20,$S$14:$T$18,2,0)</f>
        <v>-</v>
      </c>
      <c r="G20" s="84"/>
      <c r="H20" s="921"/>
      <c r="I20" s="921"/>
      <c r="J20" s="913">
        <f t="shared" ref="J20" si="2">SUM(K20:O22)</f>
        <v>0</v>
      </c>
      <c r="K20" s="913"/>
      <c r="L20" s="913"/>
      <c r="M20" s="913"/>
      <c r="N20" s="913"/>
      <c r="O20" s="913"/>
      <c r="P20" s="913"/>
      <c r="Q20" s="460"/>
      <c r="R20" s="78"/>
      <c r="S20" s="95"/>
      <c r="T20" s="96"/>
    </row>
    <row r="21" spans="1:20" s="74" customFormat="1" ht="12.75" customHeight="1">
      <c r="A21" s="468"/>
      <c r="B21" s="916"/>
      <c r="C21" s="925"/>
      <c r="D21" s="921"/>
      <c r="E21" s="921"/>
      <c r="F21" s="923"/>
      <c r="G21" s="87"/>
      <c r="H21" s="921"/>
      <c r="I21" s="921"/>
      <c r="J21" s="914"/>
      <c r="K21" s="914"/>
      <c r="L21" s="914"/>
      <c r="M21" s="914"/>
      <c r="N21" s="914"/>
      <c r="O21" s="914"/>
      <c r="P21" s="914"/>
      <c r="Q21" s="460"/>
      <c r="R21" s="78"/>
      <c r="S21" s="95"/>
      <c r="T21" s="96"/>
    </row>
    <row r="22" spans="1:20" s="74" customFormat="1" ht="12.75" customHeight="1">
      <c r="A22" s="468"/>
      <c r="B22" s="917"/>
      <c r="C22" s="926"/>
      <c r="D22" s="922"/>
      <c r="E22" s="922"/>
      <c r="F22" s="924"/>
      <c r="G22" s="92"/>
      <c r="H22" s="922"/>
      <c r="I22" s="922"/>
      <c r="J22" s="915"/>
      <c r="K22" s="915"/>
      <c r="L22" s="915"/>
      <c r="M22" s="915"/>
      <c r="N22" s="915"/>
      <c r="O22" s="915"/>
      <c r="P22" s="915"/>
      <c r="Q22" s="460"/>
      <c r="R22" s="78"/>
      <c r="S22" s="95"/>
      <c r="T22" s="96"/>
    </row>
    <row r="23" spans="1:20" s="74" customFormat="1" ht="12.75" customHeight="1">
      <c r="A23" s="468"/>
      <c r="B23" s="916">
        <v>4</v>
      </c>
      <c r="C23" s="925"/>
      <c r="D23" s="921"/>
      <c r="E23" s="921" t="s">
        <v>19</v>
      </c>
      <c r="F23" s="923" t="str">
        <f>VLOOKUP(E23,$S$14:$T$18,2,0)</f>
        <v>-</v>
      </c>
      <c r="G23" s="84"/>
      <c r="H23" s="921"/>
      <c r="I23" s="921"/>
      <c r="J23" s="913">
        <f t="shared" ref="J23" si="3">SUM(K23:O25)</f>
        <v>0</v>
      </c>
      <c r="K23" s="913"/>
      <c r="L23" s="913"/>
      <c r="M23" s="913"/>
      <c r="N23" s="913"/>
      <c r="O23" s="913"/>
      <c r="P23" s="913"/>
      <c r="Q23" s="460"/>
      <c r="R23" s="78"/>
      <c r="S23" s="95"/>
      <c r="T23" s="96"/>
    </row>
    <row r="24" spans="1:20" s="74" customFormat="1" ht="12.75" customHeight="1">
      <c r="A24" s="468"/>
      <c r="B24" s="916"/>
      <c r="C24" s="925"/>
      <c r="D24" s="921"/>
      <c r="E24" s="921"/>
      <c r="F24" s="923"/>
      <c r="G24" s="87"/>
      <c r="H24" s="921"/>
      <c r="I24" s="921"/>
      <c r="J24" s="914"/>
      <c r="K24" s="914"/>
      <c r="L24" s="914"/>
      <c r="M24" s="914"/>
      <c r="N24" s="914"/>
      <c r="O24" s="914"/>
      <c r="P24" s="914"/>
      <c r="Q24" s="460"/>
      <c r="R24" s="78"/>
      <c r="S24" s="95"/>
      <c r="T24" s="96"/>
    </row>
    <row r="25" spans="1:20" s="74" customFormat="1" ht="12.75" customHeight="1">
      <c r="A25" s="468"/>
      <c r="B25" s="917"/>
      <c r="C25" s="926"/>
      <c r="D25" s="922"/>
      <c r="E25" s="922"/>
      <c r="F25" s="924"/>
      <c r="G25" s="92"/>
      <c r="H25" s="922"/>
      <c r="I25" s="922"/>
      <c r="J25" s="915"/>
      <c r="K25" s="915"/>
      <c r="L25" s="915"/>
      <c r="M25" s="915"/>
      <c r="N25" s="915"/>
      <c r="O25" s="915"/>
      <c r="P25" s="915"/>
      <c r="Q25" s="460"/>
      <c r="R25" s="78"/>
      <c r="S25" s="95"/>
      <c r="T25" s="96"/>
    </row>
    <row r="26" spans="1:20" s="74" customFormat="1" ht="12.75" customHeight="1">
      <c r="A26" s="468"/>
      <c r="B26" s="916">
        <v>5</v>
      </c>
      <c r="C26" s="925"/>
      <c r="D26" s="921"/>
      <c r="E26" s="921" t="s">
        <v>19</v>
      </c>
      <c r="F26" s="923" t="str">
        <f>VLOOKUP(E26,$S$14:$T$18,2,0)</f>
        <v>-</v>
      </c>
      <c r="G26" s="84"/>
      <c r="H26" s="921"/>
      <c r="I26" s="921"/>
      <c r="J26" s="913">
        <f t="shared" ref="J26" si="4">SUM(K26:O28)</f>
        <v>0</v>
      </c>
      <c r="K26" s="913"/>
      <c r="L26" s="913"/>
      <c r="M26" s="913"/>
      <c r="N26" s="913"/>
      <c r="O26" s="913"/>
      <c r="P26" s="913"/>
      <c r="Q26" s="460"/>
      <c r="R26" s="78"/>
      <c r="S26" s="95"/>
      <c r="T26" s="96"/>
    </row>
    <row r="27" spans="1:20" s="74" customFormat="1" ht="12.75" customHeight="1">
      <c r="A27" s="468"/>
      <c r="B27" s="916"/>
      <c r="C27" s="925"/>
      <c r="D27" s="921"/>
      <c r="E27" s="921"/>
      <c r="F27" s="923"/>
      <c r="G27" s="87"/>
      <c r="H27" s="921"/>
      <c r="I27" s="921"/>
      <c r="J27" s="914"/>
      <c r="K27" s="914"/>
      <c r="L27" s="914"/>
      <c r="M27" s="914"/>
      <c r="N27" s="914"/>
      <c r="O27" s="914"/>
      <c r="P27" s="914"/>
      <c r="Q27" s="460"/>
      <c r="R27" s="78"/>
      <c r="S27" s="95"/>
      <c r="T27" s="96"/>
    </row>
    <row r="28" spans="1:20" s="74" customFormat="1" ht="12.75" customHeight="1">
      <c r="A28" s="468"/>
      <c r="B28" s="917"/>
      <c r="C28" s="926"/>
      <c r="D28" s="922"/>
      <c r="E28" s="922"/>
      <c r="F28" s="924"/>
      <c r="G28" s="92"/>
      <c r="H28" s="922"/>
      <c r="I28" s="922"/>
      <c r="J28" s="915"/>
      <c r="K28" s="915"/>
      <c r="L28" s="915"/>
      <c r="M28" s="915"/>
      <c r="N28" s="915"/>
      <c r="O28" s="915"/>
      <c r="P28" s="915"/>
      <c r="Q28" s="460"/>
      <c r="R28" s="78"/>
      <c r="S28" s="95"/>
      <c r="T28" s="96"/>
    </row>
    <row r="29" spans="1:20" s="74" customFormat="1" ht="12.75" customHeight="1">
      <c r="A29" s="468"/>
      <c r="B29" s="916">
        <v>6</v>
      </c>
      <c r="C29" s="925"/>
      <c r="D29" s="921"/>
      <c r="E29" s="921" t="s">
        <v>19</v>
      </c>
      <c r="F29" s="923" t="str">
        <f>VLOOKUP(E29,$S$14:$T$18,2,0)</f>
        <v>-</v>
      </c>
      <c r="G29" s="84"/>
      <c r="H29" s="921"/>
      <c r="I29" s="921"/>
      <c r="J29" s="913">
        <f t="shared" ref="J29" si="5">SUM(K29:O31)</f>
        <v>0</v>
      </c>
      <c r="K29" s="913"/>
      <c r="L29" s="913"/>
      <c r="M29" s="913"/>
      <c r="N29" s="913"/>
      <c r="O29" s="913"/>
      <c r="P29" s="913"/>
      <c r="Q29" s="460"/>
      <c r="R29" s="78"/>
      <c r="S29" s="95"/>
      <c r="T29" s="96"/>
    </row>
    <row r="30" spans="1:20" s="74" customFormat="1" ht="12.75" customHeight="1">
      <c r="A30" s="468"/>
      <c r="B30" s="916"/>
      <c r="C30" s="925"/>
      <c r="D30" s="921"/>
      <c r="E30" s="921"/>
      <c r="F30" s="923"/>
      <c r="G30" s="87"/>
      <c r="H30" s="921"/>
      <c r="I30" s="921"/>
      <c r="J30" s="914"/>
      <c r="K30" s="914"/>
      <c r="L30" s="914"/>
      <c r="M30" s="914"/>
      <c r="N30" s="914"/>
      <c r="O30" s="914"/>
      <c r="P30" s="914"/>
      <c r="Q30" s="460"/>
      <c r="R30" s="78"/>
      <c r="S30" s="95"/>
      <c r="T30" s="96"/>
    </row>
    <row r="31" spans="1:20" s="74" customFormat="1" ht="12.75" customHeight="1">
      <c r="A31" s="468"/>
      <c r="B31" s="917"/>
      <c r="C31" s="926"/>
      <c r="D31" s="922"/>
      <c r="E31" s="922"/>
      <c r="F31" s="924"/>
      <c r="G31" s="92"/>
      <c r="H31" s="922"/>
      <c r="I31" s="922"/>
      <c r="J31" s="915"/>
      <c r="K31" s="915"/>
      <c r="L31" s="915"/>
      <c r="M31" s="915"/>
      <c r="N31" s="915"/>
      <c r="O31" s="915"/>
      <c r="P31" s="915"/>
      <c r="Q31" s="460"/>
      <c r="R31" s="78"/>
      <c r="S31" s="95"/>
      <c r="T31" s="96"/>
    </row>
    <row r="32" spans="1:20" s="74" customFormat="1" ht="12.75" customHeight="1">
      <c r="A32" s="468"/>
      <c r="B32" s="916">
        <v>7</v>
      </c>
      <c r="C32" s="925"/>
      <c r="D32" s="921"/>
      <c r="E32" s="921" t="s">
        <v>19</v>
      </c>
      <c r="F32" s="923" t="str">
        <f>VLOOKUP(E32,$S$14:$T$18,2,0)</f>
        <v>-</v>
      </c>
      <c r="G32" s="84"/>
      <c r="H32" s="921"/>
      <c r="I32" s="921"/>
      <c r="J32" s="913">
        <f t="shared" ref="J32" si="6">SUM(K32:O34)</f>
        <v>0</v>
      </c>
      <c r="K32" s="913"/>
      <c r="L32" s="913"/>
      <c r="M32" s="913"/>
      <c r="N32" s="913"/>
      <c r="O32" s="913"/>
      <c r="P32" s="913"/>
      <c r="Q32" s="460"/>
      <c r="R32" s="78"/>
      <c r="S32" s="95"/>
      <c r="T32" s="96"/>
    </row>
    <row r="33" spans="1:20" s="74" customFormat="1" ht="12.75" customHeight="1">
      <c r="A33" s="468"/>
      <c r="B33" s="916"/>
      <c r="C33" s="925"/>
      <c r="D33" s="921"/>
      <c r="E33" s="921"/>
      <c r="F33" s="923"/>
      <c r="G33" s="87"/>
      <c r="H33" s="921"/>
      <c r="I33" s="921"/>
      <c r="J33" s="914"/>
      <c r="K33" s="914"/>
      <c r="L33" s="914"/>
      <c r="M33" s="914"/>
      <c r="N33" s="914"/>
      <c r="O33" s="914"/>
      <c r="P33" s="914"/>
      <c r="Q33" s="460"/>
      <c r="R33" s="78"/>
      <c r="S33" s="95"/>
      <c r="T33" s="96"/>
    </row>
    <row r="34" spans="1:20" s="74" customFormat="1" ht="12.75" customHeight="1">
      <c r="A34" s="468"/>
      <c r="B34" s="917"/>
      <c r="C34" s="926"/>
      <c r="D34" s="922"/>
      <c r="E34" s="922"/>
      <c r="F34" s="924"/>
      <c r="G34" s="92"/>
      <c r="H34" s="922"/>
      <c r="I34" s="922"/>
      <c r="J34" s="915"/>
      <c r="K34" s="930"/>
      <c r="L34" s="930"/>
      <c r="M34" s="930"/>
      <c r="N34" s="930"/>
      <c r="O34" s="930"/>
      <c r="P34" s="915"/>
      <c r="Q34" s="460"/>
      <c r="R34" s="78"/>
      <c r="S34" s="95"/>
      <c r="T34" s="96"/>
    </row>
    <row r="35" spans="1:20" s="74" customFormat="1" ht="12.75" customHeight="1">
      <c r="A35" s="468"/>
      <c r="B35" s="916">
        <v>8</v>
      </c>
      <c r="C35" s="925"/>
      <c r="D35" s="921"/>
      <c r="E35" s="921" t="s">
        <v>19</v>
      </c>
      <c r="F35" s="923" t="str">
        <f>VLOOKUP(E35,$S$14:$T$18,2,0)</f>
        <v>-</v>
      </c>
      <c r="G35" s="84"/>
      <c r="H35" s="921"/>
      <c r="I35" s="921"/>
      <c r="J35" s="913">
        <f t="shared" ref="J35" si="7">SUM(K35:O37)</f>
        <v>0</v>
      </c>
      <c r="K35" s="914"/>
      <c r="L35" s="914"/>
      <c r="M35" s="914"/>
      <c r="N35" s="914"/>
      <c r="O35" s="914"/>
      <c r="P35" s="913"/>
      <c r="Q35" s="460"/>
      <c r="R35" s="78"/>
      <c r="S35" s="95"/>
      <c r="T35" s="96"/>
    </row>
    <row r="36" spans="1:20" s="74" customFormat="1" ht="12.75" customHeight="1">
      <c r="A36" s="468"/>
      <c r="B36" s="916"/>
      <c r="C36" s="925"/>
      <c r="D36" s="921"/>
      <c r="E36" s="921"/>
      <c r="F36" s="923"/>
      <c r="G36" s="397"/>
      <c r="H36" s="921"/>
      <c r="I36" s="921"/>
      <c r="J36" s="914"/>
      <c r="K36" s="914"/>
      <c r="L36" s="914"/>
      <c r="M36" s="914"/>
      <c r="N36" s="914"/>
      <c r="O36" s="914"/>
      <c r="P36" s="914"/>
      <c r="Q36" s="460"/>
      <c r="R36" s="78"/>
      <c r="S36" s="95"/>
      <c r="T36" s="96"/>
    </row>
    <row r="37" spans="1:20" s="74" customFormat="1" ht="12.75" customHeight="1">
      <c r="A37" s="468"/>
      <c r="B37" s="917"/>
      <c r="C37" s="926"/>
      <c r="D37" s="922"/>
      <c r="E37" s="922"/>
      <c r="F37" s="924"/>
      <c r="G37" s="92"/>
      <c r="H37" s="922"/>
      <c r="I37" s="922"/>
      <c r="J37" s="915"/>
      <c r="K37" s="915"/>
      <c r="L37" s="915"/>
      <c r="M37" s="915"/>
      <c r="N37" s="915"/>
      <c r="O37" s="915"/>
      <c r="P37" s="915"/>
      <c r="Q37" s="460"/>
      <c r="R37" s="78"/>
      <c r="S37" s="95"/>
      <c r="T37" s="96"/>
    </row>
    <row r="38" spans="1:20" s="74" customFormat="1" ht="12.75" customHeight="1">
      <c r="A38" s="468"/>
      <c r="B38" s="916">
        <v>9</v>
      </c>
      <c r="C38" s="925"/>
      <c r="D38" s="921"/>
      <c r="E38" s="921" t="s">
        <v>19</v>
      </c>
      <c r="F38" s="923" t="str">
        <f>VLOOKUP(E38,$S$14:$T$18,2,0)</f>
        <v>-</v>
      </c>
      <c r="G38" s="84"/>
      <c r="H38" s="921"/>
      <c r="I38" s="921"/>
      <c r="J38" s="913">
        <f t="shared" ref="J38" si="8">SUM(K38:O40)</f>
        <v>0</v>
      </c>
      <c r="K38" s="913"/>
      <c r="L38" s="913"/>
      <c r="M38" s="913"/>
      <c r="N38" s="913"/>
      <c r="O38" s="913"/>
      <c r="P38" s="913"/>
      <c r="Q38" s="460"/>
      <c r="R38" s="78"/>
      <c r="S38" s="95"/>
      <c r="T38" s="96"/>
    </row>
    <row r="39" spans="1:20" s="74" customFormat="1" ht="12.75" customHeight="1">
      <c r="A39" s="468"/>
      <c r="B39" s="916"/>
      <c r="C39" s="925"/>
      <c r="D39" s="921"/>
      <c r="E39" s="921"/>
      <c r="F39" s="923"/>
      <c r="G39" s="87"/>
      <c r="H39" s="921"/>
      <c r="I39" s="921"/>
      <c r="J39" s="914"/>
      <c r="K39" s="914"/>
      <c r="L39" s="914"/>
      <c r="M39" s="914"/>
      <c r="N39" s="914"/>
      <c r="O39" s="914"/>
      <c r="P39" s="914"/>
      <c r="Q39" s="460"/>
      <c r="R39" s="78"/>
      <c r="S39" s="95"/>
      <c r="T39" s="96"/>
    </row>
    <row r="40" spans="1:20" s="74" customFormat="1" ht="12.75" customHeight="1">
      <c r="A40" s="468"/>
      <c r="B40" s="917"/>
      <c r="C40" s="926"/>
      <c r="D40" s="922"/>
      <c r="E40" s="922"/>
      <c r="F40" s="924"/>
      <c r="G40" s="92"/>
      <c r="H40" s="922"/>
      <c r="I40" s="922"/>
      <c r="J40" s="915"/>
      <c r="K40" s="915"/>
      <c r="L40" s="915"/>
      <c r="M40" s="915"/>
      <c r="N40" s="915"/>
      <c r="O40" s="915"/>
      <c r="P40" s="915"/>
      <c r="Q40" s="460"/>
      <c r="R40" s="78"/>
      <c r="S40" s="95"/>
      <c r="T40" s="96"/>
    </row>
    <row r="41" spans="1:20" s="74" customFormat="1" ht="12.75" customHeight="1">
      <c r="A41" s="468"/>
      <c r="B41" s="916">
        <v>10</v>
      </c>
      <c r="C41" s="925"/>
      <c r="D41" s="921"/>
      <c r="E41" s="921" t="s">
        <v>19</v>
      </c>
      <c r="F41" s="923" t="str">
        <f>VLOOKUP(E41,$S$14:$T$18,2,0)</f>
        <v>-</v>
      </c>
      <c r="G41" s="84"/>
      <c r="H41" s="921"/>
      <c r="I41" s="921"/>
      <c r="J41" s="913">
        <f t="shared" ref="J41" si="9">SUM(K41:O43)</f>
        <v>0</v>
      </c>
      <c r="K41" s="913"/>
      <c r="L41" s="913"/>
      <c r="M41" s="913"/>
      <c r="N41" s="913"/>
      <c r="O41" s="913"/>
      <c r="P41" s="913"/>
      <c r="Q41" s="460"/>
      <c r="R41" s="78"/>
      <c r="S41" s="95"/>
      <c r="T41" s="96"/>
    </row>
    <row r="42" spans="1:20" s="74" customFormat="1" ht="12.75" customHeight="1">
      <c r="A42" s="468"/>
      <c r="B42" s="916"/>
      <c r="C42" s="925"/>
      <c r="D42" s="921"/>
      <c r="E42" s="921"/>
      <c r="F42" s="923"/>
      <c r="G42" s="87"/>
      <c r="H42" s="921"/>
      <c r="I42" s="921"/>
      <c r="J42" s="914"/>
      <c r="K42" s="914"/>
      <c r="L42" s="914"/>
      <c r="M42" s="914"/>
      <c r="N42" s="914"/>
      <c r="O42" s="914"/>
      <c r="P42" s="914"/>
      <c r="Q42" s="460"/>
      <c r="R42" s="78"/>
      <c r="S42" s="95"/>
      <c r="T42" s="96"/>
    </row>
    <row r="43" spans="1:20" s="74" customFormat="1" ht="12.75" customHeight="1" thickBot="1">
      <c r="A43" s="468"/>
      <c r="B43" s="917"/>
      <c r="C43" s="926"/>
      <c r="D43" s="922"/>
      <c r="E43" s="922"/>
      <c r="F43" s="924"/>
      <c r="G43" s="92"/>
      <c r="H43" s="922"/>
      <c r="I43" s="922"/>
      <c r="J43" s="915"/>
      <c r="K43" s="915"/>
      <c r="L43" s="915"/>
      <c r="M43" s="915"/>
      <c r="N43" s="915"/>
      <c r="O43" s="915"/>
      <c r="P43" s="915"/>
      <c r="Q43" s="460"/>
      <c r="R43" s="78"/>
      <c r="S43" s="95"/>
      <c r="T43" s="96"/>
    </row>
    <row r="44" spans="1:20" s="95" customFormat="1" ht="15.75" hidden="1" customHeight="1" outlineLevel="1">
      <c r="A44" s="484"/>
      <c r="B44" s="916">
        <v>11</v>
      </c>
      <c r="C44" s="925"/>
      <c r="D44" s="921"/>
      <c r="E44" s="921" t="s">
        <v>19</v>
      </c>
      <c r="F44" s="923" t="str">
        <f>VLOOKUP(E44,$S$14:$T$18,2,0)</f>
        <v>-</v>
      </c>
      <c r="G44" s="84"/>
      <c r="H44" s="921"/>
      <c r="I44" s="921"/>
      <c r="J44" s="913">
        <f t="shared" ref="J44" si="10">SUM(K44:O46)</f>
        <v>0</v>
      </c>
      <c r="K44" s="913"/>
      <c r="L44" s="913"/>
      <c r="M44" s="913"/>
      <c r="N44" s="913"/>
      <c r="O44" s="913"/>
      <c r="P44" s="913"/>
      <c r="Q44" s="484"/>
    </row>
    <row r="45" spans="1:20" s="95" customFormat="1" ht="15.75" hidden="1" customHeight="1" outlineLevel="1">
      <c r="A45" s="484"/>
      <c r="B45" s="916"/>
      <c r="C45" s="925"/>
      <c r="D45" s="921"/>
      <c r="E45" s="921"/>
      <c r="F45" s="923"/>
      <c r="G45" s="87"/>
      <c r="H45" s="921"/>
      <c r="I45" s="921"/>
      <c r="J45" s="914"/>
      <c r="K45" s="914"/>
      <c r="L45" s="914"/>
      <c r="M45" s="914"/>
      <c r="N45" s="914"/>
      <c r="O45" s="914"/>
      <c r="P45" s="914"/>
      <c r="Q45" s="484"/>
    </row>
    <row r="46" spans="1:20" s="72" customFormat="1" ht="15.75" hidden="1" customHeight="1" outlineLevel="1">
      <c r="A46" s="478"/>
      <c r="B46" s="917"/>
      <c r="C46" s="926"/>
      <c r="D46" s="922"/>
      <c r="E46" s="922"/>
      <c r="F46" s="924"/>
      <c r="G46" s="92"/>
      <c r="H46" s="922"/>
      <c r="I46" s="922"/>
      <c r="J46" s="915"/>
      <c r="K46" s="915"/>
      <c r="L46" s="915"/>
      <c r="M46" s="915"/>
      <c r="N46" s="915"/>
      <c r="O46" s="915"/>
      <c r="P46" s="915"/>
      <c r="Q46" s="478"/>
    </row>
    <row r="47" spans="1:20" s="72" customFormat="1" ht="15.75" hidden="1" customHeight="1" outlineLevel="1">
      <c r="A47" s="478"/>
      <c r="B47" s="916">
        <v>12</v>
      </c>
      <c r="C47" s="925"/>
      <c r="D47" s="921"/>
      <c r="E47" s="921" t="s">
        <v>19</v>
      </c>
      <c r="F47" s="923" t="str">
        <f>VLOOKUP(E47,$S$14:$T$18,2,0)</f>
        <v>-</v>
      </c>
      <c r="G47" s="84"/>
      <c r="H47" s="921"/>
      <c r="I47" s="921"/>
      <c r="J47" s="913">
        <f t="shared" ref="J47" si="11">SUM(K47:O49)</f>
        <v>0</v>
      </c>
      <c r="K47" s="913"/>
      <c r="L47" s="913"/>
      <c r="M47" s="913"/>
      <c r="N47" s="913"/>
      <c r="O47" s="913"/>
      <c r="P47" s="913"/>
      <c r="Q47" s="478"/>
    </row>
    <row r="48" spans="1:20" s="95" customFormat="1" ht="15.75" hidden="1" customHeight="1" outlineLevel="1">
      <c r="A48" s="484"/>
      <c r="B48" s="916"/>
      <c r="C48" s="925"/>
      <c r="D48" s="921"/>
      <c r="E48" s="921"/>
      <c r="F48" s="923"/>
      <c r="G48" s="87"/>
      <c r="H48" s="921"/>
      <c r="I48" s="921"/>
      <c r="J48" s="914"/>
      <c r="K48" s="914"/>
      <c r="L48" s="914"/>
      <c r="M48" s="914"/>
      <c r="N48" s="914"/>
      <c r="O48" s="914"/>
      <c r="P48" s="914"/>
      <c r="Q48" s="484"/>
    </row>
    <row r="49" spans="1:17" s="95" customFormat="1" ht="15.75" hidden="1" customHeight="1" outlineLevel="1">
      <c r="A49" s="484"/>
      <c r="B49" s="917"/>
      <c r="C49" s="926"/>
      <c r="D49" s="922"/>
      <c r="E49" s="922"/>
      <c r="F49" s="924"/>
      <c r="G49" s="92"/>
      <c r="H49" s="922"/>
      <c r="I49" s="922"/>
      <c r="J49" s="915"/>
      <c r="K49" s="915"/>
      <c r="L49" s="915"/>
      <c r="M49" s="915"/>
      <c r="N49" s="915"/>
      <c r="O49" s="915"/>
      <c r="P49" s="915"/>
      <c r="Q49" s="484"/>
    </row>
    <row r="50" spans="1:17" s="95" customFormat="1" ht="15.75" hidden="1" customHeight="1" outlineLevel="1">
      <c r="A50" s="484"/>
      <c r="B50" s="916">
        <v>13</v>
      </c>
      <c r="C50" s="925"/>
      <c r="D50" s="921"/>
      <c r="E50" s="921" t="s">
        <v>19</v>
      </c>
      <c r="F50" s="923" t="str">
        <f>VLOOKUP(E50,$S$14:$T$18,2,0)</f>
        <v>-</v>
      </c>
      <c r="G50" s="84"/>
      <c r="H50" s="921"/>
      <c r="I50" s="921"/>
      <c r="J50" s="913">
        <f t="shared" ref="J50" si="12">SUM(K50:O52)</f>
        <v>0</v>
      </c>
      <c r="K50" s="913"/>
      <c r="L50" s="913"/>
      <c r="M50" s="913"/>
      <c r="N50" s="913"/>
      <c r="O50" s="913"/>
      <c r="P50" s="913"/>
      <c r="Q50" s="484"/>
    </row>
    <row r="51" spans="1:17" s="95" customFormat="1" ht="15.75" hidden="1" customHeight="1" outlineLevel="1">
      <c r="A51" s="484"/>
      <c r="B51" s="916"/>
      <c r="C51" s="925"/>
      <c r="D51" s="921"/>
      <c r="E51" s="921"/>
      <c r="F51" s="923"/>
      <c r="G51" s="87"/>
      <c r="H51" s="921"/>
      <c r="I51" s="921"/>
      <c r="J51" s="914"/>
      <c r="K51" s="914"/>
      <c r="L51" s="914"/>
      <c r="M51" s="914"/>
      <c r="N51" s="914"/>
      <c r="O51" s="914"/>
      <c r="P51" s="914"/>
      <c r="Q51" s="484"/>
    </row>
    <row r="52" spans="1:17" s="95" customFormat="1" ht="15.75" hidden="1" customHeight="1" outlineLevel="1">
      <c r="A52" s="484"/>
      <c r="B52" s="917"/>
      <c r="C52" s="926"/>
      <c r="D52" s="922"/>
      <c r="E52" s="922"/>
      <c r="F52" s="924"/>
      <c r="G52" s="92"/>
      <c r="H52" s="922"/>
      <c r="I52" s="922"/>
      <c r="J52" s="915"/>
      <c r="K52" s="915"/>
      <c r="L52" s="915"/>
      <c r="M52" s="915"/>
      <c r="N52" s="915"/>
      <c r="O52" s="915"/>
      <c r="P52" s="915"/>
      <c r="Q52" s="484"/>
    </row>
    <row r="53" spans="1:17" s="95" customFormat="1" ht="15.75" hidden="1" customHeight="1" outlineLevel="1">
      <c r="A53" s="484"/>
      <c r="B53" s="916">
        <v>14</v>
      </c>
      <c r="C53" s="925"/>
      <c r="D53" s="921"/>
      <c r="E53" s="921" t="s">
        <v>19</v>
      </c>
      <c r="F53" s="923" t="str">
        <f>VLOOKUP(E53,$S$14:$T$18,2,0)</f>
        <v>-</v>
      </c>
      <c r="G53" s="84"/>
      <c r="H53" s="921"/>
      <c r="I53" s="921"/>
      <c r="J53" s="913">
        <f t="shared" ref="J53" si="13">SUM(K53:O55)</f>
        <v>0</v>
      </c>
      <c r="K53" s="913"/>
      <c r="L53" s="913"/>
      <c r="M53" s="913"/>
      <c r="N53" s="913"/>
      <c r="O53" s="913"/>
      <c r="P53" s="913"/>
      <c r="Q53" s="484"/>
    </row>
    <row r="54" spans="1:17" s="95" customFormat="1" ht="15.75" hidden="1" customHeight="1" outlineLevel="1">
      <c r="A54" s="484"/>
      <c r="B54" s="916"/>
      <c r="C54" s="925"/>
      <c r="D54" s="921"/>
      <c r="E54" s="921"/>
      <c r="F54" s="923"/>
      <c r="G54" s="87"/>
      <c r="H54" s="921"/>
      <c r="I54" s="921"/>
      <c r="J54" s="914"/>
      <c r="K54" s="914"/>
      <c r="L54" s="914"/>
      <c r="M54" s="914"/>
      <c r="N54" s="914"/>
      <c r="O54" s="914"/>
      <c r="P54" s="914"/>
      <c r="Q54" s="484"/>
    </row>
    <row r="55" spans="1:17" s="95" customFormat="1" ht="15.75" hidden="1" customHeight="1" outlineLevel="1">
      <c r="A55" s="484"/>
      <c r="B55" s="917"/>
      <c r="C55" s="926"/>
      <c r="D55" s="922"/>
      <c r="E55" s="922"/>
      <c r="F55" s="924"/>
      <c r="G55" s="92"/>
      <c r="H55" s="922"/>
      <c r="I55" s="922"/>
      <c r="J55" s="915"/>
      <c r="K55" s="915"/>
      <c r="L55" s="915"/>
      <c r="M55" s="915"/>
      <c r="N55" s="915"/>
      <c r="O55" s="915"/>
      <c r="P55" s="915"/>
      <c r="Q55" s="484"/>
    </row>
    <row r="56" spans="1:17" s="95" customFormat="1" ht="15.75" hidden="1" customHeight="1" outlineLevel="1">
      <c r="A56" s="484"/>
      <c r="B56" s="916">
        <v>15</v>
      </c>
      <c r="C56" s="925"/>
      <c r="D56" s="921"/>
      <c r="E56" s="921" t="s">
        <v>19</v>
      </c>
      <c r="F56" s="923" t="str">
        <f>VLOOKUP(E56,$S$14:$T$18,2,0)</f>
        <v>-</v>
      </c>
      <c r="G56" s="84"/>
      <c r="H56" s="921"/>
      <c r="I56" s="921"/>
      <c r="J56" s="913">
        <f t="shared" ref="J56" si="14">SUM(K56:O58)</f>
        <v>0</v>
      </c>
      <c r="K56" s="913"/>
      <c r="L56" s="913"/>
      <c r="M56" s="913"/>
      <c r="N56" s="913"/>
      <c r="O56" s="913"/>
      <c r="P56" s="913"/>
      <c r="Q56" s="484"/>
    </row>
    <row r="57" spans="1:17" s="95" customFormat="1" ht="15.75" hidden="1" customHeight="1" outlineLevel="1">
      <c r="A57" s="484"/>
      <c r="B57" s="916"/>
      <c r="C57" s="925"/>
      <c r="D57" s="921"/>
      <c r="E57" s="921"/>
      <c r="F57" s="923"/>
      <c r="G57" s="87"/>
      <c r="H57" s="921"/>
      <c r="I57" s="921"/>
      <c r="J57" s="914"/>
      <c r="K57" s="914"/>
      <c r="L57" s="914"/>
      <c r="M57" s="914"/>
      <c r="N57" s="914"/>
      <c r="O57" s="914"/>
      <c r="P57" s="914"/>
      <c r="Q57" s="484"/>
    </row>
    <row r="58" spans="1:17" s="95" customFormat="1" ht="15.75" hidden="1" customHeight="1" outlineLevel="1">
      <c r="A58" s="484"/>
      <c r="B58" s="917"/>
      <c r="C58" s="926"/>
      <c r="D58" s="922"/>
      <c r="E58" s="922"/>
      <c r="F58" s="924"/>
      <c r="G58" s="92"/>
      <c r="H58" s="922"/>
      <c r="I58" s="922"/>
      <c r="J58" s="915"/>
      <c r="K58" s="915"/>
      <c r="L58" s="915"/>
      <c r="M58" s="915"/>
      <c r="N58" s="915"/>
      <c r="O58" s="915"/>
      <c r="P58" s="915"/>
      <c r="Q58" s="484"/>
    </row>
    <row r="59" spans="1:17" s="95" customFormat="1" ht="15.75" hidden="1" customHeight="1" outlineLevel="1">
      <c r="A59" s="484"/>
      <c r="B59" s="916">
        <v>16</v>
      </c>
      <c r="C59" s="925"/>
      <c r="D59" s="921"/>
      <c r="E59" s="921" t="s">
        <v>19</v>
      </c>
      <c r="F59" s="923" t="str">
        <f>VLOOKUP(E59,$S$14:$T$18,2,0)</f>
        <v>-</v>
      </c>
      <c r="G59" s="84"/>
      <c r="H59" s="921"/>
      <c r="I59" s="921"/>
      <c r="J59" s="913">
        <f t="shared" ref="J59" si="15">SUM(K59:O61)</f>
        <v>0</v>
      </c>
      <c r="K59" s="913"/>
      <c r="L59" s="913"/>
      <c r="M59" s="913"/>
      <c r="N59" s="913"/>
      <c r="O59" s="913"/>
      <c r="P59" s="913"/>
      <c r="Q59" s="484"/>
    </row>
    <row r="60" spans="1:17" s="95" customFormat="1" ht="15.75" hidden="1" customHeight="1" outlineLevel="1">
      <c r="A60" s="484"/>
      <c r="B60" s="916"/>
      <c r="C60" s="925"/>
      <c r="D60" s="921"/>
      <c r="E60" s="921"/>
      <c r="F60" s="923"/>
      <c r="G60" s="87"/>
      <c r="H60" s="921"/>
      <c r="I60" s="921"/>
      <c r="J60" s="914"/>
      <c r="K60" s="914"/>
      <c r="L60" s="914"/>
      <c r="M60" s="914"/>
      <c r="N60" s="914"/>
      <c r="O60" s="914"/>
      <c r="P60" s="914"/>
      <c r="Q60" s="484"/>
    </row>
    <row r="61" spans="1:17" s="95" customFormat="1" ht="15.75" hidden="1" customHeight="1" outlineLevel="1">
      <c r="A61" s="484"/>
      <c r="B61" s="917"/>
      <c r="C61" s="926"/>
      <c r="D61" s="922"/>
      <c r="E61" s="922"/>
      <c r="F61" s="924"/>
      <c r="G61" s="92"/>
      <c r="H61" s="922"/>
      <c r="I61" s="922"/>
      <c r="J61" s="915"/>
      <c r="K61" s="915"/>
      <c r="L61" s="915"/>
      <c r="M61" s="915"/>
      <c r="N61" s="915"/>
      <c r="O61" s="915"/>
      <c r="P61" s="915"/>
      <c r="Q61" s="484"/>
    </row>
    <row r="62" spans="1:17" s="95" customFormat="1" ht="15.75" hidden="1" customHeight="1" outlineLevel="1">
      <c r="A62" s="484"/>
      <c r="B62" s="916">
        <v>17</v>
      </c>
      <c r="C62" s="925"/>
      <c r="D62" s="921"/>
      <c r="E62" s="921" t="s">
        <v>19</v>
      </c>
      <c r="F62" s="923" t="str">
        <f>VLOOKUP(E62,$S$14:$T$18,2,0)</f>
        <v>-</v>
      </c>
      <c r="G62" s="84"/>
      <c r="H62" s="921"/>
      <c r="I62" s="921"/>
      <c r="J62" s="913">
        <f t="shared" ref="J62" si="16">SUM(K62:O64)</f>
        <v>0</v>
      </c>
      <c r="K62" s="913"/>
      <c r="L62" s="913"/>
      <c r="M62" s="913"/>
      <c r="N62" s="913"/>
      <c r="O62" s="913"/>
      <c r="P62" s="913"/>
      <c r="Q62" s="484"/>
    </row>
    <row r="63" spans="1:17" s="95" customFormat="1" ht="15.75" hidden="1" customHeight="1" outlineLevel="1">
      <c r="A63" s="484"/>
      <c r="B63" s="916"/>
      <c r="C63" s="925"/>
      <c r="D63" s="921"/>
      <c r="E63" s="921"/>
      <c r="F63" s="923"/>
      <c r="G63" s="87"/>
      <c r="H63" s="921"/>
      <c r="I63" s="921"/>
      <c r="J63" s="914"/>
      <c r="K63" s="914"/>
      <c r="L63" s="914"/>
      <c r="M63" s="914"/>
      <c r="N63" s="914"/>
      <c r="O63" s="914"/>
      <c r="P63" s="914"/>
      <c r="Q63" s="484"/>
    </row>
    <row r="64" spans="1:17" s="95" customFormat="1" ht="15.75" hidden="1" customHeight="1" outlineLevel="1">
      <c r="A64" s="484"/>
      <c r="B64" s="917"/>
      <c r="C64" s="926"/>
      <c r="D64" s="922"/>
      <c r="E64" s="922"/>
      <c r="F64" s="924"/>
      <c r="G64" s="92"/>
      <c r="H64" s="922"/>
      <c r="I64" s="922"/>
      <c r="J64" s="915"/>
      <c r="K64" s="915"/>
      <c r="L64" s="915"/>
      <c r="M64" s="915"/>
      <c r="N64" s="915"/>
      <c r="O64" s="915"/>
      <c r="P64" s="915"/>
      <c r="Q64" s="484"/>
    </row>
    <row r="65" spans="1:17" s="95" customFormat="1" ht="15.75" hidden="1" customHeight="1" outlineLevel="1">
      <c r="A65" s="484"/>
      <c r="B65" s="916">
        <v>18</v>
      </c>
      <c r="C65" s="925"/>
      <c r="D65" s="921"/>
      <c r="E65" s="921" t="s">
        <v>19</v>
      </c>
      <c r="F65" s="923" t="str">
        <f>VLOOKUP(E65,$S$14:$T$18,2,0)</f>
        <v>-</v>
      </c>
      <c r="G65" s="84"/>
      <c r="H65" s="921"/>
      <c r="I65" s="921"/>
      <c r="J65" s="913">
        <f t="shared" ref="J65" si="17">SUM(K65:O67)</f>
        <v>0</v>
      </c>
      <c r="K65" s="913"/>
      <c r="L65" s="913"/>
      <c r="M65" s="913"/>
      <c r="N65" s="913"/>
      <c r="O65" s="913"/>
      <c r="P65" s="913"/>
      <c r="Q65" s="484"/>
    </row>
    <row r="66" spans="1:17" s="95" customFormat="1" ht="15.75" hidden="1" customHeight="1" outlineLevel="1">
      <c r="A66" s="484"/>
      <c r="B66" s="916"/>
      <c r="C66" s="925"/>
      <c r="D66" s="921"/>
      <c r="E66" s="921"/>
      <c r="F66" s="923"/>
      <c r="G66" s="87"/>
      <c r="H66" s="921"/>
      <c r="I66" s="921"/>
      <c r="J66" s="914"/>
      <c r="K66" s="914"/>
      <c r="L66" s="914"/>
      <c r="M66" s="914"/>
      <c r="N66" s="914"/>
      <c r="O66" s="914"/>
      <c r="P66" s="914"/>
      <c r="Q66" s="484"/>
    </row>
    <row r="67" spans="1:17" s="95" customFormat="1" ht="15.75" hidden="1" customHeight="1" outlineLevel="1">
      <c r="A67" s="484"/>
      <c r="B67" s="917"/>
      <c r="C67" s="926"/>
      <c r="D67" s="922"/>
      <c r="E67" s="922"/>
      <c r="F67" s="924"/>
      <c r="G67" s="92"/>
      <c r="H67" s="922"/>
      <c r="I67" s="922"/>
      <c r="J67" s="915"/>
      <c r="K67" s="915"/>
      <c r="L67" s="915"/>
      <c r="M67" s="915"/>
      <c r="N67" s="915"/>
      <c r="O67" s="915"/>
      <c r="P67" s="915"/>
      <c r="Q67" s="484"/>
    </row>
    <row r="68" spans="1:17" s="95" customFormat="1" ht="15.75" hidden="1" customHeight="1" outlineLevel="1">
      <c r="A68" s="484"/>
      <c r="B68" s="916">
        <v>19</v>
      </c>
      <c r="C68" s="925"/>
      <c r="D68" s="921"/>
      <c r="E68" s="921" t="s">
        <v>19</v>
      </c>
      <c r="F68" s="923" t="str">
        <f>VLOOKUP(E68,$S$14:$T$18,2,0)</f>
        <v>-</v>
      </c>
      <c r="G68" s="84"/>
      <c r="H68" s="921"/>
      <c r="I68" s="921"/>
      <c r="J68" s="913">
        <f t="shared" ref="J68" si="18">SUM(K68:O70)</f>
        <v>0</v>
      </c>
      <c r="K68" s="913"/>
      <c r="L68" s="913"/>
      <c r="M68" s="913"/>
      <c r="N68" s="913"/>
      <c r="O68" s="913"/>
      <c r="P68" s="913"/>
      <c r="Q68" s="484"/>
    </row>
    <row r="69" spans="1:17" s="95" customFormat="1" ht="15.75" hidden="1" customHeight="1" outlineLevel="1">
      <c r="A69" s="484"/>
      <c r="B69" s="916"/>
      <c r="C69" s="925"/>
      <c r="D69" s="921"/>
      <c r="E69" s="921"/>
      <c r="F69" s="923"/>
      <c r="G69" s="87"/>
      <c r="H69" s="921"/>
      <c r="I69" s="921"/>
      <c r="J69" s="914"/>
      <c r="K69" s="914"/>
      <c r="L69" s="914"/>
      <c r="M69" s="914"/>
      <c r="N69" s="914"/>
      <c r="O69" s="914"/>
      <c r="P69" s="914"/>
      <c r="Q69" s="484"/>
    </row>
    <row r="70" spans="1:17" s="95" customFormat="1" ht="15.75" hidden="1" customHeight="1" outlineLevel="1">
      <c r="A70" s="484"/>
      <c r="B70" s="917"/>
      <c r="C70" s="926"/>
      <c r="D70" s="922"/>
      <c r="E70" s="922"/>
      <c r="F70" s="924"/>
      <c r="G70" s="92"/>
      <c r="H70" s="922"/>
      <c r="I70" s="922"/>
      <c r="J70" s="915"/>
      <c r="K70" s="915"/>
      <c r="L70" s="915"/>
      <c r="M70" s="915"/>
      <c r="N70" s="915"/>
      <c r="O70" s="915"/>
      <c r="P70" s="915"/>
      <c r="Q70" s="484"/>
    </row>
    <row r="71" spans="1:17" s="95" customFormat="1" ht="15.75" hidden="1" customHeight="1" outlineLevel="1">
      <c r="A71" s="484"/>
      <c r="B71" s="916">
        <v>20</v>
      </c>
      <c r="C71" s="925"/>
      <c r="D71" s="921"/>
      <c r="E71" s="921" t="s">
        <v>19</v>
      </c>
      <c r="F71" s="923" t="str">
        <f>VLOOKUP(E71,$S$14:$T$18,2,0)</f>
        <v>-</v>
      </c>
      <c r="G71" s="84"/>
      <c r="H71" s="921"/>
      <c r="I71" s="921"/>
      <c r="J71" s="913">
        <f t="shared" ref="J71" si="19">SUM(K71:O73)</f>
        <v>0</v>
      </c>
      <c r="K71" s="913"/>
      <c r="L71" s="913"/>
      <c r="M71" s="913"/>
      <c r="N71" s="913"/>
      <c r="O71" s="913"/>
      <c r="P71" s="913"/>
      <c r="Q71" s="484"/>
    </row>
    <row r="72" spans="1:17" s="95" customFormat="1" ht="15.75" hidden="1" customHeight="1" outlineLevel="1">
      <c r="A72" s="484"/>
      <c r="B72" s="916"/>
      <c r="C72" s="925"/>
      <c r="D72" s="921"/>
      <c r="E72" s="921"/>
      <c r="F72" s="923"/>
      <c r="G72" s="87"/>
      <c r="H72" s="921"/>
      <c r="I72" s="921"/>
      <c r="J72" s="914"/>
      <c r="K72" s="914"/>
      <c r="L72" s="914"/>
      <c r="M72" s="914"/>
      <c r="N72" s="914"/>
      <c r="O72" s="914"/>
      <c r="P72" s="914"/>
      <c r="Q72" s="484"/>
    </row>
    <row r="73" spans="1:17" s="95" customFormat="1" ht="15.75" hidden="1" customHeight="1" outlineLevel="1">
      <c r="A73" s="484"/>
      <c r="B73" s="917"/>
      <c r="C73" s="926"/>
      <c r="D73" s="922"/>
      <c r="E73" s="922"/>
      <c r="F73" s="924"/>
      <c r="G73" s="92"/>
      <c r="H73" s="922"/>
      <c r="I73" s="922"/>
      <c r="J73" s="915"/>
      <c r="K73" s="915"/>
      <c r="L73" s="915"/>
      <c r="M73" s="915"/>
      <c r="N73" s="915"/>
      <c r="O73" s="915"/>
      <c r="P73" s="915"/>
      <c r="Q73" s="484"/>
    </row>
    <row r="74" spans="1:17" s="95" customFormat="1" ht="15.75" hidden="1" customHeight="1" outlineLevel="1">
      <c r="A74" s="484"/>
      <c r="B74" s="916">
        <v>21</v>
      </c>
      <c r="C74" s="925"/>
      <c r="D74" s="921"/>
      <c r="E74" s="921" t="s">
        <v>19</v>
      </c>
      <c r="F74" s="923" t="str">
        <f>VLOOKUP(E74,$S$14:$T$18,2,0)</f>
        <v>-</v>
      </c>
      <c r="G74" s="84"/>
      <c r="H74" s="921"/>
      <c r="I74" s="921"/>
      <c r="J74" s="913">
        <f t="shared" ref="J74" si="20">SUM(K74:O76)</f>
        <v>0</v>
      </c>
      <c r="K74" s="913"/>
      <c r="L74" s="913"/>
      <c r="M74" s="913"/>
      <c r="N74" s="913"/>
      <c r="O74" s="913"/>
      <c r="P74" s="913"/>
      <c r="Q74" s="484"/>
    </row>
    <row r="75" spans="1:17" s="95" customFormat="1" ht="15.75" hidden="1" customHeight="1" outlineLevel="1">
      <c r="A75" s="484"/>
      <c r="B75" s="916"/>
      <c r="C75" s="925"/>
      <c r="D75" s="921"/>
      <c r="E75" s="921"/>
      <c r="F75" s="923"/>
      <c r="G75" s="87"/>
      <c r="H75" s="921"/>
      <c r="I75" s="921"/>
      <c r="J75" s="914"/>
      <c r="K75" s="914"/>
      <c r="L75" s="914"/>
      <c r="M75" s="914"/>
      <c r="N75" s="914"/>
      <c r="O75" s="914"/>
      <c r="P75" s="914"/>
      <c r="Q75" s="484"/>
    </row>
    <row r="76" spans="1:17" s="95" customFormat="1" ht="15.75" hidden="1" customHeight="1" outlineLevel="1">
      <c r="A76" s="484"/>
      <c r="B76" s="917"/>
      <c r="C76" s="926"/>
      <c r="D76" s="922"/>
      <c r="E76" s="922"/>
      <c r="F76" s="924"/>
      <c r="G76" s="92"/>
      <c r="H76" s="922"/>
      <c r="I76" s="922"/>
      <c r="J76" s="915"/>
      <c r="K76" s="915"/>
      <c r="L76" s="915"/>
      <c r="M76" s="915"/>
      <c r="N76" s="915"/>
      <c r="O76" s="915"/>
      <c r="P76" s="915"/>
      <c r="Q76" s="484"/>
    </row>
    <row r="77" spans="1:17" s="95" customFormat="1" ht="15.75" hidden="1" customHeight="1" outlineLevel="1">
      <c r="A77" s="484"/>
      <c r="B77" s="916">
        <v>22</v>
      </c>
      <c r="C77" s="925"/>
      <c r="D77" s="921"/>
      <c r="E77" s="921" t="s">
        <v>19</v>
      </c>
      <c r="F77" s="923" t="str">
        <f>VLOOKUP(E77,$S$14:$T$18,2,0)</f>
        <v>-</v>
      </c>
      <c r="G77" s="84"/>
      <c r="H77" s="921"/>
      <c r="I77" s="921"/>
      <c r="J77" s="913">
        <f t="shared" ref="J77" si="21">SUM(K77:O79)</f>
        <v>0</v>
      </c>
      <c r="K77" s="913"/>
      <c r="L77" s="913"/>
      <c r="M77" s="913"/>
      <c r="N77" s="913"/>
      <c r="O77" s="913"/>
      <c r="P77" s="913"/>
      <c r="Q77" s="484"/>
    </row>
    <row r="78" spans="1:17" s="95" customFormat="1" ht="15.75" hidden="1" customHeight="1" outlineLevel="1">
      <c r="A78" s="484"/>
      <c r="B78" s="916"/>
      <c r="C78" s="925"/>
      <c r="D78" s="921"/>
      <c r="E78" s="921"/>
      <c r="F78" s="923"/>
      <c r="G78" s="87"/>
      <c r="H78" s="921"/>
      <c r="I78" s="921"/>
      <c r="J78" s="914"/>
      <c r="K78" s="914"/>
      <c r="L78" s="914"/>
      <c r="M78" s="914"/>
      <c r="N78" s="914"/>
      <c r="O78" s="914"/>
      <c r="P78" s="914"/>
      <c r="Q78" s="484"/>
    </row>
    <row r="79" spans="1:17" s="95" customFormat="1" ht="15.75" hidden="1" customHeight="1" outlineLevel="1">
      <c r="A79" s="484"/>
      <c r="B79" s="917"/>
      <c r="C79" s="926"/>
      <c r="D79" s="922"/>
      <c r="E79" s="922"/>
      <c r="F79" s="924"/>
      <c r="G79" s="92"/>
      <c r="H79" s="922"/>
      <c r="I79" s="922"/>
      <c r="J79" s="915"/>
      <c r="K79" s="915"/>
      <c r="L79" s="915"/>
      <c r="M79" s="915"/>
      <c r="N79" s="915"/>
      <c r="O79" s="915"/>
      <c r="P79" s="915"/>
      <c r="Q79" s="484"/>
    </row>
    <row r="80" spans="1:17" s="95" customFormat="1" ht="15.75" hidden="1" customHeight="1" outlineLevel="1">
      <c r="A80" s="484"/>
      <c r="B80" s="916">
        <v>23</v>
      </c>
      <c r="C80" s="925"/>
      <c r="D80" s="921"/>
      <c r="E80" s="921" t="s">
        <v>19</v>
      </c>
      <c r="F80" s="923" t="str">
        <f>VLOOKUP(E80,$S$14:$T$18,2,0)</f>
        <v>-</v>
      </c>
      <c r="G80" s="84"/>
      <c r="H80" s="921"/>
      <c r="I80" s="921"/>
      <c r="J80" s="913">
        <f t="shared" ref="J80" si="22">SUM(K80:O82)</f>
        <v>0</v>
      </c>
      <c r="K80" s="913"/>
      <c r="L80" s="913"/>
      <c r="M80" s="913"/>
      <c r="N80" s="913"/>
      <c r="O80" s="913"/>
      <c r="P80" s="913"/>
      <c r="Q80" s="484"/>
    </row>
    <row r="81" spans="1:17" s="95" customFormat="1" ht="15.75" hidden="1" customHeight="1" outlineLevel="1">
      <c r="A81" s="484"/>
      <c r="B81" s="916"/>
      <c r="C81" s="925"/>
      <c r="D81" s="921"/>
      <c r="E81" s="921"/>
      <c r="F81" s="923"/>
      <c r="G81" s="87"/>
      <c r="H81" s="921"/>
      <c r="I81" s="921"/>
      <c r="J81" s="914"/>
      <c r="K81" s="914"/>
      <c r="L81" s="914"/>
      <c r="M81" s="914"/>
      <c r="N81" s="914"/>
      <c r="O81" s="914"/>
      <c r="P81" s="914"/>
      <c r="Q81" s="484"/>
    </row>
    <row r="82" spans="1:17" s="95" customFormat="1" ht="15.75" hidden="1" customHeight="1" outlineLevel="1">
      <c r="A82" s="484"/>
      <c r="B82" s="917"/>
      <c r="C82" s="926"/>
      <c r="D82" s="922"/>
      <c r="E82" s="922"/>
      <c r="F82" s="924"/>
      <c r="G82" s="92"/>
      <c r="H82" s="922"/>
      <c r="I82" s="922"/>
      <c r="J82" s="915"/>
      <c r="K82" s="915"/>
      <c r="L82" s="915"/>
      <c r="M82" s="915"/>
      <c r="N82" s="915"/>
      <c r="O82" s="915"/>
      <c r="P82" s="915"/>
      <c r="Q82" s="484"/>
    </row>
    <row r="83" spans="1:17" s="95" customFormat="1" ht="15.75" hidden="1" customHeight="1" outlineLevel="1">
      <c r="A83" s="484"/>
      <c r="B83" s="916">
        <v>24</v>
      </c>
      <c r="C83" s="925"/>
      <c r="D83" s="921"/>
      <c r="E83" s="921" t="s">
        <v>19</v>
      </c>
      <c r="F83" s="923" t="str">
        <f>VLOOKUP(E83,$S$14:$T$18,2,0)</f>
        <v>-</v>
      </c>
      <c r="G83" s="84"/>
      <c r="H83" s="921"/>
      <c r="I83" s="921"/>
      <c r="J83" s="913">
        <f t="shared" ref="J83" si="23">SUM(K83:O85)</f>
        <v>0</v>
      </c>
      <c r="K83" s="913"/>
      <c r="L83" s="913"/>
      <c r="M83" s="913"/>
      <c r="N83" s="913"/>
      <c r="O83" s="913"/>
      <c r="P83" s="913"/>
      <c r="Q83" s="484"/>
    </row>
    <row r="84" spans="1:17" s="95" customFormat="1" ht="15.75" hidden="1" customHeight="1" outlineLevel="1">
      <c r="A84" s="484"/>
      <c r="B84" s="916"/>
      <c r="C84" s="925"/>
      <c r="D84" s="921"/>
      <c r="E84" s="921"/>
      <c r="F84" s="923"/>
      <c r="G84" s="87"/>
      <c r="H84" s="921"/>
      <c r="I84" s="921"/>
      <c r="J84" s="914"/>
      <c r="K84" s="914"/>
      <c r="L84" s="914"/>
      <c r="M84" s="914"/>
      <c r="N84" s="914"/>
      <c r="O84" s="914"/>
      <c r="P84" s="914"/>
      <c r="Q84" s="484"/>
    </row>
    <row r="85" spans="1:17" s="95" customFormat="1" ht="15.75" hidden="1" customHeight="1" outlineLevel="1">
      <c r="A85" s="484"/>
      <c r="B85" s="917"/>
      <c r="C85" s="926"/>
      <c r="D85" s="922"/>
      <c r="E85" s="922"/>
      <c r="F85" s="924"/>
      <c r="G85" s="92"/>
      <c r="H85" s="922"/>
      <c r="I85" s="922"/>
      <c r="J85" s="915"/>
      <c r="K85" s="915"/>
      <c r="L85" s="915"/>
      <c r="M85" s="915"/>
      <c r="N85" s="915"/>
      <c r="O85" s="915"/>
      <c r="P85" s="915"/>
      <c r="Q85" s="484"/>
    </row>
    <row r="86" spans="1:17" s="95" customFormat="1" ht="15.75" hidden="1" customHeight="1" outlineLevel="1">
      <c r="A86" s="484"/>
      <c r="B86" s="916">
        <v>25</v>
      </c>
      <c r="C86" s="925"/>
      <c r="D86" s="921"/>
      <c r="E86" s="921" t="s">
        <v>19</v>
      </c>
      <c r="F86" s="923" t="str">
        <f>VLOOKUP(E86,$S$14:$T$18,2,0)</f>
        <v>-</v>
      </c>
      <c r="G86" s="84"/>
      <c r="H86" s="921"/>
      <c r="I86" s="921"/>
      <c r="J86" s="913">
        <f t="shared" ref="J86" si="24">SUM(K86:O88)</f>
        <v>0</v>
      </c>
      <c r="K86" s="913"/>
      <c r="L86" s="913"/>
      <c r="M86" s="913"/>
      <c r="N86" s="913"/>
      <c r="O86" s="913"/>
      <c r="P86" s="913"/>
      <c r="Q86" s="484"/>
    </row>
    <row r="87" spans="1:17" s="95" customFormat="1" ht="15.75" hidden="1" customHeight="1" outlineLevel="1">
      <c r="A87" s="484"/>
      <c r="B87" s="916"/>
      <c r="C87" s="925"/>
      <c r="D87" s="921"/>
      <c r="E87" s="921"/>
      <c r="F87" s="923"/>
      <c r="G87" s="87"/>
      <c r="H87" s="921"/>
      <c r="I87" s="921"/>
      <c r="J87" s="914"/>
      <c r="K87" s="914"/>
      <c r="L87" s="914"/>
      <c r="M87" s="914"/>
      <c r="N87" s="914"/>
      <c r="O87" s="914"/>
      <c r="P87" s="914"/>
      <c r="Q87" s="484"/>
    </row>
    <row r="88" spans="1:17" s="95" customFormat="1" ht="15.75" hidden="1" customHeight="1" outlineLevel="1">
      <c r="A88" s="484"/>
      <c r="B88" s="917"/>
      <c r="C88" s="926"/>
      <c r="D88" s="922"/>
      <c r="E88" s="922"/>
      <c r="F88" s="924"/>
      <c r="G88" s="92"/>
      <c r="H88" s="922"/>
      <c r="I88" s="922"/>
      <c r="J88" s="915"/>
      <c r="K88" s="915"/>
      <c r="L88" s="915"/>
      <c r="M88" s="915"/>
      <c r="N88" s="915"/>
      <c r="O88" s="915"/>
      <c r="P88" s="915"/>
      <c r="Q88" s="484"/>
    </row>
    <row r="89" spans="1:17" s="95" customFormat="1" ht="15.75" hidden="1" customHeight="1" outlineLevel="1">
      <c r="A89" s="484"/>
      <c r="B89" s="916">
        <v>26</v>
      </c>
      <c r="C89" s="925"/>
      <c r="D89" s="921"/>
      <c r="E89" s="921" t="s">
        <v>19</v>
      </c>
      <c r="F89" s="923" t="str">
        <f>VLOOKUP(E89,$S$14:$T$18,2,0)</f>
        <v>-</v>
      </c>
      <c r="G89" s="84"/>
      <c r="H89" s="921"/>
      <c r="I89" s="921"/>
      <c r="J89" s="913">
        <f t="shared" ref="J89" si="25">SUM(K89:O91)</f>
        <v>0</v>
      </c>
      <c r="K89" s="913"/>
      <c r="L89" s="913"/>
      <c r="M89" s="913"/>
      <c r="N89" s="913"/>
      <c r="O89" s="913"/>
      <c r="P89" s="913"/>
      <c r="Q89" s="484"/>
    </row>
    <row r="90" spans="1:17" s="95" customFormat="1" ht="15.75" hidden="1" customHeight="1" outlineLevel="1">
      <c r="A90" s="484"/>
      <c r="B90" s="916"/>
      <c r="C90" s="925"/>
      <c r="D90" s="921"/>
      <c r="E90" s="921"/>
      <c r="F90" s="923"/>
      <c r="G90" s="87"/>
      <c r="H90" s="921"/>
      <c r="I90" s="921"/>
      <c r="J90" s="914"/>
      <c r="K90" s="914"/>
      <c r="L90" s="914"/>
      <c r="M90" s="914"/>
      <c r="N90" s="914"/>
      <c r="O90" s="914"/>
      <c r="P90" s="914"/>
      <c r="Q90" s="484"/>
    </row>
    <row r="91" spans="1:17" s="95" customFormat="1" ht="15.75" hidden="1" customHeight="1" outlineLevel="1">
      <c r="A91" s="484"/>
      <c r="B91" s="917"/>
      <c r="C91" s="926"/>
      <c r="D91" s="922"/>
      <c r="E91" s="922"/>
      <c r="F91" s="924"/>
      <c r="G91" s="92"/>
      <c r="H91" s="922"/>
      <c r="I91" s="922"/>
      <c r="J91" s="915"/>
      <c r="K91" s="915"/>
      <c r="L91" s="915"/>
      <c r="M91" s="915"/>
      <c r="N91" s="915"/>
      <c r="O91" s="915"/>
      <c r="P91" s="915"/>
      <c r="Q91" s="484"/>
    </row>
    <row r="92" spans="1:17" s="95" customFormat="1" ht="15.75" hidden="1" customHeight="1" outlineLevel="1">
      <c r="A92" s="484"/>
      <c r="B92" s="916">
        <v>27</v>
      </c>
      <c r="C92" s="925"/>
      <c r="D92" s="921"/>
      <c r="E92" s="921" t="s">
        <v>19</v>
      </c>
      <c r="F92" s="923" t="str">
        <f>VLOOKUP(E92,$S$14:$T$18,2,0)</f>
        <v>-</v>
      </c>
      <c r="G92" s="84"/>
      <c r="H92" s="921"/>
      <c r="I92" s="921"/>
      <c r="J92" s="913">
        <f t="shared" ref="J92" si="26">SUM(K92:O94)</f>
        <v>0</v>
      </c>
      <c r="K92" s="913"/>
      <c r="L92" s="913"/>
      <c r="M92" s="913"/>
      <c r="N92" s="913"/>
      <c r="O92" s="913"/>
      <c r="P92" s="913"/>
      <c r="Q92" s="484"/>
    </row>
    <row r="93" spans="1:17" s="95" customFormat="1" ht="15.75" hidden="1" customHeight="1" outlineLevel="1">
      <c r="A93" s="484"/>
      <c r="B93" s="916"/>
      <c r="C93" s="925"/>
      <c r="D93" s="921"/>
      <c r="E93" s="921"/>
      <c r="F93" s="923"/>
      <c r="G93" s="87"/>
      <c r="H93" s="921"/>
      <c r="I93" s="921"/>
      <c r="J93" s="914"/>
      <c r="K93" s="914"/>
      <c r="L93" s="914"/>
      <c r="M93" s="914"/>
      <c r="N93" s="914"/>
      <c r="O93" s="914"/>
      <c r="P93" s="914"/>
      <c r="Q93" s="484"/>
    </row>
    <row r="94" spans="1:17" s="95" customFormat="1" ht="15.75" hidden="1" customHeight="1" outlineLevel="1">
      <c r="A94" s="484"/>
      <c r="B94" s="917"/>
      <c r="C94" s="926"/>
      <c r="D94" s="922"/>
      <c r="E94" s="922"/>
      <c r="F94" s="924"/>
      <c r="G94" s="92"/>
      <c r="H94" s="922"/>
      <c r="I94" s="922"/>
      <c r="J94" s="915"/>
      <c r="K94" s="915"/>
      <c r="L94" s="915"/>
      <c r="M94" s="915"/>
      <c r="N94" s="915"/>
      <c r="O94" s="915"/>
      <c r="P94" s="915"/>
      <c r="Q94" s="484"/>
    </row>
    <row r="95" spans="1:17" s="95" customFormat="1" ht="15.75" hidden="1" customHeight="1" outlineLevel="1">
      <c r="A95" s="484"/>
      <c r="B95" s="916">
        <v>28</v>
      </c>
      <c r="C95" s="925"/>
      <c r="D95" s="921"/>
      <c r="E95" s="921" t="s">
        <v>19</v>
      </c>
      <c r="F95" s="923" t="str">
        <f>VLOOKUP(E95,$S$14:$T$18,2,0)</f>
        <v>-</v>
      </c>
      <c r="G95" s="84"/>
      <c r="H95" s="921"/>
      <c r="I95" s="921"/>
      <c r="J95" s="913">
        <f t="shared" ref="J95" si="27">SUM(K95:O97)</f>
        <v>0</v>
      </c>
      <c r="K95" s="913"/>
      <c r="L95" s="913"/>
      <c r="M95" s="913"/>
      <c r="N95" s="913"/>
      <c r="O95" s="913"/>
      <c r="P95" s="913"/>
      <c r="Q95" s="484"/>
    </row>
    <row r="96" spans="1:17" s="95" customFormat="1" ht="15.75" hidden="1" customHeight="1" outlineLevel="1">
      <c r="A96" s="484"/>
      <c r="B96" s="916"/>
      <c r="C96" s="925"/>
      <c r="D96" s="921"/>
      <c r="E96" s="921"/>
      <c r="F96" s="923"/>
      <c r="G96" s="87"/>
      <c r="H96" s="921"/>
      <c r="I96" s="921"/>
      <c r="J96" s="914"/>
      <c r="K96" s="914"/>
      <c r="L96" s="914"/>
      <c r="M96" s="914"/>
      <c r="N96" s="914"/>
      <c r="O96" s="914"/>
      <c r="P96" s="914"/>
      <c r="Q96" s="484"/>
    </row>
    <row r="97" spans="1:17" s="95" customFormat="1" ht="15.75" hidden="1" customHeight="1" outlineLevel="1">
      <c r="A97" s="484"/>
      <c r="B97" s="917"/>
      <c r="C97" s="926"/>
      <c r="D97" s="922"/>
      <c r="E97" s="922"/>
      <c r="F97" s="924"/>
      <c r="G97" s="92"/>
      <c r="H97" s="922"/>
      <c r="I97" s="922"/>
      <c r="J97" s="915"/>
      <c r="K97" s="915"/>
      <c r="L97" s="915"/>
      <c r="M97" s="915"/>
      <c r="N97" s="915"/>
      <c r="O97" s="915"/>
      <c r="P97" s="915"/>
      <c r="Q97" s="484"/>
    </row>
    <row r="98" spans="1:17" s="95" customFormat="1" ht="15.75" hidden="1" customHeight="1" outlineLevel="1">
      <c r="A98" s="484"/>
      <c r="B98" s="916">
        <v>29</v>
      </c>
      <c r="C98" s="925"/>
      <c r="D98" s="921"/>
      <c r="E98" s="921" t="s">
        <v>19</v>
      </c>
      <c r="F98" s="923" t="str">
        <f>VLOOKUP(E98,$S$14:$T$18,2,0)</f>
        <v>-</v>
      </c>
      <c r="G98" s="84"/>
      <c r="H98" s="921"/>
      <c r="I98" s="921"/>
      <c r="J98" s="913">
        <f t="shared" ref="J98" si="28">SUM(K98:O100)</f>
        <v>0</v>
      </c>
      <c r="K98" s="913"/>
      <c r="L98" s="913"/>
      <c r="M98" s="913"/>
      <c r="N98" s="913"/>
      <c r="O98" s="913"/>
      <c r="P98" s="913"/>
      <c r="Q98" s="484"/>
    </row>
    <row r="99" spans="1:17" s="95" customFormat="1" ht="15.75" hidden="1" customHeight="1" outlineLevel="1">
      <c r="A99" s="484"/>
      <c r="B99" s="916"/>
      <c r="C99" s="925"/>
      <c r="D99" s="921"/>
      <c r="E99" s="921"/>
      <c r="F99" s="923"/>
      <c r="G99" s="87"/>
      <c r="H99" s="921"/>
      <c r="I99" s="921"/>
      <c r="J99" s="914"/>
      <c r="K99" s="914"/>
      <c r="L99" s="914"/>
      <c r="M99" s="914"/>
      <c r="N99" s="914"/>
      <c r="O99" s="914"/>
      <c r="P99" s="914"/>
      <c r="Q99" s="484"/>
    </row>
    <row r="100" spans="1:17" s="95" customFormat="1" ht="15.75" hidden="1" customHeight="1" outlineLevel="1">
      <c r="A100" s="484"/>
      <c r="B100" s="917"/>
      <c r="C100" s="926"/>
      <c r="D100" s="922"/>
      <c r="E100" s="922"/>
      <c r="F100" s="924"/>
      <c r="G100" s="92"/>
      <c r="H100" s="922"/>
      <c r="I100" s="922"/>
      <c r="J100" s="915"/>
      <c r="K100" s="915"/>
      <c r="L100" s="915"/>
      <c r="M100" s="915"/>
      <c r="N100" s="915"/>
      <c r="O100" s="915"/>
      <c r="P100" s="915"/>
      <c r="Q100" s="484"/>
    </row>
    <row r="101" spans="1:17" s="95" customFormat="1" ht="15.75" hidden="1" customHeight="1" outlineLevel="1">
      <c r="A101" s="484"/>
      <c r="B101" s="916">
        <v>30</v>
      </c>
      <c r="C101" s="925"/>
      <c r="D101" s="921"/>
      <c r="E101" s="921" t="s">
        <v>19</v>
      </c>
      <c r="F101" s="923" t="str">
        <f>VLOOKUP(E101,$S$14:$T$18,2,0)</f>
        <v>-</v>
      </c>
      <c r="G101" s="84"/>
      <c r="H101" s="921"/>
      <c r="I101" s="921"/>
      <c r="J101" s="913">
        <f t="shared" ref="J101" si="29">SUM(K101:O103)</f>
        <v>0</v>
      </c>
      <c r="K101" s="913"/>
      <c r="L101" s="913"/>
      <c r="M101" s="913"/>
      <c r="N101" s="913"/>
      <c r="O101" s="913"/>
      <c r="P101" s="913"/>
      <c r="Q101" s="484"/>
    </row>
    <row r="102" spans="1:17" s="95" customFormat="1" ht="15.75" hidden="1" customHeight="1" outlineLevel="1">
      <c r="A102" s="484"/>
      <c r="B102" s="916"/>
      <c r="C102" s="925"/>
      <c r="D102" s="921"/>
      <c r="E102" s="921"/>
      <c r="F102" s="923"/>
      <c r="G102" s="87"/>
      <c r="H102" s="921"/>
      <c r="I102" s="921"/>
      <c r="J102" s="914"/>
      <c r="K102" s="914"/>
      <c r="L102" s="914"/>
      <c r="M102" s="914"/>
      <c r="N102" s="914"/>
      <c r="O102" s="914"/>
      <c r="P102" s="914"/>
      <c r="Q102" s="484"/>
    </row>
    <row r="103" spans="1:17" s="95" customFormat="1" ht="15.75" hidden="1" customHeight="1" outlineLevel="1">
      <c r="A103" s="484"/>
      <c r="B103" s="917"/>
      <c r="C103" s="926"/>
      <c r="D103" s="922"/>
      <c r="E103" s="922"/>
      <c r="F103" s="924"/>
      <c r="G103" s="92"/>
      <c r="H103" s="922"/>
      <c r="I103" s="922"/>
      <c r="J103" s="915"/>
      <c r="K103" s="915"/>
      <c r="L103" s="915"/>
      <c r="M103" s="915"/>
      <c r="N103" s="915"/>
      <c r="O103" s="915"/>
      <c r="P103" s="915"/>
      <c r="Q103" s="484"/>
    </row>
    <row r="104" spans="1:17" s="95" customFormat="1" ht="15.75" hidden="1" customHeight="1" outlineLevel="1">
      <c r="A104" s="484"/>
      <c r="B104" s="916">
        <v>31</v>
      </c>
      <c r="C104" s="925"/>
      <c r="D104" s="921"/>
      <c r="E104" s="921" t="s">
        <v>19</v>
      </c>
      <c r="F104" s="923" t="str">
        <f>VLOOKUP(E104,$S$14:$T$18,2,0)</f>
        <v>-</v>
      </c>
      <c r="G104" s="84"/>
      <c r="H104" s="921"/>
      <c r="I104" s="921"/>
      <c r="J104" s="913">
        <f t="shared" ref="J104" si="30">SUM(K104:O106)</f>
        <v>0</v>
      </c>
      <c r="K104" s="913"/>
      <c r="L104" s="913"/>
      <c r="M104" s="913"/>
      <c r="N104" s="913"/>
      <c r="O104" s="913"/>
      <c r="P104" s="913"/>
      <c r="Q104" s="484"/>
    </row>
    <row r="105" spans="1:17" s="95" customFormat="1" ht="15.75" hidden="1" customHeight="1" outlineLevel="1">
      <c r="A105" s="484"/>
      <c r="B105" s="916"/>
      <c r="C105" s="925"/>
      <c r="D105" s="921"/>
      <c r="E105" s="921"/>
      <c r="F105" s="923"/>
      <c r="G105" s="87"/>
      <c r="H105" s="921"/>
      <c r="I105" s="921"/>
      <c r="J105" s="914"/>
      <c r="K105" s="914"/>
      <c r="L105" s="914"/>
      <c r="M105" s="914"/>
      <c r="N105" s="914"/>
      <c r="O105" s="914"/>
      <c r="P105" s="914"/>
      <c r="Q105" s="484"/>
    </row>
    <row r="106" spans="1:17" s="95" customFormat="1" ht="15.75" hidden="1" customHeight="1" outlineLevel="1">
      <c r="A106" s="484"/>
      <c r="B106" s="917"/>
      <c r="C106" s="926"/>
      <c r="D106" s="922"/>
      <c r="E106" s="922"/>
      <c r="F106" s="924"/>
      <c r="G106" s="92"/>
      <c r="H106" s="922"/>
      <c r="I106" s="922"/>
      <c r="J106" s="915"/>
      <c r="K106" s="915"/>
      <c r="L106" s="915"/>
      <c r="M106" s="915"/>
      <c r="N106" s="915"/>
      <c r="O106" s="915"/>
      <c r="P106" s="915"/>
      <c r="Q106" s="484"/>
    </row>
    <row r="107" spans="1:17" s="95" customFormat="1" ht="15.75" hidden="1" customHeight="1" outlineLevel="1">
      <c r="A107" s="484"/>
      <c r="B107" s="916">
        <v>32</v>
      </c>
      <c r="C107" s="925"/>
      <c r="D107" s="921"/>
      <c r="E107" s="921" t="s">
        <v>19</v>
      </c>
      <c r="F107" s="923" t="str">
        <f>VLOOKUP(E107,$S$14:$T$18,2,0)</f>
        <v>-</v>
      </c>
      <c r="G107" s="84"/>
      <c r="H107" s="921"/>
      <c r="I107" s="921"/>
      <c r="J107" s="913">
        <f t="shared" ref="J107" si="31">SUM(K107:O109)</f>
        <v>0</v>
      </c>
      <c r="K107" s="913"/>
      <c r="L107" s="913"/>
      <c r="M107" s="913"/>
      <c r="N107" s="913"/>
      <c r="O107" s="913"/>
      <c r="P107" s="913"/>
      <c r="Q107" s="484"/>
    </row>
    <row r="108" spans="1:17" s="95" customFormat="1" ht="15.75" hidden="1" customHeight="1" outlineLevel="1">
      <c r="A108" s="484"/>
      <c r="B108" s="916"/>
      <c r="C108" s="925"/>
      <c r="D108" s="921"/>
      <c r="E108" s="921"/>
      <c r="F108" s="923"/>
      <c r="G108" s="87"/>
      <c r="H108" s="921"/>
      <c r="I108" s="921"/>
      <c r="J108" s="914"/>
      <c r="K108" s="914"/>
      <c r="L108" s="914"/>
      <c r="M108" s="914"/>
      <c r="N108" s="914"/>
      <c r="O108" s="914"/>
      <c r="P108" s="914"/>
      <c r="Q108" s="484"/>
    </row>
    <row r="109" spans="1:17" s="95" customFormat="1" ht="15.75" hidden="1" customHeight="1" outlineLevel="1">
      <c r="A109" s="484"/>
      <c r="B109" s="917"/>
      <c r="C109" s="926"/>
      <c r="D109" s="922"/>
      <c r="E109" s="922"/>
      <c r="F109" s="924"/>
      <c r="G109" s="92"/>
      <c r="H109" s="922"/>
      <c r="I109" s="922"/>
      <c r="J109" s="915"/>
      <c r="K109" s="915"/>
      <c r="L109" s="915"/>
      <c r="M109" s="915"/>
      <c r="N109" s="915"/>
      <c r="O109" s="915"/>
      <c r="P109" s="915"/>
      <c r="Q109" s="484"/>
    </row>
    <row r="110" spans="1:17" s="95" customFormat="1" ht="15.75" hidden="1" customHeight="1" outlineLevel="1">
      <c r="A110" s="484"/>
      <c r="B110" s="916">
        <v>33</v>
      </c>
      <c r="C110" s="925"/>
      <c r="D110" s="921"/>
      <c r="E110" s="921" t="s">
        <v>19</v>
      </c>
      <c r="F110" s="923" t="str">
        <f>VLOOKUP(E110,$S$14:$T$18,2,0)</f>
        <v>-</v>
      </c>
      <c r="G110" s="84"/>
      <c r="H110" s="921"/>
      <c r="I110" s="921"/>
      <c r="J110" s="913">
        <f t="shared" ref="J110" si="32">SUM(K110:O112)</f>
        <v>0</v>
      </c>
      <c r="K110" s="913"/>
      <c r="L110" s="913"/>
      <c r="M110" s="913"/>
      <c r="N110" s="913"/>
      <c r="O110" s="913"/>
      <c r="P110" s="913"/>
      <c r="Q110" s="484"/>
    </row>
    <row r="111" spans="1:17" s="95" customFormat="1" ht="15.75" hidden="1" customHeight="1" outlineLevel="1">
      <c r="A111" s="484"/>
      <c r="B111" s="916"/>
      <c r="C111" s="925"/>
      <c r="D111" s="921"/>
      <c r="E111" s="921"/>
      <c r="F111" s="923"/>
      <c r="G111" s="87"/>
      <c r="H111" s="921"/>
      <c r="I111" s="921"/>
      <c r="J111" s="914"/>
      <c r="K111" s="914"/>
      <c r="L111" s="914"/>
      <c r="M111" s="914"/>
      <c r="N111" s="914"/>
      <c r="O111" s="914"/>
      <c r="P111" s="914"/>
      <c r="Q111" s="484"/>
    </row>
    <row r="112" spans="1:17" s="95" customFormat="1" ht="15.75" hidden="1" customHeight="1" outlineLevel="1">
      <c r="A112" s="484"/>
      <c r="B112" s="917"/>
      <c r="C112" s="926"/>
      <c r="D112" s="922"/>
      <c r="E112" s="922"/>
      <c r="F112" s="924"/>
      <c r="G112" s="92"/>
      <c r="H112" s="922"/>
      <c r="I112" s="922"/>
      <c r="J112" s="915"/>
      <c r="K112" s="915"/>
      <c r="L112" s="915"/>
      <c r="M112" s="915"/>
      <c r="N112" s="915"/>
      <c r="O112" s="915"/>
      <c r="P112" s="915"/>
      <c r="Q112" s="484"/>
    </row>
    <row r="113" spans="1:17" s="95" customFormat="1" ht="15.75" hidden="1" customHeight="1" outlineLevel="1">
      <c r="A113" s="484"/>
      <c r="B113" s="916">
        <v>34</v>
      </c>
      <c r="C113" s="925"/>
      <c r="D113" s="921"/>
      <c r="E113" s="921" t="s">
        <v>19</v>
      </c>
      <c r="F113" s="923" t="str">
        <f>VLOOKUP(E113,$S$14:$T$18,2,0)</f>
        <v>-</v>
      </c>
      <c r="G113" s="84"/>
      <c r="H113" s="921"/>
      <c r="I113" s="921"/>
      <c r="J113" s="913">
        <f t="shared" ref="J113" si="33">SUM(K113:O115)</f>
        <v>0</v>
      </c>
      <c r="K113" s="913"/>
      <c r="L113" s="913"/>
      <c r="M113" s="913"/>
      <c r="N113" s="913"/>
      <c r="O113" s="913"/>
      <c r="P113" s="913"/>
      <c r="Q113" s="484"/>
    </row>
    <row r="114" spans="1:17" s="95" customFormat="1" ht="15.75" hidden="1" customHeight="1" outlineLevel="1">
      <c r="A114" s="484"/>
      <c r="B114" s="916"/>
      <c r="C114" s="925"/>
      <c r="D114" s="921"/>
      <c r="E114" s="921"/>
      <c r="F114" s="923"/>
      <c r="G114" s="87"/>
      <c r="H114" s="921"/>
      <c r="I114" s="921"/>
      <c r="J114" s="914"/>
      <c r="K114" s="914"/>
      <c r="L114" s="914"/>
      <c r="M114" s="914"/>
      <c r="N114" s="914"/>
      <c r="O114" s="914"/>
      <c r="P114" s="914"/>
      <c r="Q114" s="484"/>
    </row>
    <row r="115" spans="1:17" s="95" customFormat="1" ht="15.75" hidden="1" customHeight="1" outlineLevel="1">
      <c r="A115" s="484"/>
      <c r="B115" s="917"/>
      <c r="C115" s="926"/>
      <c r="D115" s="922"/>
      <c r="E115" s="922"/>
      <c r="F115" s="924"/>
      <c r="G115" s="92"/>
      <c r="H115" s="922"/>
      <c r="I115" s="922"/>
      <c r="J115" s="915"/>
      <c r="K115" s="915"/>
      <c r="L115" s="915"/>
      <c r="M115" s="915"/>
      <c r="N115" s="915"/>
      <c r="O115" s="915"/>
      <c r="P115" s="915"/>
      <c r="Q115" s="484"/>
    </row>
    <row r="116" spans="1:17" s="95" customFormat="1" ht="15.75" hidden="1" customHeight="1" outlineLevel="1">
      <c r="A116" s="484"/>
      <c r="B116" s="916">
        <v>35</v>
      </c>
      <c r="C116" s="925"/>
      <c r="D116" s="921"/>
      <c r="E116" s="921" t="s">
        <v>19</v>
      </c>
      <c r="F116" s="923" t="str">
        <f>VLOOKUP(E116,$S$14:$T$18,2,0)</f>
        <v>-</v>
      </c>
      <c r="G116" s="84"/>
      <c r="H116" s="921"/>
      <c r="I116" s="921"/>
      <c r="J116" s="913">
        <f t="shared" ref="J116" si="34">SUM(K116:O118)</f>
        <v>0</v>
      </c>
      <c r="K116" s="913"/>
      <c r="L116" s="913"/>
      <c r="M116" s="913"/>
      <c r="N116" s="913"/>
      <c r="O116" s="913"/>
      <c r="P116" s="913"/>
      <c r="Q116" s="484"/>
    </row>
    <row r="117" spans="1:17" s="95" customFormat="1" ht="15.75" hidden="1" customHeight="1" outlineLevel="1">
      <c r="A117" s="484"/>
      <c r="B117" s="916"/>
      <c r="C117" s="925"/>
      <c r="D117" s="921"/>
      <c r="E117" s="921"/>
      <c r="F117" s="923"/>
      <c r="G117" s="87"/>
      <c r="H117" s="921"/>
      <c r="I117" s="921"/>
      <c r="J117" s="914"/>
      <c r="K117" s="914"/>
      <c r="L117" s="914"/>
      <c r="M117" s="914"/>
      <c r="N117" s="914"/>
      <c r="O117" s="914"/>
      <c r="P117" s="914"/>
      <c r="Q117" s="484"/>
    </row>
    <row r="118" spans="1:17" s="95" customFormat="1" ht="15.75" hidden="1" customHeight="1" outlineLevel="1">
      <c r="A118" s="484"/>
      <c r="B118" s="917"/>
      <c r="C118" s="926"/>
      <c r="D118" s="922"/>
      <c r="E118" s="922"/>
      <c r="F118" s="924"/>
      <c r="G118" s="92"/>
      <c r="H118" s="922"/>
      <c r="I118" s="922"/>
      <c r="J118" s="915"/>
      <c r="K118" s="915"/>
      <c r="L118" s="915"/>
      <c r="M118" s="915"/>
      <c r="N118" s="915"/>
      <c r="O118" s="915"/>
      <c r="P118" s="915"/>
      <c r="Q118" s="484"/>
    </row>
    <row r="119" spans="1:17" s="95" customFormat="1" ht="15.75" hidden="1" customHeight="1" outlineLevel="1">
      <c r="A119" s="484"/>
      <c r="B119" s="916">
        <v>36</v>
      </c>
      <c r="C119" s="925"/>
      <c r="D119" s="921"/>
      <c r="E119" s="921" t="s">
        <v>19</v>
      </c>
      <c r="F119" s="923" t="str">
        <f>VLOOKUP(E119,$S$14:$T$18,2,0)</f>
        <v>-</v>
      </c>
      <c r="G119" s="84"/>
      <c r="H119" s="921"/>
      <c r="I119" s="921"/>
      <c r="J119" s="913">
        <f t="shared" ref="J119" si="35">SUM(K119:O121)</f>
        <v>0</v>
      </c>
      <c r="K119" s="913"/>
      <c r="L119" s="913"/>
      <c r="M119" s="913"/>
      <c r="N119" s="913"/>
      <c r="O119" s="913"/>
      <c r="P119" s="913"/>
      <c r="Q119" s="484"/>
    </row>
    <row r="120" spans="1:17" s="95" customFormat="1" ht="15.75" hidden="1" customHeight="1" outlineLevel="1">
      <c r="A120" s="484"/>
      <c r="B120" s="916"/>
      <c r="C120" s="925"/>
      <c r="D120" s="921"/>
      <c r="E120" s="921"/>
      <c r="F120" s="923"/>
      <c r="G120" s="87"/>
      <c r="H120" s="921"/>
      <c r="I120" s="921"/>
      <c r="J120" s="914"/>
      <c r="K120" s="914"/>
      <c r="L120" s="914"/>
      <c r="M120" s="914"/>
      <c r="N120" s="914"/>
      <c r="O120" s="914"/>
      <c r="P120" s="914"/>
      <c r="Q120" s="484"/>
    </row>
    <row r="121" spans="1:17" s="95" customFormat="1" ht="15.75" hidden="1" customHeight="1" outlineLevel="1">
      <c r="A121" s="484"/>
      <c r="B121" s="917"/>
      <c r="C121" s="926"/>
      <c r="D121" s="922"/>
      <c r="E121" s="922"/>
      <c r="F121" s="924"/>
      <c r="G121" s="92"/>
      <c r="H121" s="922"/>
      <c r="I121" s="922"/>
      <c r="J121" s="915"/>
      <c r="K121" s="915"/>
      <c r="L121" s="915"/>
      <c r="M121" s="915"/>
      <c r="N121" s="915"/>
      <c r="O121" s="915"/>
      <c r="P121" s="915"/>
      <c r="Q121" s="484"/>
    </row>
    <row r="122" spans="1:17" s="95" customFormat="1" ht="15.75" hidden="1" customHeight="1" outlineLevel="1">
      <c r="A122" s="484"/>
      <c r="B122" s="916">
        <v>37</v>
      </c>
      <c r="C122" s="925"/>
      <c r="D122" s="921"/>
      <c r="E122" s="921" t="s">
        <v>19</v>
      </c>
      <c r="F122" s="923" t="str">
        <f>VLOOKUP(E122,$S$14:$T$18,2,0)</f>
        <v>-</v>
      </c>
      <c r="G122" s="84"/>
      <c r="H122" s="921"/>
      <c r="I122" s="921"/>
      <c r="J122" s="913">
        <f t="shared" ref="J122" si="36">SUM(K122:O124)</f>
        <v>0</v>
      </c>
      <c r="K122" s="913"/>
      <c r="L122" s="913"/>
      <c r="M122" s="913"/>
      <c r="N122" s="913"/>
      <c r="O122" s="913"/>
      <c r="P122" s="913"/>
      <c r="Q122" s="484"/>
    </row>
    <row r="123" spans="1:17" s="95" customFormat="1" ht="15.75" hidden="1" customHeight="1" outlineLevel="1">
      <c r="A123" s="484"/>
      <c r="B123" s="916"/>
      <c r="C123" s="925"/>
      <c r="D123" s="921"/>
      <c r="E123" s="921"/>
      <c r="F123" s="923"/>
      <c r="G123" s="87"/>
      <c r="H123" s="921"/>
      <c r="I123" s="921"/>
      <c r="J123" s="914"/>
      <c r="K123" s="914"/>
      <c r="L123" s="914"/>
      <c r="M123" s="914"/>
      <c r="N123" s="914"/>
      <c r="O123" s="914"/>
      <c r="P123" s="914"/>
      <c r="Q123" s="484"/>
    </row>
    <row r="124" spans="1:17" s="95" customFormat="1" ht="15.75" hidden="1" customHeight="1" outlineLevel="1">
      <c r="A124" s="484"/>
      <c r="B124" s="917"/>
      <c r="C124" s="926"/>
      <c r="D124" s="922"/>
      <c r="E124" s="922"/>
      <c r="F124" s="924"/>
      <c r="G124" s="92"/>
      <c r="H124" s="922"/>
      <c r="I124" s="922"/>
      <c r="J124" s="915"/>
      <c r="K124" s="915"/>
      <c r="L124" s="915"/>
      <c r="M124" s="915"/>
      <c r="N124" s="915"/>
      <c r="O124" s="915"/>
      <c r="P124" s="915"/>
      <c r="Q124" s="484"/>
    </row>
    <row r="125" spans="1:17" s="95" customFormat="1" ht="15.75" hidden="1" customHeight="1" outlineLevel="1">
      <c r="A125" s="484"/>
      <c r="B125" s="916">
        <v>38</v>
      </c>
      <c r="C125" s="925"/>
      <c r="D125" s="921"/>
      <c r="E125" s="921" t="s">
        <v>19</v>
      </c>
      <c r="F125" s="923" t="str">
        <f>VLOOKUP(E125,$S$14:$T$18,2,0)</f>
        <v>-</v>
      </c>
      <c r="G125" s="84"/>
      <c r="H125" s="921"/>
      <c r="I125" s="921"/>
      <c r="J125" s="913">
        <f t="shared" ref="J125" si="37">SUM(K125:O127)</f>
        <v>0</v>
      </c>
      <c r="K125" s="913"/>
      <c r="L125" s="913"/>
      <c r="M125" s="913"/>
      <c r="N125" s="913"/>
      <c r="O125" s="913"/>
      <c r="P125" s="913"/>
      <c r="Q125" s="484"/>
    </row>
    <row r="126" spans="1:17" s="95" customFormat="1" ht="15.75" hidden="1" customHeight="1" outlineLevel="1">
      <c r="A126" s="484"/>
      <c r="B126" s="916"/>
      <c r="C126" s="925"/>
      <c r="D126" s="921"/>
      <c r="E126" s="921"/>
      <c r="F126" s="923"/>
      <c r="G126" s="87"/>
      <c r="H126" s="921"/>
      <c r="I126" s="921"/>
      <c r="J126" s="914"/>
      <c r="K126" s="914"/>
      <c r="L126" s="914"/>
      <c r="M126" s="914"/>
      <c r="N126" s="914"/>
      <c r="O126" s="914"/>
      <c r="P126" s="914"/>
      <c r="Q126" s="484"/>
    </row>
    <row r="127" spans="1:17" s="95" customFormat="1" ht="15.75" hidden="1" customHeight="1" outlineLevel="1">
      <c r="A127" s="484"/>
      <c r="B127" s="917"/>
      <c r="C127" s="926"/>
      <c r="D127" s="922"/>
      <c r="E127" s="922"/>
      <c r="F127" s="924"/>
      <c r="G127" s="92"/>
      <c r="H127" s="922"/>
      <c r="I127" s="922"/>
      <c r="J127" s="915"/>
      <c r="K127" s="915"/>
      <c r="L127" s="915"/>
      <c r="M127" s="915"/>
      <c r="N127" s="915"/>
      <c r="O127" s="915"/>
      <c r="P127" s="915"/>
      <c r="Q127" s="484"/>
    </row>
    <row r="128" spans="1:17" s="95" customFormat="1" ht="15.75" hidden="1" customHeight="1" outlineLevel="1">
      <c r="A128" s="484"/>
      <c r="B128" s="916">
        <v>39</v>
      </c>
      <c r="C128" s="925"/>
      <c r="D128" s="921"/>
      <c r="E128" s="921" t="s">
        <v>19</v>
      </c>
      <c r="F128" s="923" t="str">
        <f>VLOOKUP(E128,$S$14:$T$18,2,0)</f>
        <v>-</v>
      </c>
      <c r="G128" s="84"/>
      <c r="H128" s="921"/>
      <c r="I128" s="921"/>
      <c r="J128" s="913">
        <f t="shared" ref="J128" si="38">SUM(K128:O130)</f>
        <v>0</v>
      </c>
      <c r="K128" s="913"/>
      <c r="L128" s="913"/>
      <c r="M128" s="913"/>
      <c r="N128" s="913"/>
      <c r="O128" s="913"/>
      <c r="P128" s="913"/>
      <c r="Q128" s="484"/>
    </row>
    <row r="129" spans="1:17" s="95" customFormat="1" ht="15.75" hidden="1" customHeight="1" outlineLevel="1">
      <c r="A129" s="484"/>
      <c r="B129" s="916"/>
      <c r="C129" s="925"/>
      <c r="D129" s="921"/>
      <c r="E129" s="921"/>
      <c r="F129" s="923"/>
      <c r="G129" s="87"/>
      <c r="H129" s="921"/>
      <c r="I129" s="921"/>
      <c r="J129" s="914"/>
      <c r="K129" s="914"/>
      <c r="L129" s="914"/>
      <c r="M129" s="914"/>
      <c r="N129" s="914"/>
      <c r="O129" s="914"/>
      <c r="P129" s="914"/>
      <c r="Q129" s="484"/>
    </row>
    <row r="130" spans="1:17" s="95" customFormat="1" ht="15.75" hidden="1" customHeight="1" outlineLevel="1">
      <c r="A130" s="484"/>
      <c r="B130" s="917"/>
      <c r="C130" s="926"/>
      <c r="D130" s="922"/>
      <c r="E130" s="922"/>
      <c r="F130" s="924"/>
      <c r="G130" s="92"/>
      <c r="H130" s="922"/>
      <c r="I130" s="922"/>
      <c r="J130" s="915"/>
      <c r="K130" s="915"/>
      <c r="L130" s="915"/>
      <c r="M130" s="915"/>
      <c r="N130" s="915"/>
      <c r="O130" s="915"/>
      <c r="P130" s="915"/>
      <c r="Q130" s="484"/>
    </row>
    <row r="131" spans="1:17" s="95" customFormat="1" ht="15.75" hidden="1" customHeight="1" outlineLevel="1">
      <c r="A131" s="484"/>
      <c r="B131" s="916">
        <v>40</v>
      </c>
      <c r="C131" s="925"/>
      <c r="D131" s="921"/>
      <c r="E131" s="921" t="s">
        <v>19</v>
      </c>
      <c r="F131" s="923" t="str">
        <f>VLOOKUP(E131,$S$14:$T$18,2,0)</f>
        <v>-</v>
      </c>
      <c r="G131" s="84"/>
      <c r="H131" s="921"/>
      <c r="I131" s="921"/>
      <c r="J131" s="913">
        <f t="shared" ref="J131" si="39">SUM(K131:O133)</f>
        <v>0</v>
      </c>
      <c r="K131" s="913"/>
      <c r="L131" s="913"/>
      <c r="M131" s="913"/>
      <c r="N131" s="913"/>
      <c r="O131" s="913"/>
      <c r="P131" s="913"/>
      <c r="Q131" s="484"/>
    </row>
    <row r="132" spans="1:17" s="95" customFormat="1" ht="15.75" hidden="1" customHeight="1" outlineLevel="1">
      <c r="A132" s="484"/>
      <c r="B132" s="916"/>
      <c r="C132" s="925"/>
      <c r="D132" s="921"/>
      <c r="E132" s="921"/>
      <c r="F132" s="923"/>
      <c r="G132" s="87"/>
      <c r="H132" s="921"/>
      <c r="I132" s="921"/>
      <c r="J132" s="914"/>
      <c r="K132" s="914"/>
      <c r="L132" s="914"/>
      <c r="M132" s="914"/>
      <c r="N132" s="914"/>
      <c r="O132" s="914"/>
      <c r="P132" s="914"/>
      <c r="Q132" s="484"/>
    </row>
    <row r="133" spans="1:17" s="95" customFormat="1" ht="15.75" hidden="1" customHeight="1" outlineLevel="1">
      <c r="A133" s="484"/>
      <c r="B133" s="917"/>
      <c r="C133" s="926"/>
      <c r="D133" s="922"/>
      <c r="E133" s="922"/>
      <c r="F133" s="924"/>
      <c r="G133" s="92"/>
      <c r="H133" s="922"/>
      <c r="I133" s="922"/>
      <c r="J133" s="915"/>
      <c r="K133" s="915"/>
      <c r="L133" s="915"/>
      <c r="M133" s="915"/>
      <c r="N133" s="915"/>
      <c r="O133" s="915"/>
      <c r="P133" s="915"/>
      <c r="Q133" s="484"/>
    </row>
    <row r="134" spans="1:17" s="95" customFormat="1" ht="15.75" hidden="1" customHeight="1" outlineLevel="1">
      <c r="A134" s="484"/>
      <c r="B134" s="916">
        <v>41</v>
      </c>
      <c r="C134" s="925"/>
      <c r="D134" s="921"/>
      <c r="E134" s="921" t="s">
        <v>19</v>
      </c>
      <c r="F134" s="923" t="str">
        <f>VLOOKUP(E134,$S$14:$T$18,2,0)</f>
        <v>-</v>
      </c>
      <c r="G134" s="84"/>
      <c r="H134" s="921"/>
      <c r="I134" s="921"/>
      <c r="J134" s="913">
        <f t="shared" ref="J134" si="40">SUM(K134:O136)</f>
        <v>0</v>
      </c>
      <c r="K134" s="913"/>
      <c r="L134" s="913"/>
      <c r="M134" s="913"/>
      <c r="N134" s="913"/>
      <c r="O134" s="913"/>
      <c r="P134" s="913"/>
      <c r="Q134" s="484"/>
    </row>
    <row r="135" spans="1:17" s="95" customFormat="1" ht="15.75" hidden="1" customHeight="1" outlineLevel="1">
      <c r="A135" s="484"/>
      <c r="B135" s="916"/>
      <c r="C135" s="925"/>
      <c r="D135" s="921"/>
      <c r="E135" s="921"/>
      <c r="F135" s="923"/>
      <c r="G135" s="87"/>
      <c r="H135" s="921"/>
      <c r="I135" s="921"/>
      <c r="J135" s="914"/>
      <c r="K135" s="914"/>
      <c r="L135" s="914"/>
      <c r="M135" s="914"/>
      <c r="N135" s="914"/>
      <c r="O135" s="914"/>
      <c r="P135" s="914"/>
      <c r="Q135" s="484"/>
    </row>
    <row r="136" spans="1:17" s="95" customFormat="1" ht="15.75" hidden="1" customHeight="1" outlineLevel="1">
      <c r="A136" s="484"/>
      <c r="B136" s="917"/>
      <c r="C136" s="926"/>
      <c r="D136" s="922"/>
      <c r="E136" s="922"/>
      <c r="F136" s="924"/>
      <c r="G136" s="92"/>
      <c r="H136" s="922"/>
      <c r="I136" s="922"/>
      <c r="J136" s="915"/>
      <c r="K136" s="915"/>
      <c r="L136" s="915"/>
      <c r="M136" s="915"/>
      <c r="N136" s="915"/>
      <c r="O136" s="915"/>
      <c r="P136" s="915"/>
      <c r="Q136" s="484"/>
    </row>
    <row r="137" spans="1:17" s="95" customFormat="1" ht="15.75" hidden="1" customHeight="1" outlineLevel="1">
      <c r="A137" s="484"/>
      <c r="B137" s="916">
        <v>42</v>
      </c>
      <c r="C137" s="925"/>
      <c r="D137" s="921"/>
      <c r="E137" s="921" t="s">
        <v>19</v>
      </c>
      <c r="F137" s="923" t="str">
        <f>VLOOKUP(E137,$S$14:$T$18,2,0)</f>
        <v>-</v>
      </c>
      <c r="G137" s="84"/>
      <c r="H137" s="921"/>
      <c r="I137" s="921"/>
      <c r="J137" s="913">
        <f t="shared" ref="J137" si="41">SUM(K137:O139)</f>
        <v>0</v>
      </c>
      <c r="K137" s="913"/>
      <c r="L137" s="913"/>
      <c r="M137" s="913"/>
      <c r="N137" s="913"/>
      <c r="O137" s="913"/>
      <c r="P137" s="913"/>
      <c r="Q137" s="484"/>
    </row>
    <row r="138" spans="1:17" s="95" customFormat="1" ht="15.75" hidden="1" customHeight="1" outlineLevel="1">
      <c r="A138" s="484"/>
      <c r="B138" s="916"/>
      <c r="C138" s="925"/>
      <c r="D138" s="921"/>
      <c r="E138" s="921"/>
      <c r="F138" s="923"/>
      <c r="G138" s="87"/>
      <c r="H138" s="921"/>
      <c r="I138" s="921"/>
      <c r="J138" s="914"/>
      <c r="K138" s="914"/>
      <c r="L138" s="914"/>
      <c r="M138" s="914"/>
      <c r="N138" s="914"/>
      <c r="O138" s="914"/>
      <c r="P138" s="914"/>
      <c r="Q138" s="484"/>
    </row>
    <row r="139" spans="1:17" s="95" customFormat="1" ht="15.75" hidden="1" customHeight="1" outlineLevel="1">
      <c r="A139" s="484"/>
      <c r="B139" s="917"/>
      <c r="C139" s="926"/>
      <c r="D139" s="922"/>
      <c r="E139" s="922"/>
      <c r="F139" s="924"/>
      <c r="G139" s="92"/>
      <c r="H139" s="922"/>
      <c r="I139" s="922"/>
      <c r="J139" s="915"/>
      <c r="K139" s="915"/>
      <c r="L139" s="915"/>
      <c r="M139" s="915"/>
      <c r="N139" s="915"/>
      <c r="O139" s="915"/>
      <c r="P139" s="915"/>
      <c r="Q139" s="484"/>
    </row>
    <row r="140" spans="1:17" s="95" customFormat="1" ht="15.75" hidden="1" customHeight="1" outlineLevel="1">
      <c r="A140" s="484"/>
      <c r="B140" s="916">
        <v>43</v>
      </c>
      <c r="C140" s="925"/>
      <c r="D140" s="921"/>
      <c r="E140" s="921" t="s">
        <v>19</v>
      </c>
      <c r="F140" s="923" t="str">
        <f>VLOOKUP(E140,$S$14:$T$18,2,0)</f>
        <v>-</v>
      </c>
      <c r="G140" s="84"/>
      <c r="H140" s="921"/>
      <c r="I140" s="921"/>
      <c r="J140" s="913">
        <f t="shared" ref="J140" si="42">SUM(K140:O142)</f>
        <v>0</v>
      </c>
      <c r="K140" s="913"/>
      <c r="L140" s="913"/>
      <c r="M140" s="913"/>
      <c r="N140" s="913"/>
      <c r="O140" s="913"/>
      <c r="P140" s="913"/>
      <c r="Q140" s="484"/>
    </row>
    <row r="141" spans="1:17" s="95" customFormat="1" ht="15.75" hidden="1" customHeight="1" outlineLevel="1">
      <c r="A141" s="484"/>
      <c r="B141" s="916"/>
      <c r="C141" s="925"/>
      <c r="D141" s="921"/>
      <c r="E141" s="921"/>
      <c r="F141" s="923"/>
      <c r="G141" s="87"/>
      <c r="H141" s="921"/>
      <c r="I141" s="921"/>
      <c r="J141" s="914"/>
      <c r="K141" s="914"/>
      <c r="L141" s="914"/>
      <c r="M141" s="914"/>
      <c r="N141" s="914"/>
      <c r="O141" s="914"/>
      <c r="P141" s="914"/>
      <c r="Q141" s="484"/>
    </row>
    <row r="142" spans="1:17" s="95" customFormat="1" ht="15.75" hidden="1" customHeight="1" outlineLevel="1">
      <c r="A142" s="484"/>
      <c r="B142" s="917"/>
      <c r="C142" s="926"/>
      <c r="D142" s="922"/>
      <c r="E142" s="922"/>
      <c r="F142" s="924"/>
      <c r="G142" s="92"/>
      <c r="H142" s="922"/>
      <c r="I142" s="922"/>
      <c r="J142" s="915"/>
      <c r="K142" s="915"/>
      <c r="L142" s="915"/>
      <c r="M142" s="915"/>
      <c r="N142" s="915"/>
      <c r="O142" s="915"/>
      <c r="P142" s="915"/>
      <c r="Q142" s="484"/>
    </row>
    <row r="143" spans="1:17" s="95" customFormat="1" ht="15.75" hidden="1" customHeight="1" outlineLevel="1">
      <c r="A143" s="484"/>
      <c r="B143" s="916">
        <v>44</v>
      </c>
      <c r="C143" s="925"/>
      <c r="D143" s="921"/>
      <c r="E143" s="921" t="s">
        <v>19</v>
      </c>
      <c r="F143" s="923" t="str">
        <f>VLOOKUP(E143,$S$14:$T$18,2,0)</f>
        <v>-</v>
      </c>
      <c r="G143" s="84"/>
      <c r="H143" s="395"/>
      <c r="I143" s="921"/>
      <c r="J143" s="913">
        <f t="shared" ref="J143" si="43">SUM(K143:O145)</f>
        <v>0</v>
      </c>
      <c r="K143" s="913"/>
      <c r="L143" s="913"/>
      <c r="M143" s="913"/>
      <c r="N143" s="913"/>
      <c r="O143" s="913"/>
      <c r="P143" s="913"/>
      <c r="Q143" s="484"/>
    </row>
    <row r="144" spans="1:17" s="95" customFormat="1" ht="15.75" hidden="1" customHeight="1" outlineLevel="1">
      <c r="A144" s="484"/>
      <c r="B144" s="916"/>
      <c r="C144" s="925"/>
      <c r="D144" s="921"/>
      <c r="E144" s="921"/>
      <c r="F144" s="923"/>
      <c r="G144" s="87"/>
      <c r="H144" s="395"/>
      <c r="I144" s="921"/>
      <c r="J144" s="914"/>
      <c r="K144" s="914"/>
      <c r="L144" s="914"/>
      <c r="M144" s="914"/>
      <c r="N144" s="914"/>
      <c r="O144" s="914"/>
      <c r="P144" s="914"/>
      <c r="Q144" s="484"/>
    </row>
    <row r="145" spans="1:17" s="95" customFormat="1" ht="15.75" hidden="1" customHeight="1" outlineLevel="1">
      <c r="A145" s="484"/>
      <c r="B145" s="917"/>
      <c r="C145" s="926"/>
      <c r="D145" s="922"/>
      <c r="E145" s="922"/>
      <c r="F145" s="924"/>
      <c r="G145" s="92"/>
      <c r="H145" s="396"/>
      <c r="I145" s="922"/>
      <c r="J145" s="915"/>
      <c r="K145" s="915"/>
      <c r="L145" s="915"/>
      <c r="M145" s="915"/>
      <c r="N145" s="915"/>
      <c r="O145" s="915"/>
      <c r="P145" s="915"/>
      <c r="Q145" s="484"/>
    </row>
    <row r="146" spans="1:17" s="95" customFormat="1" ht="15.75" hidden="1" customHeight="1" outlineLevel="1">
      <c r="A146" s="484"/>
      <c r="B146" s="916">
        <v>45</v>
      </c>
      <c r="C146" s="925"/>
      <c r="D146" s="921"/>
      <c r="E146" s="921" t="s">
        <v>19</v>
      </c>
      <c r="F146" s="923" t="str">
        <f>VLOOKUP(E146,$S$14:$T$18,2,0)</f>
        <v>-</v>
      </c>
      <c r="G146" s="84"/>
      <c r="H146" s="395"/>
      <c r="I146" s="921"/>
      <c r="J146" s="913">
        <f t="shared" ref="J146" si="44">SUM(K146:O148)</f>
        <v>0</v>
      </c>
      <c r="K146" s="913"/>
      <c r="L146" s="913"/>
      <c r="M146" s="913"/>
      <c r="N146" s="913"/>
      <c r="O146" s="913"/>
      <c r="P146" s="913"/>
      <c r="Q146" s="484"/>
    </row>
    <row r="147" spans="1:17" s="95" customFormat="1" ht="15.75" hidden="1" customHeight="1" outlineLevel="1">
      <c r="A147" s="484"/>
      <c r="B147" s="916"/>
      <c r="C147" s="925"/>
      <c r="D147" s="921"/>
      <c r="E147" s="921"/>
      <c r="F147" s="923"/>
      <c r="G147" s="87"/>
      <c r="H147" s="395"/>
      <c r="I147" s="921"/>
      <c r="J147" s="914"/>
      <c r="K147" s="914"/>
      <c r="L147" s="914"/>
      <c r="M147" s="914"/>
      <c r="N147" s="914"/>
      <c r="O147" s="914"/>
      <c r="P147" s="914"/>
      <c r="Q147" s="484"/>
    </row>
    <row r="148" spans="1:17" s="95" customFormat="1" ht="15.75" hidden="1" customHeight="1" outlineLevel="1">
      <c r="A148" s="484"/>
      <c r="B148" s="917"/>
      <c r="C148" s="926"/>
      <c r="D148" s="922"/>
      <c r="E148" s="922"/>
      <c r="F148" s="924"/>
      <c r="G148" s="92"/>
      <c r="H148" s="396"/>
      <c r="I148" s="922"/>
      <c r="J148" s="915"/>
      <c r="K148" s="915"/>
      <c r="L148" s="915"/>
      <c r="M148" s="915"/>
      <c r="N148" s="915"/>
      <c r="O148" s="915"/>
      <c r="P148" s="915"/>
      <c r="Q148" s="484"/>
    </row>
    <row r="149" spans="1:17" s="95" customFormat="1" ht="15.75" hidden="1" customHeight="1" outlineLevel="1">
      <c r="A149" s="484"/>
      <c r="B149" s="916">
        <v>46</v>
      </c>
      <c r="C149" s="925"/>
      <c r="D149" s="921"/>
      <c r="E149" s="921" t="s">
        <v>19</v>
      </c>
      <c r="F149" s="923" t="str">
        <f>VLOOKUP(E149,$S$14:$T$18,2,0)</f>
        <v>-</v>
      </c>
      <c r="G149" s="84"/>
      <c r="H149" s="395"/>
      <c r="I149" s="921"/>
      <c r="J149" s="913">
        <f t="shared" ref="J149" si="45">SUM(K149:O151)</f>
        <v>0</v>
      </c>
      <c r="K149" s="913"/>
      <c r="L149" s="913"/>
      <c r="M149" s="913"/>
      <c r="N149" s="913"/>
      <c r="O149" s="913"/>
      <c r="P149" s="913"/>
      <c r="Q149" s="484"/>
    </row>
    <row r="150" spans="1:17" s="95" customFormat="1" ht="15.75" hidden="1" customHeight="1" outlineLevel="1">
      <c r="A150" s="484"/>
      <c r="B150" s="916"/>
      <c r="C150" s="925"/>
      <c r="D150" s="921"/>
      <c r="E150" s="921"/>
      <c r="F150" s="923"/>
      <c r="G150" s="87"/>
      <c r="H150" s="395"/>
      <c r="I150" s="921"/>
      <c r="J150" s="914"/>
      <c r="K150" s="914"/>
      <c r="L150" s="914"/>
      <c r="M150" s="914"/>
      <c r="N150" s="914"/>
      <c r="O150" s="914"/>
      <c r="P150" s="914"/>
      <c r="Q150" s="484"/>
    </row>
    <row r="151" spans="1:17" s="95" customFormat="1" ht="15.75" hidden="1" customHeight="1" outlineLevel="1">
      <c r="A151" s="484"/>
      <c r="B151" s="917"/>
      <c r="C151" s="926"/>
      <c r="D151" s="922"/>
      <c r="E151" s="922"/>
      <c r="F151" s="924"/>
      <c r="G151" s="92"/>
      <c r="H151" s="396"/>
      <c r="I151" s="922"/>
      <c r="J151" s="915"/>
      <c r="K151" s="915"/>
      <c r="L151" s="915"/>
      <c r="M151" s="915"/>
      <c r="N151" s="915"/>
      <c r="O151" s="915"/>
      <c r="P151" s="915"/>
      <c r="Q151" s="484"/>
    </row>
    <row r="152" spans="1:17" s="95" customFormat="1" ht="15.75" hidden="1" customHeight="1" outlineLevel="1">
      <c r="A152" s="484"/>
      <c r="B152" s="916">
        <v>47</v>
      </c>
      <c r="C152" s="925"/>
      <c r="D152" s="921"/>
      <c r="E152" s="921" t="s">
        <v>19</v>
      </c>
      <c r="F152" s="923" t="str">
        <f>VLOOKUP(E152,$S$14:$T$18,2,0)</f>
        <v>-</v>
      </c>
      <c r="G152" s="84"/>
      <c r="H152" s="395"/>
      <c r="I152" s="921"/>
      <c r="J152" s="913">
        <f t="shared" ref="J152" si="46">SUM(K152:O154)</f>
        <v>0</v>
      </c>
      <c r="K152" s="913"/>
      <c r="L152" s="913"/>
      <c r="M152" s="913"/>
      <c r="N152" s="913"/>
      <c r="O152" s="913"/>
      <c r="P152" s="913"/>
      <c r="Q152" s="484"/>
    </row>
    <row r="153" spans="1:17" s="95" customFormat="1" ht="15.75" hidden="1" customHeight="1" outlineLevel="1">
      <c r="A153" s="484"/>
      <c r="B153" s="916"/>
      <c r="C153" s="925"/>
      <c r="D153" s="921"/>
      <c r="E153" s="921"/>
      <c r="F153" s="923"/>
      <c r="G153" s="87"/>
      <c r="H153" s="395"/>
      <c r="I153" s="921"/>
      <c r="J153" s="914"/>
      <c r="K153" s="914"/>
      <c r="L153" s="914"/>
      <c r="M153" s="914"/>
      <c r="N153" s="914"/>
      <c r="O153" s="914"/>
      <c r="P153" s="914"/>
      <c r="Q153" s="484"/>
    </row>
    <row r="154" spans="1:17" s="95" customFormat="1" ht="15.75" hidden="1" customHeight="1" outlineLevel="1">
      <c r="A154" s="484"/>
      <c r="B154" s="917"/>
      <c r="C154" s="926"/>
      <c r="D154" s="922"/>
      <c r="E154" s="922"/>
      <c r="F154" s="924"/>
      <c r="G154" s="92"/>
      <c r="H154" s="396"/>
      <c r="I154" s="922"/>
      <c r="J154" s="915"/>
      <c r="K154" s="915"/>
      <c r="L154" s="915"/>
      <c r="M154" s="915"/>
      <c r="N154" s="915"/>
      <c r="O154" s="915"/>
      <c r="P154" s="915"/>
      <c r="Q154" s="484"/>
    </row>
    <row r="155" spans="1:17" s="95" customFormat="1" ht="15.75" hidden="1" customHeight="1" outlineLevel="1">
      <c r="A155" s="484"/>
      <c r="B155" s="916">
        <v>48</v>
      </c>
      <c r="C155" s="925"/>
      <c r="D155" s="921"/>
      <c r="E155" s="921" t="s">
        <v>19</v>
      </c>
      <c r="F155" s="923" t="str">
        <f>VLOOKUP(E155,$S$14:$T$18,2,0)</f>
        <v>-</v>
      </c>
      <c r="G155" s="84"/>
      <c r="H155" s="395"/>
      <c r="I155" s="921"/>
      <c r="J155" s="913">
        <f t="shared" ref="J155" si="47">SUM(K155:O157)</f>
        <v>0</v>
      </c>
      <c r="K155" s="913"/>
      <c r="L155" s="913"/>
      <c r="M155" s="913"/>
      <c r="N155" s="913"/>
      <c r="O155" s="913"/>
      <c r="P155" s="913"/>
      <c r="Q155" s="484"/>
    </row>
    <row r="156" spans="1:17" s="95" customFormat="1" ht="15.75" hidden="1" customHeight="1" outlineLevel="1">
      <c r="A156" s="484"/>
      <c r="B156" s="916"/>
      <c r="C156" s="925"/>
      <c r="D156" s="921"/>
      <c r="E156" s="921"/>
      <c r="F156" s="923"/>
      <c r="G156" s="87"/>
      <c r="H156" s="395"/>
      <c r="I156" s="921"/>
      <c r="J156" s="914"/>
      <c r="K156" s="914"/>
      <c r="L156" s="914"/>
      <c r="M156" s="914"/>
      <c r="N156" s="914"/>
      <c r="O156" s="914"/>
      <c r="P156" s="914"/>
      <c r="Q156" s="484"/>
    </row>
    <row r="157" spans="1:17" s="95" customFormat="1" ht="15.75" hidden="1" customHeight="1" outlineLevel="1">
      <c r="A157" s="484"/>
      <c r="B157" s="917"/>
      <c r="C157" s="926"/>
      <c r="D157" s="922"/>
      <c r="E157" s="922"/>
      <c r="F157" s="924"/>
      <c r="G157" s="92"/>
      <c r="H157" s="396"/>
      <c r="I157" s="922"/>
      <c r="J157" s="915"/>
      <c r="K157" s="915"/>
      <c r="L157" s="915"/>
      <c r="M157" s="915"/>
      <c r="N157" s="915"/>
      <c r="O157" s="915"/>
      <c r="P157" s="915"/>
      <c r="Q157" s="484"/>
    </row>
    <row r="158" spans="1:17" s="95" customFormat="1" ht="15.75" hidden="1" customHeight="1" outlineLevel="1">
      <c r="A158" s="484"/>
      <c r="B158" s="916">
        <v>49</v>
      </c>
      <c r="C158" s="925"/>
      <c r="D158" s="921"/>
      <c r="E158" s="921" t="s">
        <v>19</v>
      </c>
      <c r="F158" s="923" t="str">
        <f>VLOOKUP(E158,$S$14:$T$18,2,0)</f>
        <v>-</v>
      </c>
      <c r="G158" s="84"/>
      <c r="H158" s="395"/>
      <c r="I158" s="921"/>
      <c r="J158" s="913">
        <f t="shared" ref="J158" si="48">SUM(K158:O160)</f>
        <v>0</v>
      </c>
      <c r="K158" s="913"/>
      <c r="L158" s="913"/>
      <c r="M158" s="913"/>
      <c r="N158" s="913"/>
      <c r="O158" s="913"/>
      <c r="P158" s="913"/>
      <c r="Q158" s="484"/>
    </row>
    <row r="159" spans="1:17" s="95" customFormat="1" ht="15.75" hidden="1" customHeight="1" outlineLevel="1">
      <c r="A159" s="484"/>
      <c r="B159" s="916"/>
      <c r="C159" s="925"/>
      <c r="D159" s="921"/>
      <c r="E159" s="921"/>
      <c r="F159" s="923"/>
      <c r="G159" s="87"/>
      <c r="H159" s="395"/>
      <c r="I159" s="921"/>
      <c r="J159" s="914"/>
      <c r="K159" s="914"/>
      <c r="L159" s="914"/>
      <c r="M159" s="914"/>
      <c r="N159" s="914"/>
      <c r="O159" s="914"/>
      <c r="P159" s="914"/>
      <c r="Q159" s="484"/>
    </row>
    <row r="160" spans="1:17" s="95" customFormat="1" ht="15.75" hidden="1" customHeight="1" outlineLevel="1">
      <c r="A160" s="484"/>
      <c r="B160" s="917"/>
      <c r="C160" s="926"/>
      <c r="D160" s="922"/>
      <c r="E160" s="922"/>
      <c r="F160" s="924"/>
      <c r="G160" s="92"/>
      <c r="H160" s="396"/>
      <c r="I160" s="922"/>
      <c r="J160" s="915"/>
      <c r="K160" s="915"/>
      <c r="L160" s="915"/>
      <c r="M160" s="915"/>
      <c r="N160" s="915"/>
      <c r="O160" s="915"/>
      <c r="P160" s="915"/>
      <c r="Q160" s="484"/>
    </row>
    <row r="161" spans="1:17" s="95" customFormat="1" ht="15.75" hidden="1" customHeight="1" outlineLevel="1">
      <c r="A161" s="484"/>
      <c r="B161" s="916">
        <v>50</v>
      </c>
      <c r="C161" s="925"/>
      <c r="D161" s="921"/>
      <c r="E161" s="921" t="s">
        <v>19</v>
      </c>
      <c r="F161" s="923" t="str">
        <f>VLOOKUP(E161,$S$14:$T$18,2,0)</f>
        <v>-</v>
      </c>
      <c r="G161" s="84"/>
      <c r="H161" s="395"/>
      <c r="I161" s="921"/>
      <c r="J161" s="913">
        <f t="shared" ref="J161" si="49">SUM(K161:O163)</f>
        <v>0</v>
      </c>
      <c r="K161" s="913"/>
      <c r="L161" s="913"/>
      <c r="M161" s="913"/>
      <c r="N161" s="913"/>
      <c r="O161" s="913"/>
      <c r="P161" s="913"/>
      <c r="Q161" s="484"/>
    </row>
    <row r="162" spans="1:17" s="95" customFormat="1" ht="15.75" hidden="1" customHeight="1" outlineLevel="1">
      <c r="A162" s="484"/>
      <c r="B162" s="916"/>
      <c r="C162" s="925"/>
      <c r="D162" s="921"/>
      <c r="E162" s="921"/>
      <c r="F162" s="923"/>
      <c r="G162" s="87"/>
      <c r="H162" s="395"/>
      <c r="I162" s="921"/>
      <c r="J162" s="914"/>
      <c r="K162" s="914"/>
      <c r="L162" s="914"/>
      <c r="M162" s="914"/>
      <c r="N162" s="914"/>
      <c r="O162" s="914"/>
      <c r="P162" s="914"/>
      <c r="Q162" s="484"/>
    </row>
    <row r="163" spans="1:17" s="95" customFormat="1" ht="15.75" hidden="1" customHeight="1" outlineLevel="1">
      <c r="A163" s="484"/>
      <c r="B163" s="917"/>
      <c r="C163" s="926"/>
      <c r="D163" s="922"/>
      <c r="E163" s="922"/>
      <c r="F163" s="924"/>
      <c r="G163" s="92"/>
      <c r="H163" s="396"/>
      <c r="I163" s="922"/>
      <c r="J163" s="915"/>
      <c r="K163" s="915"/>
      <c r="L163" s="915"/>
      <c r="M163" s="915"/>
      <c r="N163" s="915"/>
      <c r="O163" s="915"/>
      <c r="P163" s="915"/>
      <c r="Q163" s="484"/>
    </row>
    <row r="164" spans="1:17" s="95" customFormat="1" ht="15.75" hidden="1" customHeight="1" outlineLevel="1">
      <c r="A164" s="484"/>
      <c r="B164" s="916">
        <v>51</v>
      </c>
      <c r="C164" s="925"/>
      <c r="D164" s="921"/>
      <c r="E164" s="921" t="s">
        <v>19</v>
      </c>
      <c r="F164" s="923" t="str">
        <f>VLOOKUP(E164,$S$14:$T$18,2,0)</f>
        <v>-</v>
      </c>
      <c r="G164" s="84"/>
      <c r="H164" s="395"/>
      <c r="I164" s="921"/>
      <c r="J164" s="913">
        <f t="shared" ref="J164" si="50">SUM(K164:O166)</f>
        <v>0</v>
      </c>
      <c r="K164" s="913"/>
      <c r="L164" s="913"/>
      <c r="M164" s="913"/>
      <c r="N164" s="913"/>
      <c r="O164" s="913"/>
      <c r="P164" s="913"/>
      <c r="Q164" s="484"/>
    </row>
    <row r="165" spans="1:17" s="95" customFormat="1" ht="15.75" hidden="1" customHeight="1" outlineLevel="1">
      <c r="A165" s="484"/>
      <c r="B165" s="916"/>
      <c r="C165" s="925"/>
      <c r="D165" s="921"/>
      <c r="E165" s="921"/>
      <c r="F165" s="923"/>
      <c r="G165" s="87"/>
      <c r="H165" s="395"/>
      <c r="I165" s="921"/>
      <c r="J165" s="914"/>
      <c r="K165" s="914"/>
      <c r="L165" s="914"/>
      <c r="M165" s="914"/>
      <c r="N165" s="914"/>
      <c r="O165" s="914"/>
      <c r="P165" s="914"/>
      <c r="Q165" s="484"/>
    </row>
    <row r="166" spans="1:17" s="95" customFormat="1" ht="15.75" hidden="1" customHeight="1" outlineLevel="1">
      <c r="A166" s="484"/>
      <c r="B166" s="917"/>
      <c r="C166" s="926"/>
      <c r="D166" s="922"/>
      <c r="E166" s="922"/>
      <c r="F166" s="924"/>
      <c r="G166" s="92"/>
      <c r="H166" s="396"/>
      <c r="I166" s="922"/>
      <c r="J166" s="915"/>
      <c r="K166" s="915"/>
      <c r="L166" s="915"/>
      <c r="M166" s="915"/>
      <c r="N166" s="915"/>
      <c r="O166" s="915"/>
      <c r="P166" s="915"/>
      <c r="Q166" s="484"/>
    </row>
    <row r="167" spans="1:17" s="95" customFormat="1" ht="15.75" hidden="1" customHeight="1" outlineLevel="1">
      <c r="A167" s="484"/>
      <c r="B167" s="916">
        <v>52</v>
      </c>
      <c r="C167" s="925"/>
      <c r="D167" s="921"/>
      <c r="E167" s="921" t="s">
        <v>19</v>
      </c>
      <c r="F167" s="923" t="str">
        <f>VLOOKUP(E167,$S$14:$T$18,2,0)</f>
        <v>-</v>
      </c>
      <c r="G167" s="84"/>
      <c r="H167" s="395"/>
      <c r="I167" s="921"/>
      <c r="J167" s="913">
        <f t="shared" ref="J167" si="51">SUM(K167:O169)</f>
        <v>0</v>
      </c>
      <c r="K167" s="913"/>
      <c r="L167" s="913"/>
      <c r="M167" s="913"/>
      <c r="N167" s="913"/>
      <c r="O167" s="913"/>
      <c r="P167" s="913"/>
      <c r="Q167" s="484"/>
    </row>
    <row r="168" spans="1:17" s="95" customFormat="1" ht="15.75" hidden="1" customHeight="1" outlineLevel="1">
      <c r="A168" s="484"/>
      <c r="B168" s="916"/>
      <c r="C168" s="925"/>
      <c r="D168" s="921"/>
      <c r="E168" s="921"/>
      <c r="F168" s="923"/>
      <c r="G168" s="87"/>
      <c r="H168" s="395"/>
      <c r="I168" s="921"/>
      <c r="J168" s="914"/>
      <c r="K168" s="914"/>
      <c r="L168" s="914"/>
      <c r="M168" s="914"/>
      <c r="N168" s="914"/>
      <c r="O168" s="914"/>
      <c r="P168" s="914"/>
      <c r="Q168" s="484"/>
    </row>
    <row r="169" spans="1:17" s="95" customFormat="1" ht="15.75" hidden="1" customHeight="1" outlineLevel="1">
      <c r="A169" s="484"/>
      <c r="B169" s="917"/>
      <c r="C169" s="926"/>
      <c r="D169" s="922"/>
      <c r="E169" s="922"/>
      <c r="F169" s="924"/>
      <c r="G169" s="92"/>
      <c r="H169" s="396"/>
      <c r="I169" s="922"/>
      <c r="J169" s="915"/>
      <c r="K169" s="915"/>
      <c r="L169" s="915"/>
      <c r="M169" s="915"/>
      <c r="N169" s="915"/>
      <c r="O169" s="915"/>
      <c r="P169" s="915"/>
      <c r="Q169" s="484"/>
    </row>
    <row r="170" spans="1:17" s="95" customFormat="1" ht="15.75" hidden="1" customHeight="1" outlineLevel="1">
      <c r="A170" s="484"/>
      <c r="B170" s="916">
        <v>53</v>
      </c>
      <c r="C170" s="925"/>
      <c r="D170" s="921"/>
      <c r="E170" s="921" t="s">
        <v>19</v>
      </c>
      <c r="F170" s="923" t="str">
        <f>VLOOKUP(E170,$S$14:$T$18,2,0)</f>
        <v>-</v>
      </c>
      <c r="G170" s="84"/>
      <c r="H170" s="395"/>
      <c r="I170" s="921"/>
      <c r="J170" s="913">
        <f t="shared" ref="J170" si="52">SUM(K170:O172)</f>
        <v>0</v>
      </c>
      <c r="K170" s="913"/>
      <c r="L170" s="913"/>
      <c r="M170" s="913"/>
      <c r="N170" s="913"/>
      <c r="O170" s="913"/>
      <c r="P170" s="913"/>
      <c r="Q170" s="484"/>
    </row>
    <row r="171" spans="1:17" s="95" customFormat="1" ht="15.75" hidden="1" customHeight="1" outlineLevel="1">
      <c r="A171" s="484"/>
      <c r="B171" s="916"/>
      <c r="C171" s="925"/>
      <c r="D171" s="921"/>
      <c r="E171" s="921"/>
      <c r="F171" s="923"/>
      <c r="G171" s="87"/>
      <c r="H171" s="395"/>
      <c r="I171" s="921"/>
      <c r="J171" s="914"/>
      <c r="K171" s="914"/>
      <c r="L171" s="914"/>
      <c r="M171" s="914"/>
      <c r="N171" s="914"/>
      <c r="O171" s="914"/>
      <c r="P171" s="914"/>
      <c r="Q171" s="484"/>
    </row>
    <row r="172" spans="1:17" s="95" customFormat="1" ht="15.75" hidden="1" customHeight="1" outlineLevel="1">
      <c r="A172" s="484"/>
      <c r="B172" s="917"/>
      <c r="C172" s="926"/>
      <c r="D172" s="922"/>
      <c r="E172" s="922"/>
      <c r="F172" s="924"/>
      <c r="G172" s="92"/>
      <c r="H172" s="396"/>
      <c r="I172" s="922"/>
      <c r="J172" s="915"/>
      <c r="K172" s="915"/>
      <c r="L172" s="915"/>
      <c r="M172" s="915"/>
      <c r="N172" s="915"/>
      <c r="O172" s="915"/>
      <c r="P172" s="915"/>
      <c r="Q172" s="484"/>
    </row>
    <row r="173" spans="1:17" s="95" customFormat="1" ht="15.75" hidden="1" customHeight="1" outlineLevel="1">
      <c r="A173" s="484"/>
      <c r="B173" s="916">
        <v>54</v>
      </c>
      <c r="C173" s="925"/>
      <c r="D173" s="921"/>
      <c r="E173" s="921" t="s">
        <v>19</v>
      </c>
      <c r="F173" s="923" t="str">
        <f>VLOOKUP(E173,$S$14:$T$18,2,0)</f>
        <v>-</v>
      </c>
      <c r="G173" s="84"/>
      <c r="H173" s="395"/>
      <c r="I173" s="921"/>
      <c r="J173" s="913">
        <f t="shared" ref="J173" si="53">SUM(K173:O175)</f>
        <v>0</v>
      </c>
      <c r="K173" s="913"/>
      <c r="L173" s="913"/>
      <c r="M173" s="913"/>
      <c r="N173" s="913"/>
      <c r="O173" s="913"/>
      <c r="P173" s="913"/>
      <c r="Q173" s="484"/>
    </row>
    <row r="174" spans="1:17" s="95" customFormat="1" ht="15.75" hidden="1" customHeight="1" outlineLevel="1">
      <c r="A174" s="484"/>
      <c r="B174" s="916"/>
      <c r="C174" s="925"/>
      <c r="D174" s="921"/>
      <c r="E174" s="921"/>
      <c r="F174" s="923"/>
      <c r="G174" s="87"/>
      <c r="H174" s="395"/>
      <c r="I174" s="921"/>
      <c r="J174" s="914"/>
      <c r="K174" s="914"/>
      <c r="L174" s="914"/>
      <c r="M174" s="914"/>
      <c r="N174" s="914"/>
      <c r="O174" s="914"/>
      <c r="P174" s="914"/>
      <c r="Q174" s="484"/>
    </row>
    <row r="175" spans="1:17" s="95" customFormat="1" ht="15.75" hidden="1" customHeight="1" outlineLevel="1">
      <c r="A175" s="484"/>
      <c r="B175" s="917"/>
      <c r="C175" s="926"/>
      <c r="D175" s="922"/>
      <c r="E175" s="922"/>
      <c r="F175" s="924"/>
      <c r="G175" s="92"/>
      <c r="H175" s="396"/>
      <c r="I175" s="922"/>
      <c r="J175" s="915"/>
      <c r="K175" s="915"/>
      <c r="L175" s="915"/>
      <c r="M175" s="915"/>
      <c r="N175" s="915"/>
      <c r="O175" s="915"/>
      <c r="P175" s="915"/>
      <c r="Q175" s="484"/>
    </row>
    <row r="176" spans="1:17" s="95" customFormat="1" ht="15.75" hidden="1" customHeight="1" outlineLevel="1">
      <c r="A176" s="484"/>
      <c r="B176" s="916">
        <v>55</v>
      </c>
      <c r="C176" s="925"/>
      <c r="D176" s="921"/>
      <c r="E176" s="921" t="s">
        <v>19</v>
      </c>
      <c r="F176" s="923" t="str">
        <f>VLOOKUP(E176,$S$14:$T$18,2,0)</f>
        <v>-</v>
      </c>
      <c r="G176" s="84"/>
      <c r="H176" s="395"/>
      <c r="I176" s="921"/>
      <c r="J176" s="913">
        <f t="shared" ref="J176" si="54">SUM(K176:O178)</f>
        <v>0</v>
      </c>
      <c r="K176" s="913"/>
      <c r="L176" s="913"/>
      <c r="M176" s="913"/>
      <c r="N176" s="913"/>
      <c r="O176" s="913"/>
      <c r="P176" s="913"/>
      <c r="Q176" s="484"/>
    </row>
    <row r="177" spans="1:17" s="95" customFormat="1" ht="15.75" hidden="1" customHeight="1" outlineLevel="1">
      <c r="A177" s="484"/>
      <c r="B177" s="916"/>
      <c r="C177" s="925"/>
      <c r="D177" s="921"/>
      <c r="E177" s="921"/>
      <c r="F177" s="923"/>
      <c r="G177" s="87"/>
      <c r="H177" s="395"/>
      <c r="I177" s="921"/>
      <c r="J177" s="914"/>
      <c r="K177" s="914"/>
      <c r="L177" s="914"/>
      <c r="M177" s="914"/>
      <c r="N177" s="914"/>
      <c r="O177" s="914"/>
      <c r="P177" s="914"/>
      <c r="Q177" s="484"/>
    </row>
    <row r="178" spans="1:17" s="95" customFormat="1" ht="15.75" hidden="1" customHeight="1" outlineLevel="1">
      <c r="A178" s="484"/>
      <c r="B178" s="917"/>
      <c r="C178" s="926"/>
      <c r="D178" s="922"/>
      <c r="E178" s="922"/>
      <c r="F178" s="924"/>
      <c r="G178" s="92"/>
      <c r="H178" s="396"/>
      <c r="I178" s="922"/>
      <c r="J178" s="915"/>
      <c r="K178" s="915"/>
      <c r="L178" s="915"/>
      <c r="M178" s="915"/>
      <c r="N178" s="915"/>
      <c r="O178" s="915"/>
      <c r="P178" s="915"/>
      <c r="Q178" s="484"/>
    </row>
    <row r="179" spans="1:17" s="95" customFormat="1" ht="15.75" hidden="1" customHeight="1" outlineLevel="1">
      <c r="A179" s="484"/>
      <c r="B179" s="916">
        <v>56</v>
      </c>
      <c r="C179" s="925"/>
      <c r="D179" s="921"/>
      <c r="E179" s="921" t="s">
        <v>19</v>
      </c>
      <c r="F179" s="923" t="str">
        <f>VLOOKUP(E179,$S$14:$T$18,2,0)</f>
        <v>-</v>
      </c>
      <c r="G179" s="84"/>
      <c r="H179" s="395"/>
      <c r="I179" s="921"/>
      <c r="J179" s="913">
        <f t="shared" ref="J179" si="55">SUM(K179:O181)</f>
        <v>0</v>
      </c>
      <c r="K179" s="913"/>
      <c r="L179" s="913"/>
      <c r="M179" s="913"/>
      <c r="N179" s="913"/>
      <c r="O179" s="913"/>
      <c r="P179" s="913"/>
      <c r="Q179" s="484"/>
    </row>
    <row r="180" spans="1:17" s="95" customFormat="1" ht="15.75" hidden="1" customHeight="1" outlineLevel="1">
      <c r="A180" s="484"/>
      <c r="B180" s="916"/>
      <c r="C180" s="925"/>
      <c r="D180" s="921"/>
      <c r="E180" s="921"/>
      <c r="F180" s="923"/>
      <c r="G180" s="87"/>
      <c r="H180" s="395"/>
      <c r="I180" s="921"/>
      <c r="J180" s="914"/>
      <c r="K180" s="914"/>
      <c r="L180" s="914"/>
      <c r="M180" s="914"/>
      <c r="N180" s="914"/>
      <c r="O180" s="914"/>
      <c r="P180" s="914"/>
      <c r="Q180" s="484"/>
    </row>
    <row r="181" spans="1:17" s="95" customFormat="1" ht="15.75" hidden="1" customHeight="1" outlineLevel="1">
      <c r="A181" s="484"/>
      <c r="B181" s="917"/>
      <c r="C181" s="926"/>
      <c r="D181" s="922"/>
      <c r="E181" s="922"/>
      <c r="F181" s="924"/>
      <c r="G181" s="92"/>
      <c r="H181" s="396"/>
      <c r="I181" s="922"/>
      <c r="J181" s="915"/>
      <c r="K181" s="915"/>
      <c r="L181" s="915"/>
      <c r="M181" s="915"/>
      <c r="N181" s="915"/>
      <c r="O181" s="915"/>
      <c r="P181" s="915"/>
      <c r="Q181" s="484"/>
    </row>
    <row r="182" spans="1:17" s="95" customFormat="1" ht="15.75" hidden="1" customHeight="1" outlineLevel="1">
      <c r="A182" s="484"/>
      <c r="B182" s="916">
        <v>57</v>
      </c>
      <c r="C182" s="925"/>
      <c r="D182" s="921"/>
      <c r="E182" s="921" t="s">
        <v>19</v>
      </c>
      <c r="F182" s="923" t="str">
        <f>VLOOKUP(E182,$S$14:$T$18,2,0)</f>
        <v>-</v>
      </c>
      <c r="G182" s="84"/>
      <c r="H182" s="395"/>
      <c r="I182" s="921"/>
      <c r="J182" s="913">
        <f t="shared" ref="J182" si="56">SUM(K182:O184)</f>
        <v>0</v>
      </c>
      <c r="K182" s="913"/>
      <c r="L182" s="913"/>
      <c r="M182" s="913"/>
      <c r="N182" s="913"/>
      <c r="O182" s="913"/>
      <c r="P182" s="913"/>
      <c r="Q182" s="484"/>
    </row>
    <row r="183" spans="1:17" s="95" customFormat="1" ht="15.75" hidden="1" customHeight="1" outlineLevel="1">
      <c r="A183" s="484"/>
      <c r="B183" s="916"/>
      <c r="C183" s="925"/>
      <c r="D183" s="921"/>
      <c r="E183" s="921"/>
      <c r="F183" s="923"/>
      <c r="G183" s="87"/>
      <c r="H183" s="395"/>
      <c r="I183" s="921"/>
      <c r="J183" s="914"/>
      <c r="K183" s="914"/>
      <c r="L183" s="914"/>
      <c r="M183" s="914"/>
      <c r="N183" s="914"/>
      <c r="O183" s="914"/>
      <c r="P183" s="914"/>
      <c r="Q183" s="484"/>
    </row>
    <row r="184" spans="1:17" s="95" customFormat="1" ht="15.75" hidden="1" customHeight="1" outlineLevel="1">
      <c r="A184" s="484"/>
      <c r="B184" s="917"/>
      <c r="C184" s="926"/>
      <c r="D184" s="922"/>
      <c r="E184" s="922"/>
      <c r="F184" s="924"/>
      <c r="G184" s="92"/>
      <c r="H184" s="396"/>
      <c r="I184" s="922"/>
      <c r="J184" s="915"/>
      <c r="K184" s="915"/>
      <c r="L184" s="915"/>
      <c r="M184" s="915"/>
      <c r="N184" s="915"/>
      <c r="O184" s="915"/>
      <c r="P184" s="915"/>
      <c r="Q184" s="484"/>
    </row>
    <row r="185" spans="1:17" s="95" customFormat="1" ht="15.75" hidden="1" customHeight="1" outlineLevel="1">
      <c r="A185" s="484"/>
      <c r="B185" s="916">
        <v>58</v>
      </c>
      <c r="C185" s="925"/>
      <c r="D185" s="921"/>
      <c r="E185" s="921" t="s">
        <v>19</v>
      </c>
      <c r="F185" s="923" t="str">
        <f>VLOOKUP(E185,$S$14:$T$18,2,0)</f>
        <v>-</v>
      </c>
      <c r="G185" s="84"/>
      <c r="H185" s="395"/>
      <c r="I185" s="921"/>
      <c r="J185" s="913">
        <f t="shared" ref="J185" si="57">SUM(K185:O187)</f>
        <v>0</v>
      </c>
      <c r="K185" s="913"/>
      <c r="L185" s="913"/>
      <c r="M185" s="913"/>
      <c r="N185" s="913"/>
      <c r="O185" s="913"/>
      <c r="P185" s="913"/>
      <c r="Q185" s="484"/>
    </row>
    <row r="186" spans="1:17" s="95" customFormat="1" ht="15.75" hidden="1" customHeight="1" outlineLevel="1">
      <c r="A186" s="484"/>
      <c r="B186" s="916"/>
      <c r="C186" s="925"/>
      <c r="D186" s="921"/>
      <c r="E186" s="921"/>
      <c r="F186" s="923"/>
      <c r="G186" s="87"/>
      <c r="H186" s="395"/>
      <c r="I186" s="921"/>
      <c r="J186" s="914"/>
      <c r="K186" s="914"/>
      <c r="L186" s="914"/>
      <c r="M186" s="914"/>
      <c r="N186" s="914"/>
      <c r="O186" s="914"/>
      <c r="P186" s="914"/>
      <c r="Q186" s="484"/>
    </row>
    <row r="187" spans="1:17" s="95" customFormat="1" ht="15.75" hidden="1" customHeight="1" outlineLevel="1">
      <c r="A187" s="484"/>
      <c r="B187" s="917"/>
      <c r="C187" s="926"/>
      <c r="D187" s="922"/>
      <c r="E187" s="922"/>
      <c r="F187" s="924"/>
      <c r="G187" s="92"/>
      <c r="H187" s="396"/>
      <c r="I187" s="922"/>
      <c r="J187" s="915"/>
      <c r="K187" s="915"/>
      <c r="L187" s="915"/>
      <c r="M187" s="915"/>
      <c r="N187" s="915"/>
      <c r="O187" s="915"/>
      <c r="P187" s="915"/>
      <c r="Q187" s="484"/>
    </row>
    <row r="188" spans="1:17" s="95" customFormat="1" ht="15.75" hidden="1" customHeight="1" outlineLevel="1">
      <c r="A188" s="484"/>
      <c r="B188" s="916">
        <v>59</v>
      </c>
      <c r="C188" s="925"/>
      <c r="D188" s="921"/>
      <c r="E188" s="921" t="s">
        <v>19</v>
      </c>
      <c r="F188" s="923" t="str">
        <f>VLOOKUP(E188,$S$14:$T$18,2,0)</f>
        <v>-</v>
      </c>
      <c r="G188" s="84"/>
      <c r="H188" s="395"/>
      <c r="I188" s="921"/>
      <c r="J188" s="913">
        <f t="shared" ref="J188" si="58">SUM(K188:O190)</f>
        <v>0</v>
      </c>
      <c r="K188" s="913"/>
      <c r="L188" s="913"/>
      <c r="M188" s="913"/>
      <c r="N188" s="913"/>
      <c r="O188" s="913"/>
      <c r="P188" s="913"/>
      <c r="Q188" s="484"/>
    </row>
    <row r="189" spans="1:17" s="95" customFormat="1" ht="15.75" hidden="1" customHeight="1" outlineLevel="1">
      <c r="A189" s="484"/>
      <c r="B189" s="916"/>
      <c r="C189" s="925"/>
      <c r="D189" s="921"/>
      <c r="E189" s="921"/>
      <c r="F189" s="923"/>
      <c r="G189" s="87"/>
      <c r="H189" s="395"/>
      <c r="I189" s="921"/>
      <c r="J189" s="914"/>
      <c r="K189" s="914"/>
      <c r="L189" s="914"/>
      <c r="M189" s="914"/>
      <c r="N189" s="914"/>
      <c r="O189" s="914"/>
      <c r="P189" s="914"/>
      <c r="Q189" s="484"/>
    </row>
    <row r="190" spans="1:17" s="95" customFormat="1" ht="15.75" hidden="1" customHeight="1" outlineLevel="1">
      <c r="A190" s="484"/>
      <c r="B190" s="917"/>
      <c r="C190" s="926"/>
      <c r="D190" s="922"/>
      <c r="E190" s="922"/>
      <c r="F190" s="924"/>
      <c r="G190" s="92"/>
      <c r="H190" s="396"/>
      <c r="I190" s="922"/>
      <c r="J190" s="915"/>
      <c r="K190" s="915"/>
      <c r="L190" s="915"/>
      <c r="M190" s="915"/>
      <c r="N190" s="915"/>
      <c r="O190" s="915"/>
      <c r="P190" s="915"/>
      <c r="Q190" s="484"/>
    </row>
    <row r="191" spans="1:17" s="95" customFormat="1" ht="15.75" hidden="1" customHeight="1" outlineLevel="1">
      <c r="A191" s="484"/>
      <c r="B191" s="916">
        <v>60</v>
      </c>
      <c r="C191" s="925"/>
      <c r="D191" s="921"/>
      <c r="E191" s="921" t="s">
        <v>19</v>
      </c>
      <c r="F191" s="923" t="str">
        <f>VLOOKUP(E191,$S$14:$T$18,2,0)</f>
        <v>-</v>
      </c>
      <c r="G191" s="84"/>
      <c r="H191" s="395"/>
      <c r="I191" s="921"/>
      <c r="J191" s="913">
        <f t="shared" ref="J191" si="59">SUM(K191:O193)</f>
        <v>0</v>
      </c>
      <c r="K191" s="913"/>
      <c r="L191" s="913"/>
      <c r="M191" s="913"/>
      <c r="N191" s="913"/>
      <c r="O191" s="913"/>
      <c r="P191" s="913"/>
      <c r="Q191" s="484"/>
    </row>
    <row r="192" spans="1:17" s="95" customFormat="1" ht="15.75" hidden="1" customHeight="1" outlineLevel="1">
      <c r="A192" s="484"/>
      <c r="B192" s="916"/>
      <c r="C192" s="925"/>
      <c r="D192" s="921"/>
      <c r="E192" s="921"/>
      <c r="F192" s="923"/>
      <c r="G192" s="87"/>
      <c r="H192" s="395"/>
      <c r="I192" s="921"/>
      <c r="J192" s="914"/>
      <c r="K192" s="914"/>
      <c r="L192" s="914"/>
      <c r="M192" s="914"/>
      <c r="N192" s="914"/>
      <c r="O192" s="914"/>
      <c r="P192" s="914"/>
      <c r="Q192" s="484"/>
    </row>
    <row r="193" spans="1:17" s="95" customFormat="1" ht="15.75" hidden="1" customHeight="1" outlineLevel="1">
      <c r="A193" s="484"/>
      <c r="B193" s="917"/>
      <c r="C193" s="926"/>
      <c r="D193" s="922"/>
      <c r="E193" s="922"/>
      <c r="F193" s="924"/>
      <c r="G193" s="92"/>
      <c r="H193" s="396"/>
      <c r="I193" s="922"/>
      <c r="J193" s="915"/>
      <c r="K193" s="915"/>
      <c r="L193" s="915"/>
      <c r="M193" s="915"/>
      <c r="N193" s="915"/>
      <c r="O193" s="915"/>
      <c r="P193" s="915"/>
      <c r="Q193" s="484"/>
    </row>
    <row r="194" spans="1:17" s="95" customFormat="1" ht="15.75" hidden="1" customHeight="1" outlineLevel="1">
      <c r="A194" s="484"/>
      <c r="B194" s="916">
        <v>61</v>
      </c>
      <c r="C194" s="925"/>
      <c r="D194" s="921"/>
      <c r="E194" s="921" t="s">
        <v>19</v>
      </c>
      <c r="F194" s="923" t="str">
        <f>VLOOKUP(E194,$S$14:$T$18,2,0)</f>
        <v>-</v>
      </c>
      <c r="G194" s="84"/>
      <c r="H194" s="395"/>
      <c r="I194" s="921"/>
      <c r="J194" s="913">
        <f t="shared" ref="J194" si="60">SUM(K194:O196)</f>
        <v>0</v>
      </c>
      <c r="K194" s="913"/>
      <c r="L194" s="913"/>
      <c r="M194" s="913"/>
      <c r="N194" s="913"/>
      <c r="O194" s="913"/>
      <c r="P194" s="913"/>
      <c r="Q194" s="484"/>
    </row>
    <row r="195" spans="1:17" s="95" customFormat="1" ht="15.75" hidden="1" customHeight="1" outlineLevel="1">
      <c r="A195" s="484"/>
      <c r="B195" s="916"/>
      <c r="C195" s="925"/>
      <c r="D195" s="921"/>
      <c r="E195" s="921"/>
      <c r="F195" s="923"/>
      <c r="G195" s="87"/>
      <c r="H195" s="395"/>
      <c r="I195" s="921"/>
      <c r="J195" s="914"/>
      <c r="K195" s="914"/>
      <c r="L195" s="914"/>
      <c r="M195" s="914"/>
      <c r="N195" s="914"/>
      <c r="O195" s="914"/>
      <c r="P195" s="914"/>
      <c r="Q195" s="484"/>
    </row>
    <row r="196" spans="1:17" s="95" customFormat="1" ht="15.75" hidden="1" customHeight="1" outlineLevel="1">
      <c r="A196" s="484"/>
      <c r="B196" s="917"/>
      <c r="C196" s="926"/>
      <c r="D196" s="922"/>
      <c r="E196" s="922"/>
      <c r="F196" s="924"/>
      <c r="G196" s="92"/>
      <c r="H196" s="396"/>
      <c r="I196" s="922"/>
      <c r="J196" s="915"/>
      <c r="K196" s="915"/>
      <c r="L196" s="915"/>
      <c r="M196" s="915"/>
      <c r="N196" s="915"/>
      <c r="O196" s="915"/>
      <c r="P196" s="915"/>
      <c r="Q196" s="484"/>
    </row>
    <row r="197" spans="1:17" s="95" customFormat="1" ht="15.75" hidden="1" customHeight="1" outlineLevel="1">
      <c r="A197" s="484"/>
      <c r="B197" s="916">
        <v>62</v>
      </c>
      <c r="C197" s="925"/>
      <c r="D197" s="921"/>
      <c r="E197" s="921" t="s">
        <v>19</v>
      </c>
      <c r="F197" s="923" t="str">
        <f>VLOOKUP(E197,$S$14:$T$18,2,0)</f>
        <v>-</v>
      </c>
      <c r="G197" s="84"/>
      <c r="H197" s="395"/>
      <c r="I197" s="921"/>
      <c r="J197" s="913">
        <f t="shared" ref="J197" si="61">SUM(K197:O199)</f>
        <v>0</v>
      </c>
      <c r="K197" s="913"/>
      <c r="L197" s="913"/>
      <c r="M197" s="913"/>
      <c r="N197" s="913"/>
      <c r="O197" s="913"/>
      <c r="P197" s="913"/>
      <c r="Q197" s="484"/>
    </row>
    <row r="198" spans="1:17" s="95" customFormat="1" ht="15.75" hidden="1" customHeight="1" outlineLevel="1">
      <c r="A198" s="484"/>
      <c r="B198" s="916"/>
      <c r="C198" s="925"/>
      <c r="D198" s="921"/>
      <c r="E198" s="921"/>
      <c r="F198" s="923"/>
      <c r="G198" s="87"/>
      <c r="H198" s="395"/>
      <c r="I198" s="921"/>
      <c r="J198" s="914"/>
      <c r="K198" s="914"/>
      <c r="L198" s="914"/>
      <c r="M198" s="914"/>
      <c r="N198" s="914"/>
      <c r="O198" s="914"/>
      <c r="P198" s="914"/>
      <c r="Q198" s="484"/>
    </row>
    <row r="199" spans="1:17" s="95" customFormat="1" ht="15.75" hidden="1" customHeight="1" outlineLevel="1">
      <c r="A199" s="484"/>
      <c r="B199" s="917"/>
      <c r="C199" s="926"/>
      <c r="D199" s="922"/>
      <c r="E199" s="922"/>
      <c r="F199" s="924"/>
      <c r="G199" s="92"/>
      <c r="H199" s="396"/>
      <c r="I199" s="922"/>
      <c r="J199" s="915"/>
      <c r="K199" s="915"/>
      <c r="L199" s="915"/>
      <c r="M199" s="915"/>
      <c r="N199" s="915"/>
      <c r="O199" s="915"/>
      <c r="P199" s="915"/>
      <c r="Q199" s="484"/>
    </row>
    <row r="200" spans="1:17" s="95" customFormat="1" ht="15.75" hidden="1" customHeight="1" outlineLevel="1">
      <c r="A200" s="484"/>
      <c r="B200" s="916">
        <v>63</v>
      </c>
      <c r="C200" s="925"/>
      <c r="D200" s="921"/>
      <c r="E200" s="921" t="s">
        <v>19</v>
      </c>
      <c r="F200" s="923" t="str">
        <f>VLOOKUP(E200,$S$14:$T$18,2,0)</f>
        <v>-</v>
      </c>
      <c r="G200" s="84"/>
      <c r="H200" s="395"/>
      <c r="I200" s="921"/>
      <c r="J200" s="913">
        <f t="shared" ref="J200" si="62">SUM(K200:O202)</f>
        <v>0</v>
      </c>
      <c r="K200" s="913"/>
      <c r="L200" s="913"/>
      <c r="M200" s="913"/>
      <c r="N200" s="913"/>
      <c r="O200" s="913"/>
      <c r="P200" s="913"/>
      <c r="Q200" s="484"/>
    </row>
    <row r="201" spans="1:17" s="95" customFormat="1" ht="15.75" hidden="1" customHeight="1" outlineLevel="1">
      <c r="A201" s="484"/>
      <c r="B201" s="916"/>
      <c r="C201" s="925"/>
      <c r="D201" s="921"/>
      <c r="E201" s="921"/>
      <c r="F201" s="923"/>
      <c r="G201" s="87"/>
      <c r="H201" s="395"/>
      <c r="I201" s="921"/>
      <c r="J201" s="914"/>
      <c r="K201" s="914"/>
      <c r="L201" s="914"/>
      <c r="M201" s="914"/>
      <c r="N201" s="914"/>
      <c r="O201" s="914"/>
      <c r="P201" s="914"/>
      <c r="Q201" s="484"/>
    </row>
    <row r="202" spans="1:17" s="95" customFormat="1" ht="15.75" hidden="1" customHeight="1" outlineLevel="1">
      <c r="A202" s="484"/>
      <c r="B202" s="917"/>
      <c r="C202" s="926"/>
      <c r="D202" s="922"/>
      <c r="E202" s="922"/>
      <c r="F202" s="924"/>
      <c r="G202" s="92"/>
      <c r="H202" s="396"/>
      <c r="I202" s="922"/>
      <c r="J202" s="915"/>
      <c r="K202" s="915"/>
      <c r="L202" s="915"/>
      <c r="M202" s="915"/>
      <c r="N202" s="915"/>
      <c r="O202" s="915"/>
      <c r="P202" s="915"/>
      <c r="Q202" s="484"/>
    </row>
    <row r="203" spans="1:17" s="95" customFormat="1" ht="15.75" hidden="1" customHeight="1" outlineLevel="1">
      <c r="A203" s="484"/>
      <c r="B203" s="916">
        <v>64</v>
      </c>
      <c r="C203" s="925"/>
      <c r="D203" s="921"/>
      <c r="E203" s="921" t="s">
        <v>19</v>
      </c>
      <c r="F203" s="923" t="str">
        <f>VLOOKUP(E203,$S$14:$T$18,2,0)</f>
        <v>-</v>
      </c>
      <c r="G203" s="84"/>
      <c r="H203" s="395"/>
      <c r="I203" s="921"/>
      <c r="J203" s="913">
        <f t="shared" ref="J203" si="63">SUM(K203:O205)</f>
        <v>0</v>
      </c>
      <c r="K203" s="913"/>
      <c r="L203" s="913"/>
      <c r="M203" s="913"/>
      <c r="N203" s="913"/>
      <c r="O203" s="913"/>
      <c r="P203" s="913"/>
      <c r="Q203" s="484"/>
    </row>
    <row r="204" spans="1:17" s="95" customFormat="1" ht="15.75" hidden="1" customHeight="1" outlineLevel="1">
      <c r="A204" s="484"/>
      <c r="B204" s="916"/>
      <c r="C204" s="925"/>
      <c r="D204" s="921"/>
      <c r="E204" s="921"/>
      <c r="F204" s="923"/>
      <c r="G204" s="87"/>
      <c r="H204" s="395"/>
      <c r="I204" s="921"/>
      <c r="J204" s="914"/>
      <c r="K204" s="914"/>
      <c r="L204" s="914"/>
      <c r="M204" s="914"/>
      <c r="N204" s="914"/>
      <c r="O204" s="914"/>
      <c r="P204" s="914"/>
      <c r="Q204" s="484"/>
    </row>
    <row r="205" spans="1:17" s="95" customFormat="1" ht="15.75" hidden="1" customHeight="1" outlineLevel="1">
      <c r="A205" s="484"/>
      <c r="B205" s="917"/>
      <c r="C205" s="926"/>
      <c r="D205" s="922"/>
      <c r="E205" s="922"/>
      <c r="F205" s="924"/>
      <c r="G205" s="92"/>
      <c r="H205" s="396"/>
      <c r="I205" s="922"/>
      <c r="J205" s="915"/>
      <c r="K205" s="915"/>
      <c r="L205" s="915"/>
      <c r="M205" s="915"/>
      <c r="N205" s="915"/>
      <c r="O205" s="915"/>
      <c r="P205" s="915"/>
      <c r="Q205" s="484"/>
    </row>
    <row r="206" spans="1:17" s="95" customFormat="1" ht="15.75" hidden="1" customHeight="1" outlineLevel="1">
      <c r="A206" s="484"/>
      <c r="B206" s="916">
        <v>65</v>
      </c>
      <c r="C206" s="925"/>
      <c r="D206" s="921"/>
      <c r="E206" s="921" t="s">
        <v>19</v>
      </c>
      <c r="F206" s="923" t="str">
        <f>VLOOKUP(E206,$S$14:$T$18,2,0)</f>
        <v>-</v>
      </c>
      <c r="G206" s="84"/>
      <c r="H206" s="395"/>
      <c r="I206" s="921"/>
      <c r="J206" s="913">
        <f t="shared" ref="J206" si="64">SUM(K206:O208)</f>
        <v>0</v>
      </c>
      <c r="K206" s="913"/>
      <c r="L206" s="913"/>
      <c r="M206" s="913"/>
      <c r="N206" s="913"/>
      <c r="O206" s="913"/>
      <c r="P206" s="913"/>
      <c r="Q206" s="484"/>
    </row>
    <row r="207" spans="1:17" s="95" customFormat="1" ht="15.75" hidden="1" customHeight="1" outlineLevel="1">
      <c r="A207" s="484"/>
      <c r="B207" s="916"/>
      <c r="C207" s="925"/>
      <c r="D207" s="921"/>
      <c r="E207" s="921"/>
      <c r="F207" s="923"/>
      <c r="G207" s="87"/>
      <c r="H207" s="395"/>
      <c r="I207" s="921"/>
      <c r="J207" s="914"/>
      <c r="K207" s="914"/>
      <c r="L207" s="914"/>
      <c r="M207" s="914"/>
      <c r="N207" s="914"/>
      <c r="O207" s="914"/>
      <c r="P207" s="914"/>
      <c r="Q207" s="484"/>
    </row>
    <row r="208" spans="1:17" s="95" customFormat="1" ht="15.75" hidden="1" customHeight="1" outlineLevel="1">
      <c r="A208" s="484"/>
      <c r="B208" s="917"/>
      <c r="C208" s="926"/>
      <c r="D208" s="922"/>
      <c r="E208" s="922"/>
      <c r="F208" s="924"/>
      <c r="G208" s="92"/>
      <c r="H208" s="396"/>
      <c r="I208" s="922"/>
      <c r="J208" s="915"/>
      <c r="K208" s="915"/>
      <c r="L208" s="915"/>
      <c r="M208" s="915"/>
      <c r="N208" s="915"/>
      <c r="O208" s="915"/>
      <c r="P208" s="915"/>
      <c r="Q208" s="484"/>
    </row>
    <row r="209" spans="1:17" s="95" customFormat="1" ht="15.75" hidden="1" customHeight="1" outlineLevel="1">
      <c r="A209" s="484"/>
      <c r="B209" s="916">
        <v>66</v>
      </c>
      <c r="C209" s="925"/>
      <c r="D209" s="921"/>
      <c r="E209" s="921" t="s">
        <v>19</v>
      </c>
      <c r="F209" s="923" t="str">
        <f>VLOOKUP(E209,$S$14:$T$18,2,0)</f>
        <v>-</v>
      </c>
      <c r="G209" s="84"/>
      <c r="H209" s="395"/>
      <c r="I209" s="921"/>
      <c r="J209" s="913">
        <f t="shared" ref="J209" si="65">SUM(K209:O211)</f>
        <v>0</v>
      </c>
      <c r="K209" s="913"/>
      <c r="L209" s="913"/>
      <c r="M209" s="913"/>
      <c r="N209" s="913"/>
      <c r="O209" s="913"/>
      <c r="P209" s="913"/>
      <c r="Q209" s="484"/>
    </row>
    <row r="210" spans="1:17" s="95" customFormat="1" ht="15.75" hidden="1" customHeight="1" outlineLevel="1">
      <c r="A210" s="484"/>
      <c r="B210" s="916"/>
      <c r="C210" s="925"/>
      <c r="D210" s="921"/>
      <c r="E210" s="921"/>
      <c r="F210" s="923"/>
      <c r="G210" s="87"/>
      <c r="H210" s="395"/>
      <c r="I210" s="921"/>
      <c r="J210" s="914"/>
      <c r="K210" s="914"/>
      <c r="L210" s="914"/>
      <c r="M210" s="914"/>
      <c r="N210" s="914"/>
      <c r="O210" s="914"/>
      <c r="P210" s="914"/>
      <c r="Q210" s="484"/>
    </row>
    <row r="211" spans="1:17" s="95" customFormat="1" ht="15.75" hidden="1" customHeight="1" outlineLevel="1">
      <c r="A211" s="484"/>
      <c r="B211" s="917"/>
      <c r="C211" s="926"/>
      <c r="D211" s="922"/>
      <c r="E211" s="922"/>
      <c r="F211" s="924"/>
      <c r="G211" s="92"/>
      <c r="H211" s="396"/>
      <c r="I211" s="922"/>
      <c r="J211" s="915"/>
      <c r="K211" s="915"/>
      <c r="L211" s="915"/>
      <c r="M211" s="915"/>
      <c r="N211" s="915"/>
      <c r="O211" s="915"/>
      <c r="P211" s="915"/>
      <c r="Q211" s="484"/>
    </row>
    <row r="212" spans="1:17" s="95" customFormat="1" ht="15.75" hidden="1" customHeight="1" outlineLevel="1">
      <c r="A212" s="484"/>
      <c r="B212" s="916">
        <v>67</v>
      </c>
      <c r="C212" s="925"/>
      <c r="D212" s="921"/>
      <c r="E212" s="921" t="s">
        <v>19</v>
      </c>
      <c r="F212" s="923" t="str">
        <f>VLOOKUP(E212,$S$14:$T$18,2,0)</f>
        <v>-</v>
      </c>
      <c r="G212" s="84"/>
      <c r="H212" s="395"/>
      <c r="I212" s="921"/>
      <c r="J212" s="913">
        <f t="shared" ref="J212" si="66">SUM(K212:O214)</f>
        <v>0</v>
      </c>
      <c r="K212" s="913"/>
      <c r="L212" s="913"/>
      <c r="M212" s="913"/>
      <c r="N212" s="913"/>
      <c r="O212" s="913"/>
      <c r="P212" s="913"/>
      <c r="Q212" s="484"/>
    </row>
    <row r="213" spans="1:17" s="95" customFormat="1" ht="15.75" hidden="1" customHeight="1" outlineLevel="1">
      <c r="A213" s="484"/>
      <c r="B213" s="916"/>
      <c r="C213" s="925"/>
      <c r="D213" s="921"/>
      <c r="E213" s="921"/>
      <c r="F213" s="923"/>
      <c r="G213" s="87"/>
      <c r="H213" s="395"/>
      <c r="I213" s="921"/>
      <c r="J213" s="914"/>
      <c r="K213" s="914"/>
      <c r="L213" s="914"/>
      <c r="M213" s="914"/>
      <c r="N213" s="914"/>
      <c r="O213" s="914"/>
      <c r="P213" s="914"/>
      <c r="Q213" s="484"/>
    </row>
    <row r="214" spans="1:17" s="95" customFormat="1" ht="15.75" hidden="1" customHeight="1" outlineLevel="1">
      <c r="A214" s="484"/>
      <c r="B214" s="917"/>
      <c r="C214" s="926"/>
      <c r="D214" s="922"/>
      <c r="E214" s="922"/>
      <c r="F214" s="924"/>
      <c r="G214" s="92"/>
      <c r="H214" s="396"/>
      <c r="I214" s="922"/>
      <c r="J214" s="915"/>
      <c r="K214" s="915"/>
      <c r="L214" s="915"/>
      <c r="M214" s="915"/>
      <c r="N214" s="915"/>
      <c r="O214" s="915"/>
      <c r="P214" s="915"/>
      <c r="Q214" s="484"/>
    </row>
    <row r="215" spans="1:17" s="95" customFormat="1" ht="15.75" hidden="1" customHeight="1" outlineLevel="1">
      <c r="A215" s="484"/>
      <c r="B215" s="916">
        <v>68</v>
      </c>
      <c r="C215" s="925"/>
      <c r="D215" s="921"/>
      <c r="E215" s="921" t="s">
        <v>19</v>
      </c>
      <c r="F215" s="923" t="str">
        <f>VLOOKUP(E215,$S$14:$T$18,2,0)</f>
        <v>-</v>
      </c>
      <c r="G215" s="84"/>
      <c r="H215" s="395"/>
      <c r="I215" s="921"/>
      <c r="J215" s="913">
        <f t="shared" ref="J215" si="67">SUM(K215:O217)</f>
        <v>0</v>
      </c>
      <c r="K215" s="913"/>
      <c r="L215" s="913"/>
      <c r="M215" s="913"/>
      <c r="N215" s="913"/>
      <c r="O215" s="913"/>
      <c r="P215" s="913"/>
      <c r="Q215" s="484"/>
    </row>
    <row r="216" spans="1:17" s="95" customFormat="1" ht="15.75" hidden="1" customHeight="1" outlineLevel="1">
      <c r="A216" s="484"/>
      <c r="B216" s="916"/>
      <c r="C216" s="925"/>
      <c r="D216" s="921"/>
      <c r="E216" s="921"/>
      <c r="F216" s="923"/>
      <c r="G216" s="87"/>
      <c r="H216" s="395"/>
      <c r="I216" s="921"/>
      <c r="J216" s="914"/>
      <c r="K216" s="914"/>
      <c r="L216" s="914"/>
      <c r="M216" s="914"/>
      <c r="N216" s="914"/>
      <c r="O216" s="914"/>
      <c r="P216" s="914"/>
      <c r="Q216" s="484"/>
    </row>
    <row r="217" spans="1:17" s="95" customFormat="1" ht="15.75" hidden="1" customHeight="1" outlineLevel="1">
      <c r="A217" s="484"/>
      <c r="B217" s="917"/>
      <c r="C217" s="926"/>
      <c r="D217" s="922"/>
      <c r="E217" s="922"/>
      <c r="F217" s="924"/>
      <c r="G217" s="92"/>
      <c r="H217" s="396"/>
      <c r="I217" s="922"/>
      <c r="J217" s="915"/>
      <c r="K217" s="915"/>
      <c r="L217" s="915"/>
      <c r="M217" s="915"/>
      <c r="N217" s="915"/>
      <c r="O217" s="915"/>
      <c r="P217" s="915"/>
      <c r="Q217" s="484"/>
    </row>
    <row r="218" spans="1:17" s="95" customFormat="1" ht="15.75" hidden="1" customHeight="1" outlineLevel="1">
      <c r="A218" s="484"/>
      <c r="B218" s="916">
        <v>69</v>
      </c>
      <c r="C218" s="925"/>
      <c r="D218" s="921"/>
      <c r="E218" s="921" t="s">
        <v>19</v>
      </c>
      <c r="F218" s="923" t="str">
        <f>VLOOKUP(E218,$S$14:$T$18,2,0)</f>
        <v>-</v>
      </c>
      <c r="G218" s="84"/>
      <c r="H218" s="395"/>
      <c r="I218" s="921"/>
      <c r="J218" s="913">
        <f t="shared" ref="J218" si="68">SUM(K218:O220)</f>
        <v>0</v>
      </c>
      <c r="K218" s="913"/>
      <c r="L218" s="913"/>
      <c r="M218" s="913"/>
      <c r="N218" s="913"/>
      <c r="O218" s="913"/>
      <c r="P218" s="913"/>
      <c r="Q218" s="484"/>
    </row>
    <row r="219" spans="1:17" s="95" customFormat="1" ht="15.75" hidden="1" customHeight="1" outlineLevel="1">
      <c r="A219" s="484"/>
      <c r="B219" s="916"/>
      <c r="C219" s="925"/>
      <c r="D219" s="921"/>
      <c r="E219" s="921"/>
      <c r="F219" s="923"/>
      <c r="G219" s="87"/>
      <c r="H219" s="395"/>
      <c r="I219" s="921"/>
      <c r="J219" s="914"/>
      <c r="K219" s="914"/>
      <c r="L219" s="914"/>
      <c r="M219" s="914"/>
      <c r="N219" s="914"/>
      <c r="O219" s="914"/>
      <c r="P219" s="914"/>
      <c r="Q219" s="484"/>
    </row>
    <row r="220" spans="1:17" s="95" customFormat="1" ht="15.75" hidden="1" customHeight="1" outlineLevel="1">
      <c r="A220" s="484"/>
      <c r="B220" s="917"/>
      <c r="C220" s="926"/>
      <c r="D220" s="922"/>
      <c r="E220" s="922"/>
      <c r="F220" s="924"/>
      <c r="G220" s="92"/>
      <c r="H220" s="396"/>
      <c r="I220" s="922"/>
      <c r="J220" s="915"/>
      <c r="K220" s="915"/>
      <c r="L220" s="915"/>
      <c r="M220" s="915"/>
      <c r="N220" s="915"/>
      <c r="O220" s="915"/>
      <c r="P220" s="915"/>
      <c r="Q220" s="484"/>
    </row>
    <row r="221" spans="1:17" s="95" customFormat="1" ht="15.75" hidden="1" customHeight="1" outlineLevel="1">
      <c r="A221" s="484"/>
      <c r="B221" s="916">
        <v>70</v>
      </c>
      <c r="C221" s="925"/>
      <c r="D221" s="921"/>
      <c r="E221" s="921" t="s">
        <v>19</v>
      </c>
      <c r="F221" s="923" t="str">
        <f>VLOOKUP(E221,$S$14:$T$18,2,0)</f>
        <v>-</v>
      </c>
      <c r="G221" s="84"/>
      <c r="H221" s="395"/>
      <c r="I221" s="921"/>
      <c r="J221" s="913">
        <f t="shared" ref="J221" si="69">SUM(K221:O223)</f>
        <v>0</v>
      </c>
      <c r="K221" s="913"/>
      <c r="L221" s="913"/>
      <c r="M221" s="913"/>
      <c r="N221" s="913"/>
      <c r="O221" s="913"/>
      <c r="P221" s="913"/>
      <c r="Q221" s="484"/>
    </row>
    <row r="222" spans="1:17" s="95" customFormat="1" ht="15.75" hidden="1" customHeight="1" outlineLevel="1">
      <c r="A222" s="484"/>
      <c r="B222" s="916"/>
      <c r="C222" s="925"/>
      <c r="D222" s="921"/>
      <c r="E222" s="921"/>
      <c r="F222" s="923"/>
      <c r="G222" s="87"/>
      <c r="H222" s="395"/>
      <c r="I222" s="921"/>
      <c r="J222" s="914"/>
      <c r="K222" s="914"/>
      <c r="L222" s="914"/>
      <c r="M222" s="914"/>
      <c r="N222" s="914"/>
      <c r="O222" s="914"/>
      <c r="P222" s="914"/>
      <c r="Q222" s="484"/>
    </row>
    <row r="223" spans="1:17" s="95" customFormat="1" ht="15.75" hidden="1" customHeight="1" outlineLevel="1">
      <c r="A223" s="484"/>
      <c r="B223" s="917"/>
      <c r="C223" s="926"/>
      <c r="D223" s="922"/>
      <c r="E223" s="922"/>
      <c r="F223" s="924"/>
      <c r="G223" s="92"/>
      <c r="H223" s="396"/>
      <c r="I223" s="922"/>
      <c r="J223" s="915"/>
      <c r="K223" s="915"/>
      <c r="L223" s="915"/>
      <c r="M223" s="915"/>
      <c r="N223" s="915"/>
      <c r="O223" s="915"/>
      <c r="P223" s="915"/>
      <c r="Q223" s="484"/>
    </row>
    <row r="224" spans="1:17" s="95" customFormat="1" ht="15.75" hidden="1" customHeight="1" outlineLevel="1">
      <c r="A224" s="484"/>
      <c r="B224" s="916">
        <v>71</v>
      </c>
      <c r="C224" s="925"/>
      <c r="D224" s="921"/>
      <c r="E224" s="921" t="s">
        <v>19</v>
      </c>
      <c r="F224" s="923" t="str">
        <f>VLOOKUP(E224,$S$14:$T$18,2,0)</f>
        <v>-</v>
      </c>
      <c r="G224" s="84"/>
      <c r="H224" s="395"/>
      <c r="I224" s="921"/>
      <c r="J224" s="913">
        <f t="shared" ref="J224" si="70">SUM(K224:O226)</f>
        <v>0</v>
      </c>
      <c r="K224" s="913"/>
      <c r="L224" s="913"/>
      <c r="M224" s="913"/>
      <c r="N224" s="913"/>
      <c r="O224" s="913"/>
      <c r="P224" s="913"/>
      <c r="Q224" s="484"/>
    </row>
    <row r="225" spans="1:17" s="95" customFormat="1" ht="15.75" hidden="1" customHeight="1" outlineLevel="1">
      <c r="A225" s="484"/>
      <c r="B225" s="916"/>
      <c r="C225" s="925"/>
      <c r="D225" s="921"/>
      <c r="E225" s="921"/>
      <c r="F225" s="923"/>
      <c r="G225" s="87"/>
      <c r="H225" s="395"/>
      <c r="I225" s="921"/>
      <c r="J225" s="914"/>
      <c r="K225" s="914"/>
      <c r="L225" s="914"/>
      <c r="M225" s="914"/>
      <c r="N225" s="914"/>
      <c r="O225" s="914"/>
      <c r="P225" s="914"/>
      <c r="Q225" s="484"/>
    </row>
    <row r="226" spans="1:17" s="95" customFormat="1" ht="15.75" hidden="1" customHeight="1" outlineLevel="1">
      <c r="A226" s="484"/>
      <c r="B226" s="917"/>
      <c r="C226" s="926"/>
      <c r="D226" s="922"/>
      <c r="E226" s="922"/>
      <c r="F226" s="924"/>
      <c r="G226" s="92"/>
      <c r="H226" s="396"/>
      <c r="I226" s="922"/>
      <c r="J226" s="915"/>
      <c r="K226" s="915"/>
      <c r="L226" s="915"/>
      <c r="M226" s="915"/>
      <c r="N226" s="915"/>
      <c r="O226" s="915"/>
      <c r="P226" s="915"/>
      <c r="Q226" s="484"/>
    </row>
    <row r="227" spans="1:17" s="95" customFormat="1" ht="15.75" hidden="1" customHeight="1" outlineLevel="1">
      <c r="A227" s="484"/>
      <c r="B227" s="916">
        <v>72</v>
      </c>
      <c r="C227" s="925"/>
      <c r="D227" s="921"/>
      <c r="E227" s="921" t="s">
        <v>19</v>
      </c>
      <c r="F227" s="923" t="str">
        <f>VLOOKUP(E227,$S$14:$T$18,2,0)</f>
        <v>-</v>
      </c>
      <c r="G227" s="84"/>
      <c r="H227" s="395"/>
      <c r="I227" s="921"/>
      <c r="J227" s="913">
        <f t="shared" ref="J227" si="71">SUM(K227:O229)</f>
        <v>0</v>
      </c>
      <c r="K227" s="913"/>
      <c r="L227" s="913"/>
      <c r="M227" s="913"/>
      <c r="N227" s="913"/>
      <c r="O227" s="913"/>
      <c r="P227" s="913"/>
      <c r="Q227" s="484"/>
    </row>
    <row r="228" spans="1:17" s="95" customFormat="1" ht="15.75" hidden="1" customHeight="1" outlineLevel="1">
      <c r="A228" s="484"/>
      <c r="B228" s="916"/>
      <c r="C228" s="925"/>
      <c r="D228" s="921"/>
      <c r="E228" s="921"/>
      <c r="F228" s="923"/>
      <c r="G228" s="87"/>
      <c r="H228" s="395"/>
      <c r="I228" s="921"/>
      <c r="J228" s="914"/>
      <c r="K228" s="914"/>
      <c r="L228" s="914"/>
      <c r="M228" s="914"/>
      <c r="N228" s="914"/>
      <c r="O228" s="914"/>
      <c r="P228" s="914"/>
      <c r="Q228" s="484"/>
    </row>
    <row r="229" spans="1:17" s="95" customFormat="1" ht="15.75" hidden="1" customHeight="1" outlineLevel="1">
      <c r="A229" s="484"/>
      <c r="B229" s="917"/>
      <c r="C229" s="926"/>
      <c r="D229" s="922"/>
      <c r="E229" s="922"/>
      <c r="F229" s="924"/>
      <c r="G229" s="92"/>
      <c r="H229" s="396"/>
      <c r="I229" s="922"/>
      <c r="J229" s="915"/>
      <c r="K229" s="915"/>
      <c r="L229" s="915"/>
      <c r="M229" s="915"/>
      <c r="N229" s="915"/>
      <c r="O229" s="915"/>
      <c r="P229" s="915"/>
      <c r="Q229" s="484"/>
    </row>
    <row r="230" spans="1:17" s="95" customFormat="1" ht="15.75" hidden="1" customHeight="1" outlineLevel="1">
      <c r="A230" s="484"/>
      <c r="B230" s="916">
        <v>73</v>
      </c>
      <c r="C230" s="925"/>
      <c r="D230" s="921"/>
      <c r="E230" s="921" t="s">
        <v>19</v>
      </c>
      <c r="F230" s="923" t="str">
        <f>VLOOKUP(E230,$S$14:$T$18,2,0)</f>
        <v>-</v>
      </c>
      <c r="G230" s="84"/>
      <c r="H230" s="395"/>
      <c r="I230" s="921"/>
      <c r="J230" s="913">
        <f t="shared" ref="J230" si="72">SUM(K230:O232)</f>
        <v>0</v>
      </c>
      <c r="K230" s="913"/>
      <c r="L230" s="913"/>
      <c r="M230" s="913"/>
      <c r="N230" s="913"/>
      <c r="O230" s="913"/>
      <c r="P230" s="913"/>
      <c r="Q230" s="484"/>
    </row>
    <row r="231" spans="1:17" s="95" customFormat="1" ht="15.75" hidden="1" customHeight="1" outlineLevel="1">
      <c r="A231" s="484"/>
      <c r="B231" s="916"/>
      <c r="C231" s="925"/>
      <c r="D231" s="921"/>
      <c r="E231" s="921"/>
      <c r="F231" s="923"/>
      <c r="G231" s="87"/>
      <c r="H231" s="395"/>
      <c r="I231" s="921"/>
      <c r="J231" s="914"/>
      <c r="K231" s="914"/>
      <c r="L231" s="914"/>
      <c r="M231" s="914"/>
      <c r="N231" s="914"/>
      <c r="O231" s="914"/>
      <c r="P231" s="914"/>
      <c r="Q231" s="484"/>
    </row>
    <row r="232" spans="1:17" s="95" customFormat="1" ht="15.75" hidden="1" customHeight="1" outlineLevel="1">
      <c r="A232" s="484"/>
      <c r="B232" s="917"/>
      <c r="C232" s="926"/>
      <c r="D232" s="922"/>
      <c r="E232" s="922"/>
      <c r="F232" s="924"/>
      <c r="G232" s="92"/>
      <c r="H232" s="396"/>
      <c r="I232" s="922"/>
      <c r="J232" s="915"/>
      <c r="K232" s="915"/>
      <c r="L232" s="915"/>
      <c r="M232" s="915"/>
      <c r="N232" s="915"/>
      <c r="O232" s="915"/>
      <c r="P232" s="915"/>
      <c r="Q232" s="484"/>
    </row>
    <row r="233" spans="1:17" s="95" customFormat="1" ht="15.75" hidden="1" customHeight="1" outlineLevel="1">
      <c r="A233" s="484"/>
      <c r="B233" s="916">
        <v>74</v>
      </c>
      <c r="C233" s="925"/>
      <c r="D233" s="921"/>
      <c r="E233" s="921" t="s">
        <v>19</v>
      </c>
      <c r="F233" s="923" t="str">
        <f>VLOOKUP(E233,$S$14:$T$18,2,0)</f>
        <v>-</v>
      </c>
      <c r="G233" s="84"/>
      <c r="H233" s="395"/>
      <c r="I233" s="921"/>
      <c r="J233" s="913">
        <f t="shared" ref="J233" si="73">SUM(K233:O235)</f>
        <v>0</v>
      </c>
      <c r="K233" s="913"/>
      <c r="L233" s="913"/>
      <c r="M233" s="913"/>
      <c r="N233" s="913"/>
      <c r="O233" s="913"/>
      <c r="P233" s="913"/>
      <c r="Q233" s="484"/>
    </row>
    <row r="234" spans="1:17" s="95" customFormat="1" ht="15.75" hidden="1" customHeight="1" outlineLevel="1">
      <c r="A234" s="484"/>
      <c r="B234" s="916"/>
      <c r="C234" s="925"/>
      <c r="D234" s="921"/>
      <c r="E234" s="921"/>
      <c r="F234" s="923"/>
      <c r="G234" s="87"/>
      <c r="H234" s="395"/>
      <c r="I234" s="921"/>
      <c r="J234" s="914"/>
      <c r="K234" s="914"/>
      <c r="L234" s="914"/>
      <c r="M234" s="914"/>
      <c r="N234" s="914"/>
      <c r="O234" s="914"/>
      <c r="P234" s="914"/>
      <c r="Q234" s="484"/>
    </row>
    <row r="235" spans="1:17" s="95" customFormat="1" ht="15.75" hidden="1" customHeight="1" outlineLevel="1">
      <c r="A235" s="484"/>
      <c r="B235" s="917"/>
      <c r="C235" s="926"/>
      <c r="D235" s="922"/>
      <c r="E235" s="922"/>
      <c r="F235" s="924"/>
      <c r="G235" s="92"/>
      <c r="H235" s="396"/>
      <c r="I235" s="922"/>
      <c r="J235" s="915"/>
      <c r="K235" s="915"/>
      <c r="L235" s="915"/>
      <c r="M235" s="915"/>
      <c r="N235" s="915"/>
      <c r="O235" s="915"/>
      <c r="P235" s="915"/>
      <c r="Q235" s="484"/>
    </row>
    <row r="236" spans="1:17" s="95" customFormat="1" ht="15.75" hidden="1" customHeight="1" outlineLevel="1">
      <c r="A236" s="484"/>
      <c r="B236" s="916">
        <v>75</v>
      </c>
      <c r="C236" s="925"/>
      <c r="D236" s="921"/>
      <c r="E236" s="921" t="s">
        <v>19</v>
      </c>
      <c r="F236" s="923" t="str">
        <f>VLOOKUP(E236,$S$14:$T$18,2,0)</f>
        <v>-</v>
      </c>
      <c r="G236" s="84"/>
      <c r="H236" s="395"/>
      <c r="I236" s="921"/>
      <c r="J236" s="913">
        <f t="shared" ref="J236" si="74">SUM(K236:O238)</f>
        <v>0</v>
      </c>
      <c r="K236" s="913"/>
      <c r="L236" s="913"/>
      <c r="M236" s="913"/>
      <c r="N236" s="913"/>
      <c r="O236" s="913"/>
      <c r="P236" s="913"/>
      <c r="Q236" s="484"/>
    </row>
    <row r="237" spans="1:17" s="95" customFormat="1" ht="15.75" hidden="1" customHeight="1" outlineLevel="1">
      <c r="A237" s="484"/>
      <c r="B237" s="916"/>
      <c r="C237" s="925"/>
      <c r="D237" s="921"/>
      <c r="E237" s="921"/>
      <c r="F237" s="923"/>
      <c r="G237" s="87"/>
      <c r="H237" s="395"/>
      <c r="I237" s="921"/>
      <c r="J237" s="914"/>
      <c r="K237" s="914"/>
      <c r="L237" s="914"/>
      <c r="M237" s="914"/>
      <c r="N237" s="914"/>
      <c r="O237" s="914"/>
      <c r="P237" s="914"/>
      <c r="Q237" s="484"/>
    </row>
    <row r="238" spans="1:17" s="95" customFormat="1" ht="15.75" hidden="1" customHeight="1" outlineLevel="1">
      <c r="A238" s="484"/>
      <c r="B238" s="917"/>
      <c r="C238" s="926"/>
      <c r="D238" s="922"/>
      <c r="E238" s="922"/>
      <c r="F238" s="924"/>
      <c r="G238" s="92"/>
      <c r="H238" s="396"/>
      <c r="I238" s="922"/>
      <c r="J238" s="915"/>
      <c r="K238" s="915"/>
      <c r="L238" s="915"/>
      <c r="M238" s="915"/>
      <c r="N238" s="915"/>
      <c r="O238" s="915"/>
      <c r="P238" s="915"/>
      <c r="Q238" s="484"/>
    </row>
    <row r="239" spans="1:17" s="95" customFormat="1" ht="15.75" hidden="1" customHeight="1" outlineLevel="1">
      <c r="A239" s="484"/>
      <c r="B239" s="916">
        <v>76</v>
      </c>
      <c r="C239" s="925"/>
      <c r="D239" s="921"/>
      <c r="E239" s="921" t="s">
        <v>19</v>
      </c>
      <c r="F239" s="923" t="str">
        <f>VLOOKUP(E239,$S$14:$T$18,2,0)</f>
        <v>-</v>
      </c>
      <c r="G239" s="84"/>
      <c r="H239" s="395"/>
      <c r="I239" s="921"/>
      <c r="J239" s="913">
        <f t="shared" ref="J239" si="75">SUM(K239:O241)</f>
        <v>0</v>
      </c>
      <c r="K239" s="913"/>
      <c r="L239" s="913"/>
      <c r="M239" s="913"/>
      <c r="N239" s="913"/>
      <c r="O239" s="913"/>
      <c r="P239" s="913"/>
      <c r="Q239" s="484"/>
    </row>
    <row r="240" spans="1:17" s="95" customFormat="1" ht="15.75" hidden="1" customHeight="1" outlineLevel="1">
      <c r="A240" s="484"/>
      <c r="B240" s="916"/>
      <c r="C240" s="925"/>
      <c r="D240" s="921"/>
      <c r="E240" s="921"/>
      <c r="F240" s="923"/>
      <c r="G240" s="87"/>
      <c r="H240" s="395"/>
      <c r="I240" s="921"/>
      <c r="J240" s="914"/>
      <c r="K240" s="914"/>
      <c r="L240" s="914"/>
      <c r="M240" s="914"/>
      <c r="N240" s="914"/>
      <c r="O240" s="914"/>
      <c r="P240" s="914"/>
      <c r="Q240" s="484"/>
    </row>
    <row r="241" spans="1:17" s="95" customFormat="1" ht="15.75" hidden="1" customHeight="1" outlineLevel="1">
      <c r="A241" s="484"/>
      <c r="B241" s="917"/>
      <c r="C241" s="926"/>
      <c r="D241" s="922"/>
      <c r="E241" s="922"/>
      <c r="F241" s="924"/>
      <c r="G241" s="92"/>
      <c r="H241" s="396"/>
      <c r="I241" s="922"/>
      <c r="J241" s="915"/>
      <c r="K241" s="915"/>
      <c r="L241" s="915"/>
      <c r="M241" s="915"/>
      <c r="N241" s="915"/>
      <c r="O241" s="915"/>
      <c r="P241" s="915"/>
      <c r="Q241" s="484"/>
    </row>
    <row r="242" spans="1:17" s="95" customFormat="1" ht="15.75" hidden="1" customHeight="1" outlineLevel="1">
      <c r="A242" s="484"/>
      <c r="B242" s="916">
        <v>77</v>
      </c>
      <c r="C242" s="925"/>
      <c r="D242" s="921"/>
      <c r="E242" s="921" t="s">
        <v>19</v>
      </c>
      <c r="F242" s="923" t="str">
        <f>VLOOKUP(E242,$S$14:$T$18,2,0)</f>
        <v>-</v>
      </c>
      <c r="G242" s="84"/>
      <c r="H242" s="395"/>
      <c r="I242" s="921"/>
      <c r="J242" s="913">
        <f t="shared" ref="J242" si="76">SUM(K242:O244)</f>
        <v>0</v>
      </c>
      <c r="K242" s="913"/>
      <c r="L242" s="913"/>
      <c r="M242" s="913"/>
      <c r="N242" s="913"/>
      <c r="O242" s="913"/>
      <c r="P242" s="913"/>
      <c r="Q242" s="484"/>
    </row>
    <row r="243" spans="1:17" s="95" customFormat="1" ht="15.75" hidden="1" customHeight="1" outlineLevel="1">
      <c r="A243" s="484"/>
      <c r="B243" s="916"/>
      <c r="C243" s="925"/>
      <c r="D243" s="921"/>
      <c r="E243" s="921"/>
      <c r="F243" s="923"/>
      <c r="G243" s="87"/>
      <c r="H243" s="395"/>
      <c r="I243" s="921"/>
      <c r="J243" s="914"/>
      <c r="K243" s="914"/>
      <c r="L243" s="914"/>
      <c r="M243" s="914"/>
      <c r="N243" s="914"/>
      <c r="O243" s="914"/>
      <c r="P243" s="914"/>
      <c r="Q243" s="484"/>
    </row>
    <row r="244" spans="1:17" s="95" customFormat="1" ht="15.75" hidden="1" customHeight="1" outlineLevel="1">
      <c r="A244" s="484"/>
      <c r="B244" s="917"/>
      <c r="C244" s="926"/>
      <c r="D244" s="922"/>
      <c r="E244" s="922"/>
      <c r="F244" s="924"/>
      <c r="G244" s="92"/>
      <c r="H244" s="396"/>
      <c r="I244" s="922"/>
      <c r="J244" s="915"/>
      <c r="K244" s="915"/>
      <c r="L244" s="915"/>
      <c r="M244" s="915"/>
      <c r="N244" s="915"/>
      <c r="O244" s="915"/>
      <c r="P244" s="915"/>
      <c r="Q244" s="484"/>
    </row>
    <row r="245" spans="1:17" s="95" customFormat="1" ht="15.75" hidden="1" customHeight="1" outlineLevel="1">
      <c r="A245" s="484"/>
      <c r="B245" s="916">
        <v>78</v>
      </c>
      <c r="C245" s="925"/>
      <c r="D245" s="921"/>
      <c r="E245" s="921" t="s">
        <v>19</v>
      </c>
      <c r="F245" s="923" t="str">
        <f>VLOOKUP(E245,$S$14:$T$18,2,0)</f>
        <v>-</v>
      </c>
      <c r="G245" s="84"/>
      <c r="H245" s="395"/>
      <c r="I245" s="921"/>
      <c r="J245" s="913">
        <f t="shared" ref="J245" si="77">SUM(K245:O247)</f>
        <v>0</v>
      </c>
      <c r="K245" s="913"/>
      <c r="L245" s="913"/>
      <c r="M245" s="913"/>
      <c r="N245" s="913"/>
      <c r="O245" s="913"/>
      <c r="P245" s="913"/>
      <c r="Q245" s="484"/>
    </row>
    <row r="246" spans="1:17" s="95" customFormat="1" ht="15.75" hidden="1" customHeight="1" outlineLevel="1">
      <c r="A246" s="484"/>
      <c r="B246" s="916"/>
      <c r="C246" s="925"/>
      <c r="D246" s="921"/>
      <c r="E246" s="921"/>
      <c r="F246" s="923"/>
      <c r="G246" s="87"/>
      <c r="H246" s="395"/>
      <c r="I246" s="921"/>
      <c r="J246" s="914"/>
      <c r="K246" s="914"/>
      <c r="L246" s="914"/>
      <c r="M246" s="914"/>
      <c r="N246" s="914"/>
      <c r="O246" s="914"/>
      <c r="P246" s="914"/>
      <c r="Q246" s="484"/>
    </row>
    <row r="247" spans="1:17" s="95" customFormat="1" ht="15.75" hidden="1" customHeight="1" outlineLevel="1">
      <c r="A247" s="484"/>
      <c r="B247" s="917"/>
      <c r="C247" s="926"/>
      <c r="D247" s="922"/>
      <c r="E247" s="922"/>
      <c r="F247" s="924"/>
      <c r="G247" s="92"/>
      <c r="H247" s="396"/>
      <c r="I247" s="922"/>
      <c r="J247" s="915"/>
      <c r="K247" s="915"/>
      <c r="L247" s="915"/>
      <c r="M247" s="915"/>
      <c r="N247" s="915"/>
      <c r="O247" s="915"/>
      <c r="P247" s="915"/>
      <c r="Q247" s="484"/>
    </row>
    <row r="248" spans="1:17" s="95" customFormat="1" ht="15.75" hidden="1" customHeight="1" outlineLevel="1">
      <c r="A248" s="484"/>
      <c r="B248" s="916">
        <v>79</v>
      </c>
      <c r="C248" s="925"/>
      <c r="D248" s="921"/>
      <c r="E248" s="921" t="s">
        <v>19</v>
      </c>
      <c r="F248" s="923" t="str">
        <f>VLOOKUP(E248,$S$14:$T$18,2,0)</f>
        <v>-</v>
      </c>
      <c r="G248" s="84"/>
      <c r="H248" s="395"/>
      <c r="I248" s="921"/>
      <c r="J248" s="913">
        <f t="shared" ref="J248" si="78">SUM(K248:O250)</f>
        <v>0</v>
      </c>
      <c r="K248" s="913"/>
      <c r="L248" s="913"/>
      <c r="M248" s="913"/>
      <c r="N248" s="913"/>
      <c r="O248" s="913"/>
      <c r="P248" s="913"/>
      <c r="Q248" s="484"/>
    </row>
    <row r="249" spans="1:17" s="95" customFormat="1" ht="15.75" hidden="1" customHeight="1" outlineLevel="1">
      <c r="A249" s="484"/>
      <c r="B249" s="916"/>
      <c r="C249" s="925"/>
      <c r="D249" s="921"/>
      <c r="E249" s="921"/>
      <c r="F249" s="923"/>
      <c r="G249" s="87"/>
      <c r="H249" s="395"/>
      <c r="I249" s="921"/>
      <c r="J249" s="914"/>
      <c r="K249" s="914"/>
      <c r="L249" s="914"/>
      <c r="M249" s="914"/>
      <c r="N249" s="914"/>
      <c r="O249" s="914"/>
      <c r="P249" s="914"/>
      <c r="Q249" s="484"/>
    </row>
    <row r="250" spans="1:17" s="95" customFormat="1" ht="15.75" hidden="1" customHeight="1" outlineLevel="1">
      <c r="A250" s="484"/>
      <c r="B250" s="917"/>
      <c r="C250" s="926"/>
      <c r="D250" s="922"/>
      <c r="E250" s="922"/>
      <c r="F250" s="924"/>
      <c r="G250" s="92"/>
      <c r="H250" s="396"/>
      <c r="I250" s="922"/>
      <c r="J250" s="915"/>
      <c r="K250" s="915"/>
      <c r="L250" s="915"/>
      <c r="M250" s="915"/>
      <c r="N250" s="915"/>
      <c r="O250" s="915"/>
      <c r="P250" s="915"/>
      <c r="Q250" s="484"/>
    </row>
    <row r="251" spans="1:17" s="95" customFormat="1" ht="15.75" hidden="1" customHeight="1" outlineLevel="1">
      <c r="A251" s="484"/>
      <c r="B251" s="916">
        <v>80</v>
      </c>
      <c r="C251" s="925"/>
      <c r="D251" s="921"/>
      <c r="E251" s="921" t="s">
        <v>19</v>
      </c>
      <c r="F251" s="923" t="str">
        <f>VLOOKUP(E251,$S$14:$T$18,2,0)</f>
        <v>-</v>
      </c>
      <c r="G251" s="84"/>
      <c r="H251" s="395"/>
      <c r="I251" s="921"/>
      <c r="J251" s="913">
        <f t="shared" ref="J251" si="79">SUM(K251:O253)</f>
        <v>0</v>
      </c>
      <c r="K251" s="913"/>
      <c r="L251" s="913"/>
      <c r="M251" s="913"/>
      <c r="N251" s="913"/>
      <c r="O251" s="913"/>
      <c r="P251" s="913"/>
      <c r="Q251" s="484"/>
    </row>
    <row r="252" spans="1:17" s="95" customFormat="1" ht="15.75" hidden="1" customHeight="1" outlineLevel="1">
      <c r="A252" s="484"/>
      <c r="B252" s="916"/>
      <c r="C252" s="925"/>
      <c r="D252" s="921"/>
      <c r="E252" s="921"/>
      <c r="F252" s="923"/>
      <c r="G252" s="87"/>
      <c r="H252" s="395"/>
      <c r="I252" s="921"/>
      <c r="J252" s="914"/>
      <c r="K252" s="914"/>
      <c r="L252" s="914"/>
      <c r="M252" s="914"/>
      <c r="N252" s="914"/>
      <c r="O252" s="914"/>
      <c r="P252" s="914"/>
      <c r="Q252" s="484"/>
    </row>
    <row r="253" spans="1:17" s="95" customFormat="1" ht="15.75" hidden="1" customHeight="1" outlineLevel="1">
      <c r="A253" s="484"/>
      <c r="B253" s="917"/>
      <c r="C253" s="926"/>
      <c r="D253" s="922"/>
      <c r="E253" s="922"/>
      <c r="F253" s="924"/>
      <c r="G253" s="92"/>
      <c r="H253" s="396"/>
      <c r="I253" s="922"/>
      <c r="J253" s="915"/>
      <c r="K253" s="915"/>
      <c r="L253" s="915"/>
      <c r="M253" s="915"/>
      <c r="N253" s="915"/>
      <c r="O253" s="915"/>
      <c r="P253" s="915"/>
      <c r="Q253" s="484"/>
    </row>
    <row r="254" spans="1:17" s="95" customFormat="1" ht="15.75" hidden="1" customHeight="1" outlineLevel="1">
      <c r="A254" s="484"/>
      <c r="B254" s="916">
        <v>81</v>
      </c>
      <c r="C254" s="925"/>
      <c r="D254" s="921"/>
      <c r="E254" s="921" t="s">
        <v>19</v>
      </c>
      <c r="F254" s="923" t="str">
        <f>VLOOKUP(E254,$S$14:$T$18,2,0)</f>
        <v>-</v>
      </c>
      <c r="G254" s="84"/>
      <c r="H254" s="395"/>
      <c r="I254" s="921"/>
      <c r="J254" s="913">
        <f t="shared" ref="J254" si="80">SUM(K254:O256)</f>
        <v>0</v>
      </c>
      <c r="K254" s="913"/>
      <c r="L254" s="913"/>
      <c r="M254" s="913"/>
      <c r="N254" s="913"/>
      <c r="O254" s="913"/>
      <c r="P254" s="913"/>
      <c r="Q254" s="484"/>
    </row>
    <row r="255" spans="1:17" s="95" customFormat="1" ht="15.75" hidden="1" customHeight="1" outlineLevel="1">
      <c r="A255" s="484"/>
      <c r="B255" s="916"/>
      <c r="C255" s="925"/>
      <c r="D255" s="921"/>
      <c r="E255" s="921"/>
      <c r="F255" s="923"/>
      <c r="G255" s="87"/>
      <c r="H255" s="395"/>
      <c r="I255" s="921"/>
      <c r="J255" s="914"/>
      <c r="K255" s="914"/>
      <c r="L255" s="914"/>
      <c r="M255" s="914"/>
      <c r="N255" s="914"/>
      <c r="O255" s="914"/>
      <c r="P255" s="914"/>
      <c r="Q255" s="484"/>
    </row>
    <row r="256" spans="1:17" s="95" customFormat="1" ht="15.75" hidden="1" customHeight="1" outlineLevel="1">
      <c r="A256" s="484"/>
      <c r="B256" s="917"/>
      <c r="C256" s="926"/>
      <c r="D256" s="922"/>
      <c r="E256" s="922"/>
      <c r="F256" s="924"/>
      <c r="G256" s="92"/>
      <c r="H256" s="396"/>
      <c r="I256" s="922"/>
      <c r="J256" s="915"/>
      <c r="K256" s="915"/>
      <c r="L256" s="915"/>
      <c r="M256" s="915"/>
      <c r="N256" s="915"/>
      <c r="O256" s="915"/>
      <c r="P256" s="915"/>
      <c r="Q256" s="484"/>
    </row>
    <row r="257" spans="1:17" s="95" customFormat="1" ht="15.75" hidden="1" customHeight="1" outlineLevel="1">
      <c r="A257" s="484"/>
      <c r="B257" s="916">
        <v>82</v>
      </c>
      <c r="C257" s="925"/>
      <c r="D257" s="921"/>
      <c r="E257" s="921" t="s">
        <v>19</v>
      </c>
      <c r="F257" s="923" t="str">
        <f>VLOOKUP(E257,$S$14:$T$18,2,0)</f>
        <v>-</v>
      </c>
      <c r="G257" s="84"/>
      <c r="H257" s="395"/>
      <c r="I257" s="921"/>
      <c r="J257" s="913">
        <f t="shared" ref="J257" si="81">SUM(K257:O259)</f>
        <v>0</v>
      </c>
      <c r="K257" s="913"/>
      <c r="L257" s="913"/>
      <c r="M257" s="913"/>
      <c r="N257" s="913"/>
      <c r="O257" s="913"/>
      <c r="P257" s="913"/>
      <c r="Q257" s="484"/>
    </row>
    <row r="258" spans="1:17" s="95" customFormat="1" ht="15.75" hidden="1" customHeight="1" outlineLevel="1">
      <c r="A258" s="484"/>
      <c r="B258" s="916"/>
      <c r="C258" s="925"/>
      <c r="D258" s="921"/>
      <c r="E258" s="921"/>
      <c r="F258" s="923"/>
      <c r="G258" s="87"/>
      <c r="H258" s="395"/>
      <c r="I258" s="921"/>
      <c r="J258" s="914"/>
      <c r="K258" s="914"/>
      <c r="L258" s="914"/>
      <c r="M258" s="914"/>
      <c r="N258" s="914"/>
      <c r="O258" s="914"/>
      <c r="P258" s="914"/>
      <c r="Q258" s="484"/>
    </row>
    <row r="259" spans="1:17" s="95" customFormat="1" ht="15.75" hidden="1" customHeight="1" outlineLevel="1">
      <c r="A259" s="484"/>
      <c r="B259" s="917"/>
      <c r="C259" s="926"/>
      <c r="D259" s="922"/>
      <c r="E259" s="922"/>
      <c r="F259" s="924"/>
      <c r="G259" s="92"/>
      <c r="H259" s="396"/>
      <c r="I259" s="922"/>
      <c r="J259" s="915"/>
      <c r="K259" s="915"/>
      <c r="L259" s="915"/>
      <c r="M259" s="915"/>
      <c r="N259" s="915"/>
      <c r="O259" s="915"/>
      <c r="P259" s="915"/>
      <c r="Q259" s="484"/>
    </row>
    <row r="260" spans="1:17" s="95" customFormat="1" ht="15.75" hidden="1" customHeight="1" outlineLevel="1">
      <c r="A260" s="484"/>
      <c r="B260" s="916">
        <v>83</v>
      </c>
      <c r="C260" s="925"/>
      <c r="D260" s="921"/>
      <c r="E260" s="921" t="s">
        <v>19</v>
      </c>
      <c r="F260" s="923" t="str">
        <f>VLOOKUP(E260,$S$14:$T$18,2,0)</f>
        <v>-</v>
      </c>
      <c r="G260" s="84"/>
      <c r="H260" s="395"/>
      <c r="I260" s="921"/>
      <c r="J260" s="913">
        <f t="shared" ref="J260" si="82">SUM(K260:O262)</f>
        <v>0</v>
      </c>
      <c r="K260" s="913"/>
      <c r="L260" s="913"/>
      <c r="M260" s="913"/>
      <c r="N260" s="913"/>
      <c r="O260" s="913"/>
      <c r="P260" s="913"/>
      <c r="Q260" s="484"/>
    </row>
    <row r="261" spans="1:17" s="95" customFormat="1" ht="15.75" hidden="1" customHeight="1" outlineLevel="1">
      <c r="A261" s="484"/>
      <c r="B261" s="916"/>
      <c r="C261" s="925"/>
      <c r="D261" s="921"/>
      <c r="E261" s="921"/>
      <c r="F261" s="923"/>
      <c r="G261" s="87"/>
      <c r="H261" s="395"/>
      <c r="I261" s="921"/>
      <c r="J261" s="914"/>
      <c r="K261" s="914"/>
      <c r="L261" s="914"/>
      <c r="M261" s="914"/>
      <c r="N261" s="914"/>
      <c r="O261" s="914"/>
      <c r="P261" s="914"/>
      <c r="Q261" s="484"/>
    </row>
    <row r="262" spans="1:17" s="95" customFormat="1" ht="15.75" hidden="1" customHeight="1" outlineLevel="1">
      <c r="A262" s="484"/>
      <c r="B262" s="917"/>
      <c r="C262" s="926"/>
      <c r="D262" s="922"/>
      <c r="E262" s="922"/>
      <c r="F262" s="924"/>
      <c r="G262" s="92"/>
      <c r="H262" s="396"/>
      <c r="I262" s="922"/>
      <c r="J262" s="915"/>
      <c r="K262" s="915"/>
      <c r="L262" s="915"/>
      <c r="M262" s="915"/>
      <c r="N262" s="915"/>
      <c r="O262" s="915"/>
      <c r="P262" s="915"/>
      <c r="Q262" s="484"/>
    </row>
    <row r="263" spans="1:17" s="95" customFormat="1" ht="15.75" hidden="1" customHeight="1" outlineLevel="1">
      <c r="A263" s="484"/>
      <c r="B263" s="916">
        <v>84</v>
      </c>
      <c r="C263" s="925"/>
      <c r="D263" s="921"/>
      <c r="E263" s="921" t="s">
        <v>19</v>
      </c>
      <c r="F263" s="923" t="str">
        <f>VLOOKUP(E263,$S$14:$T$18,2,0)</f>
        <v>-</v>
      </c>
      <c r="G263" s="84"/>
      <c r="H263" s="395"/>
      <c r="I263" s="921"/>
      <c r="J263" s="913">
        <f t="shared" ref="J263" si="83">SUM(K263:O265)</f>
        <v>0</v>
      </c>
      <c r="K263" s="913"/>
      <c r="L263" s="913"/>
      <c r="M263" s="913"/>
      <c r="N263" s="913"/>
      <c r="O263" s="913"/>
      <c r="P263" s="913"/>
      <c r="Q263" s="484"/>
    </row>
    <row r="264" spans="1:17" s="95" customFormat="1" ht="15.75" hidden="1" customHeight="1" outlineLevel="1">
      <c r="A264" s="484"/>
      <c r="B264" s="916"/>
      <c r="C264" s="925"/>
      <c r="D264" s="921"/>
      <c r="E264" s="921"/>
      <c r="F264" s="923"/>
      <c r="G264" s="87"/>
      <c r="H264" s="395"/>
      <c r="I264" s="921"/>
      <c r="J264" s="914"/>
      <c r="K264" s="914"/>
      <c r="L264" s="914"/>
      <c r="M264" s="914"/>
      <c r="N264" s="914"/>
      <c r="O264" s="914"/>
      <c r="P264" s="914"/>
      <c r="Q264" s="484"/>
    </row>
    <row r="265" spans="1:17" s="95" customFormat="1" ht="15.75" hidden="1" customHeight="1" outlineLevel="1">
      <c r="A265" s="484"/>
      <c r="B265" s="917"/>
      <c r="C265" s="926"/>
      <c r="D265" s="922"/>
      <c r="E265" s="922"/>
      <c r="F265" s="924"/>
      <c r="G265" s="92"/>
      <c r="H265" s="396"/>
      <c r="I265" s="922"/>
      <c r="J265" s="915"/>
      <c r="K265" s="915"/>
      <c r="L265" s="915"/>
      <c r="M265" s="915"/>
      <c r="N265" s="915"/>
      <c r="O265" s="915"/>
      <c r="P265" s="915"/>
      <c r="Q265" s="484"/>
    </row>
    <row r="266" spans="1:17" s="95" customFormat="1" ht="15.75" hidden="1" customHeight="1" outlineLevel="1">
      <c r="A266" s="484"/>
      <c r="B266" s="916">
        <v>85</v>
      </c>
      <c r="C266" s="925"/>
      <c r="D266" s="921"/>
      <c r="E266" s="921" t="s">
        <v>19</v>
      </c>
      <c r="F266" s="923" t="str">
        <f>VLOOKUP(E266,$S$14:$T$18,2,0)</f>
        <v>-</v>
      </c>
      <c r="G266" s="84"/>
      <c r="H266" s="395"/>
      <c r="I266" s="921"/>
      <c r="J266" s="913">
        <f t="shared" ref="J266" si="84">SUM(K266:O268)</f>
        <v>0</v>
      </c>
      <c r="K266" s="913"/>
      <c r="L266" s="913"/>
      <c r="M266" s="913"/>
      <c r="N266" s="913"/>
      <c r="O266" s="913"/>
      <c r="P266" s="913"/>
      <c r="Q266" s="484"/>
    </row>
    <row r="267" spans="1:17" s="95" customFormat="1" ht="15.75" hidden="1" customHeight="1" outlineLevel="1">
      <c r="A267" s="484"/>
      <c r="B267" s="916"/>
      <c r="C267" s="925"/>
      <c r="D267" s="921"/>
      <c r="E267" s="921"/>
      <c r="F267" s="923"/>
      <c r="G267" s="87"/>
      <c r="H267" s="395"/>
      <c r="I267" s="921"/>
      <c r="J267" s="914"/>
      <c r="K267" s="914"/>
      <c r="L267" s="914"/>
      <c r="M267" s="914"/>
      <c r="N267" s="914"/>
      <c r="O267" s="914"/>
      <c r="P267" s="914"/>
      <c r="Q267" s="484"/>
    </row>
    <row r="268" spans="1:17" s="95" customFormat="1" ht="15.75" hidden="1" customHeight="1" outlineLevel="1">
      <c r="A268" s="484"/>
      <c r="B268" s="917"/>
      <c r="C268" s="926"/>
      <c r="D268" s="922"/>
      <c r="E268" s="922"/>
      <c r="F268" s="924"/>
      <c r="G268" s="92"/>
      <c r="H268" s="396"/>
      <c r="I268" s="922"/>
      <c r="J268" s="915"/>
      <c r="K268" s="915"/>
      <c r="L268" s="915"/>
      <c r="M268" s="915"/>
      <c r="N268" s="915"/>
      <c r="O268" s="915"/>
      <c r="P268" s="915"/>
      <c r="Q268" s="484"/>
    </row>
    <row r="269" spans="1:17" s="95" customFormat="1" ht="15.75" hidden="1" customHeight="1" outlineLevel="1">
      <c r="A269" s="484"/>
      <c r="B269" s="916">
        <v>86</v>
      </c>
      <c r="C269" s="925"/>
      <c r="D269" s="921"/>
      <c r="E269" s="921" t="s">
        <v>19</v>
      </c>
      <c r="F269" s="923" t="str">
        <f>VLOOKUP(E269,$S$14:$T$18,2,0)</f>
        <v>-</v>
      </c>
      <c r="G269" s="84"/>
      <c r="H269" s="395"/>
      <c r="I269" s="921"/>
      <c r="J269" s="913">
        <f t="shared" ref="J269" si="85">SUM(K269:O271)</f>
        <v>0</v>
      </c>
      <c r="K269" s="913"/>
      <c r="L269" s="913"/>
      <c r="M269" s="913"/>
      <c r="N269" s="913"/>
      <c r="O269" s="913"/>
      <c r="P269" s="913"/>
      <c r="Q269" s="484"/>
    </row>
    <row r="270" spans="1:17" s="95" customFormat="1" ht="15.75" hidden="1" customHeight="1" outlineLevel="1">
      <c r="A270" s="484"/>
      <c r="B270" s="916"/>
      <c r="C270" s="925"/>
      <c r="D270" s="921"/>
      <c r="E270" s="921"/>
      <c r="F270" s="923"/>
      <c r="G270" s="87"/>
      <c r="H270" s="395"/>
      <c r="I270" s="921"/>
      <c r="J270" s="914"/>
      <c r="K270" s="914"/>
      <c r="L270" s="914"/>
      <c r="M270" s="914"/>
      <c r="N270" s="914"/>
      <c r="O270" s="914"/>
      <c r="P270" s="914"/>
      <c r="Q270" s="484"/>
    </row>
    <row r="271" spans="1:17" s="95" customFormat="1" ht="15.75" hidden="1" customHeight="1" outlineLevel="1">
      <c r="A271" s="484"/>
      <c r="B271" s="917"/>
      <c r="C271" s="926"/>
      <c r="D271" s="922"/>
      <c r="E271" s="922"/>
      <c r="F271" s="924"/>
      <c r="G271" s="92"/>
      <c r="H271" s="396"/>
      <c r="I271" s="922"/>
      <c r="J271" s="915"/>
      <c r="K271" s="915"/>
      <c r="L271" s="915"/>
      <c r="M271" s="915"/>
      <c r="N271" s="915"/>
      <c r="O271" s="915"/>
      <c r="P271" s="915"/>
      <c r="Q271" s="484"/>
    </row>
    <row r="272" spans="1:17" s="95" customFormat="1" ht="15.75" hidden="1" customHeight="1" outlineLevel="1">
      <c r="A272" s="484"/>
      <c r="B272" s="916">
        <v>87</v>
      </c>
      <c r="C272" s="925"/>
      <c r="D272" s="921"/>
      <c r="E272" s="921" t="s">
        <v>19</v>
      </c>
      <c r="F272" s="923" t="str">
        <f>VLOOKUP(E272,$S$14:$T$18,2,0)</f>
        <v>-</v>
      </c>
      <c r="G272" s="84"/>
      <c r="H272" s="395"/>
      <c r="I272" s="921"/>
      <c r="J272" s="913">
        <f t="shared" ref="J272" si="86">SUM(K272:O274)</f>
        <v>0</v>
      </c>
      <c r="K272" s="913"/>
      <c r="L272" s="913"/>
      <c r="M272" s="913"/>
      <c r="N272" s="913"/>
      <c r="O272" s="913"/>
      <c r="P272" s="913"/>
      <c r="Q272" s="484"/>
    </row>
    <row r="273" spans="1:17" s="95" customFormat="1" ht="15.75" hidden="1" customHeight="1" outlineLevel="1">
      <c r="A273" s="484"/>
      <c r="B273" s="916"/>
      <c r="C273" s="925"/>
      <c r="D273" s="921"/>
      <c r="E273" s="921"/>
      <c r="F273" s="923"/>
      <c r="G273" s="87"/>
      <c r="H273" s="395"/>
      <c r="I273" s="921"/>
      <c r="J273" s="914"/>
      <c r="K273" s="914"/>
      <c r="L273" s="914"/>
      <c r="M273" s="914"/>
      <c r="N273" s="914"/>
      <c r="O273" s="914"/>
      <c r="P273" s="914"/>
      <c r="Q273" s="484"/>
    </row>
    <row r="274" spans="1:17" s="95" customFormat="1" ht="15.75" hidden="1" customHeight="1" outlineLevel="1">
      <c r="A274" s="484"/>
      <c r="B274" s="917"/>
      <c r="C274" s="926"/>
      <c r="D274" s="922"/>
      <c r="E274" s="922"/>
      <c r="F274" s="924"/>
      <c r="G274" s="92"/>
      <c r="H274" s="396"/>
      <c r="I274" s="922"/>
      <c r="J274" s="915"/>
      <c r="K274" s="915"/>
      <c r="L274" s="915"/>
      <c r="M274" s="915"/>
      <c r="N274" s="915"/>
      <c r="O274" s="915"/>
      <c r="P274" s="915"/>
      <c r="Q274" s="484"/>
    </row>
    <row r="275" spans="1:17" s="95" customFormat="1" ht="15.75" hidden="1" customHeight="1" outlineLevel="1">
      <c r="A275" s="484"/>
      <c r="B275" s="916">
        <v>88</v>
      </c>
      <c r="C275" s="925"/>
      <c r="D275" s="921"/>
      <c r="E275" s="921" t="s">
        <v>19</v>
      </c>
      <c r="F275" s="923" t="str">
        <f>VLOOKUP(E275,$S$14:$T$18,2,0)</f>
        <v>-</v>
      </c>
      <c r="G275" s="84"/>
      <c r="H275" s="395"/>
      <c r="I275" s="921"/>
      <c r="J275" s="913">
        <f t="shared" ref="J275" si="87">SUM(K275:O277)</f>
        <v>0</v>
      </c>
      <c r="K275" s="913"/>
      <c r="L275" s="913"/>
      <c r="M275" s="913"/>
      <c r="N275" s="913"/>
      <c r="O275" s="913"/>
      <c r="P275" s="913"/>
      <c r="Q275" s="484"/>
    </row>
    <row r="276" spans="1:17" s="95" customFormat="1" ht="15.75" hidden="1" customHeight="1" outlineLevel="1">
      <c r="A276" s="484"/>
      <c r="B276" s="916"/>
      <c r="C276" s="925"/>
      <c r="D276" s="921"/>
      <c r="E276" s="921"/>
      <c r="F276" s="923"/>
      <c r="G276" s="87"/>
      <c r="H276" s="395"/>
      <c r="I276" s="921"/>
      <c r="J276" s="914"/>
      <c r="K276" s="914"/>
      <c r="L276" s="914"/>
      <c r="M276" s="914"/>
      <c r="N276" s="914"/>
      <c r="O276" s="914"/>
      <c r="P276" s="914"/>
      <c r="Q276" s="484"/>
    </row>
    <row r="277" spans="1:17" s="95" customFormat="1" ht="15.75" hidden="1" customHeight="1" outlineLevel="1">
      <c r="A277" s="484"/>
      <c r="B277" s="917"/>
      <c r="C277" s="926"/>
      <c r="D277" s="922"/>
      <c r="E277" s="922"/>
      <c r="F277" s="924"/>
      <c r="G277" s="92"/>
      <c r="H277" s="396"/>
      <c r="I277" s="922"/>
      <c r="J277" s="915"/>
      <c r="K277" s="915"/>
      <c r="L277" s="915"/>
      <c r="M277" s="915"/>
      <c r="N277" s="915"/>
      <c r="O277" s="915"/>
      <c r="P277" s="915"/>
      <c r="Q277" s="484"/>
    </row>
    <row r="278" spans="1:17" s="95" customFormat="1" ht="15.75" hidden="1" customHeight="1" outlineLevel="1">
      <c r="A278" s="484"/>
      <c r="B278" s="916">
        <v>89</v>
      </c>
      <c r="C278" s="925"/>
      <c r="D278" s="921"/>
      <c r="E278" s="921" t="s">
        <v>19</v>
      </c>
      <c r="F278" s="923" t="str">
        <f>VLOOKUP(E278,$S$14:$T$18,2,0)</f>
        <v>-</v>
      </c>
      <c r="G278" s="84"/>
      <c r="H278" s="395"/>
      <c r="I278" s="921"/>
      <c r="J278" s="913">
        <f t="shared" ref="J278" si="88">SUM(K278:O280)</f>
        <v>0</v>
      </c>
      <c r="K278" s="913"/>
      <c r="L278" s="913"/>
      <c r="M278" s="913"/>
      <c r="N278" s="913"/>
      <c r="O278" s="913"/>
      <c r="P278" s="913"/>
      <c r="Q278" s="484"/>
    </row>
    <row r="279" spans="1:17" s="95" customFormat="1" ht="15.75" hidden="1" customHeight="1" outlineLevel="1">
      <c r="A279" s="484"/>
      <c r="B279" s="916"/>
      <c r="C279" s="925"/>
      <c r="D279" s="921"/>
      <c r="E279" s="921"/>
      <c r="F279" s="923"/>
      <c r="G279" s="87"/>
      <c r="H279" s="395"/>
      <c r="I279" s="921"/>
      <c r="J279" s="914"/>
      <c r="K279" s="914"/>
      <c r="L279" s="914"/>
      <c r="M279" s="914"/>
      <c r="N279" s="914"/>
      <c r="O279" s="914"/>
      <c r="P279" s="914"/>
      <c r="Q279" s="484"/>
    </row>
    <row r="280" spans="1:17" s="95" customFormat="1" ht="15.75" hidden="1" customHeight="1" outlineLevel="1">
      <c r="A280" s="484"/>
      <c r="B280" s="917"/>
      <c r="C280" s="926"/>
      <c r="D280" s="922"/>
      <c r="E280" s="922"/>
      <c r="F280" s="924"/>
      <c r="G280" s="92"/>
      <c r="H280" s="396"/>
      <c r="I280" s="922"/>
      <c r="J280" s="915"/>
      <c r="K280" s="915"/>
      <c r="L280" s="915"/>
      <c r="M280" s="915"/>
      <c r="N280" s="915"/>
      <c r="O280" s="915"/>
      <c r="P280" s="915"/>
      <c r="Q280" s="484"/>
    </row>
    <row r="281" spans="1:17" s="95" customFormat="1" ht="15.75" hidden="1" customHeight="1" outlineLevel="1">
      <c r="A281" s="484"/>
      <c r="B281" s="916">
        <v>90</v>
      </c>
      <c r="C281" s="925"/>
      <c r="D281" s="921"/>
      <c r="E281" s="921" t="s">
        <v>19</v>
      </c>
      <c r="F281" s="923" t="str">
        <f>VLOOKUP(E281,$S$14:$T$18,2,0)</f>
        <v>-</v>
      </c>
      <c r="G281" s="84"/>
      <c r="H281" s="395"/>
      <c r="I281" s="921"/>
      <c r="J281" s="913">
        <f t="shared" ref="J281" si="89">SUM(K281:O283)</f>
        <v>0</v>
      </c>
      <c r="K281" s="913"/>
      <c r="L281" s="913"/>
      <c r="M281" s="913"/>
      <c r="N281" s="913"/>
      <c r="O281" s="913"/>
      <c r="P281" s="913"/>
      <c r="Q281" s="484"/>
    </row>
    <row r="282" spans="1:17" s="95" customFormat="1" ht="15.75" hidden="1" customHeight="1" outlineLevel="1">
      <c r="A282" s="484"/>
      <c r="B282" s="916"/>
      <c r="C282" s="925"/>
      <c r="D282" s="921"/>
      <c r="E282" s="921"/>
      <c r="F282" s="923"/>
      <c r="G282" s="87"/>
      <c r="H282" s="395"/>
      <c r="I282" s="921"/>
      <c r="J282" s="914"/>
      <c r="K282" s="914"/>
      <c r="L282" s="914"/>
      <c r="M282" s="914"/>
      <c r="N282" s="914"/>
      <c r="O282" s="914"/>
      <c r="P282" s="914"/>
      <c r="Q282" s="484"/>
    </row>
    <row r="283" spans="1:17" s="95" customFormat="1" ht="15.75" hidden="1" customHeight="1" outlineLevel="1">
      <c r="A283" s="484"/>
      <c r="B283" s="917"/>
      <c r="C283" s="926"/>
      <c r="D283" s="922"/>
      <c r="E283" s="922"/>
      <c r="F283" s="924"/>
      <c r="G283" s="92"/>
      <c r="H283" s="396"/>
      <c r="I283" s="922"/>
      <c r="J283" s="915"/>
      <c r="K283" s="915"/>
      <c r="L283" s="915"/>
      <c r="M283" s="915"/>
      <c r="N283" s="915"/>
      <c r="O283" s="915"/>
      <c r="P283" s="915"/>
      <c r="Q283" s="484"/>
    </row>
    <row r="284" spans="1:17" s="95" customFormat="1" ht="15.75" hidden="1" customHeight="1" outlineLevel="1">
      <c r="A284" s="484"/>
      <c r="B284" s="916">
        <v>91</v>
      </c>
      <c r="C284" s="925"/>
      <c r="D284" s="921"/>
      <c r="E284" s="921" t="s">
        <v>19</v>
      </c>
      <c r="F284" s="923" t="str">
        <f>VLOOKUP(E284,$S$14:$T$18,2,0)</f>
        <v>-</v>
      </c>
      <c r="G284" s="84"/>
      <c r="H284" s="395"/>
      <c r="I284" s="921"/>
      <c r="J284" s="913">
        <f t="shared" ref="J284" si="90">SUM(K284:O286)</f>
        <v>0</v>
      </c>
      <c r="K284" s="913"/>
      <c r="L284" s="913"/>
      <c r="M284" s="913"/>
      <c r="N284" s="913"/>
      <c r="O284" s="913"/>
      <c r="P284" s="913"/>
      <c r="Q284" s="484"/>
    </row>
    <row r="285" spans="1:17" s="95" customFormat="1" ht="15.75" hidden="1" customHeight="1" outlineLevel="1">
      <c r="A285" s="484"/>
      <c r="B285" s="916"/>
      <c r="C285" s="925"/>
      <c r="D285" s="921"/>
      <c r="E285" s="921"/>
      <c r="F285" s="923"/>
      <c r="G285" s="87"/>
      <c r="H285" s="395"/>
      <c r="I285" s="921"/>
      <c r="J285" s="914"/>
      <c r="K285" s="914"/>
      <c r="L285" s="914"/>
      <c r="M285" s="914"/>
      <c r="N285" s="914"/>
      <c r="O285" s="914"/>
      <c r="P285" s="914"/>
      <c r="Q285" s="484"/>
    </row>
    <row r="286" spans="1:17" s="95" customFormat="1" ht="15.75" hidden="1" customHeight="1" outlineLevel="1">
      <c r="A286" s="484"/>
      <c r="B286" s="917"/>
      <c r="C286" s="926"/>
      <c r="D286" s="922"/>
      <c r="E286" s="922"/>
      <c r="F286" s="924"/>
      <c r="G286" s="92"/>
      <c r="H286" s="396"/>
      <c r="I286" s="922"/>
      <c r="J286" s="915"/>
      <c r="K286" s="915"/>
      <c r="L286" s="915"/>
      <c r="M286" s="915"/>
      <c r="N286" s="915"/>
      <c r="O286" s="915"/>
      <c r="P286" s="915"/>
      <c r="Q286" s="484"/>
    </row>
    <row r="287" spans="1:17" s="95" customFormat="1" ht="15.75" hidden="1" customHeight="1" outlineLevel="1">
      <c r="A287" s="484"/>
      <c r="B287" s="916">
        <v>92</v>
      </c>
      <c r="C287" s="925"/>
      <c r="D287" s="921"/>
      <c r="E287" s="921" t="s">
        <v>19</v>
      </c>
      <c r="F287" s="923" t="str">
        <f>VLOOKUP(E287,$S$14:$T$18,2,0)</f>
        <v>-</v>
      </c>
      <c r="G287" s="84"/>
      <c r="H287" s="395"/>
      <c r="I287" s="921"/>
      <c r="J287" s="913">
        <f t="shared" ref="J287" si="91">SUM(K287:O289)</f>
        <v>0</v>
      </c>
      <c r="K287" s="913"/>
      <c r="L287" s="913"/>
      <c r="M287" s="913"/>
      <c r="N287" s="913"/>
      <c r="O287" s="913"/>
      <c r="P287" s="913"/>
      <c r="Q287" s="484"/>
    </row>
    <row r="288" spans="1:17" s="95" customFormat="1" ht="15.75" hidden="1" customHeight="1" outlineLevel="1">
      <c r="A288" s="484"/>
      <c r="B288" s="916"/>
      <c r="C288" s="925"/>
      <c r="D288" s="921"/>
      <c r="E288" s="921"/>
      <c r="F288" s="923"/>
      <c r="G288" s="87"/>
      <c r="H288" s="395"/>
      <c r="I288" s="921"/>
      <c r="J288" s="914"/>
      <c r="K288" s="914"/>
      <c r="L288" s="914"/>
      <c r="M288" s="914"/>
      <c r="N288" s="914"/>
      <c r="O288" s="914"/>
      <c r="P288" s="914"/>
      <c r="Q288" s="484"/>
    </row>
    <row r="289" spans="1:17" s="95" customFormat="1" ht="15.75" hidden="1" customHeight="1" outlineLevel="1">
      <c r="A289" s="484"/>
      <c r="B289" s="917"/>
      <c r="C289" s="926"/>
      <c r="D289" s="922"/>
      <c r="E289" s="922"/>
      <c r="F289" s="924"/>
      <c r="G289" s="92"/>
      <c r="H289" s="396"/>
      <c r="I289" s="922"/>
      <c r="J289" s="915"/>
      <c r="K289" s="915"/>
      <c r="L289" s="915"/>
      <c r="M289" s="915"/>
      <c r="N289" s="915"/>
      <c r="O289" s="915"/>
      <c r="P289" s="915"/>
      <c r="Q289" s="484"/>
    </row>
    <row r="290" spans="1:17" s="95" customFormat="1" ht="15.75" hidden="1" customHeight="1" outlineLevel="1">
      <c r="A290" s="484"/>
      <c r="B290" s="916">
        <v>93</v>
      </c>
      <c r="C290" s="925"/>
      <c r="D290" s="921"/>
      <c r="E290" s="921" t="s">
        <v>19</v>
      </c>
      <c r="F290" s="923" t="str">
        <f>VLOOKUP(E290,$S$14:$T$18,2,0)</f>
        <v>-</v>
      </c>
      <c r="G290" s="84"/>
      <c r="H290" s="395"/>
      <c r="I290" s="921"/>
      <c r="J290" s="913">
        <f t="shared" ref="J290" si="92">SUM(K290:O292)</f>
        <v>0</v>
      </c>
      <c r="K290" s="913"/>
      <c r="L290" s="913"/>
      <c r="M290" s="913"/>
      <c r="N290" s="913"/>
      <c r="O290" s="913"/>
      <c r="P290" s="913"/>
      <c r="Q290" s="484"/>
    </row>
    <row r="291" spans="1:17" s="95" customFormat="1" ht="15.75" hidden="1" customHeight="1" outlineLevel="1">
      <c r="A291" s="484"/>
      <c r="B291" s="916"/>
      <c r="C291" s="925"/>
      <c r="D291" s="921"/>
      <c r="E291" s="921"/>
      <c r="F291" s="923"/>
      <c r="G291" s="87"/>
      <c r="H291" s="395"/>
      <c r="I291" s="921"/>
      <c r="J291" s="914"/>
      <c r="K291" s="914"/>
      <c r="L291" s="914"/>
      <c r="M291" s="914"/>
      <c r="N291" s="914"/>
      <c r="O291" s="914"/>
      <c r="P291" s="914"/>
      <c r="Q291" s="484"/>
    </row>
    <row r="292" spans="1:17" s="95" customFormat="1" ht="15.75" hidden="1" customHeight="1" outlineLevel="1">
      <c r="A292" s="484"/>
      <c r="B292" s="917"/>
      <c r="C292" s="926"/>
      <c r="D292" s="922"/>
      <c r="E292" s="922"/>
      <c r="F292" s="924"/>
      <c r="G292" s="92"/>
      <c r="H292" s="396"/>
      <c r="I292" s="922"/>
      <c r="J292" s="915"/>
      <c r="K292" s="915"/>
      <c r="L292" s="915"/>
      <c r="M292" s="915"/>
      <c r="N292" s="915"/>
      <c r="O292" s="915"/>
      <c r="P292" s="915"/>
      <c r="Q292" s="484"/>
    </row>
    <row r="293" spans="1:17" s="95" customFormat="1" ht="15.75" hidden="1" customHeight="1" outlineLevel="1">
      <c r="A293" s="484"/>
      <c r="B293" s="916">
        <v>94</v>
      </c>
      <c r="C293" s="925"/>
      <c r="D293" s="921"/>
      <c r="E293" s="921" t="s">
        <v>19</v>
      </c>
      <c r="F293" s="923" t="str">
        <f>VLOOKUP(E293,$S$14:$T$18,2,0)</f>
        <v>-</v>
      </c>
      <c r="G293" s="84"/>
      <c r="H293" s="395"/>
      <c r="I293" s="921"/>
      <c r="J293" s="913">
        <f t="shared" ref="J293" si="93">SUM(K293:O295)</f>
        <v>0</v>
      </c>
      <c r="K293" s="913"/>
      <c r="L293" s="913"/>
      <c r="M293" s="913"/>
      <c r="N293" s="913"/>
      <c r="O293" s="913"/>
      <c r="P293" s="913"/>
      <c r="Q293" s="484"/>
    </row>
    <row r="294" spans="1:17" s="95" customFormat="1" ht="15.75" hidden="1" customHeight="1" outlineLevel="1">
      <c r="A294" s="484"/>
      <c r="B294" s="916"/>
      <c r="C294" s="925"/>
      <c r="D294" s="921"/>
      <c r="E294" s="921"/>
      <c r="F294" s="923"/>
      <c r="G294" s="87"/>
      <c r="H294" s="395"/>
      <c r="I294" s="921"/>
      <c r="J294" s="914"/>
      <c r="K294" s="914"/>
      <c r="L294" s="914"/>
      <c r="M294" s="914"/>
      <c r="N294" s="914"/>
      <c r="O294" s="914"/>
      <c r="P294" s="914"/>
      <c r="Q294" s="484"/>
    </row>
    <row r="295" spans="1:17" s="95" customFormat="1" ht="15.75" hidden="1" customHeight="1" outlineLevel="1">
      <c r="A295" s="484"/>
      <c r="B295" s="917"/>
      <c r="C295" s="926"/>
      <c r="D295" s="922"/>
      <c r="E295" s="922"/>
      <c r="F295" s="924"/>
      <c r="G295" s="92"/>
      <c r="H295" s="396"/>
      <c r="I295" s="922"/>
      <c r="J295" s="915"/>
      <c r="K295" s="915"/>
      <c r="L295" s="915"/>
      <c r="M295" s="915"/>
      <c r="N295" s="915"/>
      <c r="O295" s="915"/>
      <c r="P295" s="915"/>
      <c r="Q295" s="484"/>
    </row>
    <row r="296" spans="1:17" s="95" customFormat="1" ht="15.75" hidden="1" customHeight="1" outlineLevel="1">
      <c r="A296" s="484"/>
      <c r="B296" s="916">
        <v>95</v>
      </c>
      <c r="C296" s="925"/>
      <c r="D296" s="921"/>
      <c r="E296" s="921" t="s">
        <v>19</v>
      </c>
      <c r="F296" s="923" t="str">
        <f>VLOOKUP(E296,$S$14:$T$18,2,0)</f>
        <v>-</v>
      </c>
      <c r="G296" s="84"/>
      <c r="H296" s="395"/>
      <c r="I296" s="921"/>
      <c r="J296" s="913">
        <f t="shared" ref="J296" si="94">SUM(K296:O298)</f>
        <v>0</v>
      </c>
      <c r="K296" s="913"/>
      <c r="L296" s="913"/>
      <c r="M296" s="913"/>
      <c r="N296" s="913"/>
      <c r="O296" s="913"/>
      <c r="P296" s="913"/>
      <c r="Q296" s="484"/>
    </row>
    <row r="297" spans="1:17" s="95" customFormat="1" ht="15.75" hidden="1" customHeight="1" outlineLevel="1">
      <c r="A297" s="484"/>
      <c r="B297" s="916"/>
      <c r="C297" s="925"/>
      <c r="D297" s="921"/>
      <c r="E297" s="921"/>
      <c r="F297" s="923"/>
      <c r="G297" s="87"/>
      <c r="H297" s="395"/>
      <c r="I297" s="921"/>
      <c r="J297" s="914"/>
      <c r="K297" s="914"/>
      <c r="L297" s="914"/>
      <c r="M297" s="914"/>
      <c r="N297" s="914"/>
      <c r="O297" s="914"/>
      <c r="P297" s="914"/>
      <c r="Q297" s="484"/>
    </row>
    <row r="298" spans="1:17" s="95" customFormat="1" ht="15.75" hidden="1" customHeight="1" outlineLevel="1">
      <c r="A298" s="484"/>
      <c r="B298" s="917"/>
      <c r="C298" s="926"/>
      <c r="D298" s="922"/>
      <c r="E298" s="922"/>
      <c r="F298" s="924"/>
      <c r="G298" s="92"/>
      <c r="H298" s="396"/>
      <c r="I298" s="922"/>
      <c r="J298" s="915"/>
      <c r="K298" s="915"/>
      <c r="L298" s="915"/>
      <c r="M298" s="915"/>
      <c r="N298" s="915"/>
      <c r="O298" s="915"/>
      <c r="P298" s="915"/>
      <c r="Q298" s="484"/>
    </row>
    <row r="299" spans="1:17" s="95" customFormat="1" ht="15.75" hidden="1" customHeight="1" outlineLevel="1">
      <c r="A299" s="484"/>
      <c r="B299" s="916">
        <v>96</v>
      </c>
      <c r="C299" s="925"/>
      <c r="D299" s="921"/>
      <c r="E299" s="921" t="s">
        <v>19</v>
      </c>
      <c r="F299" s="923" t="str">
        <f>VLOOKUP(E299,$S$14:$T$18,2,0)</f>
        <v>-</v>
      </c>
      <c r="G299" s="84"/>
      <c r="H299" s="395"/>
      <c r="I299" s="921"/>
      <c r="J299" s="913">
        <f t="shared" ref="J299" si="95">SUM(K299:O301)</f>
        <v>0</v>
      </c>
      <c r="K299" s="913"/>
      <c r="L299" s="913"/>
      <c r="M299" s="913"/>
      <c r="N299" s="913"/>
      <c r="O299" s="913"/>
      <c r="P299" s="913"/>
      <c r="Q299" s="484"/>
    </row>
    <row r="300" spans="1:17" s="95" customFormat="1" ht="15.75" hidden="1" customHeight="1" outlineLevel="1">
      <c r="A300" s="484"/>
      <c r="B300" s="916"/>
      <c r="C300" s="925"/>
      <c r="D300" s="921"/>
      <c r="E300" s="921"/>
      <c r="F300" s="923"/>
      <c r="G300" s="87"/>
      <c r="H300" s="395"/>
      <c r="I300" s="921"/>
      <c r="J300" s="914"/>
      <c r="K300" s="914"/>
      <c r="L300" s="914"/>
      <c r="M300" s="914"/>
      <c r="N300" s="914"/>
      <c r="O300" s="914"/>
      <c r="P300" s="914"/>
      <c r="Q300" s="484"/>
    </row>
    <row r="301" spans="1:17" s="95" customFormat="1" ht="15.75" hidden="1" customHeight="1" outlineLevel="1">
      <c r="A301" s="484"/>
      <c r="B301" s="917"/>
      <c r="C301" s="926"/>
      <c r="D301" s="922"/>
      <c r="E301" s="922"/>
      <c r="F301" s="924"/>
      <c r="G301" s="92"/>
      <c r="H301" s="396"/>
      <c r="I301" s="922"/>
      <c r="J301" s="915"/>
      <c r="K301" s="915"/>
      <c r="L301" s="915"/>
      <c r="M301" s="915"/>
      <c r="N301" s="915"/>
      <c r="O301" s="915"/>
      <c r="P301" s="915"/>
      <c r="Q301" s="484"/>
    </row>
    <row r="302" spans="1:17" s="95" customFormat="1" ht="15.75" hidden="1" customHeight="1" outlineLevel="1">
      <c r="A302" s="484"/>
      <c r="B302" s="916">
        <v>97</v>
      </c>
      <c r="C302" s="925"/>
      <c r="D302" s="921"/>
      <c r="E302" s="921" t="s">
        <v>19</v>
      </c>
      <c r="F302" s="923" t="str">
        <f>VLOOKUP(E302,$S$14:$T$18,2,0)</f>
        <v>-</v>
      </c>
      <c r="G302" s="84"/>
      <c r="H302" s="395"/>
      <c r="I302" s="921"/>
      <c r="J302" s="913">
        <f t="shared" ref="J302" si="96">SUM(K302:O304)</f>
        <v>0</v>
      </c>
      <c r="K302" s="913"/>
      <c r="L302" s="913"/>
      <c r="M302" s="913"/>
      <c r="N302" s="913"/>
      <c r="O302" s="913"/>
      <c r="P302" s="913"/>
      <c r="Q302" s="484"/>
    </row>
    <row r="303" spans="1:17" s="95" customFormat="1" ht="15.75" hidden="1" customHeight="1" outlineLevel="1">
      <c r="A303" s="484"/>
      <c r="B303" s="916"/>
      <c r="C303" s="925"/>
      <c r="D303" s="921"/>
      <c r="E303" s="921"/>
      <c r="F303" s="923"/>
      <c r="G303" s="87"/>
      <c r="H303" s="395"/>
      <c r="I303" s="921"/>
      <c r="J303" s="914"/>
      <c r="K303" s="914"/>
      <c r="L303" s="914"/>
      <c r="M303" s="914"/>
      <c r="N303" s="914"/>
      <c r="O303" s="914"/>
      <c r="P303" s="914"/>
      <c r="Q303" s="484"/>
    </row>
    <row r="304" spans="1:17" s="95" customFormat="1" ht="15.75" hidden="1" customHeight="1" outlineLevel="1">
      <c r="A304" s="484"/>
      <c r="B304" s="917"/>
      <c r="C304" s="926"/>
      <c r="D304" s="922"/>
      <c r="E304" s="922"/>
      <c r="F304" s="924"/>
      <c r="G304" s="92"/>
      <c r="H304" s="396"/>
      <c r="I304" s="922"/>
      <c r="J304" s="915"/>
      <c r="K304" s="915"/>
      <c r="L304" s="915"/>
      <c r="M304" s="915"/>
      <c r="N304" s="915"/>
      <c r="O304" s="915"/>
      <c r="P304" s="915"/>
      <c r="Q304" s="484"/>
    </row>
    <row r="305" spans="1:17" s="95" customFormat="1" ht="15.75" hidden="1" customHeight="1" outlineLevel="1">
      <c r="A305" s="484"/>
      <c r="B305" s="916">
        <v>98</v>
      </c>
      <c r="C305" s="925"/>
      <c r="D305" s="921"/>
      <c r="E305" s="921" t="s">
        <v>19</v>
      </c>
      <c r="F305" s="923" t="str">
        <f>VLOOKUP(E305,$S$14:$T$18,2,0)</f>
        <v>-</v>
      </c>
      <c r="G305" s="84"/>
      <c r="H305" s="395"/>
      <c r="I305" s="921"/>
      <c r="J305" s="913">
        <f t="shared" ref="J305" si="97">SUM(K305:O307)</f>
        <v>0</v>
      </c>
      <c r="K305" s="913"/>
      <c r="L305" s="913"/>
      <c r="M305" s="913"/>
      <c r="N305" s="913"/>
      <c r="O305" s="913"/>
      <c r="P305" s="913"/>
      <c r="Q305" s="484"/>
    </row>
    <row r="306" spans="1:17" s="95" customFormat="1" ht="15.75" hidden="1" customHeight="1" outlineLevel="1">
      <c r="A306" s="484"/>
      <c r="B306" s="916"/>
      <c r="C306" s="925"/>
      <c r="D306" s="921"/>
      <c r="E306" s="921"/>
      <c r="F306" s="923"/>
      <c r="G306" s="87"/>
      <c r="H306" s="395"/>
      <c r="I306" s="921"/>
      <c r="J306" s="914"/>
      <c r="K306" s="914"/>
      <c r="L306" s="914"/>
      <c r="M306" s="914"/>
      <c r="N306" s="914"/>
      <c r="O306" s="914"/>
      <c r="P306" s="914"/>
      <c r="Q306" s="484"/>
    </row>
    <row r="307" spans="1:17" s="95" customFormat="1" ht="15.75" hidden="1" customHeight="1" outlineLevel="1">
      <c r="A307" s="484"/>
      <c r="B307" s="917"/>
      <c r="C307" s="926"/>
      <c r="D307" s="922"/>
      <c r="E307" s="922"/>
      <c r="F307" s="924"/>
      <c r="G307" s="92"/>
      <c r="H307" s="396"/>
      <c r="I307" s="922"/>
      <c r="J307" s="915"/>
      <c r="K307" s="915"/>
      <c r="L307" s="915"/>
      <c r="M307" s="915"/>
      <c r="N307" s="915"/>
      <c r="O307" s="915"/>
      <c r="P307" s="915"/>
      <c r="Q307" s="484"/>
    </row>
    <row r="308" spans="1:17" s="95" customFormat="1" ht="15.75" hidden="1" customHeight="1" outlineLevel="1">
      <c r="A308" s="484"/>
      <c r="B308" s="916">
        <v>99</v>
      </c>
      <c r="C308" s="925"/>
      <c r="D308" s="921"/>
      <c r="E308" s="921" t="s">
        <v>19</v>
      </c>
      <c r="F308" s="923" t="str">
        <f>VLOOKUP(E308,$S$14:$T$18,2,0)</f>
        <v>-</v>
      </c>
      <c r="G308" s="84"/>
      <c r="H308" s="395"/>
      <c r="I308" s="921"/>
      <c r="J308" s="913">
        <f t="shared" ref="J308" si="98">SUM(K308:O310)</f>
        <v>0</v>
      </c>
      <c r="K308" s="913"/>
      <c r="L308" s="913"/>
      <c r="M308" s="913"/>
      <c r="N308" s="913"/>
      <c r="O308" s="913"/>
      <c r="P308" s="913"/>
      <c r="Q308" s="484"/>
    </row>
    <row r="309" spans="1:17" s="95" customFormat="1" ht="15.75" hidden="1" customHeight="1" outlineLevel="1">
      <c r="A309" s="484"/>
      <c r="B309" s="916"/>
      <c r="C309" s="925"/>
      <c r="D309" s="921"/>
      <c r="E309" s="921"/>
      <c r="F309" s="923"/>
      <c r="G309" s="87"/>
      <c r="H309" s="395"/>
      <c r="I309" s="921"/>
      <c r="J309" s="914"/>
      <c r="K309" s="914"/>
      <c r="L309" s="914"/>
      <c r="M309" s="914"/>
      <c r="N309" s="914"/>
      <c r="O309" s="914"/>
      <c r="P309" s="914"/>
      <c r="Q309" s="484"/>
    </row>
    <row r="310" spans="1:17" s="95" customFormat="1" ht="15.75" hidden="1" customHeight="1" outlineLevel="1">
      <c r="A310" s="484"/>
      <c r="B310" s="917"/>
      <c r="C310" s="926"/>
      <c r="D310" s="922"/>
      <c r="E310" s="922"/>
      <c r="F310" s="924"/>
      <c r="G310" s="92"/>
      <c r="H310" s="396"/>
      <c r="I310" s="922"/>
      <c r="J310" s="915"/>
      <c r="K310" s="915"/>
      <c r="L310" s="915"/>
      <c r="M310" s="915"/>
      <c r="N310" s="915"/>
      <c r="O310" s="915"/>
      <c r="P310" s="915"/>
      <c r="Q310" s="484"/>
    </row>
    <row r="311" spans="1:17" s="95" customFormat="1" ht="15.75" hidden="1" customHeight="1" outlineLevel="1">
      <c r="A311" s="484"/>
      <c r="B311" s="916">
        <v>100</v>
      </c>
      <c r="C311" s="925"/>
      <c r="D311" s="921"/>
      <c r="E311" s="921" t="s">
        <v>19</v>
      </c>
      <c r="F311" s="923" t="str">
        <f>VLOOKUP(E311,$S$14:$T$18,2,0)</f>
        <v>-</v>
      </c>
      <c r="G311" s="84"/>
      <c r="H311" s="395"/>
      <c r="I311" s="921"/>
      <c r="J311" s="913">
        <f t="shared" ref="J311" si="99">SUM(K311:O313)</f>
        <v>0</v>
      </c>
      <c r="K311" s="913"/>
      <c r="L311" s="913"/>
      <c r="M311" s="913"/>
      <c r="N311" s="913"/>
      <c r="O311" s="913"/>
      <c r="P311" s="913"/>
      <c r="Q311" s="484"/>
    </row>
    <row r="312" spans="1:17" s="95" customFormat="1" ht="15.75" hidden="1" customHeight="1" outlineLevel="1">
      <c r="A312" s="484"/>
      <c r="B312" s="916"/>
      <c r="C312" s="925"/>
      <c r="D312" s="921"/>
      <c r="E312" s="921"/>
      <c r="F312" s="923"/>
      <c r="G312" s="87"/>
      <c r="H312" s="395"/>
      <c r="I312" s="921"/>
      <c r="J312" s="914"/>
      <c r="K312" s="914"/>
      <c r="L312" s="914"/>
      <c r="M312" s="914"/>
      <c r="N312" s="914"/>
      <c r="O312" s="914"/>
      <c r="P312" s="914"/>
      <c r="Q312" s="484"/>
    </row>
    <row r="313" spans="1:17" s="95" customFormat="1" ht="15.75" hidden="1" customHeight="1" outlineLevel="1">
      <c r="A313" s="484"/>
      <c r="B313" s="917"/>
      <c r="C313" s="926"/>
      <c r="D313" s="922"/>
      <c r="E313" s="922"/>
      <c r="F313" s="924"/>
      <c r="G313" s="92"/>
      <c r="H313" s="396"/>
      <c r="I313" s="922"/>
      <c r="J313" s="915"/>
      <c r="K313" s="915"/>
      <c r="L313" s="915"/>
      <c r="M313" s="915"/>
      <c r="N313" s="915"/>
      <c r="O313" s="915"/>
      <c r="P313" s="915"/>
      <c r="Q313" s="484"/>
    </row>
    <row r="314" spans="1:17" s="95" customFormat="1" ht="15.75" hidden="1" customHeight="1" outlineLevel="1">
      <c r="A314" s="484"/>
      <c r="B314" s="916">
        <v>101</v>
      </c>
      <c r="C314" s="925"/>
      <c r="D314" s="921"/>
      <c r="E314" s="921" t="s">
        <v>19</v>
      </c>
      <c r="F314" s="923" t="str">
        <f>VLOOKUP(E314,$S$14:$T$18,2,0)</f>
        <v>-</v>
      </c>
      <c r="G314" s="84"/>
      <c r="H314" s="395"/>
      <c r="I314" s="921"/>
      <c r="J314" s="913">
        <f t="shared" ref="J314" si="100">SUM(K314:O316)</f>
        <v>0</v>
      </c>
      <c r="K314" s="913"/>
      <c r="L314" s="913"/>
      <c r="M314" s="913"/>
      <c r="N314" s="913"/>
      <c r="O314" s="913"/>
      <c r="P314" s="913"/>
      <c r="Q314" s="484"/>
    </row>
    <row r="315" spans="1:17" s="95" customFormat="1" ht="15.75" hidden="1" customHeight="1" outlineLevel="1">
      <c r="A315" s="484"/>
      <c r="B315" s="916"/>
      <c r="C315" s="925"/>
      <c r="D315" s="921"/>
      <c r="E315" s="921"/>
      <c r="F315" s="923"/>
      <c r="G315" s="87"/>
      <c r="H315" s="395"/>
      <c r="I315" s="921"/>
      <c r="J315" s="914"/>
      <c r="K315" s="914"/>
      <c r="L315" s="914"/>
      <c r="M315" s="914"/>
      <c r="N315" s="914"/>
      <c r="O315" s="914"/>
      <c r="P315" s="914"/>
      <c r="Q315" s="484"/>
    </row>
    <row r="316" spans="1:17" s="95" customFormat="1" ht="15.75" hidden="1" customHeight="1" outlineLevel="1">
      <c r="A316" s="484"/>
      <c r="B316" s="917"/>
      <c r="C316" s="926"/>
      <c r="D316" s="922"/>
      <c r="E316" s="922"/>
      <c r="F316" s="924"/>
      <c r="G316" s="92"/>
      <c r="H316" s="396"/>
      <c r="I316" s="922"/>
      <c r="J316" s="915"/>
      <c r="K316" s="915"/>
      <c r="L316" s="915"/>
      <c r="M316" s="915"/>
      <c r="N316" s="915"/>
      <c r="O316" s="915"/>
      <c r="P316" s="915"/>
      <c r="Q316" s="484"/>
    </row>
    <row r="317" spans="1:17" s="95" customFormat="1" ht="15.75" hidden="1" customHeight="1" outlineLevel="1">
      <c r="A317" s="484"/>
      <c r="B317" s="916">
        <v>102</v>
      </c>
      <c r="C317" s="925"/>
      <c r="D317" s="921"/>
      <c r="E317" s="921" t="s">
        <v>19</v>
      </c>
      <c r="F317" s="923" t="str">
        <f>VLOOKUP(E317,$S$14:$T$18,2,0)</f>
        <v>-</v>
      </c>
      <c r="G317" s="84"/>
      <c r="H317" s="395"/>
      <c r="I317" s="921"/>
      <c r="J317" s="913">
        <f t="shared" ref="J317" si="101">SUM(K317:O319)</f>
        <v>0</v>
      </c>
      <c r="K317" s="913"/>
      <c r="L317" s="913"/>
      <c r="M317" s="913"/>
      <c r="N317" s="913"/>
      <c r="O317" s="913"/>
      <c r="P317" s="913"/>
      <c r="Q317" s="484"/>
    </row>
    <row r="318" spans="1:17" s="95" customFormat="1" ht="15.75" hidden="1" customHeight="1" outlineLevel="1">
      <c r="A318" s="484"/>
      <c r="B318" s="916"/>
      <c r="C318" s="925"/>
      <c r="D318" s="921"/>
      <c r="E318" s="921"/>
      <c r="F318" s="923"/>
      <c r="G318" s="87"/>
      <c r="H318" s="395"/>
      <c r="I318" s="921"/>
      <c r="J318" s="914"/>
      <c r="K318" s="914"/>
      <c r="L318" s="914"/>
      <c r="M318" s="914"/>
      <c r="N318" s="914"/>
      <c r="O318" s="914"/>
      <c r="P318" s="914"/>
      <c r="Q318" s="484"/>
    </row>
    <row r="319" spans="1:17" s="95" customFormat="1" ht="15.75" hidden="1" customHeight="1" outlineLevel="1">
      <c r="A319" s="484"/>
      <c r="B319" s="917"/>
      <c r="C319" s="926"/>
      <c r="D319" s="922"/>
      <c r="E319" s="922"/>
      <c r="F319" s="924"/>
      <c r="G319" s="92"/>
      <c r="H319" s="396"/>
      <c r="I319" s="922"/>
      <c r="J319" s="915"/>
      <c r="K319" s="915"/>
      <c r="L319" s="915"/>
      <c r="M319" s="915"/>
      <c r="N319" s="915"/>
      <c r="O319" s="915"/>
      <c r="P319" s="915"/>
      <c r="Q319" s="484"/>
    </row>
    <row r="320" spans="1:17" s="95" customFormat="1" ht="15.75" hidden="1" customHeight="1" outlineLevel="1">
      <c r="A320" s="484"/>
      <c r="B320" s="916">
        <v>103</v>
      </c>
      <c r="C320" s="925"/>
      <c r="D320" s="921"/>
      <c r="E320" s="921" t="s">
        <v>19</v>
      </c>
      <c r="F320" s="923" t="str">
        <f>VLOOKUP(E320,$S$14:$T$18,2,0)</f>
        <v>-</v>
      </c>
      <c r="G320" s="84"/>
      <c r="H320" s="395"/>
      <c r="I320" s="921"/>
      <c r="J320" s="913">
        <f t="shared" ref="J320" si="102">SUM(K320:O322)</f>
        <v>0</v>
      </c>
      <c r="K320" s="913"/>
      <c r="L320" s="913"/>
      <c r="M320" s="913"/>
      <c r="N320" s="913"/>
      <c r="O320" s="913"/>
      <c r="P320" s="913"/>
      <c r="Q320" s="484"/>
    </row>
    <row r="321" spans="1:17" s="95" customFormat="1" ht="15.75" hidden="1" customHeight="1" outlineLevel="1">
      <c r="A321" s="484"/>
      <c r="B321" s="916"/>
      <c r="C321" s="925"/>
      <c r="D321" s="921"/>
      <c r="E321" s="921"/>
      <c r="F321" s="923"/>
      <c r="G321" s="87"/>
      <c r="H321" s="395"/>
      <c r="I321" s="921"/>
      <c r="J321" s="914"/>
      <c r="K321" s="914"/>
      <c r="L321" s="914"/>
      <c r="M321" s="914"/>
      <c r="N321" s="914"/>
      <c r="O321" s="914"/>
      <c r="P321" s="914"/>
      <c r="Q321" s="484"/>
    </row>
    <row r="322" spans="1:17" s="95" customFormat="1" ht="15.75" hidden="1" customHeight="1" outlineLevel="1">
      <c r="A322" s="484"/>
      <c r="B322" s="917"/>
      <c r="C322" s="926"/>
      <c r="D322" s="922"/>
      <c r="E322" s="922"/>
      <c r="F322" s="924"/>
      <c r="G322" s="92"/>
      <c r="H322" s="396"/>
      <c r="I322" s="922"/>
      <c r="J322" s="915"/>
      <c r="K322" s="915"/>
      <c r="L322" s="915"/>
      <c r="M322" s="915"/>
      <c r="N322" s="915"/>
      <c r="O322" s="915"/>
      <c r="P322" s="915"/>
      <c r="Q322" s="484"/>
    </row>
    <row r="323" spans="1:17" s="95" customFormat="1" ht="15.75" hidden="1" customHeight="1" outlineLevel="1">
      <c r="A323" s="484"/>
      <c r="B323" s="916">
        <v>104</v>
      </c>
      <c r="C323" s="925"/>
      <c r="D323" s="921"/>
      <c r="E323" s="921" t="s">
        <v>19</v>
      </c>
      <c r="F323" s="923" t="str">
        <f>VLOOKUP(E323,$S$14:$T$18,2,0)</f>
        <v>-</v>
      </c>
      <c r="G323" s="84"/>
      <c r="H323" s="395"/>
      <c r="I323" s="921"/>
      <c r="J323" s="913">
        <f t="shared" ref="J323" si="103">SUM(K323:O325)</f>
        <v>0</v>
      </c>
      <c r="K323" s="913"/>
      <c r="L323" s="913"/>
      <c r="M323" s="913"/>
      <c r="N323" s="913"/>
      <c r="O323" s="913"/>
      <c r="P323" s="913"/>
      <c r="Q323" s="484"/>
    </row>
    <row r="324" spans="1:17" s="95" customFormat="1" ht="15.75" hidden="1" customHeight="1" outlineLevel="1">
      <c r="A324" s="484"/>
      <c r="B324" s="916"/>
      <c r="C324" s="925"/>
      <c r="D324" s="921"/>
      <c r="E324" s="921"/>
      <c r="F324" s="923"/>
      <c r="G324" s="87"/>
      <c r="H324" s="395"/>
      <c r="I324" s="921"/>
      <c r="J324" s="914"/>
      <c r="K324" s="914"/>
      <c r="L324" s="914"/>
      <c r="M324" s="914"/>
      <c r="N324" s="914"/>
      <c r="O324" s="914"/>
      <c r="P324" s="914"/>
      <c r="Q324" s="484"/>
    </row>
    <row r="325" spans="1:17" s="95" customFormat="1" ht="15.75" hidden="1" customHeight="1" outlineLevel="1">
      <c r="A325" s="484"/>
      <c r="B325" s="917"/>
      <c r="C325" s="926"/>
      <c r="D325" s="922"/>
      <c r="E325" s="922"/>
      <c r="F325" s="924"/>
      <c r="G325" s="92"/>
      <c r="H325" s="396"/>
      <c r="I325" s="922"/>
      <c r="J325" s="915"/>
      <c r="K325" s="915"/>
      <c r="L325" s="915"/>
      <c r="M325" s="915"/>
      <c r="N325" s="915"/>
      <c r="O325" s="915"/>
      <c r="P325" s="915"/>
      <c r="Q325" s="484"/>
    </row>
    <row r="326" spans="1:17" s="95" customFormat="1" ht="15.75" hidden="1" customHeight="1" outlineLevel="1">
      <c r="A326" s="484"/>
      <c r="B326" s="916">
        <v>105</v>
      </c>
      <c r="C326" s="925"/>
      <c r="D326" s="921"/>
      <c r="E326" s="921" t="s">
        <v>19</v>
      </c>
      <c r="F326" s="923" t="str">
        <f>VLOOKUP(E326,$S$14:$T$18,2,0)</f>
        <v>-</v>
      </c>
      <c r="G326" s="84"/>
      <c r="H326" s="395"/>
      <c r="I326" s="921"/>
      <c r="J326" s="913">
        <f t="shared" ref="J326" si="104">SUM(K326:O328)</f>
        <v>0</v>
      </c>
      <c r="K326" s="913"/>
      <c r="L326" s="913"/>
      <c r="M326" s="913"/>
      <c r="N326" s="913"/>
      <c r="O326" s="913"/>
      <c r="P326" s="913"/>
      <c r="Q326" s="484"/>
    </row>
    <row r="327" spans="1:17" s="95" customFormat="1" ht="15.75" hidden="1" customHeight="1" outlineLevel="1">
      <c r="A327" s="484"/>
      <c r="B327" s="916"/>
      <c r="C327" s="925"/>
      <c r="D327" s="921"/>
      <c r="E327" s="921"/>
      <c r="F327" s="923"/>
      <c r="G327" s="87"/>
      <c r="H327" s="395"/>
      <c r="I327" s="921"/>
      <c r="J327" s="914"/>
      <c r="K327" s="914"/>
      <c r="L327" s="914"/>
      <c r="M327" s="914"/>
      <c r="N327" s="914"/>
      <c r="O327" s="914"/>
      <c r="P327" s="914"/>
      <c r="Q327" s="484"/>
    </row>
    <row r="328" spans="1:17" s="95" customFormat="1" ht="15.75" hidden="1" customHeight="1" outlineLevel="1">
      <c r="A328" s="484"/>
      <c r="B328" s="917"/>
      <c r="C328" s="926"/>
      <c r="D328" s="922"/>
      <c r="E328" s="922"/>
      <c r="F328" s="924"/>
      <c r="G328" s="92"/>
      <c r="H328" s="396"/>
      <c r="I328" s="922"/>
      <c r="J328" s="915"/>
      <c r="K328" s="915"/>
      <c r="L328" s="915"/>
      <c r="M328" s="915"/>
      <c r="N328" s="915"/>
      <c r="O328" s="915"/>
      <c r="P328" s="915"/>
      <c r="Q328" s="484"/>
    </row>
    <row r="329" spans="1:17" s="95" customFormat="1" ht="15.75" hidden="1" customHeight="1" outlineLevel="1">
      <c r="A329" s="484"/>
      <c r="B329" s="916">
        <v>106</v>
      </c>
      <c r="C329" s="925"/>
      <c r="D329" s="921"/>
      <c r="E329" s="921" t="s">
        <v>19</v>
      </c>
      <c r="F329" s="923" t="str">
        <f>VLOOKUP(E329,$S$14:$T$18,2,0)</f>
        <v>-</v>
      </c>
      <c r="G329" s="84"/>
      <c r="H329" s="395"/>
      <c r="I329" s="921"/>
      <c r="J329" s="913">
        <f t="shared" ref="J329" si="105">SUM(K329:O331)</f>
        <v>0</v>
      </c>
      <c r="K329" s="913"/>
      <c r="L329" s="913"/>
      <c r="M329" s="913"/>
      <c r="N329" s="913"/>
      <c r="O329" s="913"/>
      <c r="P329" s="913"/>
      <c r="Q329" s="484"/>
    </row>
    <row r="330" spans="1:17" s="95" customFormat="1" ht="15.75" hidden="1" customHeight="1" outlineLevel="1">
      <c r="A330" s="484"/>
      <c r="B330" s="916"/>
      <c r="C330" s="925"/>
      <c r="D330" s="921"/>
      <c r="E330" s="921"/>
      <c r="F330" s="923"/>
      <c r="G330" s="87"/>
      <c r="H330" s="395"/>
      <c r="I330" s="921"/>
      <c r="J330" s="914"/>
      <c r="K330" s="914"/>
      <c r="L330" s="914"/>
      <c r="M330" s="914"/>
      <c r="N330" s="914"/>
      <c r="O330" s="914"/>
      <c r="P330" s="914"/>
      <c r="Q330" s="484"/>
    </row>
    <row r="331" spans="1:17" s="95" customFormat="1" ht="15.75" hidden="1" customHeight="1" outlineLevel="1">
      <c r="A331" s="484"/>
      <c r="B331" s="917"/>
      <c r="C331" s="926"/>
      <c r="D331" s="922"/>
      <c r="E331" s="922"/>
      <c r="F331" s="924"/>
      <c r="G331" s="92"/>
      <c r="H331" s="396"/>
      <c r="I331" s="922"/>
      <c r="J331" s="915"/>
      <c r="K331" s="915"/>
      <c r="L331" s="915"/>
      <c r="M331" s="915"/>
      <c r="N331" s="915"/>
      <c r="O331" s="915"/>
      <c r="P331" s="915"/>
      <c r="Q331" s="484"/>
    </row>
    <row r="332" spans="1:17" s="95" customFormat="1" ht="15.75" hidden="1" customHeight="1" outlineLevel="1">
      <c r="A332" s="484"/>
      <c r="B332" s="916">
        <v>107</v>
      </c>
      <c r="C332" s="925"/>
      <c r="D332" s="921"/>
      <c r="E332" s="921" t="s">
        <v>19</v>
      </c>
      <c r="F332" s="923" t="str">
        <f>VLOOKUP(E332,$S$14:$T$18,2,0)</f>
        <v>-</v>
      </c>
      <c r="G332" s="84"/>
      <c r="H332" s="395"/>
      <c r="I332" s="921"/>
      <c r="J332" s="913">
        <f t="shared" ref="J332" si="106">SUM(K332:O334)</f>
        <v>0</v>
      </c>
      <c r="K332" s="913"/>
      <c r="L332" s="913"/>
      <c r="M332" s="913"/>
      <c r="N332" s="913"/>
      <c r="O332" s="913"/>
      <c r="P332" s="913"/>
      <c r="Q332" s="484"/>
    </row>
    <row r="333" spans="1:17" s="95" customFormat="1" ht="15.75" hidden="1" customHeight="1" outlineLevel="1">
      <c r="A333" s="484"/>
      <c r="B333" s="916"/>
      <c r="C333" s="925"/>
      <c r="D333" s="921"/>
      <c r="E333" s="921"/>
      <c r="F333" s="923"/>
      <c r="G333" s="87"/>
      <c r="H333" s="395"/>
      <c r="I333" s="921"/>
      <c r="J333" s="914"/>
      <c r="K333" s="914"/>
      <c r="L333" s="914"/>
      <c r="M333" s="914"/>
      <c r="N333" s="914"/>
      <c r="O333" s="914"/>
      <c r="P333" s="914"/>
      <c r="Q333" s="484"/>
    </row>
    <row r="334" spans="1:17" s="95" customFormat="1" ht="15.75" hidden="1" customHeight="1" outlineLevel="1">
      <c r="A334" s="484"/>
      <c r="B334" s="917"/>
      <c r="C334" s="926"/>
      <c r="D334" s="922"/>
      <c r="E334" s="922"/>
      <c r="F334" s="924"/>
      <c r="G334" s="92"/>
      <c r="H334" s="396"/>
      <c r="I334" s="922"/>
      <c r="J334" s="915"/>
      <c r="K334" s="915"/>
      <c r="L334" s="915"/>
      <c r="M334" s="915"/>
      <c r="N334" s="915"/>
      <c r="O334" s="915"/>
      <c r="P334" s="915"/>
      <c r="Q334" s="484"/>
    </row>
    <row r="335" spans="1:17" s="95" customFormat="1" ht="15.75" hidden="1" customHeight="1" outlineLevel="1">
      <c r="A335" s="484"/>
      <c r="B335" s="916">
        <v>108</v>
      </c>
      <c r="C335" s="925"/>
      <c r="D335" s="921"/>
      <c r="E335" s="921" t="s">
        <v>19</v>
      </c>
      <c r="F335" s="923" t="str">
        <f>VLOOKUP(E335,$S$14:$T$18,2,0)</f>
        <v>-</v>
      </c>
      <c r="G335" s="84"/>
      <c r="H335" s="395"/>
      <c r="I335" s="921"/>
      <c r="J335" s="913">
        <f t="shared" ref="J335" si="107">SUM(K335:O337)</f>
        <v>0</v>
      </c>
      <c r="K335" s="913"/>
      <c r="L335" s="913"/>
      <c r="M335" s="913"/>
      <c r="N335" s="913"/>
      <c r="O335" s="913"/>
      <c r="P335" s="913"/>
      <c r="Q335" s="484"/>
    </row>
    <row r="336" spans="1:17" s="95" customFormat="1" ht="15.75" hidden="1" customHeight="1" outlineLevel="1">
      <c r="A336" s="484"/>
      <c r="B336" s="916"/>
      <c r="C336" s="925"/>
      <c r="D336" s="921"/>
      <c r="E336" s="921"/>
      <c r="F336" s="923"/>
      <c r="G336" s="87"/>
      <c r="H336" s="395"/>
      <c r="I336" s="921"/>
      <c r="J336" s="914"/>
      <c r="K336" s="914"/>
      <c r="L336" s="914"/>
      <c r="M336" s="914"/>
      <c r="N336" s="914"/>
      <c r="O336" s="914"/>
      <c r="P336" s="914"/>
      <c r="Q336" s="484"/>
    </row>
    <row r="337" spans="1:17" s="95" customFormat="1" ht="15.75" hidden="1" customHeight="1" outlineLevel="1">
      <c r="A337" s="484"/>
      <c r="B337" s="917"/>
      <c r="C337" s="926"/>
      <c r="D337" s="922"/>
      <c r="E337" s="922"/>
      <c r="F337" s="924"/>
      <c r="G337" s="92"/>
      <c r="H337" s="396"/>
      <c r="I337" s="922"/>
      <c r="J337" s="915"/>
      <c r="K337" s="915"/>
      <c r="L337" s="915"/>
      <c r="M337" s="915"/>
      <c r="N337" s="915"/>
      <c r="O337" s="915"/>
      <c r="P337" s="915"/>
      <c r="Q337" s="484"/>
    </row>
    <row r="338" spans="1:17" s="95" customFormat="1" ht="15.75" hidden="1" customHeight="1" outlineLevel="1">
      <c r="A338" s="484"/>
      <c r="B338" s="916">
        <v>109</v>
      </c>
      <c r="C338" s="925"/>
      <c r="D338" s="921"/>
      <c r="E338" s="921" t="s">
        <v>19</v>
      </c>
      <c r="F338" s="923" t="str">
        <f>VLOOKUP(E338,$S$14:$T$18,2,0)</f>
        <v>-</v>
      </c>
      <c r="G338" s="84"/>
      <c r="H338" s="395"/>
      <c r="I338" s="921"/>
      <c r="J338" s="913">
        <f t="shared" ref="J338" si="108">SUM(K338:O340)</f>
        <v>0</v>
      </c>
      <c r="K338" s="913"/>
      <c r="L338" s="913"/>
      <c r="M338" s="913"/>
      <c r="N338" s="913"/>
      <c r="O338" s="913"/>
      <c r="P338" s="913"/>
      <c r="Q338" s="484"/>
    </row>
    <row r="339" spans="1:17" s="95" customFormat="1" ht="15.75" hidden="1" customHeight="1" outlineLevel="1">
      <c r="A339" s="484"/>
      <c r="B339" s="916"/>
      <c r="C339" s="925"/>
      <c r="D339" s="921"/>
      <c r="E339" s="921"/>
      <c r="F339" s="923"/>
      <c r="G339" s="87"/>
      <c r="H339" s="395"/>
      <c r="I339" s="921"/>
      <c r="J339" s="914"/>
      <c r="K339" s="914"/>
      <c r="L339" s="914"/>
      <c r="M339" s="914"/>
      <c r="N339" s="914"/>
      <c r="O339" s="914"/>
      <c r="P339" s="914"/>
      <c r="Q339" s="484"/>
    </row>
    <row r="340" spans="1:17" s="95" customFormat="1" ht="15.75" hidden="1" customHeight="1" outlineLevel="1">
      <c r="A340" s="484"/>
      <c r="B340" s="917"/>
      <c r="C340" s="926"/>
      <c r="D340" s="922"/>
      <c r="E340" s="922"/>
      <c r="F340" s="924"/>
      <c r="G340" s="92"/>
      <c r="H340" s="396"/>
      <c r="I340" s="922"/>
      <c r="J340" s="915"/>
      <c r="K340" s="915"/>
      <c r="L340" s="915"/>
      <c r="M340" s="915"/>
      <c r="N340" s="915"/>
      <c r="O340" s="915"/>
      <c r="P340" s="915"/>
      <c r="Q340" s="484"/>
    </row>
    <row r="341" spans="1:17" s="95" customFormat="1" ht="15.75" hidden="1" customHeight="1" outlineLevel="1">
      <c r="A341" s="484"/>
      <c r="B341" s="916">
        <v>110</v>
      </c>
      <c r="C341" s="925"/>
      <c r="D341" s="921"/>
      <c r="E341" s="921" t="s">
        <v>19</v>
      </c>
      <c r="F341" s="923" t="str">
        <f>VLOOKUP(E341,$S$14:$T$18,2,0)</f>
        <v>-</v>
      </c>
      <c r="G341" s="84"/>
      <c r="H341" s="395"/>
      <c r="I341" s="921"/>
      <c r="J341" s="913">
        <f t="shared" ref="J341" si="109">SUM(K341:O343)</f>
        <v>0</v>
      </c>
      <c r="K341" s="913"/>
      <c r="L341" s="913"/>
      <c r="M341" s="913"/>
      <c r="N341" s="913"/>
      <c r="O341" s="913"/>
      <c r="P341" s="913"/>
      <c r="Q341" s="484"/>
    </row>
    <row r="342" spans="1:17" s="95" customFormat="1" ht="15.75" hidden="1" customHeight="1" outlineLevel="1">
      <c r="A342" s="484"/>
      <c r="B342" s="916"/>
      <c r="C342" s="925"/>
      <c r="D342" s="921"/>
      <c r="E342" s="921"/>
      <c r="F342" s="923"/>
      <c r="G342" s="87"/>
      <c r="H342" s="395"/>
      <c r="I342" s="921"/>
      <c r="J342" s="914"/>
      <c r="K342" s="914"/>
      <c r="L342" s="914"/>
      <c r="M342" s="914"/>
      <c r="N342" s="914"/>
      <c r="O342" s="914"/>
      <c r="P342" s="914"/>
      <c r="Q342" s="484"/>
    </row>
    <row r="343" spans="1:17" s="95" customFormat="1" ht="15.75" hidden="1" customHeight="1" outlineLevel="1">
      <c r="A343" s="484"/>
      <c r="B343" s="917"/>
      <c r="C343" s="926"/>
      <c r="D343" s="922"/>
      <c r="E343" s="922"/>
      <c r="F343" s="924"/>
      <c r="G343" s="92"/>
      <c r="H343" s="396"/>
      <c r="I343" s="922"/>
      <c r="J343" s="915"/>
      <c r="K343" s="915"/>
      <c r="L343" s="915"/>
      <c r="M343" s="915"/>
      <c r="N343" s="915"/>
      <c r="O343" s="915"/>
      <c r="P343" s="915"/>
      <c r="Q343" s="484"/>
    </row>
    <row r="344" spans="1:17" s="95" customFormat="1" ht="15.75" hidden="1" customHeight="1" outlineLevel="1">
      <c r="A344" s="484"/>
      <c r="B344" s="916">
        <v>111</v>
      </c>
      <c r="C344" s="925"/>
      <c r="D344" s="921"/>
      <c r="E344" s="921" t="s">
        <v>19</v>
      </c>
      <c r="F344" s="923" t="str">
        <f>VLOOKUP(E344,$S$14:$T$18,2,0)</f>
        <v>-</v>
      </c>
      <c r="G344" s="84"/>
      <c r="H344" s="395"/>
      <c r="I344" s="921"/>
      <c r="J344" s="913">
        <f t="shared" ref="J344" si="110">SUM(K344:O346)</f>
        <v>0</v>
      </c>
      <c r="K344" s="913"/>
      <c r="L344" s="913"/>
      <c r="M344" s="913"/>
      <c r="N344" s="913"/>
      <c r="O344" s="913"/>
      <c r="P344" s="913"/>
      <c r="Q344" s="484"/>
    </row>
    <row r="345" spans="1:17" s="95" customFormat="1" ht="15.75" hidden="1" customHeight="1" outlineLevel="1">
      <c r="A345" s="484"/>
      <c r="B345" s="916"/>
      <c r="C345" s="925"/>
      <c r="D345" s="921"/>
      <c r="E345" s="921"/>
      <c r="F345" s="923"/>
      <c r="G345" s="87"/>
      <c r="H345" s="395"/>
      <c r="I345" s="921"/>
      <c r="J345" s="914"/>
      <c r="K345" s="914"/>
      <c r="L345" s="914"/>
      <c r="M345" s="914"/>
      <c r="N345" s="914"/>
      <c r="O345" s="914"/>
      <c r="P345" s="914"/>
      <c r="Q345" s="484"/>
    </row>
    <row r="346" spans="1:17" s="95" customFormat="1" ht="15.75" hidden="1" customHeight="1" outlineLevel="1">
      <c r="A346" s="484"/>
      <c r="B346" s="917"/>
      <c r="C346" s="926"/>
      <c r="D346" s="922"/>
      <c r="E346" s="922"/>
      <c r="F346" s="924"/>
      <c r="G346" s="92"/>
      <c r="H346" s="396"/>
      <c r="I346" s="922"/>
      <c r="J346" s="915"/>
      <c r="K346" s="915"/>
      <c r="L346" s="915"/>
      <c r="M346" s="915"/>
      <c r="N346" s="915"/>
      <c r="O346" s="915"/>
      <c r="P346" s="915"/>
      <c r="Q346" s="484"/>
    </row>
    <row r="347" spans="1:17" s="95" customFormat="1" ht="15.75" hidden="1" customHeight="1" outlineLevel="1">
      <c r="A347" s="484"/>
      <c r="B347" s="916">
        <v>112</v>
      </c>
      <c r="C347" s="925"/>
      <c r="D347" s="921"/>
      <c r="E347" s="921" t="s">
        <v>19</v>
      </c>
      <c r="F347" s="923" t="str">
        <f>VLOOKUP(E347,$S$14:$T$18,2,0)</f>
        <v>-</v>
      </c>
      <c r="G347" s="84"/>
      <c r="H347" s="395"/>
      <c r="I347" s="921"/>
      <c r="J347" s="913">
        <f t="shared" ref="J347" si="111">SUM(K347:O349)</f>
        <v>0</v>
      </c>
      <c r="K347" s="913"/>
      <c r="L347" s="913"/>
      <c r="M347" s="913"/>
      <c r="N347" s="913"/>
      <c r="O347" s="913"/>
      <c r="P347" s="913"/>
      <c r="Q347" s="484"/>
    </row>
    <row r="348" spans="1:17" s="95" customFormat="1" ht="15.75" hidden="1" customHeight="1" outlineLevel="1">
      <c r="A348" s="484"/>
      <c r="B348" s="916"/>
      <c r="C348" s="925"/>
      <c r="D348" s="921"/>
      <c r="E348" s="921"/>
      <c r="F348" s="923"/>
      <c r="G348" s="87"/>
      <c r="H348" s="395"/>
      <c r="I348" s="921"/>
      <c r="J348" s="914"/>
      <c r="K348" s="914"/>
      <c r="L348" s="914"/>
      <c r="M348" s="914"/>
      <c r="N348" s="914"/>
      <c r="O348" s="914"/>
      <c r="P348" s="914"/>
      <c r="Q348" s="484"/>
    </row>
    <row r="349" spans="1:17" s="95" customFormat="1" ht="15.75" hidden="1" customHeight="1" outlineLevel="1">
      <c r="A349" s="484"/>
      <c r="B349" s="917"/>
      <c r="C349" s="926"/>
      <c r="D349" s="922"/>
      <c r="E349" s="922"/>
      <c r="F349" s="924"/>
      <c r="G349" s="92"/>
      <c r="H349" s="396"/>
      <c r="I349" s="922"/>
      <c r="J349" s="915"/>
      <c r="K349" s="915"/>
      <c r="L349" s="915"/>
      <c r="M349" s="915"/>
      <c r="N349" s="915"/>
      <c r="O349" s="915"/>
      <c r="P349" s="915"/>
      <c r="Q349" s="484"/>
    </row>
    <row r="350" spans="1:17" s="95" customFormat="1" ht="15.75" hidden="1" customHeight="1" outlineLevel="1">
      <c r="A350" s="484"/>
      <c r="B350" s="916">
        <v>113</v>
      </c>
      <c r="C350" s="925"/>
      <c r="D350" s="921"/>
      <c r="E350" s="921" t="s">
        <v>19</v>
      </c>
      <c r="F350" s="923" t="str">
        <f>VLOOKUP(E350,$S$14:$T$18,2,0)</f>
        <v>-</v>
      </c>
      <c r="G350" s="84"/>
      <c r="H350" s="395"/>
      <c r="I350" s="921"/>
      <c r="J350" s="913">
        <f t="shared" ref="J350" si="112">SUM(K350:O352)</f>
        <v>0</v>
      </c>
      <c r="K350" s="913"/>
      <c r="L350" s="913"/>
      <c r="M350" s="913"/>
      <c r="N350" s="913"/>
      <c r="O350" s="913"/>
      <c r="P350" s="913"/>
      <c r="Q350" s="484"/>
    </row>
    <row r="351" spans="1:17" s="95" customFormat="1" ht="15.75" hidden="1" customHeight="1" outlineLevel="1">
      <c r="A351" s="484"/>
      <c r="B351" s="916"/>
      <c r="C351" s="925"/>
      <c r="D351" s="921"/>
      <c r="E351" s="921"/>
      <c r="F351" s="923"/>
      <c r="G351" s="87"/>
      <c r="H351" s="395"/>
      <c r="I351" s="921"/>
      <c r="J351" s="914"/>
      <c r="K351" s="914"/>
      <c r="L351" s="914"/>
      <c r="M351" s="914"/>
      <c r="N351" s="914"/>
      <c r="O351" s="914"/>
      <c r="P351" s="914"/>
      <c r="Q351" s="484"/>
    </row>
    <row r="352" spans="1:17" s="95" customFormat="1" ht="15.75" hidden="1" customHeight="1" outlineLevel="1">
      <c r="A352" s="484"/>
      <c r="B352" s="917"/>
      <c r="C352" s="926"/>
      <c r="D352" s="922"/>
      <c r="E352" s="922"/>
      <c r="F352" s="924"/>
      <c r="G352" s="92"/>
      <c r="H352" s="396"/>
      <c r="I352" s="922"/>
      <c r="J352" s="915"/>
      <c r="K352" s="915"/>
      <c r="L352" s="915"/>
      <c r="M352" s="915"/>
      <c r="N352" s="915"/>
      <c r="O352" s="915"/>
      <c r="P352" s="915"/>
      <c r="Q352" s="484"/>
    </row>
    <row r="353" spans="1:17" s="95" customFormat="1" ht="15.75" hidden="1" customHeight="1" outlineLevel="1">
      <c r="A353" s="484"/>
      <c r="B353" s="916">
        <v>114</v>
      </c>
      <c r="C353" s="925"/>
      <c r="D353" s="921"/>
      <c r="E353" s="921" t="s">
        <v>19</v>
      </c>
      <c r="F353" s="923" t="str">
        <f>VLOOKUP(E353,$S$14:$T$18,2,0)</f>
        <v>-</v>
      </c>
      <c r="G353" s="84"/>
      <c r="H353" s="395"/>
      <c r="I353" s="921"/>
      <c r="J353" s="913">
        <f t="shared" ref="J353" si="113">SUM(K353:O355)</f>
        <v>0</v>
      </c>
      <c r="K353" s="913"/>
      <c r="L353" s="913"/>
      <c r="M353" s="913"/>
      <c r="N353" s="913"/>
      <c r="O353" s="913"/>
      <c r="P353" s="913"/>
      <c r="Q353" s="484"/>
    </row>
    <row r="354" spans="1:17" s="95" customFormat="1" ht="15.75" hidden="1" customHeight="1" outlineLevel="1">
      <c r="A354" s="484"/>
      <c r="B354" s="916"/>
      <c r="C354" s="925"/>
      <c r="D354" s="921"/>
      <c r="E354" s="921"/>
      <c r="F354" s="923"/>
      <c r="G354" s="87"/>
      <c r="H354" s="395"/>
      <c r="I354" s="921"/>
      <c r="J354" s="914"/>
      <c r="K354" s="914"/>
      <c r="L354" s="914"/>
      <c r="M354" s="914"/>
      <c r="N354" s="914"/>
      <c r="O354" s="914"/>
      <c r="P354" s="914"/>
      <c r="Q354" s="484"/>
    </row>
    <row r="355" spans="1:17" s="95" customFormat="1" ht="15.75" hidden="1" customHeight="1" outlineLevel="1">
      <c r="A355" s="484"/>
      <c r="B355" s="917"/>
      <c r="C355" s="926"/>
      <c r="D355" s="922"/>
      <c r="E355" s="922"/>
      <c r="F355" s="924"/>
      <c r="G355" s="92"/>
      <c r="H355" s="396"/>
      <c r="I355" s="922"/>
      <c r="J355" s="915"/>
      <c r="K355" s="915"/>
      <c r="L355" s="915"/>
      <c r="M355" s="915"/>
      <c r="N355" s="915"/>
      <c r="O355" s="915"/>
      <c r="P355" s="915"/>
      <c r="Q355" s="484"/>
    </row>
    <row r="356" spans="1:17" s="95" customFormat="1" ht="15.75" hidden="1" customHeight="1" outlineLevel="1">
      <c r="A356" s="484"/>
      <c r="B356" s="916">
        <v>115</v>
      </c>
      <c r="C356" s="925"/>
      <c r="D356" s="921"/>
      <c r="E356" s="921" t="s">
        <v>19</v>
      </c>
      <c r="F356" s="923" t="str">
        <f>VLOOKUP(E356,$S$14:$T$18,2,0)</f>
        <v>-</v>
      </c>
      <c r="G356" s="84"/>
      <c r="H356" s="395"/>
      <c r="I356" s="921"/>
      <c r="J356" s="913">
        <f t="shared" ref="J356" si="114">SUM(K356:O358)</f>
        <v>0</v>
      </c>
      <c r="K356" s="913"/>
      <c r="L356" s="913"/>
      <c r="M356" s="913"/>
      <c r="N356" s="913"/>
      <c r="O356" s="913"/>
      <c r="P356" s="913"/>
      <c r="Q356" s="484"/>
    </row>
    <row r="357" spans="1:17" s="95" customFormat="1" ht="15.75" hidden="1" customHeight="1" outlineLevel="1">
      <c r="A357" s="484"/>
      <c r="B357" s="916"/>
      <c r="C357" s="925"/>
      <c r="D357" s="921"/>
      <c r="E357" s="921"/>
      <c r="F357" s="923"/>
      <c r="G357" s="87"/>
      <c r="H357" s="395"/>
      <c r="I357" s="921"/>
      <c r="J357" s="914"/>
      <c r="K357" s="914"/>
      <c r="L357" s="914"/>
      <c r="M357" s="914"/>
      <c r="N357" s="914"/>
      <c r="O357" s="914"/>
      <c r="P357" s="914"/>
      <c r="Q357" s="484"/>
    </row>
    <row r="358" spans="1:17" s="95" customFormat="1" ht="15.75" hidden="1" customHeight="1" outlineLevel="1">
      <c r="A358" s="484"/>
      <c r="B358" s="917"/>
      <c r="C358" s="926"/>
      <c r="D358" s="922"/>
      <c r="E358" s="922"/>
      <c r="F358" s="924"/>
      <c r="G358" s="92"/>
      <c r="H358" s="396"/>
      <c r="I358" s="922"/>
      <c r="J358" s="915"/>
      <c r="K358" s="915"/>
      <c r="L358" s="915"/>
      <c r="M358" s="915"/>
      <c r="N358" s="915"/>
      <c r="O358" s="915"/>
      <c r="P358" s="915"/>
      <c r="Q358" s="484"/>
    </row>
    <row r="359" spans="1:17" s="95" customFormat="1" ht="15.75" hidden="1" customHeight="1" outlineLevel="1">
      <c r="A359" s="484"/>
      <c r="B359" s="916">
        <v>116</v>
      </c>
      <c r="C359" s="925"/>
      <c r="D359" s="921"/>
      <c r="E359" s="921" t="s">
        <v>19</v>
      </c>
      <c r="F359" s="923" t="str">
        <f>VLOOKUP(E359,$S$14:$T$18,2,0)</f>
        <v>-</v>
      </c>
      <c r="G359" s="84"/>
      <c r="H359" s="395"/>
      <c r="I359" s="921"/>
      <c r="J359" s="913">
        <f t="shared" ref="J359" si="115">SUM(K359:O361)</f>
        <v>0</v>
      </c>
      <c r="K359" s="913"/>
      <c r="L359" s="913"/>
      <c r="M359" s="913"/>
      <c r="N359" s="913"/>
      <c r="O359" s="913"/>
      <c r="P359" s="913"/>
      <c r="Q359" s="484"/>
    </row>
    <row r="360" spans="1:17" s="95" customFormat="1" ht="15.75" hidden="1" customHeight="1" outlineLevel="1">
      <c r="A360" s="484"/>
      <c r="B360" s="916"/>
      <c r="C360" s="925"/>
      <c r="D360" s="921"/>
      <c r="E360" s="921"/>
      <c r="F360" s="923"/>
      <c r="G360" s="87"/>
      <c r="H360" s="395"/>
      <c r="I360" s="921"/>
      <c r="J360" s="914"/>
      <c r="K360" s="914"/>
      <c r="L360" s="914"/>
      <c r="M360" s="914"/>
      <c r="N360" s="914"/>
      <c r="O360" s="914"/>
      <c r="P360" s="914"/>
      <c r="Q360" s="484"/>
    </row>
    <row r="361" spans="1:17" s="95" customFormat="1" ht="15.75" hidden="1" customHeight="1" outlineLevel="1">
      <c r="A361" s="484"/>
      <c r="B361" s="917"/>
      <c r="C361" s="926"/>
      <c r="D361" s="922"/>
      <c r="E361" s="922"/>
      <c r="F361" s="924"/>
      <c r="G361" s="92"/>
      <c r="H361" s="396"/>
      <c r="I361" s="922"/>
      <c r="J361" s="915"/>
      <c r="K361" s="915"/>
      <c r="L361" s="915"/>
      <c r="M361" s="915"/>
      <c r="N361" s="915"/>
      <c r="O361" s="915"/>
      <c r="P361" s="915"/>
      <c r="Q361" s="484"/>
    </row>
    <row r="362" spans="1:17" s="95" customFormat="1" ht="15.75" hidden="1" customHeight="1" outlineLevel="1">
      <c r="A362" s="484"/>
      <c r="B362" s="916">
        <v>117</v>
      </c>
      <c r="C362" s="925"/>
      <c r="D362" s="921"/>
      <c r="E362" s="921" t="s">
        <v>19</v>
      </c>
      <c r="F362" s="923" t="str">
        <f>VLOOKUP(E362,$S$14:$T$18,2,0)</f>
        <v>-</v>
      </c>
      <c r="G362" s="84"/>
      <c r="H362" s="395"/>
      <c r="I362" s="921"/>
      <c r="J362" s="913">
        <f t="shared" ref="J362" si="116">SUM(K362:O364)</f>
        <v>0</v>
      </c>
      <c r="K362" s="913"/>
      <c r="L362" s="913"/>
      <c r="M362" s="913"/>
      <c r="N362" s="913"/>
      <c r="O362" s="913"/>
      <c r="P362" s="913"/>
      <c r="Q362" s="484"/>
    </row>
    <row r="363" spans="1:17" s="95" customFormat="1" ht="15.75" hidden="1" customHeight="1" outlineLevel="1">
      <c r="A363" s="484"/>
      <c r="B363" s="916"/>
      <c r="C363" s="925"/>
      <c r="D363" s="921"/>
      <c r="E363" s="921"/>
      <c r="F363" s="923"/>
      <c r="G363" s="87"/>
      <c r="H363" s="395"/>
      <c r="I363" s="921"/>
      <c r="J363" s="914"/>
      <c r="K363" s="914"/>
      <c r="L363" s="914"/>
      <c r="M363" s="914"/>
      <c r="N363" s="914"/>
      <c r="O363" s="914"/>
      <c r="P363" s="914"/>
      <c r="Q363" s="484"/>
    </row>
    <row r="364" spans="1:17" s="95" customFormat="1" ht="15.75" hidden="1" customHeight="1" outlineLevel="1">
      <c r="A364" s="484"/>
      <c r="B364" s="917"/>
      <c r="C364" s="926"/>
      <c r="D364" s="922"/>
      <c r="E364" s="922"/>
      <c r="F364" s="924"/>
      <c r="G364" s="92"/>
      <c r="H364" s="396"/>
      <c r="I364" s="922"/>
      <c r="J364" s="915"/>
      <c r="K364" s="915"/>
      <c r="L364" s="915"/>
      <c r="M364" s="915"/>
      <c r="N364" s="915"/>
      <c r="O364" s="915"/>
      <c r="P364" s="915"/>
      <c r="Q364" s="484"/>
    </row>
    <row r="365" spans="1:17" s="95" customFormat="1" ht="15.75" hidden="1" customHeight="1" outlineLevel="1">
      <c r="A365" s="484"/>
      <c r="B365" s="916">
        <v>118</v>
      </c>
      <c r="C365" s="925"/>
      <c r="D365" s="921"/>
      <c r="E365" s="921" t="s">
        <v>19</v>
      </c>
      <c r="F365" s="923" t="str">
        <f>VLOOKUP(E365,$S$14:$T$18,2,0)</f>
        <v>-</v>
      </c>
      <c r="G365" s="84"/>
      <c r="H365" s="395"/>
      <c r="I365" s="921"/>
      <c r="J365" s="913">
        <f t="shared" ref="J365" si="117">SUM(K365:O367)</f>
        <v>0</v>
      </c>
      <c r="K365" s="913"/>
      <c r="L365" s="913"/>
      <c r="M365" s="913"/>
      <c r="N365" s="913"/>
      <c r="O365" s="913"/>
      <c r="P365" s="913"/>
      <c r="Q365" s="484"/>
    </row>
    <row r="366" spans="1:17" s="95" customFormat="1" ht="15.75" hidden="1" customHeight="1" outlineLevel="1">
      <c r="A366" s="484"/>
      <c r="B366" s="916"/>
      <c r="C366" s="925"/>
      <c r="D366" s="921"/>
      <c r="E366" s="921"/>
      <c r="F366" s="923"/>
      <c r="G366" s="87"/>
      <c r="H366" s="395"/>
      <c r="I366" s="921"/>
      <c r="J366" s="914"/>
      <c r="K366" s="914"/>
      <c r="L366" s="914"/>
      <c r="M366" s="914"/>
      <c r="N366" s="914"/>
      <c r="O366" s="914"/>
      <c r="P366" s="914"/>
      <c r="Q366" s="484"/>
    </row>
    <row r="367" spans="1:17" s="95" customFormat="1" ht="15.75" hidden="1" customHeight="1" outlineLevel="1">
      <c r="A367" s="484"/>
      <c r="B367" s="917"/>
      <c r="C367" s="926"/>
      <c r="D367" s="922"/>
      <c r="E367" s="922"/>
      <c r="F367" s="924"/>
      <c r="G367" s="92"/>
      <c r="H367" s="396"/>
      <c r="I367" s="922"/>
      <c r="J367" s="915"/>
      <c r="K367" s="915"/>
      <c r="L367" s="915"/>
      <c r="M367" s="915"/>
      <c r="N367" s="915"/>
      <c r="O367" s="915"/>
      <c r="P367" s="915"/>
      <c r="Q367" s="484"/>
    </row>
    <row r="368" spans="1:17" s="95" customFormat="1" ht="15.75" hidden="1" customHeight="1" outlineLevel="1">
      <c r="A368" s="484"/>
      <c r="B368" s="916">
        <v>119</v>
      </c>
      <c r="C368" s="925"/>
      <c r="D368" s="921"/>
      <c r="E368" s="921" t="s">
        <v>19</v>
      </c>
      <c r="F368" s="923" t="str">
        <f>VLOOKUP(E368,$S$14:$T$18,2,0)</f>
        <v>-</v>
      </c>
      <c r="G368" s="84"/>
      <c r="H368" s="395"/>
      <c r="I368" s="921"/>
      <c r="J368" s="913">
        <f t="shared" ref="J368" si="118">SUM(K368:O370)</f>
        <v>0</v>
      </c>
      <c r="K368" s="913"/>
      <c r="L368" s="913"/>
      <c r="M368" s="913"/>
      <c r="N368" s="913"/>
      <c r="O368" s="913"/>
      <c r="P368" s="913"/>
      <c r="Q368" s="484"/>
    </row>
    <row r="369" spans="1:17" s="95" customFormat="1" ht="15.75" hidden="1" customHeight="1" outlineLevel="1">
      <c r="A369" s="484"/>
      <c r="B369" s="916"/>
      <c r="C369" s="925"/>
      <c r="D369" s="921"/>
      <c r="E369" s="921"/>
      <c r="F369" s="923"/>
      <c r="G369" s="87"/>
      <c r="H369" s="395"/>
      <c r="I369" s="921"/>
      <c r="J369" s="914"/>
      <c r="K369" s="914"/>
      <c r="L369" s="914"/>
      <c r="M369" s="914"/>
      <c r="N369" s="914"/>
      <c r="O369" s="914"/>
      <c r="P369" s="914"/>
      <c r="Q369" s="484"/>
    </row>
    <row r="370" spans="1:17" s="95" customFormat="1" ht="15.75" hidden="1" customHeight="1" outlineLevel="1">
      <c r="A370" s="484"/>
      <c r="B370" s="917"/>
      <c r="C370" s="926"/>
      <c r="D370" s="922"/>
      <c r="E370" s="922"/>
      <c r="F370" s="924"/>
      <c r="G370" s="92"/>
      <c r="H370" s="396"/>
      <c r="I370" s="922"/>
      <c r="J370" s="915"/>
      <c r="K370" s="915"/>
      <c r="L370" s="915"/>
      <c r="M370" s="915"/>
      <c r="N370" s="915"/>
      <c r="O370" s="915"/>
      <c r="P370" s="915"/>
      <c r="Q370" s="484"/>
    </row>
    <row r="371" spans="1:17" s="95" customFormat="1" ht="15.75" hidden="1" customHeight="1" outlineLevel="1">
      <c r="A371" s="484"/>
      <c r="B371" s="916">
        <v>120</v>
      </c>
      <c r="C371" s="925"/>
      <c r="D371" s="921"/>
      <c r="E371" s="921" t="s">
        <v>19</v>
      </c>
      <c r="F371" s="923" t="str">
        <f>VLOOKUP(E371,$S$14:$T$18,2,0)</f>
        <v>-</v>
      </c>
      <c r="G371" s="84"/>
      <c r="H371" s="395"/>
      <c r="I371" s="921"/>
      <c r="J371" s="913">
        <f t="shared" ref="J371" si="119">SUM(K371:O373)</f>
        <v>0</v>
      </c>
      <c r="K371" s="913"/>
      <c r="L371" s="913"/>
      <c r="M371" s="913"/>
      <c r="N371" s="913"/>
      <c r="O371" s="913"/>
      <c r="P371" s="913"/>
      <c r="Q371" s="484"/>
    </row>
    <row r="372" spans="1:17" s="95" customFormat="1" ht="15.75" hidden="1" customHeight="1" outlineLevel="1">
      <c r="A372" s="484"/>
      <c r="B372" s="916"/>
      <c r="C372" s="925"/>
      <c r="D372" s="921"/>
      <c r="E372" s="921"/>
      <c r="F372" s="923"/>
      <c r="G372" s="87"/>
      <c r="H372" s="395"/>
      <c r="I372" s="921"/>
      <c r="J372" s="914"/>
      <c r="K372" s="914"/>
      <c r="L372" s="914"/>
      <c r="M372" s="914"/>
      <c r="N372" s="914"/>
      <c r="O372" s="914"/>
      <c r="P372" s="914"/>
      <c r="Q372" s="484"/>
    </row>
    <row r="373" spans="1:17" s="95" customFormat="1" ht="15.75" hidden="1" customHeight="1" outlineLevel="1">
      <c r="A373" s="484"/>
      <c r="B373" s="917"/>
      <c r="C373" s="926"/>
      <c r="D373" s="922"/>
      <c r="E373" s="922"/>
      <c r="F373" s="924"/>
      <c r="G373" s="92"/>
      <c r="H373" s="396"/>
      <c r="I373" s="922"/>
      <c r="J373" s="915"/>
      <c r="K373" s="915"/>
      <c r="L373" s="915"/>
      <c r="M373" s="915"/>
      <c r="N373" s="915"/>
      <c r="O373" s="915"/>
      <c r="P373" s="915"/>
      <c r="Q373" s="484"/>
    </row>
    <row r="374" spans="1:17" s="95" customFormat="1" ht="15.75" hidden="1" customHeight="1" outlineLevel="1">
      <c r="A374" s="484"/>
      <c r="B374" s="916">
        <v>121</v>
      </c>
      <c r="C374" s="925"/>
      <c r="D374" s="921"/>
      <c r="E374" s="921" t="s">
        <v>19</v>
      </c>
      <c r="F374" s="923" t="str">
        <f>VLOOKUP(E374,$S$14:$T$18,2,0)</f>
        <v>-</v>
      </c>
      <c r="G374" s="84"/>
      <c r="H374" s="395"/>
      <c r="I374" s="921"/>
      <c r="J374" s="913">
        <f t="shared" ref="J374" si="120">SUM(K374:O376)</f>
        <v>0</v>
      </c>
      <c r="K374" s="913"/>
      <c r="L374" s="913"/>
      <c r="M374" s="913"/>
      <c r="N374" s="913"/>
      <c r="O374" s="913"/>
      <c r="P374" s="913"/>
      <c r="Q374" s="484"/>
    </row>
    <row r="375" spans="1:17" s="95" customFormat="1" ht="15.75" hidden="1" customHeight="1" outlineLevel="1">
      <c r="A375" s="484"/>
      <c r="B375" s="916"/>
      <c r="C375" s="925"/>
      <c r="D375" s="921"/>
      <c r="E375" s="921"/>
      <c r="F375" s="923"/>
      <c r="G375" s="87"/>
      <c r="H375" s="395"/>
      <c r="I375" s="921"/>
      <c r="J375" s="914"/>
      <c r="K375" s="914"/>
      <c r="L375" s="914"/>
      <c r="M375" s="914"/>
      <c r="N375" s="914"/>
      <c r="O375" s="914"/>
      <c r="P375" s="914"/>
      <c r="Q375" s="484"/>
    </row>
    <row r="376" spans="1:17" s="95" customFormat="1" ht="15.75" hidden="1" customHeight="1" outlineLevel="1">
      <c r="A376" s="484"/>
      <c r="B376" s="917"/>
      <c r="C376" s="926"/>
      <c r="D376" s="922"/>
      <c r="E376" s="922"/>
      <c r="F376" s="924"/>
      <c r="G376" s="92"/>
      <c r="H376" s="396"/>
      <c r="I376" s="922"/>
      <c r="J376" s="915"/>
      <c r="K376" s="915"/>
      <c r="L376" s="915"/>
      <c r="M376" s="915"/>
      <c r="N376" s="915"/>
      <c r="O376" s="915"/>
      <c r="P376" s="915"/>
      <c r="Q376" s="484"/>
    </row>
    <row r="377" spans="1:17" s="95" customFormat="1" ht="15.75" hidden="1" customHeight="1" outlineLevel="1">
      <c r="A377" s="484"/>
      <c r="B377" s="916">
        <v>122</v>
      </c>
      <c r="C377" s="925"/>
      <c r="D377" s="921"/>
      <c r="E377" s="921" t="s">
        <v>19</v>
      </c>
      <c r="F377" s="923" t="str">
        <f>VLOOKUP(E377,$S$14:$T$18,2,0)</f>
        <v>-</v>
      </c>
      <c r="G377" s="84"/>
      <c r="H377" s="395"/>
      <c r="I377" s="921"/>
      <c r="J377" s="913">
        <f t="shared" ref="J377" si="121">SUM(K377:O379)</f>
        <v>0</v>
      </c>
      <c r="K377" s="913"/>
      <c r="L377" s="913"/>
      <c r="M377" s="913"/>
      <c r="N377" s="913"/>
      <c r="O377" s="913"/>
      <c r="P377" s="913"/>
      <c r="Q377" s="484"/>
    </row>
    <row r="378" spans="1:17" s="95" customFormat="1" ht="15.75" hidden="1" customHeight="1" outlineLevel="1">
      <c r="A378" s="484"/>
      <c r="B378" s="916"/>
      <c r="C378" s="925"/>
      <c r="D378" s="921"/>
      <c r="E378" s="921"/>
      <c r="F378" s="923"/>
      <c r="G378" s="87"/>
      <c r="H378" s="395"/>
      <c r="I378" s="921"/>
      <c r="J378" s="914"/>
      <c r="K378" s="914"/>
      <c r="L378" s="914"/>
      <c r="M378" s="914"/>
      <c r="N378" s="914"/>
      <c r="O378" s="914"/>
      <c r="P378" s="914"/>
      <c r="Q378" s="484"/>
    </row>
    <row r="379" spans="1:17" s="95" customFormat="1" ht="15.75" hidden="1" customHeight="1" outlineLevel="1">
      <c r="A379" s="484"/>
      <c r="B379" s="917"/>
      <c r="C379" s="926"/>
      <c r="D379" s="922"/>
      <c r="E379" s="922"/>
      <c r="F379" s="924"/>
      <c r="G379" s="92"/>
      <c r="H379" s="396"/>
      <c r="I379" s="922"/>
      <c r="J379" s="915"/>
      <c r="K379" s="915"/>
      <c r="L379" s="915"/>
      <c r="M379" s="915"/>
      <c r="N379" s="915"/>
      <c r="O379" s="915"/>
      <c r="P379" s="915"/>
      <c r="Q379" s="484"/>
    </row>
    <row r="380" spans="1:17" s="95" customFormat="1" ht="15.75" hidden="1" customHeight="1" outlineLevel="1">
      <c r="A380" s="484"/>
      <c r="B380" s="916">
        <v>123</v>
      </c>
      <c r="C380" s="925"/>
      <c r="D380" s="921"/>
      <c r="E380" s="921" t="s">
        <v>19</v>
      </c>
      <c r="F380" s="923" t="str">
        <f>VLOOKUP(E380,$S$14:$T$18,2,0)</f>
        <v>-</v>
      </c>
      <c r="G380" s="84"/>
      <c r="H380" s="395"/>
      <c r="I380" s="921"/>
      <c r="J380" s="913">
        <f t="shared" ref="J380" si="122">SUM(K380:O382)</f>
        <v>0</v>
      </c>
      <c r="K380" s="913"/>
      <c r="L380" s="913"/>
      <c r="M380" s="913"/>
      <c r="N380" s="913"/>
      <c r="O380" s="913"/>
      <c r="P380" s="913"/>
      <c r="Q380" s="484"/>
    </row>
    <row r="381" spans="1:17" s="95" customFormat="1" ht="15.75" hidden="1" customHeight="1" outlineLevel="1">
      <c r="A381" s="484"/>
      <c r="B381" s="916"/>
      <c r="C381" s="925"/>
      <c r="D381" s="921"/>
      <c r="E381" s="921"/>
      <c r="F381" s="923"/>
      <c r="G381" s="87"/>
      <c r="H381" s="395"/>
      <c r="I381" s="921"/>
      <c r="J381" s="914"/>
      <c r="K381" s="914"/>
      <c r="L381" s="914"/>
      <c r="M381" s="914"/>
      <c r="N381" s="914"/>
      <c r="O381" s="914"/>
      <c r="P381" s="914"/>
      <c r="Q381" s="484"/>
    </row>
    <row r="382" spans="1:17" s="95" customFormat="1" ht="15.75" hidden="1" customHeight="1" outlineLevel="1">
      <c r="A382" s="484"/>
      <c r="B382" s="917"/>
      <c r="C382" s="926"/>
      <c r="D382" s="922"/>
      <c r="E382" s="922"/>
      <c r="F382" s="924"/>
      <c r="G382" s="92"/>
      <c r="H382" s="396"/>
      <c r="I382" s="922"/>
      <c r="J382" s="915"/>
      <c r="K382" s="915"/>
      <c r="L382" s="915"/>
      <c r="M382" s="915"/>
      <c r="N382" s="915"/>
      <c r="O382" s="915"/>
      <c r="P382" s="915"/>
      <c r="Q382" s="484"/>
    </row>
    <row r="383" spans="1:17" s="95" customFormat="1" ht="15.75" hidden="1" customHeight="1" outlineLevel="1">
      <c r="A383" s="484"/>
      <c r="B383" s="916">
        <v>124</v>
      </c>
      <c r="C383" s="925"/>
      <c r="D383" s="921"/>
      <c r="E383" s="921" t="s">
        <v>19</v>
      </c>
      <c r="F383" s="923" t="str">
        <f>VLOOKUP(E383,$S$14:$T$18,2,0)</f>
        <v>-</v>
      </c>
      <c r="G383" s="84"/>
      <c r="H383" s="395"/>
      <c r="I383" s="921"/>
      <c r="J383" s="913">
        <f t="shared" ref="J383" si="123">SUM(K383:O385)</f>
        <v>0</v>
      </c>
      <c r="K383" s="913"/>
      <c r="L383" s="913"/>
      <c r="M383" s="913"/>
      <c r="N383" s="913"/>
      <c r="O383" s="913"/>
      <c r="P383" s="913"/>
      <c r="Q383" s="484"/>
    </row>
    <row r="384" spans="1:17" s="95" customFormat="1" ht="15.75" hidden="1" customHeight="1" outlineLevel="1">
      <c r="A384" s="484"/>
      <c r="B384" s="916"/>
      <c r="C384" s="925"/>
      <c r="D384" s="921"/>
      <c r="E384" s="921"/>
      <c r="F384" s="923"/>
      <c r="G384" s="87"/>
      <c r="H384" s="395"/>
      <c r="I384" s="921"/>
      <c r="J384" s="914"/>
      <c r="K384" s="914"/>
      <c r="L384" s="914"/>
      <c r="M384" s="914"/>
      <c r="N384" s="914"/>
      <c r="O384" s="914"/>
      <c r="P384" s="914"/>
      <c r="Q384" s="484"/>
    </row>
    <row r="385" spans="1:17" s="95" customFormat="1" ht="15.75" hidden="1" customHeight="1" outlineLevel="1">
      <c r="A385" s="484"/>
      <c r="B385" s="917"/>
      <c r="C385" s="926"/>
      <c r="D385" s="922"/>
      <c r="E385" s="922"/>
      <c r="F385" s="924"/>
      <c r="G385" s="92"/>
      <c r="H385" s="396"/>
      <c r="I385" s="922"/>
      <c r="J385" s="915"/>
      <c r="K385" s="915"/>
      <c r="L385" s="915"/>
      <c r="M385" s="915"/>
      <c r="N385" s="915"/>
      <c r="O385" s="915"/>
      <c r="P385" s="915"/>
      <c r="Q385" s="484"/>
    </row>
    <row r="386" spans="1:17" s="95" customFormat="1" ht="15.75" hidden="1" customHeight="1" outlineLevel="1">
      <c r="A386" s="484"/>
      <c r="B386" s="916">
        <v>125</v>
      </c>
      <c r="C386" s="925"/>
      <c r="D386" s="921"/>
      <c r="E386" s="921" t="s">
        <v>19</v>
      </c>
      <c r="F386" s="923" t="str">
        <f>VLOOKUP(E386,$S$14:$T$18,2,0)</f>
        <v>-</v>
      </c>
      <c r="G386" s="84"/>
      <c r="H386" s="395"/>
      <c r="I386" s="921"/>
      <c r="J386" s="913">
        <f t="shared" ref="J386" si="124">SUM(K386:O388)</f>
        <v>0</v>
      </c>
      <c r="K386" s="913"/>
      <c r="L386" s="913"/>
      <c r="M386" s="913"/>
      <c r="N386" s="913"/>
      <c r="O386" s="913"/>
      <c r="P386" s="913"/>
      <c r="Q386" s="484"/>
    </row>
    <row r="387" spans="1:17" s="95" customFormat="1" ht="15.75" hidden="1" customHeight="1" outlineLevel="1">
      <c r="A387" s="484"/>
      <c r="B387" s="916"/>
      <c r="C387" s="925"/>
      <c r="D387" s="921"/>
      <c r="E387" s="921"/>
      <c r="F387" s="923"/>
      <c r="G387" s="87"/>
      <c r="H387" s="395"/>
      <c r="I387" s="921"/>
      <c r="J387" s="914"/>
      <c r="K387" s="914"/>
      <c r="L387" s="914"/>
      <c r="M387" s="914"/>
      <c r="N387" s="914"/>
      <c r="O387" s="914"/>
      <c r="P387" s="914"/>
      <c r="Q387" s="484"/>
    </row>
    <row r="388" spans="1:17" s="95" customFormat="1" ht="15.75" hidden="1" customHeight="1" outlineLevel="1">
      <c r="A388" s="484"/>
      <c r="B388" s="917"/>
      <c r="C388" s="926"/>
      <c r="D388" s="922"/>
      <c r="E388" s="922"/>
      <c r="F388" s="924"/>
      <c r="G388" s="92"/>
      <c r="H388" s="396"/>
      <c r="I388" s="922"/>
      <c r="J388" s="915"/>
      <c r="K388" s="915"/>
      <c r="L388" s="915"/>
      <c r="M388" s="915"/>
      <c r="N388" s="915"/>
      <c r="O388" s="915"/>
      <c r="P388" s="915"/>
      <c r="Q388" s="484"/>
    </row>
    <row r="389" spans="1:17" s="95" customFormat="1" ht="15.75" hidden="1" customHeight="1" outlineLevel="1">
      <c r="A389" s="484"/>
      <c r="B389" s="916">
        <v>126</v>
      </c>
      <c r="C389" s="925"/>
      <c r="D389" s="921"/>
      <c r="E389" s="921" t="s">
        <v>19</v>
      </c>
      <c r="F389" s="923" t="str">
        <f>VLOOKUP(E389,$S$14:$T$18,2,0)</f>
        <v>-</v>
      </c>
      <c r="G389" s="84"/>
      <c r="H389" s="395"/>
      <c r="I389" s="921"/>
      <c r="J389" s="913">
        <f t="shared" ref="J389" si="125">SUM(K389:O391)</f>
        <v>0</v>
      </c>
      <c r="K389" s="913"/>
      <c r="L389" s="913"/>
      <c r="M389" s="913"/>
      <c r="N389" s="913"/>
      <c r="O389" s="913"/>
      <c r="P389" s="913"/>
      <c r="Q389" s="484"/>
    </row>
    <row r="390" spans="1:17" s="95" customFormat="1" ht="15.75" hidden="1" customHeight="1" outlineLevel="1">
      <c r="A390" s="484"/>
      <c r="B390" s="916"/>
      <c r="C390" s="925"/>
      <c r="D390" s="921"/>
      <c r="E390" s="921"/>
      <c r="F390" s="923"/>
      <c r="G390" s="87"/>
      <c r="H390" s="395"/>
      <c r="I390" s="921"/>
      <c r="J390" s="914"/>
      <c r="K390" s="914"/>
      <c r="L390" s="914"/>
      <c r="M390" s="914"/>
      <c r="N390" s="914"/>
      <c r="O390" s="914"/>
      <c r="P390" s="914"/>
      <c r="Q390" s="484"/>
    </row>
    <row r="391" spans="1:17" s="95" customFormat="1" ht="15.75" hidden="1" customHeight="1" outlineLevel="1">
      <c r="A391" s="484"/>
      <c r="B391" s="917"/>
      <c r="C391" s="926"/>
      <c r="D391" s="922"/>
      <c r="E391" s="922"/>
      <c r="F391" s="924"/>
      <c r="G391" s="92"/>
      <c r="H391" s="396"/>
      <c r="I391" s="922"/>
      <c r="J391" s="915"/>
      <c r="K391" s="915"/>
      <c r="L391" s="915"/>
      <c r="M391" s="915"/>
      <c r="N391" s="915"/>
      <c r="O391" s="915"/>
      <c r="P391" s="915"/>
      <c r="Q391" s="484"/>
    </row>
    <row r="392" spans="1:17" s="95" customFormat="1" ht="15.75" hidden="1" customHeight="1" outlineLevel="1">
      <c r="A392" s="484"/>
      <c r="B392" s="916">
        <v>127</v>
      </c>
      <c r="C392" s="925"/>
      <c r="D392" s="921"/>
      <c r="E392" s="921" t="s">
        <v>19</v>
      </c>
      <c r="F392" s="923" t="str">
        <f>VLOOKUP(E392,$S$14:$T$18,2,0)</f>
        <v>-</v>
      </c>
      <c r="G392" s="84"/>
      <c r="H392" s="395"/>
      <c r="I392" s="921"/>
      <c r="J392" s="913">
        <f t="shared" ref="J392" si="126">SUM(K392:O394)</f>
        <v>0</v>
      </c>
      <c r="K392" s="913"/>
      <c r="L392" s="913"/>
      <c r="M392" s="913"/>
      <c r="N392" s="913"/>
      <c r="O392" s="913"/>
      <c r="P392" s="913"/>
      <c r="Q392" s="484"/>
    </row>
    <row r="393" spans="1:17" s="95" customFormat="1" ht="15.75" hidden="1" customHeight="1" outlineLevel="1">
      <c r="A393" s="484"/>
      <c r="B393" s="916"/>
      <c r="C393" s="925"/>
      <c r="D393" s="921"/>
      <c r="E393" s="921"/>
      <c r="F393" s="923"/>
      <c r="G393" s="87"/>
      <c r="H393" s="395"/>
      <c r="I393" s="921"/>
      <c r="J393" s="914"/>
      <c r="K393" s="914"/>
      <c r="L393" s="914"/>
      <c r="M393" s="914"/>
      <c r="N393" s="914"/>
      <c r="O393" s="914"/>
      <c r="P393" s="914"/>
      <c r="Q393" s="484"/>
    </row>
    <row r="394" spans="1:17" s="95" customFormat="1" ht="15.75" hidden="1" customHeight="1" outlineLevel="1">
      <c r="A394" s="484"/>
      <c r="B394" s="917"/>
      <c r="C394" s="926"/>
      <c r="D394" s="922"/>
      <c r="E394" s="922"/>
      <c r="F394" s="924"/>
      <c r="G394" s="92"/>
      <c r="H394" s="396"/>
      <c r="I394" s="922"/>
      <c r="J394" s="915"/>
      <c r="K394" s="915"/>
      <c r="L394" s="915"/>
      <c r="M394" s="915"/>
      <c r="N394" s="915"/>
      <c r="O394" s="915"/>
      <c r="P394" s="915"/>
      <c r="Q394" s="484"/>
    </row>
    <row r="395" spans="1:17" s="95" customFormat="1" ht="15.75" hidden="1" customHeight="1" outlineLevel="1">
      <c r="A395" s="484"/>
      <c r="B395" s="916">
        <v>128</v>
      </c>
      <c r="C395" s="925"/>
      <c r="D395" s="921"/>
      <c r="E395" s="921" t="s">
        <v>19</v>
      </c>
      <c r="F395" s="923" t="str">
        <f>VLOOKUP(E395,$S$14:$T$18,2,0)</f>
        <v>-</v>
      </c>
      <c r="G395" s="84"/>
      <c r="H395" s="395"/>
      <c r="I395" s="921"/>
      <c r="J395" s="913">
        <f t="shared" ref="J395" si="127">SUM(K395:O397)</f>
        <v>0</v>
      </c>
      <c r="K395" s="913"/>
      <c r="L395" s="913"/>
      <c r="M395" s="913"/>
      <c r="N395" s="913"/>
      <c r="O395" s="913"/>
      <c r="P395" s="913"/>
      <c r="Q395" s="484"/>
    </row>
    <row r="396" spans="1:17" s="95" customFormat="1" ht="15.75" hidden="1" customHeight="1" outlineLevel="1">
      <c r="A396" s="484"/>
      <c r="B396" s="916"/>
      <c r="C396" s="925"/>
      <c r="D396" s="921"/>
      <c r="E396" s="921"/>
      <c r="F396" s="923"/>
      <c r="G396" s="87"/>
      <c r="H396" s="395"/>
      <c r="I396" s="921"/>
      <c r="J396" s="914"/>
      <c r="K396" s="914"/>
      <c r="L396" s="914"/>
      <c r="M396" s="914"/>
      <c r="N396" s="914"/>
      <c r="O396" s="914"/>
      <c r="P396" s="914"/>
      <c r="Q396" s="484"/>
    </row>
    <row r="397" spans="1:17" s="95" customFormat="1" ht="15.75" hidden="1" customHeight="1" outlineLevel="1">
      <c r="A397" s="484"/>
      <c r="B397" s="917"/>
      <c r="C397" s="926"/>
      <c r="D397" s="922"/>
      <c r="E397" s="922"/>
      <c r="F397" s="924"/>
      <c r="G397" s="92"/>
      <c r="H397" s="396"/>
      <c r="I397" s="922"/>
      <c r="J397" s="915"/>
      <c r="K397" s="915"/>
      <c r="L397" s="915"/>
      <c r="M397" s="915"/>
      <c r="N397" s="915"/>
      <c r="O397" s="915"/>
      <c r="P397" s="915"/>
      <c r="Q397" s="484"/>
    </row>
    <row r="398" spans="1:17" s="95" customFormat="1" ht="15.75" hidden="1" customHeight="1" outlineLevel="1">
      <c r="A398" s="484"/>
      <c r="B398" s="916">
        <v>129</v>
      </c>
      <c r="C398" s="925"/>
      <c r="D398" s="921"/>
      <c r="E398" s="921" t="s">
        <v>19</v>
      </c>
      <c r="F398" s="923" t="str">
        <f>VLOOKUP(E398,$S$14:$T$18,2,0)</f>
        <v>-</v>
      </c>
      <c r="G398" s="84"/>
      <c r="H398" s="395"/>
      <c r="I398" s="921"/>
      <c r="J398" s="913">
        <f t="shared" ref="J398" si="128">SUM(K398:O400)</f>
        <v>0</v>
      </c>
      <c r="K398" s="913"/>
      <c r="L398" s="913"/>
      <c r="M398" s="913"/>
      <c r="N398" s="913"/>
      <c r="O398" s="913"/>
      <c r="P398" s="913"/>
      <c r="Q398" s="484"/>
    </row>
    <row r="399" spans="1:17" s="95" customFormat="1" ht="15.75" hidden="1" customHeight="1" outlineLevel="1">
      <c r="A399" s="484"/>
      <c r="B399" s="916"/>
      <c r="C399" s="925"/>
      <c r="D399" s="921"/>
      <c r="E399" s="921"/>
      <c r="F399" s="923"/>
      <c r="G399" s="87"/>
      <c r="H399" s="395"/>
      <c r="I399" s="921"/>
      <c r="J399" s="914"/>
      <c r="K399" s="914"/>
      <c r="L399" s="914"/>
      <c r="M399" s="914"/>
      <c r="N399" s="914"/>
      <c r="O399" s="914"/>
      <c r="P399" s="914"/>
      <c r="Q399" s="484"/>
    </row>
    <row r="400" spans="1:17" s="95" customFormat="1" ht="15.75" hidden="1" customHeight="1" outlineLevel="1">
      <c r="A400" s="484"/>
      <c r="B400" s="917"/>
      <c r="C400" s="926"/>
      <c r="D400" s="922"/>
      <c r="E400" s="922"/>
      <c r="F400" s="924"/>
      <c r="G400" s="92"/>
      <c r="H400" s="396"/>
      <c r="I400" s="922"/>
      <c r="J400" s="915"/>
      <c r="K400" s="915"/>
      <c r="L400" s="915"/>
      <c r="M400" s="915"/>
      <c r="N400" s="915"/>
      <c r="O400" s="915"/>
      <c r="P400" s="915"/>
      <c r="Q400" s="484"/>
    </row>
    <row r="401" spans="1:17" s="95" customFormat="1" ht="15.75" hidden="1" customHeight="1" outlineLevel="1">
      <c r="A401" s="484"/>
      <c r="B401" s="916">
        <v>130</v>
      </c>
      <c r="C401" s="925"/>
      <c r="D401" s="921"/>
      <c r="E401" s="921" t="s">
        <v>19</v>
      </c>
      <c r="F401" s="923" t="str">
        <f>VLOOKUP(E401,$S$14:$T$18,2,0)</f>
        <v>-</v>
      </c>
      <c r="G401" s="84"/>
      <c r="H401" s="395"/>
      <c r="I401" s="921"/>
      <c r="J401" s="913">
        <f t="shared" ref="J401" si="129">SUM(K401:O403)</f>
        <v>0</v>
      </c>
      <c r="K401" s="913"/>
      <c r="L401" s="913"/>
      <c r="M401" s="913"/>
      <c r="N401" s="913"/>
      <c r="O401" s="913"/>
      <c r="P401" s="913"/>
      <c r="Q401" s="484"/>
    </row>
    <row r="402" spans="1:17" s="95" customFormat="1" ht="15.75" hidden="1" customHeight="1" outlineLevel="1">
      <c r="A402" s="484"/>
      <c r="B402" s="916"/>
      <c r="C402" s="925"/>
      <c r="D402" s="921"/>
      <c r="E402" s="921"/>
      <c r="F402" s="923"/>
      <c r="G402" s="87"/>
      <c r="H402" s="395"/>
      <c r="I402" s="921"/>
      <c r="J402" s="914"/>
      <c r="K402" s="914"/>
      <c r="L402" s="914"/>
      <c r="M402" s="914"/>
      <c r="N402" s="914"/>
      <c r="O402" s="914"/>
      <c r="P402" s="914"/>
      <c r="Q402" s="484"/>
    </row>
    <row r="403" spans="1:17" s="95" customFormat="1" ht="15.75" hidden="1" customHeight="1" outlineLevel="1">
      <c r="A403" s="484"/>
      <c r="B403" s="917"/>
      <c r="C403" s="926"/>
      <c r="D403" s="922"/>
      <c r="E403" s="922"/>
      <c r="F403" s="924"/>
      <c r="G403" s="92"/>
      <c r="H403" s="396"/>
      <c r="I403" s="922"/>
      <c r="J403" s="915"/>
      <c r="K403" s="915"/>
      <c r="L403" s="915"/>
      <c r="M403" s="915"/>
      <c r="N403" s="915"/>
      <c r="O403" s="915"/>
      <c r="P403" s="915"/>
      <c r="Q403" s="484"/>
    </row>
    <row r="404" spans="1:17" s="95" customFormat="1" ht="15.75" hidden="1" customHeight="1" outlineLevel="1">
      <c r="A404" s="484"/>
      <c r="B404" s="916">
        <v>131</v>
      </c>
      <c r="C404" s="925"/>
      <c r="D404" s="921"/>
      <c r="E404" s="921" t="s">
        <v>19</v>
      </c>
      <c r="F404" s="923" t="str">
        <f>VLOOKUP(E404,$S$14:$T$18,2,0)</f>
        <v>-</v>
      </c>
      <c r="G404" s="84"/>
      <c r="H404" s="395"/>
      <c r="I404" s="921"/>
      <c r="J404" s="913">
        <f t="shared" ref="J404" si="130">SUM(K404:O406)</f>
        <v>0</v>
      </c>
      <c r="K404" s="913"/>
      <c r="L404" s="913"/>
      <c r="M404" s="913"/>
      <c r="N404" s="913"/>
      <c r="O404" s="913"/>
      <c r="P404" s="913"/>
      <c r="Q404" s="484"/>
    </row>
    <row r="405" spans="1:17" s="95" customFormat="1" ht="15.75" hidden="1" customHeight="1" outlineLevel="1">
      <c r="A405" s="484"/>
      <c r="B405" s="916"/>
      <c r="C405" s="925"/>
      <c r="D405" s="921"/>
      <c r="E405" s="921"/>
      <c r="F405" s="923"/>
      <c r="G405" s="87"/>
      <c r="H405" s="395"/>
      <c r="I405" s="921"/>
      <c r="J405" s="914"/>
      <c r="K405" s="914"/>
      <c r="L405" s="914"/>
      <c r="M405" s="914"/>
      <c r="N405" s="914"/>
      <c r="O405" s="914"/>
      <c r="P405" s="914"/>
      <c r="Q405" s="484"/>
    </row>
    <row r="406" spans="1:17" s="95" customFormat="1" ht="15.75" hidden="1" customHeight="1" outlineLevel="1">
      <c r="A406" s="484"/>
      <c r="B406" s="917"/>
      <c r="C406" s="926"/>
      <c r="D406" s="922"/>
      <c r="E406" s="922"/>
      <c r="F406" s="924"/>
      <c r="G406" s="92"/>
      <c r="H406" s="396"/>
      <c r="I406" s="922"/>
      <c r="J406" s="915"/>
      <c r="K406" s="915"/>
      <c r="L406" s="915"/>
      <c r="M406" s="915"/>
      <c r="N406" s="915"/>
      <c r="O406" s="915"/>
      <c r="P406" s="915"/>
      <c r="Q406" s="484"/>
    </row>
    <row r="407" spans="1:17" s="95" customFormat="1" ht="15.75" hidden="1" customHeight="1" outlineLevel="1">
      <c r="A407" s="484"/>
      <c r="B407" s="916">
        <v>132</v>
      </c>
      <c r="C407" s="925"/>
      <c r="D407" s="921"/>
      <c r="E407" s="921" t="s">
        <v>19</v>
      </c>
      <c r="F407" s="923" t="str">
        <f>VLOOKUP(E407,$S$14:$T$18,2,0)</f>
        <v>-</v>
      </c>
      <c r="G407" s="84"/>
      <c r="H407" s="395"/>
      <c r="I407" s="921"/>
      <c r="J407" s="913">
        <f t="shared" ref="J407" si="131">SUM(K407:O409)</f>
        <v>0</v>
      </c>
      <c r="K407" s="913"/>
      <c r="L407" s="913"/>
      <c r="M407" s="913"/>
      <c r="N407" s="913"/>
      <c r="O407" s="913"/>
      <c r="P407" s="913"/>
      <c r="Q407" s="484"/>
    </row>
    <row r="408" spans="1:17" s="95" customFormat="1" ht="15.75" hidden="1" customHeight="1" outlineLevel="1">
      <c r="A408" s="484"/>
      <c r="B408" s="916"/>
      <c r="C408" s="925"/>
      <c r="D408" s="921"/>
      <c r="E408" s="921"/>
      <c r="F408" s="923"/>
      <c r="G408" s="87"/>
      <c r="H408" s="395"/>
      <c r="I408" s="921"/>
      <c r="J408" s="914"/>
      <c r="K408" s="914"/>
      <c r="L408" s="914"/>
      <c r="M408" s="914"/>
      <c r="N408" s="914"/>
      <c r="O408" s="914"/>
      <c r="P408" s="914"/>
      <c r="Q408" s="484"/>
    </row>
    <row r="409" spans="1:17" s="95" customFormat="1" ht="15.75" hidden="1" customHeight="1" outlineLevel="1">
      <c r="A409" s="484"/>
      <c r="B409" s="917"/>
      <c r="C409" s="926"/>
      <c r="D409" s="922"/>
      <c r="E409" s="922"/>
      <c r="F409" s="924"/>
      <c r="G409" s="92"/>
      <c r="H409" s="396"/>
      <c r="I409" s="922"/>
      <c r="J409" s="915"/>
      <c r="K409" s="915"/>
      <c r="L409" s="915"/>
      <c r="M409" s="915"/>
      <c r="N409" s="915"/>
      <c r="O409" s="915"/>
      <c r="P409" s="915"/>
      <c r="Q409" s="484"/>
    </row>
    <row r="410" spans="1:17" s="95" customFormat="1" ht="15.75" hidden="1" customHeight="1" outlineLevel="1">
      <c r="A410" s="484"/>
      <c r="B410" s="916">
        <v>133</v>
      </c>
      <c r="C410" s="925"/>
      <c r="D410" s="921"/>
      <c r="E410" s="921" t="s">
        <v>19</v>
      </c>
      <c r="F410" s="923" t="str">
        <f>VLOOKUP(E410,$S$14:$T$18,2,0)</f>
        <v>-</v>
      </c>
      <c r="G410" s="84"/>
      <c r="H410" s="395"/>
      <c r="I410" s="921"/>
      <c r="J410" s="913">
        <f t="shared" ref="J410" si="132">SUM(K410:O412)</f>
        <v>0</v>
      </c>
      <c r="K410" s="913"/>
      <c r="L410" s="913"/>
      <c r="M410" s="913"/>
      <c r="N410" s="913"/>
      <c r="O410" s="913"/>
      <c r="P410" s="913"/>
      <c r="Q410" s="484"/>
    </row>
    <row r="411" spans="1:17" s="95" customFormat="1" ht="15.75" hidden="1" customHeight="1" outlineLevel="1">
      <c r="A411" s="484"/>
      <c r="B411" s="916"/>
      <c r="C411" s="925"/>
      <c r="D411" s="921"/>
      <c r="E411" s="921"/>
      <c r="F411" s="923"/>
      <c r="G411" s="87"/>
      <c r="H411" s="395"/>
      <c r="I411" s="921"/>
      <c r="J411" s="914"/>
      <c r="K411" s="914"/>
      <c r="L411" s="914"/>
      <c r="M411" s="914"/>
      <c r="N411" s="914"/>
      <c r="O411" s="914"/>
      <c r="P411" s="914"/>
      <c r="Q411" s="484"/>
    </row>
    <row r="412" spans="1:17" s="95" customFormat="1" ht="15.75" hidden="1" customHeight="1" outlineLevel="1">
      <c r="A412" s="484"/>
      <c r="B412" s="917"/>
      <c r="C412" s="926"/>
      <c r="D412" s="922"/>
      <c r="E412" s="922"/>
      <c r="F412" s="924"/>
      <c r="G412" s="92"/>
      <c r="H412" s="396"/>
      <c r="I412" s="922"/>
      <c r="J412" s="915"/>
      <c r="K412" s="915"/>
      <c r="L412" s="915"/>
      <c r="M412" s="915"/>
      <c r="N412" s="915"/>
      <c r="O412" s="915"/>
      <c r="P412" s="915"/>
      <c r="Q412" s="484"/>
    </row>
    <row r="413" spans="1:17" s="95" customFormat="1" ht="15.75" hidden="1" customHeight="1" outlineLevel="1">
      <c r="A413" s="484"/>
      <c r="B413" s="916">
        <v>134</v>
      </c>
      <c r="C413" s="925"/>
      <c r="D413" s="921"/>
      <c r="E413" s="921" t="s">
        <v>19</v>
      </c>
      <c r="F413" s="923" t="str">
        <f>VLOOKUP(E413,$S$14:$T$18,2,0)</f>
        <v>-</v>
      </c>
      <c r="G413" s="84"/>
      <c r="H413" s="395"/>
      <c r="I413" s="921"/>
      <c r="J413" s="913">
        <f t="shared" ref="J413" si="133">SUM(K413:O415)</f>
        <v>0</v>
      </c>
      <c r="K413" s="913"/>
      <c r="L413" s="913"/>
      <c r="M413" s="913"/>
      <c r="N413" s="913"/>
      <c r="O413" s="913"/>
      <c r="P413" s="913"/>
      <c r="Q413" s="484"/>
    </row>
    <row r="414" spans="1:17" s="95" customFormat="1" ht="15.75" hidden="1" customHeight="1" outlineLevel="1">
      <c r="A414" s="484"/>
      <c r="B414" s="916"/>
      <c r="C414" s="925"/>
      <c r="D414" s="921"/>
      <c r="E414" s="921"/>
      <c r="F414" s="923"/>
      <c r="G414" s="87"/>
      <c r="H414" s="395"/>
      <c r="I414" s="921"/>
      <c r="J414" s="914"/>
      <c r="K414" s="914"/>
      <c r="L414" s="914"/>
      <c r="M414" s="914"/>
      <c r="N414" s="914"/>
      <c r="O414" s="914"/>
      <c r="P414" s="914"/>
      <c r="Q414" s="484"/>
    </row>
    <row r="415" spans="1:17" s="95" customFormat="1" ht="15.75" hidden="1" customHeight="1" outlineLevel="1">
      <c r="A415" s="484"/>
      <c r="B415" s="917"/>
      <c r="C415" s="926"/>
      <c r="D415" s="922"/>
      <c r="E415" s="922"/>
      <c r="F415" s="924"/>
      <c r="G415" s="92"/>
      <c r="H415" s="396"/>
      <c r="I415" s="922"/>
      <c r="J415" s="915"/>
      <c r="K415" s="915"/>
      <c r="L415" s="915"/>
      <c r="M415" s="915"/>
      <c r="N415" s="915"/>
      <c r="O415" s="915"/>
      <c r="P415" s="915"/>
      <c r="Q415" s="484"/>
    </row>
    <row r="416" spans="1:17" s="95" customFormat="1" ht="15.75" hidden="1" customHeight="1" outlineLevel="1">
      <c r="A416" s="484"/>
      <c r="B416" s="916">
        <v>135</v>
      </c>
      <c r="C416" s="925"/>
      <c r="D416" s="921"/>
      <c r="E416" s="921" t="s">
        <v>19</v>
      </c>
      <c r="F416" s="923" t="str">
        <f>VLOOKUP(E416,$S$14:$T$18,2,0)</f>
        <v>-</v>
      </c>
      <c r="G416" s="84"/>
      <c r="H416" s="395"/>
      <c r="I416" s="921"/>
      <c r="J416" s="913">
        <f t="shared" ref="J416" si="134">SUM(K416:O418)</f>
        <v>0</v>
      </c>
      <c r="K416" s="913"/>
      <c r="L416" s="913"/>
      <c r="M416" s="913"/>
      <c r="N416" s="913"/>
      <c r="O416" s="913"/>
      <c r="P416" s="913"/>
      <c r="Q416" s="484"/>
    </row>
    <row r="417" spans="1:17" s="95" customFormat="1" ht="15.75" hidden="1" customHeight="1" outlineLevel="1">
      <c r="A417" s="484"/>
      <c r="B417" s="916"/>
      <c r="C417" s="925"/>
      <c r="D417" s="921"/>
      <c r="E417" s="921"/>
      <c r="F417" s="923"/>
      <c r="G417" s="87"/>
      <c r="H417" s="395"/>
      <c r="I417" s="921"/>
      <c r="J417" s="914"/>
      <c r="K417" s="914"/>
      <c r="L417" s="914"/>
      <c r="M417" s="914"/>
      <c r="N417" s="914"/>
      <c r="O417" s="914"/>
      <c r="P417" s="914"/>
      <c r="Q417" s="484"/>
    </row>
    <row r="418" spans="1:17" s="95" customFormat="1" ht="15.75" hidden="1" customHeight="1" outlineLevel="1">
      <c r="A418" s="484"/>
      <c r="B418" s="917"/>
      <c r="C418" s="926"/>
      <c r="D418" s="922"/>
      <c r="E418" s="922"/>
      <c r="F418" s="924"/>
      <c r="G418" s="92"/>
      <c r="H418" s="396"/>
      <c r="I418" s="922"/>
      <c r="J418" s="915"/>
      <c r="K418" s="915"/>
      <c r="L418" s="915"/>
      <c r="M418" s="915"/>
      <c r="N418" s="915"/>
      <c r="O418" s="915"/>
      <c r="P418" s="915"/>
      <c r="Q418" s="484"/>
    </row>
    <row r="419" spans="1:17" s="95" customFormat="1" ht="15.75" hidden="1" customHeight="1" outlineLevel="1">
      <c r="A419" s="484"/>
      <c r="B419" s="916">
        <v>136</v>
      </c>
      <c r="C419" s="925"/>
      <c r="D419" s="921"/>
      <c r="E419" s="921" t="s">
        <v>19</v>
      </c>
      <c r="F419" s="923" t="str">
        <f>VLOOKUP(E419,$S$14:$T$18,2,0)</f>
        <v>-</v>
      </c>
      <c r="G419" s="84"/>
      <c r="H419" s="395"/>
      <c r="I419" s="921"/>
      <c r="J419" s="913">
        <f t="shared" ref="J419" si="135">SUM(K419:O421)</f>
        <v>0</v>
      </c>
      <c r="K419" s="913"/>
      <c r="L419" s="913"/>
      <c r="M419" s="913"/>
      <c r="N419" s="913"/>
      <c r="O419" s="913"/>
      <c r="P419" s="913"/>
      <c r="Q419" s="484"/>
    </row>
    <row r="420" spans="1:17" s="95" customFormat="1" ht="15.75" hidden="1" customHeight="1" outlineLevel="1">
      <c r="A420" s="484"/>
      <c r="B420" s="916"/>
      <c r="C420" s="925"/>
      <c r="D420" s="921"/>
      <c r="E420" s="921"/>
      <c r="F420" s="923"/>
      <c r="G420" s="87"/>
      <c r="H420" s="395"/>
      <c r="I420" s="921"/>
      <c r="J420" s="914"/>
      <c r="K420" s="914"/>
      <c r="L420" s="914"/>
      <c r="M420" s="914"/>
      <c r="N420" s="914"/>
      <c r="O420" s="914"/>
      <c r="P420" s="914"/>
      <c r="Q420" s="484"/>
    </row>
    <row r="421" spans="1:17" s="95" customFormat="1" ht="15.75" hidden="1" customHeight="1" outlineLevel="1">
      <c r="A421" s="484"/>
      <c r="B421" s="917"/>
      <c r="C421" s="926"/>
      <c r="D421" s="922"/>
      <c r="E421" s="922"/>
      <c r="F421" s="924"/>
      <c r="G421" s="92"/>
      <c r="H421" s="396"/>
      <c r="I421" s="922"/>
      <c r="J421" s="915"/>
      <c r="K421" s="915"/>
      <c r="L421" s="915"/>
      <c r="M421" s="915"/>
      <c r="N421" s="915"/>
      <c r="O421" s="915"/>
      <c r="P421" s="915"/>
      <c r="Q421" s="484"/>
    </row>
    <row r="422" spans="1:17" s="95" customFormat="1" ht="15.75" hidden="1" customHeight="1" outlineLevel="1">
      <c r="A422" s="484"/>
      <c r="B422" s="916">
        <v>137</v>
      </c>
      <c r="C422" s="925"/>
      <c r="D422" s="921"/>
      <c r="E422" s="921" t="s">
        <v>19</v>
      </c>
      <c r="F422" s="923" t="str">
        <f>VLOOKUP(E422,$S$14:$T$18,2,0)</f>
        <v>-</v>
      </c>
      <c r="G422" s="84"/>
      <c r="H422" s="395"/>
      <c r="I422" s="921"/>
      <c r="J422" s="913">
        <f t="shared" ref="J422" si="136">SUM(K422:O424)</f>
        <v>0</v>
      </c>
      <c r="K422" s="913"/>
      <c r="L422" s="913"/>
      <c r="M422" s="913"/>
      <c r="N422" s="913"/>
      <c r="O422" s="913"/>
      <c r="P422" s="913"/>
      <c r="Q422" s="484"/>
    </row>
    <row r="423" spans="1:17" s="95" customFormat="1" ht="15.75" hidden="1" customHeight="1" outlineLevel="1">
      <c r="A423" s="484"/>
      <c r="B423" s="916"/>
      <c r="C423" s="925"/>
      <c r="D423" s="921"/>
      <c r="E423" s="921"/>
      <c r="F423" s="923"/>
      <c r="G423" s="87"/>
      <c r="H423" s="395"/>
      <c r="I423" s="921"/>
      <c r="J423" s="914"/>
      <c r="K423" s="914"/>
      <c r="L423" s="914"/>
      <c r="M423" s="914"/>
      <c r="N423" s="914"/>
      <c r="O423" s="914"/>
      <c r="P423" s="914"/>
      <c r="Q423" s="484"/>
    </row>
    <row r="424" spans="1:17" s="95" customFormat="1" ht="15.75" hidden="1" customHeight="1" outlineLevel="1">
      <c r="A424" s="484"/>
      <c r="B424" s="917"/>
      <c r="C424" s="926"/>
      <c r="D424" s="922"/>
      <c r="E424" s="922"/>
      <c r="F424" s="924"/>
      <c r="G424" s="92"/>
      <c r="H424" s="396"/>
      <c r="I424" s="922"/>
      <c r="J424" s="915"/>
      <c r="K424" s="915"/>
      <c r="L424" s="915"/>
      <c r="M424" s="915"/>
      <c r="N424" s="915"/>
      <c r="O424" s="915"/>
      <c r="P424" s="915"/>
      <c r="Q424" s="484"/>
    </row>
    <row r="425" spans="1:17" s="95" customFormat="1" ht="15.75" hidden="1" customHeight="1" outlineLevel="1">
      <c r="A425" s="484"/>
      <c r="B425" s="916">
        <v>138</v>
      </c>
      <c r="C425" s="925"/>
      <c r="D425" s="921"/>
      <c r="E425" s="921" t="s">
        <v>19</v>
      </c>
      <c r="F425" s="923" t="str">
        <f>VLOOKUP(E425,$S$14:$T$18,2,0)</f>
        <v>-</v>
      </c>
      <c r="G425" s="84"/>
      <c r="H425" s="395"/>
      <c r="I425" s="921"/>
      <c r="J425" s="913">
        <f t="shared" ref="J425" si="137">SUM(K425:O427)</f>
        <v>0</v>
      </c>
      <c r="K425" s="913"/>
      <c r="L425" s="913"/>
      <c r="M425" s="913"/>
      <c r="N425" s="913"/>
      <c r="O425" s="913"/>
      <c r="P425" s="913"/>
      <c r="Q425" s="484"/>
    </row>
    <row r="426" spans="1:17" s="95" customFormat="1" ht="15.75" hidden="1" customHeight="1" outlineLevel="1">
      <c r="A426" s="484"/>
      <c r="B426" s="916"/>
      <c r="C426" s="925"/>
      <c r="D426" s="921"/>
      <c r="E426" s="921"/>
      <c r="F426" s="923"/>
      <c r="G426" s="87"/>
      <c r="H426" s="395"/>
      <c r="I426" s="921"/>
      <c r="J426" s="914"/>
      <c r="K426" s="914"/>
      <c r="L426" s="914"/>
      <c r="M426" s="914"/>
      <c r="N426" s="914"/>
      <c r="O426" s="914"/>
      <c r="P426" s="914"/>
      <c r="Q426" s="484"/>
    </row>
    <row r="427" spans="1:17" s="95" customFormat="1" ht="15.75" hidden="1" customHeight="1" outlineLevel="1">
      <c r="A427" s="484"/>
      <c r="B427" s="917"/>
      <c r="C427" s="926"/>
      <c r="D427" s="922"/>
      <c r="E427" s="922"/>
      <c r="F427" s="924"/>
      <c r="G427" s="92"/>
      <c r="H427" s="396"/>
      <c r="I427" s="922"/>
      <c r="J427" s="915"/>
      <c r="K427" s="915"/>
      <c r="L427" s="915"/>
      <c r="M427" s="915"/>
      <c r="N427" s="915"/>
      <c r="O427" s="915"/>
      <c r="P427" s="915"/>
      <c r="Q427" s="484"/>
    </row>
    <row r="428" spans="1:17" s="95" customFormat="1" ht="15.75" hidden="1" customHeight="1" outlineLevel="1">
      <c r="A428" s="484"/>
      <c r="B428" s="916">
        <v>139</v>
      </c>
      <c r="C428" s="925"/>
      <c r="D428" s="921"/>
      <c r="E428" s="921" t="s">
        <v>19</v>
      </c>
      <c r="F428" s="923" t="str">
        <f>VLOOKUP(E428,$S$14:$T$18,2,0)</f>
        <v>-</v>
      </c>
      <c r="G428" s="84"/>
      <c r="H428" s="395"/>
      <c r="I428" s="921"/>
      <c r="J428" s="913">
        <f t="shared" ref="J428" si="138">SUM(K428:O430)</f>
        <v>0</v>
      </c>
      <c r="K428" s="913"/>
      <c r="L428" s="913"/>
      <c r="M428" s="913"/>
      <c r="N428" s="913"/>
      <c r="O428" s="913"/>
      <c r="P428" s="913"/>
      <c r="Q428" s="484"/>
    </row>
    <row r="429" spans="1:17" s="95" customFormat="1" ht="15.75" hidden="1" customHeight="1" outlineLevel="1">
      <c r="A429" s="484"/>
      <c r="B429" s="916"/>
      <c r="C429" s="925"/>
      <c r="D429" s="921"/>
      <c r="E429" s="921"/>
      <c r="F429" s="923"/>
      <c r="G429" s="87"/>
      <c r="H429" s="395"/>
      <c r="I429" s="921"/>
      <c r="J429" s="914"/>
      <c r="K429" s="914"/>
      <c r="L429" s="914"/>
      <c r="M429" s="914"/>
      <c r="N429" s="914"/>
      <c r="O429" s="914"/>
      <c r="P429" s="914"/>
      <c r="Q429" s="484"/>
    </row>
    <row r="430" spans="1:17" s="95" customFormat="1" ht="15.75" hidden="1" customHeight="1" outlineLevel="1">
      <c r="A430" s="484"/>
      <c r="B430" s="917"/>
      <c r="C430" s="926"/>
      <c r="D430" s="922"/>
      <c r="E430" s="922"/>
      <c r="F430" s="924"/>
      <c r="G430" s="92"/>
      <c r="H430" s="396"/>
      <c r="I430" s="922"/>
      <c r="J430" s="915"/>
      <c r="K430" s="915"/>
      <c r="L430" s="915"/>
      <c r="M430" s="915"/>
      <c r="N430" s="915"/>
      <c r="O430" s="915"/>
      <c r="P430" s="915"/>
      <c r="Q430" s="484"/>
    </row>
    <row r="431" spans="1:17" s="95" customFormat="1" ht="15.75" hidden="1" customHeight="1" outlineLevel="1">
      <c r="A431" s="484"/>
      <c r="B431" s="916">
        <v>140</v>
      </c>
      <c r="C431" s="925"/>
      <c r="D431" s="921"/>
      <c r="E431" s="921" t="s">
        <v>19</v>
      </c>
      <c r="F431" s="923" t="str">
        <f>VLOOKUP(E431,$S$14:$T$18,2,0)</f>
        <v>-</v>
      </c>
      <c r="G431" s="84"/>
      <c r="H431" s="395"/>
      <c r="I431" s="921"/>
      <c r="J431" s="913">
        <f t="shared" ref="J431" si="139">SUM(K431:O433)</f>
        <v>0</v>
      </c>
      <c r="K431" s="913"/>
      <c r="L431" s="913"/>
      <c r="M431" s="913"/>
      <c r="N431" s="913"/>
      <c r="O431" s="913"/>
      <c r="P431" s="913"/>
      <c r="Q431" s="484"/>
    </row>
    <row r="432" spans="1:17" s="95" customFormat="1" ht="15.75" hidden="1" customHeight="1" outlineLevel="1">
      <c r="A432" s="484"/>
      <c r="B432" s="916"/>
      <c r="C432" s="925"/>
      <c r="D432" s="921"/>
      <c r="E432" s="921"/>
      <c r="F432" s="923"/>
      <c r="G432" s="87"/>
      <c r="H432" s="395"/>
      <c r="I432" s="921"/>
      <c r="J432" s="914"/>
      <c r="K432" s="914"/>
      <c r="L432" s="914"/>
      <c r="M432" s="914"/>
      <c r="N432" s="914"/>
      <c r="O432" s="914"/>
      <c r="P432" s="914"/>
      <c r="Q432" s="484"/>
    </row>
    <row r="433" spans="1:17" s="95" customFormat="1" ht="15.75" hidden="1" customHeight="1" outlineLevel="1">
      <c r="A433" s="484"/>
      <c r="B433" s="917"/>
      <c r="C433" s="926"/>
      <c r="D433" s="922"/>
      <c r="E433" s="922"/>
      <c r="F433" s="924"/>
      <c r="G433" s="92"/>
      <c r="H433" s="396"/>
      <c r="I433" s="922"/>
      <c r="J433" s="915"/>
      <c r="K433" s="915"/>
      <c r="L433" s="915"/>
      <c r="M433" s="915"/>
      <c r="N433" s="915"/>
      <c r="O433" s="915"/>
      <c r="P433" s="915"/>
      <c r="Q433" s="484"/>
    </row>
    <row r="434" spans="1:17" s="95" customFormat="1" ht="15.75" hidden="1" customHeight="1" outlineLevel="1">
      <c r="A434" s="484"/>
      <c r="B434" s="916">
        <v>141</v>
      </c>
      <c r="C434" s="925"/>
      <c r="D434" s="921"/>
      <c r="E434" s="921" t="s">
        <v>19</v>
      </c>
      <c r="F434" s="923" t="str">
        <f>VLOOKUP(E434,$S$14:$T$18,2,0)</f>
        <v>-</v>
      </c>
      <c r="G434" s="84"/>
      <c r="H434" s="395"/>
      <c r="I434" s="921"/>
      <c r="J434" s="913">
        <f t="shared" ref="J434" si="140">SUM(K434:O436)</f>
        <v>0</v>
      </c>
      <c r="K434" s="913"/>
      <c r="L434" s="913"/>
      <c r="M434" s="913"/>
      <c r="N434" s="913"/>
      <c r="O434" s="913"/>
      <c r="P434" s="913"/>
      <c r="Q434" s="484"/>
    </row>
    <row r="435" spans="1:17" s="95" customFormat="1" ht="15.75" hidden="1" customHeight="1" outlineLevel="1">
      <c r="A435" s="484"/>
      <c r="B435" s="916"/>
      <c r="C435" s="925"/>
      <c r="D435" s="921"/>
      <c r="E435" s="921"/>
      <c r="F435" s="923"/>
      <c r="G435" s="87"/>
      <c r="H435" s="395"/>
      <c r="I435" s="921"/>
      <c r="J435" s="914"/>
      <c r="K435" s="914"/>
      <c r="L435" s="914"/>
      <c r="M435" s="914"/>
      <c r="N435" s="914"/>
      <c r="O435" s="914"/>
      <c r="P435" s="914"/>
      <c r="Q435" s="484"/>
    </row>
    <row r="436" spans="1:17" s="95" customFormat="1" ht="15.75" hidden="1" customHeight="1" outlineLevel="1">
      <c r="A436" s="484"/>
      <c r="B436" s="917"/>
      <c r="C436" s="926"/>
      <c r="D436" s="922"/>
      <c r="E436" s="922"/>
      <c r="F436" s="924"/>
      <c r="G436" s="92"/>
      <c r="H436" s="396"/>
      <c r="I436" s="922"/>
      <c r="J436" s="915"/>
      <c r="K436" s="915"/>
      <c r="L436" s="915"/>
      <c r="M436" s="915"/>
      <c r="N436" s="915"/>
      <c r="O436" s="915"/>
      <c r="P436" s="915"/>
      <c r="Q436" s="484"/>
    </row>
    <row r="437" spans="1:17" s="95" customFormat="1" ht="15.75" hidden="1" customHeight="1" outlineLevel="1">
      <c r="A437" s="484"/>
      <c r="B437" s="916">
        <v>142</v>
      </c>
      <c r="C437" s="925"/>
      <c r="D437" s="921"/>
      <c r="E437" s="921" t="s">
        <v>19</v>
      </c>
      <c r="F437" s="923" t="str">
        <f>VLOOKUP(E437,$S$14:$T$18,2,0)</f>
        <v>-</v>
      </c>
      <c r="G437" s="84"/>
      <c r="H437" s="395"/>
      <c r="I437" s="921"/>
      <c r="J437" s="913">
        <f t="shared" ref="J437" si="141">SUM(K437:O439)</f>
        <v>0</v>
      </c>
      <c r="K437" s="913"/>
      <c r="L437" s="913"/>
      <c r="M437" s="913"/>
      <c r="N437" s="913"/>
      <c r="O437" s="913"/>
      <c r="P437" s="913"/>
      <c r="Q437" s="484"/>
    </row>
    <row r="438" spans="1:17" s="95" customFormat="1" ht="15.75" hidden="1" customHeight="1" outlineLevel="1">
      <c r="A438" s="484"/>
      <c r="B438" s="916"/>
      <c r="C438" s="925"/>
      <c r="D438" s="921"/>
      <c r="E438" s="921"/>
      <c r="F438" s="923"/>
      <c r="G438" s="87"/>
      <c r="H438" s="395"/>
      <c r="I438" s="921"/>
      <c r="J438" s="914"/>
      <c r="K438" s="914"/>
      <c r="L438" s="914"/>
      <c r="M438" s="914"/>
      <c r="N438" s="914"/>
      <c r="O438" s="914"/>
      <c r="P438" s="914"/>
      <c r="Q438" s="484"/>
    </row>
    <row r="439" spans="1:17" s="95" customFormat="1" ht="15.75" hidden="1" customHeight="1" outlineLevel="1">
      <c r="A439" s="484"/>
      <c r="B439" s="917"/>
      <c r="C439" s="926"/>
      <c r="D439" s="922"/>
      <c r="E439" s="922"/>
      <c r="F439" s="924"/>
      <c r="G439" s="92"/>
      <c r="H439" s="396"/>
      <c r="I439" s="922"/>
      <c r="J439" s="915"/>
      <c r="K439" s="915"/>
      <c r="L439" s="915"/>
      <c r="M439" s="915"/>
      <c r="N439" s="915"/>
      <c r="O439" s="915"/>
      <c r="P439" s="915"/>
      <c r="Q439" s="484"/>
    </row>
    <row r="440" spans="1:17" s="95" customFormat="1" ht="15.75" hidden="1" customHeight="1" outlineLevel="1">
      <c r="A440" s="484"/>
      <c r="B440" s="916">
        <v>143</v>
      </c>
      <c r="C440" s="925"/>
      <c r="D440" s="921"/>
      <c r="E440" s="921" t="s">
        <v>19</v>
      </c>
      <c r="F440" s="923" t="str">
        <f>VLOOKUP(E440,$S$14:$T$18,2,0)</f>
        <v>-</v>
      </c>
      <c r="G440" s="84"/>
      <c r="H440" s="395"/>
      <c r="I440" s="921"/>
      <c r="J440" s="913">
        <f t="shared" ref="J440" si="142">SUM(K440:O442)</f>
        <v>0</v>
      </c>
      <c r="K440" s="913"/>
      <c r="L440" s="913"/>
      <c r="M440" s="913"/>
      <c r="N440" s="913"/>
      <c r="O440" s="913"/>
      <c r="P440" s="913"/>
      <c r="Q440" s="484"/>
    </row>
    <row r="441" spans="1:17" s="95" customFormat="1" ht="15.75" hidden="1" customHeight="1" outlineLevel="1">
      <c r="A441" s="484"/>
      <c r="B441" s="916"/>
      <c r="C441" s="925"/>
      <c r="D441" s="921"/>
      <c r="E441" s="921"/>
      <c r="F441" s="923"/>
      <c r="G441" s="87"/>
      <c r="H441" s="395"/>
      <c r="I441" s="921"/>
      <c r="J441" s="914"/>
      <c r="K441" s="914"/>
      <c r="L441" s="914"/>
      <c r="M441" s="914"/>
      <c r="N441" s="914"/>
      <c r="O441" s="914"/>
      <c r="P441" s="914"/>
      <c r="Q441" s="484"/>
    </row>
    <row r="442" spans="1:17" s="95" customFormat="1" ht="15.75" hidden="1" customHeight="1" outlineLevel="1">
      <c r="A442" s="484"/>
      <c r="B442" s="917"/>
      <c r="C442" s="926"/>
      <c r="D442" s="922"/>
      <c r="E442" s="922"/>
      <c r="F442" s="924"/>
      <c r="G442" s="92"/>
      <c r="H442" s="396"/>
      <c r="I442" s="922"/>
      <c r="J442" s="915"/>
      <c r="K442" s="915"/>
      <c r="L442" s="915"/>
      <c r="M442" s="915"/>
      <c r="N442" s="915"/>
      <c r="O442" s="915"/>
      <c r="P442" s="915"/>
      <c r="Q442" s="484"/>
    </row>
    <row r="443" spans="1:17" s="95" customFormat="1" ht="15.75" hidden="1" customHeight="1" outlineLevel="1">
      <c r="A443" s="484"/>
      <c r="B443" s="916">
        <v>144</v>
      </c>
      <c r="C443" s="925"/>
      <c r="D443" s="921"/>
      <c r="E443" s="921" t="s">
        <v>19</v>
      </c>
      <c r="F443" s="923" t="str">
        <f>VLOOKUP(E443,$S$14:$T$18,2,0)</f>
        <v>-</v>
      </c>
      <c r="G443" s="84"/>
      <c r="H443" s="395"/>
      <c r="I443" s="921"/>
      <c r="J443" s="913">
        <f t="shared" ref="J443" si="143">SUM(K443:O445)</f>
        <v>0</v>
      </c>
      <c r="K443" s="913"/>
      <c r="L443" s="913"/>
      <c r="M443" s="913"/>
      <c r="N443" s="913"/>
      <c r="O443" s="913"/>
      <c r="P443" s="913"/>
      <c r="Q443" s="484"/>
    </row>
    <row r="444" spans="1:17" s="95" customFormat="1" ht="15.75" hidden="1" customHeight="1" outlineLevel="1">
      <c r="A444" s="484"/>
      <c r="B444" s="916"/>
      <c r="C444" s="925"/>
      <c r="D444" s="921"/>
      <c r="E444" s="921"/>
      <c r="F444" s="923"/>
      <c r="G444" s="87"/>
      <c r="H444" s="395"/>
      <c r="I444" s="921"/>
      <c r="J444" s="914"/>
      <c r="K444" s="914"/>
      <c r="L444" s="914"/>
      <c r="M444" s="914"/>
      <c r="N444" s="914"/>
      <c r="O444" s="914"/>
      <c r="P444" s="914"/>
      <c r="Q444" s="484"/>
    </row>
    <row r="445" spans="1:17" s="95" customFormat="1" ht="15.75" hidden="1" customHeight="1" outlineLevel="1">
      <c r="A445" s="484"/>
      <c r="B445" s="917"/>
      <c r="C445" s="926"/>
      <c r="D445" s="922"/>
      <c r="E445" s="922"/>
      <c r="F445" s="924"/>
      <c r="G445" s="92"/>
      <c r="H445" s="396"/>
      <c r="I445" s="922"/>
      <c r="J445" s="915"/>
      <c r="K445" s="915"/>
      <c r="L445" s="915"/>
      <c r="M445" s="915"/>
      <c r="N445" s="915"/>
      <c r="O445" s="915"/>
      <c r="P445" s="915"/>
      <c r="Q445" s="484"/>
    </row>
    <row r="446" spans="1:17" s="95" customFormat="1" ht="15.75" hidden="1" customHeight="1" outlineLevel="1">
      <c r="A446" s="484"/>
      <c r="B446" s="916">
        <v>145</v>
      </c>
      <c r="C446" s="925"/>
      <c r="D446" s="921"/>
      <c r="E446" s="921" t="s">
        <v>19</v>
      </c>
      <c r="F446" s="923" t="str">
        <f>VLOOKUP(E446,$S$14:$T$18,2,0)</f>
        <v>-</v>
      </c>
      <c r="G446" s="84"/>
      <c r="H446" s="395"/>
      <c r="I446" s="921"/>
      <c r="J446" s="913">
        <f t="shared" ref="J446" si="144">SUM(K446:O448)</f>
        <v>0</v>
      </c>
      <c r="K446" s="913"/>
      <c r="L446" s="913"/>
      <c r="M446" s="913"/>
      <c r="N446" s="913"/>
      <c r="O446" s="913"/>
      <c r="P446" s="913"/>
      <c r="Q446" s="484"/>
    </row>
    <row r="447" spans="1:17" s="95" customFormat="1" ht="15.75" hidden="1" customHeight="1" outlineLevel="1">
      <c r="A447" s="484"/>
      <c r="B447" s="916"/>
      <c r="C447" s="925"/>
      <c r="D447" s="921"/>
      <c r="E447" s="921"/>
      <c r="F447" s="923"/>
      <c r="G447" s="87"/>
      <c r="H447" s="395"/>
      <c r="I447" s="921"/>
      <c r="J447" s="914"/>
      <c r="K447" s="914"/>
      <c r="L447" s="914"/>
      <c r="M447" s="914"/>
      <c r="N447" s="914"/>
      <c r="O447" s="914"/>
      <c r="P447" s="914"/>
      <c r="Q447" s="484"/>
    </row>
    <row r="448" spans="1:17" s="95" customFormat="1" ht="15.75" hidden="1" customHeight="1" outlineLevel="1">
      <c r="A448" s="484"/>
      <c r="B448" s="917"/>
      <c r="C448" s="926"/>
      <c r="D448" s="922"/>
      <c r="E448" s="922"/>
      <c r="F448" s="924"/>
      <c r="G448" s="92"/>
      <c r="H448" s="396"/>
      <c r="I448" s="922"/>
      <c r="J448" s="915"/>
      <c r="K448" s="915"/>
      <c r="L448" s="915"/>
      <c r="M448" s="915"/>
      <c r="N448" s="915"/>
      <c r="O448" s="915"/>
      <c r="P448" s="915"/>
      <c r="Q448" s="484"/>
    </row>
    <row r="449" spans="1:17" s="95" customFormat="1" ht="15.75" hidden="1" customHeight="1" outlineLevel="1">
      <c r="A449" s="484"/>
      <c r="B449" s="916">
        <v>146</v>
      </c>
      <c r="C449" s="925"/>
      <c r="D449" s="921"/>
      <c r="E449" s="921" t="s">
        <v>19</v>
      </c>
      <c r="F449" s="923" t="str">
        <f>VLOOKUP(E449,$S$14:$T$18,2,0)</f>
        <v>-</v>
      </c>
      <c r="G449" s="84"/>
      <c r="H449" s="395"/>
      <c r="I449" s="921"/>
      <c r="J449" s="913">
        <f t="shared" ref="J449" si="145">SUM(K449:O451)</f>
        <v>0</v>
      </c>
      <c r="K449" s="913"/>
      <c r="L449" s="913"/>
      <c r="M449" s="913"/>
      <c r="N449" s="913"/>
      <c r="O449" s="913"/>
      <c r="P449" s="913"/>
      <c r="Q449" s="484"/>
    </row>
    <row r="450" spans="1:17" s="95" customFormat="1" ht="15.75" hidden="1" customHeight="1" outlineLevel="1">
      <c r="A450" s="484"/>
      <c r="B450" s="916"/>
      <c r="C450" s="925"/>
      <c r="D450" s="921"/>
      <c r="E450" s="921"/>
      <c r="F450" s="923"/>
      <c r="G450" s="87"/>
      <c r="H450" s="395"/>
      <c r="I450" s="921"/>
      <c r="J450" s="914"/>
      <c r="K450" s="914"/>
      <c r="L450" s="914"/>
      <c r="M450" s="914"/>
      <c r="N450" s="914"/>
      <c r="O450" s="914"/>
      <c r="P450" s="914"/>
      <c r="Q450" s="484"/>
    </row>
    <row r="451" spans="1:17" s="95" customFormat="1" ht="15.75" hidden="1" customHeight="1" outlineLevel="1">
      <c r="A451" s="484"/>
      <c r="B451" s="917"/>
      <c r="C451" s="926"/>
      <c r="D451" s="922"/>
      <c r="E451" s="922"/>
      <c r="F451" s="924"/>
      <c r="G451" s="92"/>
      <c r="H451" s="396"/>
      <c r="I451" s="922"/>
      <c r="J451" s="915"/>
      <c r="K451" s="915"/>
      <c r="L451" s="915"/>
      <c r="M451" s="915"/>
      <c r="N451" s="915"/>
      <c r="O451" s="915"/>
      <c r="P451" s="915"/>
      <c r="Q451" s="484"/>
    </row>
    <row r="452" spans="1:17" s="95" customFormat="1" ht="15.75" hidden="1" customHeight="1" outlineLevel="1">
      <c r="A452" s="484"/>
      <c r="B452" s="916">
        <v>147</v>
      </c>
      <c r="C452" s="925"/>
      <c r="D452" s="921"/>
      <c r="E452" s="921" t="s">
        <v>19</v>
      </c>
      <c r="F452" s="923" t="str">
        <f>VLOOKUP(E452,$S$14:$T$18,2,0)</f>
        <v>-</v>
      </c>
      <c r="G452" s="84"/>
      <c r="H452" s="395"/>
      <c r="I452" s="921"/>
      <c r="J452" s="913">
        <f t="shared" ref="J452" si="146">SUM(K452:O454)</f>
        <v>0</v>
      </c>
      <c r="K452" s="913"/>
      <c r="L452" s="913"/>
      <c r="M452" s="913"/>
      <c r="N452" s="913"/>
      <c r="O452" s="913"/>
      <c r="P452" s="913"/>
      <c r="Q452" s="484"/>
    </row>
    <row r="453" spans="1:17" s="95" customFormat="1" ht="15.75" hidden="1" customHeight="1" outlineLevel="1">
      <c r="A453" s="484"/>
      <c r="B453" s="916"/>
      <c r="C453" s="925"/>
      <c r="D453" s="921"/>
      <c r="E453" s="921"/>
      <c r="F453" s="923"/>
      <c r="G453" s="87"/>
      <c r="H453" s="395"/>
      <c r="I453" s="921"/>
      <c r="J453" s="914"/>
      <c r="K453" s="914"/>
      <c r="L453" s="914"/>
      <c r="M453" s="914"/>
      <c r="N453" s="914"/>
      <c r="O453" s="914"/>
      <c r="P453" s="914"/>
      <c r="Q453" s="484"/>
    </row>
    <row r="454" spans="1:17" s="95" customFormat="1" ht="15.75" hidden="1" customHeight="1" outlineLevel="1">
      <c r="A454" s="484"/>
      <c r="B454" s="917"/>
      <c r="C454" s="926"/>
      <c r="D454" s="922"/>
      <c r="E454" s="922"/>
      <c r="F454" s="924"/>
      <c r="G454" s="92"/>
      <c r="H454" s="396"/>
      <c r="I454" s="922"/>
      <c r="J454" s="915"/>
      <c r="K454" s="915"/>
      <c r="L454" s="915"/>
      <c r="M454" s="915"/>
      <c r="N454" s="915"/>
      <c r="O454" s="915"/>
      <c r="P454" s="915"/>
      <c r="Q454" s="484"/>
    </row>
    <row r="455" spans="1:17" s="95" customFormat="1" ht="15.75" hidden="1" customHeight="1" outlineLevel="1">
      <c r="A455" s="484"/>
      <c r="B455" s="916">
        <v>148</v>
      </c>
      <c r="C455" s="925"/>
      <c r="D455" s="921"/>
      <c r="E455" s="921" t="s">
        <v>19</v>
      </c>
      <c r="F455" s="923" t="str">
        <f>VLOOKUP(E455,$S$14:$T$18,2,0)</f>
        <v>-</v>
      </c>
      <c r="G455" s="84"/>
      <c r="H455" s="395"/>
      <c r="I455" s="921"/>
      <c r="J455" s="913">
        <f t="shared" ref="J455" si="147">SUM(K455:O457)</f>
        <v>0</v>
      </c>
      <c r="K455" s="913"/>
      <c r="L455" s="913"/>
      <c r="M455" s="913"/>
      <c r="N455" s="913"/>
      <c r="O455" s="913"/>
      <c r="P455" s="913"/>
      <c r="Q455" s="484"/>
    </row>
    <row r="456" spans="1:17" s="95" customFormat="1" ht="15.75" hidden="1" customHeight="1" outlineLevel="1">
      <c r="A456" s="484"/>
      <c r="B456" s="916"/>
      <c r="C456" s="925"/>
      <c r="D456" s="921"/>
      <c r="E456" s="921"/>
      <c r="F456" s="923"/>
      <c r="G456" s="87"/>
      <c r="H456" s="395"/>
      <c r="I456" s="921"/>
      <c r="J456" s="914"/>
      <c r="K456" s="914"/>
      <c r="L456" s="914"/>
      <c r="M456" s="914"/>
      <c r="N456" s="914"/>
      <c r="O456" s="914"/>
      <c r="P456" s="914"/>
      <c r="Q456" s="484"/>
    </row>
    <row r="457" spans="1:17" s="95" customFormat="1" ht="15.75" hidden="1" customHeight="1" outlineLevel="1">
      <c r="A457" s="484"/>
      <c r="B457" s="917"/>
      <c r="C457" s="926"/>
      <c r="D457" s="922"/>
      <c r="E457" s="922"/>
      <c r="F457" s="924"/>
      <c r="G457" s="92"/>
      <c r="H457" s="396"/>
      <c r="I457" s="922"/>
      <c r="J457" s="915"/>
      <c r="K457" s="915"/>
      <c r="L457" s="915"/>
      <c r="M457" s="915"/>
      <c r="N457" s="915"/>
      <c r="O457" s="915"/>
      <c r="P457" s="915"/>
      <c r="Q457" s="484"/>
    </row>
    <row r="458" spans="1:17" s="95" customFormat="1" ht="15.75" hidden="1" customHeight="1" outlineLevel="1">
      <c r="A458" s="484"/>
      <c r="B458" s="916">
        <v>149</v>
      </c>
      <c r="C458" s="925"/>
      <c r="D458" s="921"/>
      <c r="E458" s="921" t="s">
        <v>19</v>
      </c>
      <c r="F458" s="923" t="str">
        <f>VLOOKUP(E458,$S$14:$T$18,2,0)</f>
        <v>-</v>
      </c>
      <c r="G458" s="84"/>
      <c r="H458" s="395"/>
      <c r="I458" s="921"/>
      <c r="J458" s="913">
        <f t="shared" ref="J458" si="148">SUM(K458:O460)</f>
        <v>0</v>
      </c>
      <c r="K458" s="913"/>
      <c r="L458" s="913"/>
      <c r="M458" s="913"/>
      <c r="N458" s="913"/>
      <c r="O458" s="913"/>
      <c r="P458" s="913"/>
      <c r="Q458" s="484"/>
    </row>
    <row r="459" spans="1:17" s="95" customFormat="1" ht="15.75" hidden="1" customHeight="1" outlineLevel="1">
      <c r="A459" s="484"/>
      <c r="B459" s="916"/>
      <c r="C459" s="925"/>
      <c r="D459" s="921"/>
      <c r="E459" s="921"/>
      <c r="F459" s="923"/>
      <c r="G459" s="87"/>
      <c r="H459" s="395"/>
      <c r="I459" s="921"/>
      <c r="J459" s="914"/>
      <c r="K459" s="914"/>
      <c r="L459" s="914"/>
      <c r="M459" s="914"/>
      <c r="N459" s="914"/>
      <c r="O459" s="914"/>
      <c r="P459" s="914"/>
      <c r="Q459" s="484"/>
    </row>
    <row r="460" spans="1:17" s="95" customFormat="1" ht="15.75" hidden="1" customHeight="1" outlineLevel="1">
      <c r="A460" s="484"/>
      <c r="B460" s="917"/>
      <c r="C460" s="926"/>
      <c r="D460" s="922"/>
      <c r="E460" s="922"/>
      <c r="F460" s="924"/>
      <c r="G460" s="92"/>
      <c r="H460" s="396"/>
      <c r="I460" s="922"/>
      <c r="J460" s="915"/>
      <c r="K460" s="915"/>
      <c r="L460" s="915"/>
      <c r="M460" s="915"/>
      <c r="N460" s="915"/>
      <c r="O460" s="915"/>
      <c r="P460" s="915"/>
      <c r="Q460" s="484"/>
    </row>
    <row r="461" spans="1:17" s="95" customFormat="1" ht="15.75" hidden="1" customHeight="1" outlineLevel="1">
      <c r="A461" s="484"/>
      <c r="B461" s="916">
        <v>150</v>
      </c>
      <c r="C461" s="925"/>
      <c r="D461" s="921"/>
      <c r="E461" s="921" t="s">
        <v>19</v>
      </c>
      <c r="F461" s="923" t="str">
        <f>VLOOKUP(E461,$S$14:$T$18,2,0)</f>
        <v>-</v>
      </c>
      <c r="G461" s="84"/>
      <c r="H461" s="395"/>
      <c r="I461" s="921"/>
      <c r="J461" s="913">
        <f t="shared" ref="J461" si="149">SUM(K461:O463)</f>
        <v>0</v>
      </c>
      <c r="K461" s="913"/>
      <c r="L461" s="913"/>
      <c r="M461" s="913"/>
      <c r="N461" s="913"/>
      <c r="O461" s="913"/>
      <c r="P461" s="913"/>
      <c r="Q461" s="484"/>
    </row>
    <row r="462" spans="1:17" s="95" customFormat="1" ht="15.75" hidden="1" customHeight="1" outlineLevel="1">
      <c r="A462" s="484"/>
      <c r="B462" s="916"/>
      <c r="C462" s="925"/>
      <c r="D462" s="921"/>
      <c r="E462" s="921"/>
      <c r="F462" s="923"/>
      <c r="G462" s="87"/>
      <c r="H462" s="395"/>
      <c r="I462" s="921"/>
      <c r="J462" s="914"/>
      <c r="K462" s="914"/>
      <c r="L462" s="914"/>
      <c r="M462" s="914"/>
      <c r="N462" s="914"/>
      <c r="O462" s="914"/>
      <c r="P462" s="914"/>
      <c r="Q462" s="484"/>
    </row>
    <row r="463" spans="1:17" s="95" customFormat="1" ht="15.75" hidden="1" customHeight="1" outlineLevel="1">
      <c r="A463" s="484"/>
      <c r="B463" s="917"/>
      <c r="C463" s="926"/>
      <c r="D463" s="922"/>
      <c r="E463" s="922"/>
      <c r="F463" s="924"/>
      <c r="G463" s="92"/>
      <c r="H463" s="396"/>
      <c r="I463" s="922"/>
      <c r="J463" s="915"/>
      <c r="K463" s="915"/>
      <c r="L463" s="915"/>
      <c r="M463" s="915"/>
      <c r="N463" s="915"/>
      <c r="O463" s="915"/>
      <c r="P463" s="915"/>
      <c r="Q463" s="484"/>
    </row>
    <row r="464" spans="1:17" s="95" customFormat="1" ht="15.75" hidden="1" customHeight="1" outlineLevel="1">
      <c r="A464" s="484"/>
      <c r="B464" s="916">
        <v>151</v>
      </c>
      <c r="C464" s="925"/>
      <c r="D464" s="921"/>
      <c r="E464" s="921" t="s">
        <v>19</v>
      </c>
      <c r="F464" s="923" t="str">
        <f>VLOOKUP(E464,$S$14:$T$18,2,0)</f>
        <v>-</v>
      </c>
      <c r="G464" s="84"/>
      <c r="H464" s="395"/>
      <c r="I464" s="921"/>
      <c r="J464" s="913">
        <f t="shared" ref="J464" si="150">SUM(K464:O466)</f>
        <v>0</v>
      </c>
      <c r="K464" s="913"/>
      <c r="L464" s="913"/>
      <c r="M464" s="913"/>
      <c r="N464" s="913"/>
      <c r="O464" s="913"/>
      <c r="P464" s="913"/>
      <c r="Q464" s="484"/>
    </row>
    <row r="465" spans="1:17" s="95" customFormat="1" ht="15.75" hidden="1" customHeight="1" outlineLevel="1">
      <c r="A465" s="484"/>
      <c r="B465" s="916"/>
      <c r="C465" s="925"/>
      <c r="D465" s="921"/>
      <c r="E465" s="921"/>
      <c r="F465" s="923"/>
      <c r="G465" s="87"/>
      <c r="H465" s="395"/>
      <c r="I465" s="921"/>
      <c r="J465" s="914"/>
      <c r="K465" s="914"/>
      <c r="L465" s="914"/>
      <c r="M465" s="914"/>
      <c r="N465" s="914"/>
      <c r="O465" s="914"/>
      <c r="P465" s="914"/>
      <c r="Q465" s="484"/>
    </row>
    <row r="466" spans="1:17" s="95" customFormat="1" ht="15.75" hidden="1" customHeight="1" outlineLevel="1">
      <c r="A466" s="484"/>
      <c r="B466" s="917"/>
      <c r="C466" s="926"/>
      <c r="D466" s="922"/>
      <c r="E466" s="922"/>
      <c r="F466" s="924"/>
      <c r="G466" s="92"/>
      <c r="H466" s="396"/>
      <c r="I466" s="922"/>
      <c r="J466" s="915"/>
      <c r="K466" s="915"/>
      <c r="L466" s="915"/>
      <c r="M466" s="915"/>
      <c r="N466" s="915"/>
      <c r="O466" s="915"/>
      <c r="P466" s="915"/>
      <c r="Q466" s="484"/>
    </row>
    <row r="467" spans="1:17" s="95" customFormat="1" ht="15.75" hidden="1" customHeight="1" outlineLevel="1">
      <c r="A467" s="484"/>
      <c r="B467" s="916">
        <v>152</v>
      </c>
      <c r="C467" s="925"/>
      <c r="D467" s="921"/>
      <c r="E467" s="921" t="s">
        <v>19</v>
      </c>
      <c r="F467" s="923" t="str">
        <f>VLOOKUP(E467,$S$14:$T$18,2,0)</f>
        <v>-</v>
      </c>
      <c r="G467" s="84"/>
      <c r="H467" s="395"/>
      <c r="I467" s="921"/>
      <c r="J467" s="913">
        <f t="shared" ref="J467" si="151">SUM(K467:O469)</f>
        <v>0</v>
      </c>
      <c r="K467" s="913"/>
      <c r="L467" s="913"/>
      <c r="M467" s="913"/>
      <c r="N467" s="913"/>
      <c r="O467" s="913"/>
      <c r="P467" s="913"/>
      <c r="Q467" s="484"/>
    </row>
    <row r="468" spans="1:17" s="95" customFormat="1" ht="15.75" hidden="1" customHeight="1" outlineLevel="1">
      <c r="A468" s="484"/>
      <c r="B468" s="916"/>
      <c r="C468" s="925"/>
      <c r="D468" s="921"/>
      <c r="E468" s="921"/>
      <c r="F468" s="923"/>
      <c r="G468" s="87"/>
      <c r="H468" s="395"/>
      <c r="I468" s="921"/>
      <c r="J468" s="914"/>
      <c r="K468" s="914"/>
      <c r="L468" s="914"/>
      <c r="M468" s="914"/>
      <c r="N468" s="914"/>
      <c r="O468" s="914"/>
      <c r="P468" s="914"/>
      <c r="Q468" s="484"/>
    </row>
    <row r="469" spans="1:17" s="95" customFormat="1" ht="15.75" hidden="1" customHeight="1" outlineLevel="1">
      <c r="A469" s="484"/>
      <c r="B469" s="917"/>
      <c r="C469" s="926"/>
      <c r="D469" s="922"/>
      <c r="E469" s="922"/>
      <c r="F469" s="924"/>
      <c r="G469" s="92"/>
      <c r="H469" s="396"/>
      <c r="I469" s="922"/>
      <c r="J469" s="915"/>
      <c r="K469" s="915"/>
      <c r="L469" s="915"/>
      <c r="M469" s="915"/>
      <c r="N469" s="915"/>
      <c r="O469" s="915"/>
      <c r="P469" s="915"/>
      <c r="Q469" s="484"/>
    </row>
    <row r="470" spans="1:17" s="95" customFormat="1" ht="15.75" hidden="1" customHeight="1" outlineLevel="1">
      <c r="A470" s="484"/>
      <c r="B470" s="916">
        <v>153</v>
      </c>
      <c r="C470" s="925"/>
      <c r="D470" s="921"/>
      <c r="E470" s="921" t="s">
        <v>19</v>
      </c>
      <c r="F470" s="923" t="str">
        <f>VLOOKUP(E470,$S$14:$T$18,2,0)</f>
        <v>-</v>
      </c>
      <c r="G470" s="84"/>
      <c r="H470" s="395"/>
      <c r="I470" s="921"/>
      <c r="J470" s="913">
        <f t="shared" ref="J470" si="152">SUM(K470:O472)</f>
        <v>0</v>
      </c>
      <c r="K470" s="913"/>
      <c r="L470" s="913"/>
      <c r="M470" s="913"/>
      <c r="N470" s="913"/>
      <c r="O470" s="913"/>
      <c r="P470" s="913"/>
      <c r="Q470" s="484"/>
    </row>
    <row r="471" spans="1:17" s="95" customFormat="1" ht="15.75" hidden="1" customHeight="1" outlineLevel="1">
      <c r="A471" s="484"/>
      <c r="B471" s="916"/>
      <c r="C471" s="925"/>
      <c r="D471" s="921"/>
      <c r="E471" s="921"/>
      <c r="F471" s="923"/>
      <c r="G471" s="87"/>
      <c r="H471" s="395"/>
      <c r="I471" s="921"/>
      <c r="J471" s="914"/>
      <c r="K471" s="914"/>
      <c r="L471" s="914"/>
      <c r="M471" s="914"/>
      <c r="N471" s="914"/>
      <c r="O471" s="914"/>
      <c r="P471" s="914"/>
      <c r="Q471" s="484"/>
    </row>
    <row r="472" spans="1:17" s="95" customFormat="1" ht="15.75" hidden="1" customHeight="1" outlineLevel="1">
      <c r="A472" s="484"/>
      <c r="B472" s="917"/>
      <c r="C472" s="926"/>
      <c r="D472" s="922"/>
      <c r="E472" s="922"/>
      <c r="F472" s="924"/>
      <c r="G472" s="92"/>
      <c r="H472" s="396"/>
      <c r="I472" s="922"/>
      <c r="J472" s="915"/>
      <c r="K472" s="915"/>
      <c r="L472" s="915"/>
      <c r="M472" s="915"/>
      <c r="N472" s="915"/>
      <c r="O472" s="915"/>
      <c r="P472" s="915"/>
      <c r="Q472" s="484"/>
    </row>
    <row r="473" spans="1:17" s="95" customFormat="1" ht="15.75" hidden="1" customHeight="1" outlineLevel="1">
      <c r="A473" s="484"/>
      <c r="B473" s="916">
        <v>154</v>
      </c>
      <c r="C473" s="925"/>
      <c r="D473" s="921"/>
      <c r="E473" s="921" t="s">
        <v>19</v>
      </c>
      <c r="F473" s="923" t="str">
        <f>VLOOKUP(E473,$S$14:$T$18,2,0)</f>
        <v>-</v>
      </c>
      <c r="G473" s="84"/>
      <c r="H473" s="395"/>
      <c r="I473" s="921"/>
      <c r="J473" s="913">
        <f t="shared" ref="J473" si="153">SUM(K473:O475)</f>
        <v>0</v>
      </c>
      <c r="K473" s="913"/>
      <c r="L473" s="913"/>
      <c r="M473" s="913"/>
      <c r="N473" s="913"/>
      <c r="O473" s="913"/>
      <c r="P473" s="913"/>
      <c r="Q473" s="484"/>
    </row>
    <row r="474" spans="1:17" s="95" customFormat="1" ht="15.75" hidden="1" customHeight="1" outlineLevel="1">
      <c r="A474" s="484"/>
      <c r="B474" s="916"/>
      <c r="C474" s="925"/>
      <c r="D474" s="921"/>
      <c r="E474" s="921"/>
      <c r="F474" s="923"/>
      <c r="G474" s="87"/>
      <c r="H474" s="395"/>
      <c r="I474" s="921"/>
      <c r="J474" s="914"/>
      <c r="K474" s="914"/>
      <c r="L474" s="914"/>
      <c r="M474" s="914"/>
      <c r="N474" s="914"/>
      <c r="O474" s="914"/>
      <c r="P474" s="914"/>
      <c r="Q474" s="484"/>
    </row>
    <row r="475" spans="1:17" s="95" customFormat="1" ht="15.75" hidden="1" customHeight="1" outlineLevel="1">
      <c r="A475" s="484"/>
      <c r="B475" s="917"/>
      <c r="C475" s="926"/>
      <c r="D475" s="922"/>
      <c r="E475" s="922"/>
      <c r="F475" s="924"/>
      <c r="G475" s="92"/>
      <c r="H475" s="396"/>
      <c r="I475" s="922"/>
      <c r="J475" s="915"/>
      <c r="K475" s="915"/>
      <c r="L475" s="915"/>
      <c r="M475" s="915"/>
      <c r="N475" s="915"/>
      <c r="O475" s="915"/>
      <c r="P475" s="915"/>
      <c r="Q475" s="484"/>
    </row>
    <row r="476" spans="1:17" s="95" customFormat="1" ht="15.75" hidden="1" customHeight="1" outlineLevel="1">
      <c r="A476" s="484"/>
      <c r="B476" s="916">
        <v>155</v>
      </c>
      <c r="C476" s="925"/>
      <c r="D476" s="921"/>
      <c r="E476" s="921" t="s">
        <v>19</v>
      </c>
      <c r="F476" s="923" t="str">
        <f>VLOOKUP(E476,$S$14:$T$18,2,0)</f>
        <v>-</v>
      </c>
      <c r="G476" s="84"/>
      <c r="H476" s="395"/>
      <c r="I476" s="921"/>
      <c r="J476" s="913">
        <f t="shared" ref="J476" si="154">SUM(K476:O478)</f>
        <v>0</v>
      </c>
      <c r="K476" s="913"/>
      <c r="L476" s="913"/>
      <c r="M476" s="913"/>
      <c r="N476" s="913"/>
      <c r="O476" s="913"/>
      <c r="P476" s="913"/>
      <c r="Q476" s="484"/>
    </row>
    <row r="477" spans="1:17" s="95" customFormat="1" ht="15.75" hidden="1" customHeight="1" outlineLevel="1">
      <c r="A477" s="484"/>
      <c r="B477" s="916"/>
      <c r="C477" s="925"/>
      <c r="D477" s="921"/>
      <c r="E477" s="921"/>
      <c r="F477" s="923"/>
      <c r="G477" s="87"/>
      <c r="H477" s="395"/>
      <c r="I477" s="921"/>
      <c r="J477" s="914"/>
      <c r="K477" s="914"/>
      <c r="L477" s="914"/>
      <c r="M477" s="914"/>
      <c r="N477" s="914"/>
      <c r="O477" s="914"/>
      <c r="P477" s="914"/>
      <c r="Q477" s="484"/>
    </row>
    <row r="478" spans="1:17" s="95" customFormat="1" ht="15.75" hidden="1" customHeight="1" outlineLevel="1">
      <c r="A478" s="484"/>
      <c r="B478" s="917"/>
      <c r="C478" s="926"/>
      <c r="D478" s="922"/>
      <c r="E478" s="922"/>
      <c r="F478" s="924"/>
      <c r="G478" s="92"/>
      <c r="H478" s="396"/>
      <c r="I478" s="922"/>
      <c r="J478" s="915"/>
      <c r="K478" s="915"/>
      <c r="L478" s="915"/>
      <c r="M478" s="915"/>
      <c r="N478" s="915"/>
      <c r="O478" s="915"/>
      <c r="P478" s="915"/>
      <c r="Q478" s="484"/>
    </row>
    <row r="479" spans="1:17" s="95" customFormat="1" ht="15.75" hidden="1" customHeight="1" outlineLevel="1">
      <c r="A479" s="484"/>
      <c r="B479" s="916">
        <v>156</v>
      </c>
      <c r="C479" s="925"/>
      <c r="D479" s="921"/>
      <c r="E479" s="921" t="s">
        <v>19</v>
      </c>
      <c r="F479" s="923" t="str">
        <f>VLOOKUP(E479,$S$14:$T$18,2,0)</f>
        <v>-</v>
      </c>
      <c r="G479" s="84"/>
      <c r="H479" s="395"/>
      <c r="I479" s="921"/>
      <c r="J479" s="913">
        <f t="shared" ref="J479" si="155">SUM(K479:O481)</f>
        <v>0</v>
      </c>
      <c r="K479" s="913"/>
      <c r="L479" s="913"/>
      <c r="M479" s="913"/>
      <c r="N479" s="913"/>
      <c r="O479" s="913"/>
      <c r="P479" s="913"/>
      <c r="Q479" s="484"/>
    </row>
    <row r="480" spans="1:17" s="95" customFormat="1" ht="15.75" hidden="1" customHeight="1" outlineLevel="1">
      <c r="A480" s="484"/>
      <c r="B480" s="916"/>
      <c r="C480" s="925"/>
      <c r="D480" s="921"/>
      <c r="E480" s="921"/>
      <c r="F480" s="923"/>
      <c r="G480" s="87"/>
      <c r="H480" s="395"/>
      <c r="I480" s="921"/>
      <c r="J480" s="914"/>
      <c r="K480" s="914"/>
      <c r="L480" s="914"/>
      <c r="M480" s="914"/>
      <c r="N480" s="914"/>
      <c r="O480" s="914"/>
      <c r="P480" s="914"/>
      <c r="Q480" s="484"/>
    </row>
    <row r="481" spans="1:17" s="95" customFormat="1" ht="15.75" hidden="1" customHeight="1" outlineLevel="1">
      <c r="A481" s="484"/>
      <c r="B481" s="917"/>
      <c r="C481" s="926"/>
      <c r="D481" s="922"/>
      <c r="E481" s="922"/>
      <c r="F481" s="924"/>
      <c r="G481" s="92"/>
      <c r="H481" s="396"/>
      <c r="I481" s="922"/>
      <c r="J481" s="915"/>
      <c r="K481" s="915"/>
      <c r="L481" s="915"/>
      <c r="M481" s="915"/>
      <c r="N481" s="915"/>
      <c r="O481" s="915"/>
      <c r="P481" s="915"/>
      <c r="Q481" s="484"/>
    </row>
    <row r="482" spans="1:17" s="95" customFormat="1" ht="15.75" hidden="1" customHeight="1" outlineLevel="1">
      <c r="A482" s="484"/>
      <c r="B482" s="916">
        <v>157</v>
      </c>
      <c r="C482" s="925"/>
      <c r="D482" s="921"/>
      <c r="E482" s="921" t="s">
        <v>19</v>
      </c>
      <c r="F482" s="923" t="str">
        <f>VLOOKUP(E482,$S$14:$T$18,2,0)</f>
        <v>-</v>
      </c>
      <c r="G482" s="84"/>
      <c r="H482" s="395"/>
      <c r="I482" s="921"/>
      <c r="J482" s="913">
        <f t="shared" ref="J482" si="156">SUM(K482:O484)</f>
        <v>0</v>
      </c>
      <c r="K482" s="913"/>
      <c r="L482" s="913"/>
      <c r="M482" s="913"/>
      <c r="N482" s="913"/>
      <c r="O482" s="913"/>
      <c r="P482" s="913"/>
      <c r="Q482" s="484"/>
    </row>
    <row r="483" spans="1:17" s="95" customFormat="1" ht="15.75" hidden="1" customHeight="1" outlineLevel="1">
      <c r="A483" s="484"/>
      <c r="B483" s="916"/>
      <c r="C483" s="925"/>
      <c r="D483" s="921"/>
      <c r="E483" s="921"/>
      <c r="F483" s="923"/>
      <c r="G483" s="87"/>
      <c r="H483" s="395"/>
      <c r="I483" s="921"/>
      <c r="J483" s="914"/>
      <c r="K483" s="914"/>
      <c r="L483" s="914"/>
      <c r="M483" s="914"/>
      <c r="N483" s="914"/>
      <c r="O483" s="914"/>
      <c r="P483" s="914"/>
      <c r="Q483" s="484"/>
    </row>
    <row r="484" spans="1:17" s="95" customFormat="1" ht="15.75" hidden="1" customHeight="1" outlineLevel="1">
      <c r="A484" s="484"/>
      <c r="B484" s="917"/>
      <c r="C484" s="926"/>
      <c r="D484" s="922"/>
      <c r="E484" s="922"/>
      <c r="F484" s="924"/>
      <c r="G484" s="92"/>
      <c r="H484" s="396"/>
      <c r="I484" s="922"/>
      <c r="J484" s="915"/>
      <c r="K484" s="915"/>
      <c r="L484" s="915"/>
      <c r="M484" s="915"/>
      <c r="N484" s="915"/>
      <c r="O484" s="915"/>
      <c r="P484" s="915"/>
      <c r="Q484" s="484"/>
    </row>
    <row r="485" spans="1:17" s="95" customFormat="1" ht="15.75" hidden="1" customHeight="1" outlineLevel="1">
      <c r="A485" s="484"/>
      <c r="B485" s="916">
        <v>158</v>
      </c>
      <c r="C485" s="925"/>
      <c r="D485" s="921"/>
      <c r="E485" s="921" t="s">
        <v>19</v>
      </c>
      <c r="F485" s="923" t="str">
        <f>VLOOKUP(E485,$S$14:$T$18,2,0)</f>
        <v>-</v>
      </c>
      <c r="G485" s="84"/>
      <c r="H485" s="395"/>
      <c r="I485" s="921"/>
      <c r="J485" s="913">
        <f t="shared" ref="J485" si="157">SUM(K485:O487)</f>
        <v>0</v>
      </c>
      <c r="K485" s="913"/>
      <c r="L485" s="913"/>
      <c r="M485" s="913"/>
      <c r="N485" s="913"/>
      <c r="O485" s="913"/>
      <c r="P485" s="913"/>
      <c r="Q485" s="484"/>
    </row>
    <row r="486" spans="1:17" s="95" customFormat="1" ht="15.75" hidden="1" customHeight="1" outlineLevel="1">
      <c r="A486" s="484"/>
      <c r="B486" s="916"/>
      <c r="C486" s="925"/>
      <c r="D486" s="921"/>
      <c r="E486" s="921"/>
      <c r="F486" s="923"/>
      <c r="G486" s="87"/>
      <c r="H486" s="395"/>
      <c r="I486" s="921"/>
      <c r="J486" s="914"/>
      <c r="K486" s="914"/>
      <c r="L486" s="914"/>
      <c r="M486" s="914"/>
      <c r="N486" s="914"/>
      <c r="O486" s="914"/>
      <c r="P486" s="914"/>
      <c r="Q486" s="484"/>
    </row>
    <row r="487" spans="1:17" s="95" customFormat="1" ht="15.75" hidden="1" customHeight="1" outlineLevel="1">
      <c r="A487" s="484"/>
      <c r="B487" s="917"/>
      <c r="C487" s="926"/>
      <c r="D487" s="922"/>
      <c r="E487" s="922"/>
      <c r="F487" s="924"/>
      <c r="G487" s="92"/>
      <c r="H487" s="396"/>
      <c r="I487" s="922"/>
      <c r="J487" s="915"/>
      <c r="K487" s="915"/>
      <c r="L487" s="915"/>
      <c r="M487" s="915"/>
      <c r="N487" s="915"/>
      <c r="O487" s="915"/>
      <c r="P487" s="915"/>
      <c r="Q487" s="484"/>
    </row>
    <row r="488" spans="1:17" s="95" customFormat="1" ht="15.75" hidden="1" customHeight="1" outlineLevel="1">
      <c r="A488" s="484"/>
      <c r="B488" s="916">
        <v>159</v>
      </c>
      <c r="C488" s="925"/>
      <c r="D488" s="921"/>
      <c r="E488" s="921" t="s">
        <v>19</v>
      </c>
      <c r="F488" s="923" t="str">
        <f>VLOOKUP(E488,$S$14:$T$18,2,0)</f>
        <v>-</v>
      </c>
      <c r="G488" s="84"/>
      <c r="H488" s="395"/>
      <c r="I488" s="921"/>
      <c r="J488" s="913">
        <f t="shared" ref="J488" si="158">SUM(K488:O490)</f>
        <v>0</v>
      </c>
      <c r="K488" s="913"/>
      <c r="L488" s="913"/>
      <c r="M488" s="913"/>
      <c r="N488" s="913"/>
      <c r="O488" s="913"/>
      <c r="P488" s="913"/>
      <c r="Q488" s="484"/>
    </row>
    <row r="489" spans="1:17" s="95" customFormat="1" ht="15.75" hidden="1" customHeight="1" outlineLevel="1">
      <c r="A489" s="484"/>
      <c r="B489" s="916"/>
      <c r="C489" s="925"/>
      <c r="D489" s="921"/>
      <c r="E489" s="921"/>
      <c r="F489" s="923"/>
      <c r="G489" s="87"/>
      <c r="H489" s="395"/>
      <c r="I489" s="921"/>
      <c r="J489" s="914"/>
      <c r="K489" s="914"/>
      <c r="L489" s="914"/>
      <c r="M489" s="914"/>
      <c r="N489" s="914"/>
      <c r="O489" s="914"/>
      <c r="P489" s="914"/>
      <c r="Q489" s="484"/>
    </row>
    <row r="490" spans="1:17" s="95" customFormat="1" ht="15.75" hidden="1" customHeight="1" outlineLevel="1">
      <c r="A490" s="484"/>
      <c r="B490" s="917"/>
      <c r="C490" s="926"/>
      <c r="D490" s="922"/>
      <c r="E490" s="922"/>
      <c r="F490" s="924"/>
      <c r="G490" s="92"/>
      <c r="H490" s="396"/>
      <c r="I490" s="922"/>
      <c r="J490" s="915"/>
      <c r="K490" s="915"/>
      <c r="L490" s="915"/>
      <c r="M490" s="915"/>
      <c r="N490" s="915"/>
      <c r="O490" s="915"/>
      <c r="P490" s="915"/>
      <c r="Q490" s="484"/>
    </row>
    <row r="491" spans="1:17" s="95" customFormat="1" ht="15.75" hidden="1" customHeight="1" outlineLevel="1">
      <c r="A491" s="484"/>
      <c r="B491" s="916">
        <v>160</v>
      </c>
      <c r="C491" s="925"/>
      <c r="D491" s="921"/>
      <c r="E491" s="921" t="s">
        <v>19</v>
      </c>
      <c r="F491" s="923" t="str">
        <f>VLOOKUP(E491,$S$14:$T$18,2,0)</f>
        <v>-</v>
      </c>
      <c r="G491" s="84"/>
      <c r="H491" s="395"/>
      <c r="I491" s="921"/>
      <c r="J491" s="913">
        <f t="shared" ref="J491" si="159">SUM(K491:O493)</f>
        <v>0</v>
      </c>
      <c r="K491" s="913"/>
      <c r="L491" s="913"/>
      <c r="M491" s="913"/>
      <c r="N491" s="913"/>
      <c r="O491" s="913"/>
      <c r="P491" s="913"/>
      <c r="Q491" s="484"/>
    </row>
    <row r="492" spans="1:17" s="95" customFormat="1" ht="15.75" hidden="1" customHeight="1" outlineLevel="1">
      <c r="A492" s="484"/>
      <c r="B492" s="916"/>
      <c r="C492" s="925"/>
      <c r="D492" s="921"/>
      <c r="E492" s="921"/>
      <c r="F492" s="923"/>
      <c r="G492" s="87"/>
      <c r="H492" s="395"/>
      <c r="I492" s="921"/>
      <c r="J492" s="914"/>
      <c r="K492" s="914"/>
      <c r="L492" s="914"/>
      <c r="M492" s="914"/>
      <c r="N492" s="914"/>
      <c r="O492" s="914"/>
      <c r="P492" s="914"/>
      <c r="Q492" s="484"/>
    </row>
    <row r="493" spans="1:17" s="95" customFormat="1" ht="15.75" hidden="1" customHeight="1" outlineLevel="1">
      <c r="A493" s="484"/>
      <c r="B493" s="917"/>
      <c r="C493" s="926"/>
      <c r="D493" s="922"/>
      <c r="E493" s="922"/>
      <c r="F493" s="924"/>
      <c r="G493" s="92"/>
      <c r="H493" s="396"/>
      <c r="I493" s="922"/>
      <c r="J493" s="915"/>
      <c r="K493" s="915"/>
      <c r="L493" s="915"/>
      <c r="M493" s="915"/>
      <c r="N493" s="915"/>
      <c r="O493" s="915"/>
      <c r="P493" s="915"/>
      <c r="Q493" s="484"/>
    </row>
    <row r="494" spans="1:17" s="95" customFormat="1" ht="15.75" hidden="1" customHeight="1" outlineLevel="1">
      <c r="A494" s="484"/>
      <c r="B494" s="916">
        <v>161</v>
      </c>
      <c r="C494" s="925"/>
      <c r="D494" s="921"/>
      <c r="E494" s="921" t="s">
        <v>19</v>
      </c>
      <c r="F494" s="923" t="str">
        <f>VLOOKUP(E494,$S$14:$T$18,2,0)</f>
        <v>-</v>
      </c>
      <c r="G494" s="84"/>
      <c r="H494" s="395"/>
      <c r="I494" s="921"/>
      <c r="J494" s="913">
        <f t="shared" ref="J494" si="160">SUM(K494:O496)</f>
        <v>0</v>
      </c>
      <c r="K494" s="913"/>
      <c r="L494" s="913"/>
      <c r="M494" s="913"/>
      <c r="N494" s="913"/>
      <c r="O494" s="913"/>
      <c r="P494" s="913"/>
      <c r="Q494" s="484"/>
    </row>
    <row r="495" spans="1:17" s="95" customFormat="1" ht="15.75" hidden="1" customHeight="1" outlineLevel="1">
      <c r="A495" s="484"/>
      <c r="B495" s="916"/>
      <c r="C495" s="925"/>
      <c r="D495" s="921"/>
      <c r="E495" s="921"/>
      <c r="F495" s="923"/>
      <c r="G495" s="87"/>
      <c r="H495" s="395"/>
      <c r="I495" s="921"/>
      <c r="J495" s="914"/>
      <c r="K495" s="914"/>
      <c r="L495" s="914"/>
      <c r="M495" s="914"/>
      <c r="N495" s="914"/>
      <c r="O495" s="914"/>
      <c r="P495" s="914"/>
      <c r="Q495" s="484"/>
    </row>
    <row r="496" spans="1:17" s="95" customFormat="1" ht="15.75" hidden="1" customHeight="1" outlineLevel="1">
      <c r="A496" s="484"/>
      <c r="B496" s="917"/>
      <c r="C496" s="926"/>
      <c r="D496" s="922"/>
      <c r="E496" s="922"/>
      <c r="F496" s="924"/>
      <c r="G496" s="92"/>
      <c r="H496" s="396"/>
      <c r="I496" s="922"/>
      <c r="J496" s="915"/>
      <c r="K496" s="915"/>
      <c r="L496" s="915"/>
      <c r="M496" s="915"/>
      <c r="N496" s="915"/>
      <c r="O496" s="915"/>
      <c r="P496" s="915"/>
      <c r="Q496" s="484"/>
    </row>
    <row r="497" spans="1:17" s="95" customFormat="1" ht="15.75" hidden="1" customHeight="1" outlineLevel="1">
      <c r="A497" s="484"/>
      <c r="B497" s="916">
        <v>162</v>
      </c>
      <c r="C497" s="925"/>
      <c r="D497" s="921"/>
      <c r="E497" s="921" t="s">
        <v>19</v>
      </c>
      <c r="F497" s="923" t="str">
        <f>VLOOKUP(E497,$S$14:$T$18,2,0)</f>
        <v>-</v>
      </c>
      <c r="G497" s="84"/>
      <c r="H497" s="395"/>
      <c r="I497" s="921"/>
      <c r="J497" s="913">
        <f t="shared" ref="J497" si="161">SUM(K497:O499)</f>
        <v>0</v>
      </c>
      <c r="K497" s="913"/>
      <c r="L497" s="913"/>
      <c r="M497" s="913"/>
      <c r="N497" s="913"/>
      <c r="O497" s="913"/>
      <c r="P497" s="913"/>
      <c r="Q497" s="484"/>
    </row>
    <row r="498" spans="1:17" s="95" customFormat="1" ht="15.75" hidden="1" customHeight="1" outlineLevel="1">
      <c r="A498" s="484"/>
      <c r="B498" s="916"/>
      <c r="C498" s="925"/>
      <c r="D498" s="921"/>
      <c r="E498" s="921"/>
      <c r="F498" s="923"/>
      <c r="G498" s="87"/>
      <c r="H498" s="395"/>
      <c r="I498" s="921"/>
      <c r="J498" s="914"/>
      <c r="K498" s="914"/>
      <c r="L498" s="914"/>
      <c r="M498" s="914"/>
      <c r="N498" s="914"/>
      <c r="O498" s="914"/>
      <c r="P498" s="914"/>
      <c r="Q498" s="484"/>
    </row>
    <row r="499" spans="1:17" s="95" customFormat="1" ht="15.75" hidden="1" customHeight="1" outlineLevel="1">
      <c r="A499" s="484"/>
      <c r="B499" s="917"/>
      <c r="C499" s="926"/>
      <c r="D499" s="922"/>
      <c r="E499" s="922"/>
      <c r="F499" s="924"/>
      <c r="G499" s="92"/>
      <c r="H499" s="396"/>
      <c r="I499" s="922"/>
      <c r="J499" s="915"/>
      <c r="K499" s="915"/>
      <c r="L499" s="915"/>
      <c r="M499" s="915"/>
      <c r="N499" s="915"/>
      <c r="O499" s="915"/>
      <c r="P499" s="915"/>
      <c r="Q499" s="484"/>
    </row>
    <row r="500" spans="1:17" s="95" customFormat="1" ht="15.75" hidden="1" customHeight="1" outlineLevel="1">
      <c r="A500" s="484"/>
      <c r="B500" s="916">
        <v>163</v>
      </c>
      <c r="C500" s="925"/>
      <c r="D500" s="921"/>
      <c r="E500" s="921" t="s">
        <v>19</v>
      </c>
      <c r="F500" s="923" t="str">
        <f>VLOOKUP(E500,$S$14:$T$18,2,0)</f>
        <v>-</v>
      </c>
      <c r="G500" s="84"/>
      <c r="H500" s="395"/>
      <c r="I500" s="921"/>
      <c r="J500" s="913">
        <f t="shared" ref="J500" si="162">SUM(K500:O502)</f>
        <v>0</v>
      </c>
      <c r="K500" s="913"/>
      <c r="L500" s="913"/>
      <c r="M500" s="913"/>
      <c r="N500" s="913"/>
      <c r="O500" s="913"/>
      <c r="P500" s="913"/>
      <c r="Q500" s="484"/>
    </row>
    <row r="501" spans="1:17" s="95" customFormat="1" ht="15.75" hidden="1" customHeight="1" outlineLevel="1">
      <c r="A501" s="484"/>
      <c r="B501" s="916"/>
      <c r="C501" s="925"/>
      <c r="D501" s="921"/>
      <c r="E501" s="921"/>
      <c r="F501" s="923"/>
      <c r="G501" s="87"/>
      <c r="H501" s="395"/>
      <c r="I501" s="921"/>
      <c r="J501" s="914"/>
      <c r="K501" s="914"/>
      <c r="L501" s="914"/>
      <c r="M501" s="914"/>
      <c r="N501" s="914"/>
      <c r="O501" s="914"/>
      <c r="P501" s="914"/>
      <c r="Q501" s="484"/>
    </row>
    <row r="502" spans="1:17" s="95" customFormat="1" ht="15.75" hidden="1" customHeight="1" outlineLevel="1">
      <c r="A502" s="484"/>
      <c r="B502" s="917"/>
      <c r="C502" s="926"/>
      <c r="D502" s="922"/>
      <c r="E502" s="922"/>
      <c r="F502" s="924"/>
      <c r="G502" s="92"/>
      <c r="H502" s="396"/>
      <c r="I502" s="922"/>
      <c r="J502" s="915"/>
      <c r="K502" s="915"/>
      <c r="L502" s="915"/>
      <c r="M502" s="915"/>
      <c r="N502" s="915"/>
      <c r="O502" s="915"/>
      <c r="P502" s="915"/>
      <c r="Q502" s="484"/>
    </row>
    <row r="503" spans="1:17" s="95" customFormat="1" ht="15.75" hidden="1" customHeight="1" outlineLevel="1">
      <c r="A503" s="484"/>
      <c r="B503" s="916">
        <v>164</v>
      </c>
      <c r="C503" s="925"/>
      <c r="D503" s="921"/>
      <c r="E503" s="921" t="s">
        <v>19</v>
      </c>
      <c r="F503" s="923" t="str">
        <f>VLOOKUP(E503,$S$14:$T$18,2,0)</f>
        <v>-</v>
      </c>
      <c r="G503" s="84"/>
      <c r="H503" s="395"/>
      <c r="I503" s="921"/>
      <c r="J503" s="913">
        <f t="shared" ref="J503" si="163">SUM(K503:O505)</f>
        <v>0</v>
      </c>
      <c r="K503" s="913"/>
      <c r="L503" s="913"/>
      <c r="M503" s="913"/>
      <c r="N503" s="913"/>
      <c r="O503" s="913"/>
      <c r="P503" s="913"/>
      <c r="Q503" s="484"/>
    </row>
    <row r="504" spans="1:17" s="95" customFormat="1" ht="15.75" hidden="1" customHeight="1" outlineLevel="1">
      <c r="A504" s="484"/>
      <c r="B504" s="916"/>
      <c r="C504" s="925"/>
      <c r="D504" s="921"/>
      <c r="E504" s="921"/>
      <c r="F504" s="923"/>
      <c r="G504" s="87"/>
      <c r="H504" s="395"/>
      <c r="I504" s="921"/>
      <c r="J504" s="914"/>
      <c r="K504" s="914"/>
      <c r="L504" s="914"/>
      <c r="M504" s="914"/>
      <c r="N504" s="914"/>
      <c r="O504" s="914"/>
      <c r="P504" s="914"/>
      <c r="Q504" s="484"/>
    </row>
    <row r="505" spans="1:17" s="95" customFormat="1" ht="15.75" hidden="1" customHeight="1" outlineLevel="1">
      <c r="A505" s="484"/>
      <c r="B505" s="917"/>
      <c r="C505" s="926"/>
      <c r="D505" s="922"/>
      <c r="E505" s="922"/>
      <c r="F505" s="924"/>
      <c r="G505" s="92"/>
      <c r="H505" s="396"/>
      <c r="I505" s="922"/>
      <c r="J505" s="915"/>
      <c r="K505" s="915"/>
      <c r="L505" s="915"/>
      <c r="M505" s="915"/>
      <c r="N505" s="915"/>
      <c r="O505" s="915"/>
      <c r="P505" s="915"/>
      <c r="Q505" s="484"/>
    </row>
    <row r="506" spans="1:17" s="95" customFormat="1" ht="15.75" hidden="1" customHeight="1" outlineLevel="1">
      <c r="A506" s="484"/>
      <c r="B506" s="916">
        <v>165</v>
      </c>
      <c r="C506" s="925"/>
      <c r="D506" s="921"/>
      <c r="E506" s="921" t="s">
        <v>19</v>
      </c>
      <c r="F506" s="923" t="str">
        <f>VLOOKUP(E506,$S$14:$T$18,2,0)</f>
        <v>-</v>
      </c>
      <c r="G506" s="84"/>
      <c r="H506" s="395"/>
      <c r="I506" s="921"/>
      <c r="J506" s="913">
        <f t="shared" ref="J506" si="164">SUM(K506:O508)</f>
        <v>0</v>
      </c>
      <c r="K506" s="913"/>
      <c r="L506" s="913"/>
      <c r="M506" s="913"/>
      <c r="N506" s="913"/>
      <c r="O506" s="913"/>
      <c r="P506" s="913"/>
      <c r="Q506" s="484"/>
    </row>
    <row r="507" spans="1:17" s="95" customFormat="1" ht="15.75" hidden="1" customHeight="1" outlineLevel="1">
      <c r="A507" s="484"/>
      <c r="B507" s="916"/>
      <c r="C507" s="925"/>
      <c r="D507" s="921"/>
      <c r="E507" s="921"/>
      <c r="F507" s="923"/>
      <c r="G507" s="87"/>
      <c r="H507" s="395"/>
      <c r="I507" s="921"/>
      <c r="J507" s="914"/>
      <c r="K507" s="914"/>
      <c r="L507" s="914"/>
      <c r="M507" s="914"/>
      <c r="N507" s="914"/>
      <c r="O507" s="914"/>
      <c r="P507" s="914"/>
      <c r="Q507" s="484"/>
    </row>
    <row r="508" spans="1:17" s="95" customFormat="1" ht="15.75" hidden="1" customHeight="1" outlineLevel="1">
      <c r="A508" s="484"/>
      <c r="B508" s="917"/>
      <c r="C508" s="926"/>
      <c r="D508" s="922"/>
      <c r="E508" s="922"/>
      <c r="F508" s="924"/>
      <c r="G508" s="92"/>
      <c r="H508" s="396"/>
      <c r="I508" s="922"/>
      <c r="J508" s="915"/>
      <c r="K508" s="915"/>
      <c r="L508" s="915"/>
      <c r="M508" s="915"/>
      <c r="N508" s="915"/>
      <c r="O508" s="915"/>
      <c r="P508" s="915"/>
      <c r="Q508" s="484"/>
    </row>
    <row r="509" spans="1:17" s="95" customFormat="1" ht="15.75" hidden="1" customHeight="1" outlineLevel="1">
      <c r="A509" s="484"/>
      <c r="B509" s="916">
        <v>166</v>
      </c>
      <c r="C509" s="925"/>
      <c r="D509" s="921"/>
      <c r="E509" s="921" t="s">
        <v>19</v>
      </c>
      <c r="F509" s="923" t="str">
        <f>VLOOKUP(E509,$S$14:$T$18,2,0)</f>
        <v>-</v>
      </c>
      <c r="G509" s="84"/>
      <c r="H509" s="395"/>
      <c r="I509" s="921"/>
      <c r="J509" s="913">
        <f t="shared" ref="J509" si="165">SUM(K509:O511)</f>
        <v>0</v>
      </c>
      <c r="K509" s="913"/>
      <c r="L509" s="913"/>
      <c r="M509" s="913"/>
      <c r="N509" s="913"/>
      <c r="O509" s="913"/>
      <c r="P509" s="913"/>
      <c r="Q509" s="484"/>
    </row>
    <row r="510" spans="1:17" s="95" customFormat="1" ht="15.75" hidden="1" customHeight="1" outlineLevel="1">
      <c r="A510" s="484"/>
      <c r="B510" s="916"/>
      <c r="C510" s="925"/>
      <c r="D510" s="921"/>
      <c r="E510" s="921"/>
      <c r="F510" s="923"/>
      <c r="G510" s="87"/>
      <c r="H510" s="395"/>
      <c r="I510" s="921"/>
      <c r="J510" s="914"/>
      <c r="K510" s="914"/>
      <c r="L510" s="914"/>
      <c r="M510" s="914"/>
      <c r="N510" s="914"/>
      <c r="O510" s="914"/>
      <c r="P510" s="914"/>
      <c r="Q510" s="484"/>
    </row>
    <row r="511" spans="1:17" s="95" customFormat="1" ht="15.75" hidden="1" customHeight="1" outlineLevel="1">
      <c r="A511" s="484"/>
      <c r="B511" s="917"/>
      <c r="C511" s="926"/>
      <c r="D511" s="922"/>
      <c r="E511" s="922"/>
      <c r="F511" s="924"/>
      <c r="G511" s="92"/>
      <c r="H511" s="396"/>
      <c r="I511" s="922"/>
      <c r="J511" s="915"/>
      <c r="K511" s="915"/>
      <c r="L511" s="915"/>
      <c r="M511" s="915"/>
      <c r="N511" s="915"/>
      <c r="O511" s="915"/>
      <c r="P511" s="915"/>
      <c r="Q511" s="484"/>
    </row>
    <row r="512" spans="1:17" s="95" customFormat="1" ht="15.75" hidden="1" customHeight="1" outlineLevel="1">
      <c r="A512" s="484"/>
      <c r="B512" s="916">
        <v>167</v>
      </c>
      <c r="C512" s="925"/>
      <c r="D512" s="921"/>
      <c r="E512" s="921" t="s">
        <v>19</v>
      </c>
      <c r="F512" s="923" t="str">
        <f>VLOOKUP(E512,$S$14:$T$18,2,0)</f>
        <v>-</v>
      </c>
      <c r="G512" s="84"/>
      <c r="H512" s="395"/>
      <c r="I512" s="921"/>
      <c r="J512" s="913">
        <f t="shared" ref="J512" si="166">SUM(K512:O514)</f>
        <v>0</v>
      </c>
      <c r="K512" s="913"/>
      <c r="L512" s="913"/>
      <c r="M512" s="913"/>
      <c r="N512" s="913"/>
      <c r="O512" s="913"/>
      <c r="P512" s="913"/>
      <c r="Q512" s="484"/>
    </row>
    <row r="513" spans="1:17" s="95" customFormat="1" ht="15.75" hidden="1" customHeight="1" outlineLevel="1">
      <c r="A513" s="484"/>
      <c r="B513" s="916"/>
      <c r="C513" s="925"/>
      <c r="D513" s="921"/>
      <c r="E513" s="921"/>
      <c r="F513" s="923"/>
      <c r="G513" s="87"/>
      <c r="H513" s="395"/>
      <c r="I513" s="921"/>
      <c r="J513" s="914"/>
      <c r="K513" s="914"/>
      <c r="L513" s="914"/>
      <c r="M513" s="914"/>
      <c r="N513" s="914"/>
      <c r="O513" s="914"/>
      <c r="P513" s="914"/>
      <c r="Q513" s="484"/>
    </row>
    <row r="514" spans="1:17" s="95" customFormat="1" ht="15.75" hidden="1" customHeight="1" outlineLevel="1">
      <c r="A514" s="484"/>
      <c r="B514" s="917"/>
      <c r="C514" s="926"/>
      <c r="D514" s="922"/>
      <c r="E514" s="922"/>
      <c r="F514" s="924"/>
      <c r="G514" s="92"/>
      <c r="H514" s="396"/>
      <c r="I514" s="922"/>
      <c r="J514" s="915"/>
      <c r="K514" s="915"/>
      <c r="L514" s="915"/>
      <c r="M514" s="915"/>
      <c r="N514" s="915"/>
      <c r="O514" s="915"/>
      <c r="P514" s="915"/>
      <c r="Q514" s="484"/>
    </row>
    <row r="515" spans="1:17" s="95" customFormat="1" ht="15.75" hidden="1" customHeight="1" outlineLevel="1">
      <c r="A515" s="484"/>
      <c r="B515" s="916">
        <v>168</v>
      </c>
      <c r="C515" s="925"/>
      <c r="D515" s="921"/>
      <c r="E515" s="921" t="s">
        <v>19</v>
      </c>
      <c r="F515" s="923" t="str">
        <f>VLOOKUP(E515,$S$14:$T$18,2,0)</f>
        <v>-</v>
      </c>
      <c r="G515" s="84"/>
      <c r="H515" s="395"/>
      <c r="I515" s="921"/>
      <c r="J515" s="913">
        <f t="shared" ref="J515" si="167">SUM(K515:O517)</f>
        <v>0</v>
      </c>
      <c r="K515" s="913"/>
      <c r="L515" s="913"/>
      <c r="M515" s="913"/>
      <c r="N515" s="913"/>
      <c r="O515" s="913"/>
      <c r="P515" s="913"/>
      <c r="Q515" s="484"/>
    </row>
    <row r="516" spans="1:17" s="95" customFormat="1" ht="15.75" hidden="1" customHeight="1" outlineLevel="1">
      <c r="A516" s="484"/>
      <c r="B516" s="916"/>
      <c r="C516" s="925"/>
      <c r="D516" s="921"/>
      <c r="E516" s="921"/>
      <c r="F516" s="923"/>
      <c r="G516" s="87"/>
      <c r="H516" s="395"/>
      <c r="I516" s="921"/>
      <c r="J516" s="914"/>
      <c r="K516" s="914"/>
      <c r="L516" s="914"/>
      <c r="M516" s="914"/>
      <c r="N516" s="914"/>
      <c r="O516" s="914"/>
      <c r="P516" s="914"/>
      <c r="Q516" s="484"/>
    </row>
    <row r="517" spans="1:17" s="95" customFormat="1" ht="15.75" hidden="1" customHeight="1" outlineLevel="1">
      <c r="A517" s="484"/>
      <c r="B517" s="917"/>
      <c r="C517" s="926"/>
      <c r="D517" s="922"/>
      <c r="E517" s="922"/>
      <c r="F517" s="924"/>
      <c r="G517" s="92"/>
      <c r="H517" s="396"/>
      <c r="I517" s="922"/>
      <c r="J517" s="915"/>
      <c r="K517" s="915"/>
      <c r="L517" s="915"/>
      <c r="M517" s="915"/>
      <c r="N517" s="915"/>
      <c r="O517" s="915"/>
      <c r="P517" s="915"/>
      <c r="Q517" s="484"/>
    </row>
    <row r="518" spans="1:17" s="95" customFormat="1" ht="15.75" hidden="1" customHeight="1" outlineLevel="1">
      <c r="A518" s="484"/>
      <c r="B518" s="916">
        <v>169</v>
      </c>
      <c r="C518" s="925"/>
      <c r="D518" s="921"/>
      <c r="E518" s="921" t="s">
        <v>19</v>
      </c>
      <c r="F518" s="923" t="str">
        <f>VLOOKUP(E518,$S$14:$T$18,2,0)</f>
        <v>-</v>
      </c>
      <c r="G518" s="84"/>
      <c r="H518" s="395"/>
      <c r="I518" s="921"/>
      <c r="J518" s="913">
        <f t="shared" ref="J518" si="168">SUM(K518:O520)</f>
        <v>0</v>
      </c>
      <c r="K518" s="913"/>
      <c r="L518" s="913"/>
      <c r="M518" s="913"/>
      <c r="N518" s="913"/>
      <c r="O518" s="913"/>
      <c r="P518" s="913"/>
      <c r="Q518" s="484"/>
    </row>
    <row r="519" spans="1:17" s="95" customFormat="1" ht="15.75" hidden="1" customHeight="1" outlineLevel="1">
      <c r="A519" s="484"/>
      <c r="B519" s="916"/>
      <c r="C519" s="925"/>
      <c r="D519" s="921"/>
      <c r="E519" s="921"/>
      <c r="F519" s="923"/>
      <c r="G519" s="87"/>
      <c r="H519" s="395"/>
      <c r="I519" s="921"/>
      <c r="J519" s="914"/>
      <c r="K519" s="914"/>
      <c r="L519" s="914"/>
      <c r="M519" s="914"/>
      <c r="N519" s="914"/>
      <c r="O519" s="914"/>
      <c r="P519" s="914"/>
      <c r="Q519" s="484"/>
    </row>
    <row r="520" spans="1:17" s="95" customFormat="1" ht="15.75" hidden="1" customHeight="1" outlineLevel="1">
      <c r="A520" s="484"/>
      <c r="B520" s="917"/>
      <c r="C520" s="926"/>
      <c r="D520" s="922"/>
      <c r="E520" s="922"/>
      <c r="F520" s="924"/>
      <c r="G520" s="92"/>
      <c r="H520" s="396"/>
      <c r="I520" s="922"/>
      <c r="J520" s="915"/>
      <c r="K520" s="915"/>
      <c r="L520" s="915"/>
      <c r="M520" s="915"/>
      <c r="N520" s="915"/>
      <c r="O520" s="915"/>
      <c r="P520" s="915"/>
      <c r="Q520" s="484"/>
    </row>
    <row r="521" spans="1:17" s="95" customFormat="1" ht="15.75" hidden="1" customHeight="1" outlineLevel="1">
      <c r="A521" s="484"/>
      <c r="B521" s="916">
        <v>170</v>
      </c>
      <c r="C521" s="925"/>
      <c r="D521" s="921"/>
      <c r="E521" s="921" t="s">
        <v>19</v>
      </c>
      <c r="F521" s="923" t="str">
        <f>VLOOKUP(E521,$S$14:$T$18,2,0)</f>
        <v>-</v>
      </c>
      <c r="G521" s="84"/>
      <c r="H521" s="395"/>
      <c r="I521" s="921"/>
      <c r="J521" s="913">
        <f t="shared" ref="J521" si="169">SUM(K521:O523)</f>
        <v>0</v>
      </c>
      <c r="K521" s="913"/>
      <c r="L521" s="913"/>
      <c r="M521" s="913"/>
      <c r="N521" s="913"/>
      <c r="O521" s="913"/>
      <c r="P521" s="913"/>
      <c r="Q521" s="484"/>
    </row>
    <row r="522" spans="1:17" s="95" customFormat="1" ht="15.75" hidden="1" customHeight="1" outlineLevel="1">
      <c r="A522" s="484"/>
      <c r="B522" s="916"/>
      <c r="C522" s="925"/>
      <c r="D522" s="921"/>
      <c r="E522" s="921"/>
      <c r="F522" s="923"/>
      <c r="G522" s="87"/>
      <c r="H522" s="395"/>
      <c r="I522" s="921"/>
      <c r="J522" s="914"/>
      <c r="K522" s="914"/>
      <c r="L522" s="914"/>
      <c r="M522" s="914"/>
      <c r="N522" s="914"/>
      <c r="O522" s="914"/>
      <c r="P522" s="914"/>
      <c r="Q522" s="484"/>
    </row>
    <row r="523" spans="1:17" s="95" customFormat="1" ht="15.75" hidden="1" customHeight="1" outlineLevel="1">
      <c r="A523" s="484"/>
      <c r="B523" s="917"/>
      <c r="C523" s="926"/>
      <c r="D523" s="922"/>
      <c r="E523" s="922"/>
      <c r="F523" s="924"/>
      <c r="G523" s="92"/>
      <c r="H523" s="396"/>
      <c r="I523" s="922"/>
      <c r="J523" s="915"/>
      <c r="K523" s="915"/>
      <c r="L523" s="915"/>
      <c r="M523" s="915"/>
      <c r="N523" s="915"/>
      <c r="O523" s="915"/>
      <c r="P523" s="915"/>
      <c r="Q523" s="484"/>
    </row>
    <row r="524" spans="1:17" s="95" customFormat="1" ht="15.75" hidden="1" customHeight="1" outlineLevel="1">
      <c r="A524" s="484"/>
      <c r="B524" s="916">
        <v>171</v>
      </c>
      <c r="C524" s="925"/>
      <c r="D524" s="921"/>
      <c r="E524" s="921" t="s">
        <v>19</v>
      </c>
      <c r="F524" s="923" t="str">
        <f>VLOOKUP(E524,$S$14:$T$18,2,0)</f>
        <v>-</v>
      </c>
      <c r="G524" s="84"/>
      <c r="H524" s="395"/>
      <c r="I524" s="921"/>
      <c r="J524" s="913">
        <f t="shared" ref="J524" si="170">SUM(K524:O526)</f>
        <v>0</v>
      </c>
      <c r="K524" s="913"/>
      <c r="L524" s="913"/>
      <c r="M524" s="913"/>
      <c r="N524" s="913"/>
      <c r="O524" s="913"/>
      <c r="P524" s="913"/>
      <c r="Q524" s="484"/>
    </row>
    <row r="525" spans="1:17" s="95" customFormat="1" ht="15.75" hidden="1" customHeight="1" outlineLevel="1">
      <c r="A525" s="484"/>
      <c r="B525" s="916"/>
      <c r="C525" s="925"/>
      <c r="D525" s="921"/>
      <c r="E525" s="921"/>
      <c r="F525" s="923"/>
      <c r="G525" s="87"/>
      <c r="H525" s="395"/>
      <c r="I525" s="921"/>
      <c r="J525" s="914"/>
      <c r="K525" s="914"/>
      <c r="L525" s="914"/>
      <c r="M525" s="914"/>
      <c r="N525" s="914"/>
      <c r="O525" s="914"/>
      <c r="P525" s="914"/>
      <c r="Q525" s="484"/>
    </row>
    <row r="526" spans="1:17" s="95" customFormat="1" ht="15.75" hidden="1" customHeight="1" outlineLevel="1">
      <c r="A526" s="484"/>
      <c r="B526" s="917"/>
      <c r="C526" s="926"/>
      <c r="D526" s="922"/>
      <c r="E526" s="922"/>
      <c r="F526" s="924"/>
      <c r="G526" s="92"/>
      <c r="H526" s="396"/>
      <c r="I526" s="922"/>
      <c r="J526" s="915"/>
      <c r="K526" s="915"/>
      <c r="L526" s="915"/>
      <c r="M526" s="915"/>
      <c r="N526" s="915"/>
      <c r="O526" s="915"/>
      <c r="P526" s="915"/>
      <c r="Q526" s="484"/>
    </row>
    <row r="527" spans="1:17" s="95" customFormat="1" ht="15.75" hidden="1" customHeight="1" outlineLevel="1">
      <c r="A527" s="484"/>
      <c r="B527" s="916">
        <v>172</v>
      </c>
      <c r="C527" s="925"/>
      <c r="D527" s="921"/>
      <c r="E527" s="921" t="s">
        <v>19</v>
      </c>
      <c r="F527" s="923" t="str">
        <f>VLOOKUP(E527,$S$14:$T$18,2,0)</f>
        <v>-</v>
      </c>
      <c r="G527" s="84"/>
      <c r="H527" s="395"/>
      <c r="I527" s="921"/>
      <c r="J527" s="913">
        <f t="shared" ref="J527" si="171">SUM(K527:O529)</f>
        <v>0</v>
      </c>
      <c r="K527" s="913"/>
      <c r="L527" s="913"/>
      <c r="M527" s="913"/>
      <c r="N527" s="913"/>
      <c r="O527" s="913"/>
      <c r="P527" s="913"/>
      <c r="Q527" s="484"/>
    </row>
    <row r="528" spans="1:17" s="95" customFormat="1" ht="15.75" hidden="1" customHeight="1" outlineLevel="1">
      <c r="A528" s="484"/>
      <c r="B528" s="916"/>
      <c r="C528" s="925"/>
      <c r="D528" s="921"/>
      <c r="E528" s="921"/>
      <c r="F528" s="923"/>
      <c r="G528" s="87"/>
      <c r="H528" s="395"/>
      <c r="I528" s="921"/>
      <c r="J528" s="914"/>
      <c r="K528" s="914"/>
      <c r="L528" s="914"/>
      <c r="M528" s="914"/>
      <c r="N528" s="914"/>
      <c r="O528" s="914"/>
      <c r="P528" s="914"/>
      <c r="Q528" s="484"/>
    </row>
    <row r="529" spans="1:17" s="95" customFormat="1" ht="15.75" hidden="1" customHeight="1" outlineLevel="1">
      <c r="A529" s="484"/>
      <c r="B529" s="917"/>
      <c r="C529" s="926"/>
      <c r="D529" s="922"/>
      <c r="E529" s="922"/>
      <c r="F529" s="924"/>
      <c r="G529" s="92"/>
      <c r="H529" s="396"/>
      <c r="I529" s="922"/>
      <c r="J529" s="915"/>
      <c r="K529" s="915"/>
      <c r="L529" s="915"/>
      <c r="M529" s="915"/>
      <c r="N529" s="915"/>
      <c r="O529" s="915"/>
      <c r="P529" s="915"/>
      <c r="Q529" s="484"/>
    </row>
    <row r="530" spans="1:17" s="95" customFormat="1" ht="15.75" hidden="1" customHeight="1" outlineLevel="1">
      <c r="A530" s="484"/>
      <c r="B530" s="916">
        <v>173</v>
      </c>
      <c r="C530" s="925"/>
      <c r="D530" s="921"/>
      <c r="E530" s="921" t="s">
        <v>19</v>
      </c>
      <c r="F530" s="923" t="str">
        <f>VLOOKUP(E530,$S$14:$T$18,2,0)</f>
        <v>-</v>
      </c>
      <c r="G530" s="84"/>
      <c r="H530" s="395"/>
      <c r="I530" s="921"/>
      <c r="J530" s="913">
        <f t="shared" ref="J530" si="172">SUM(K530:O532)</f>
        <v>0</v>
      </c>
      <c r="K530" s="913"/>
      <c r="L530" s="913"/>
      <c r="M530" s="913"/>
      <c r="N530" s="913"/>
      <c r="O530" s="913"/>
      <c r="P530" s="913"/>
      <c r="Q530" s="484"/>
    </row>
    <row r="531" spans="1:17" s="95" customFormat="1" ht="15.75" hidden="1" customHeight="1" outlineLevel="1">
      <c r="A531" s="484"/>
      <c r="B531" s="916"/>
      <c r="C531" s="925"/>
      <c r="D531" s="921"/>
      <c r="E531" s="921"/>
      <c r="F531" s="923"/>
      <c r="G531" s="87"/>
      <c r="H531" s="395"/>
      <c r="I531" s="921"/>
      <c r="J531" s="914"/>
      <c r="K531" s="914"/>
      <c r="L531" s="914"/>
      <c r="M531" s="914"/>
      <c r="N531" s="914"/>
      <c r="O531" s="914"/>
      <c r="P531" s="914"/>
      <c r="Q531" s="484"/>
    </row>
    <row r="532" spans="1:17" s="95" customFormat="1" ht="15.75" hidden="1" customHeight="1" outlineLevel="1">
      <c r="A532" s="484"/>
      <c r="B532" s="917"/>
      <c r="C532" s="926"/>
      <c r="D532" s="922"/>
      <c r="E532" s="922"/>
      <c r="F532" s="924"/>
      <c r="G532" s="92"/>
      <c r="H532" s="396"/>
      <c r="I532" s="922"/>
      <c r="J532" s="915"/>
      <c r="K532" s="915"/>
      <c r="L532" s="915"/>
      <c r="M532" s="915"/>
      <c r="N532" s="915"/>
      <c r="O532" s="915"/>
      <c r="P532" s="915"/>
      <c r="Q532" s="484"/>
    </row>
    <row r="533" spans="1:17" s="95" customFormat="1" ht="15.75" hidden="1" customHeight="1" outlineLevel="1">
      <c r="A533" s="484"/>
      <c r="B533" s="916">
        <v>174</v>
      </c>
      <c r="C533" s="925"/>
      <c r="D533" s="921"/>
      <c r="E533" s="921" t="s">
        <v>19</v>
      </c>
      <c r="F533" s="923" t="str">
        <f>VLOOKUP(E533,$S$14:$T$18,2,0)</f>
        <v>-</v>
      </c>
      <c r="G533" s="84"/>
      <c r="H533" s="395"/>
      <c r="I533" s="921"/>
      <c r="J533" s="913">
        <f t="shared" ref="J533" si="173">SUM(K533:O535)</f>
        <v>0</v>
      </c>
      <c r="K533" s="913"/>
      <c r="L533" s="913"/>
      <c r="M533" s="913"/>
      <c r="N533" s="913"/>
      <c r="O533" s="913"/>
      <c r="P533" s="913"/>
      <c r="Q533" s="484"/>
    </row>
    <row r="534" spans="1:17" s="95" customFormat="1" ht="15.75" hidden="1" customHeight="1" outlineLevel="1">
      <c r="A534" s="484"/>
      <c r="B534" s="916"/>
      <c r="C534" s="925"/>
      <c r="D534" s="921"/>
      <c r="E534" s="921"/>
      <c r="F534" s="923"/>
      <c r="G534" s="87"/>
      <c r="H534" s="395"/>
      <c r="I534" s="921"/>
      <c r="J534" s="914"/>
      <c r="K534" s="914"/>
      <c r="L534" s="914"/>
      <c r="M534" s="914"/>
      <c r="N534" s="914"/>
      <c r="O534" s="914"/>
      <c r="P534" s="914"/>
      <c r="Q534" s="484"/>
    </row>
    <row r="535" spans="1:17" s="95" customFormat="1" ht="15.75" hidden="1" customHeight="1" outlineLevel="1">
      <c r="A535" s="484"/>
      <c r="B535" s="917"/>
      <c r="C535" s="926"/>
      <c r="D535" s="922"/>
      <c r="E535" s="922"/>
      <c r="F535" s="924"/>
      <c r="G535" s="92"/>
      <c r="H535" s="396"/>
      <c r="I535" s="922"/>
      <c r="J535" s="915"/>
      <c r="K535" s="915"/>
      <c r="L535" s="915"/>
      <c r="M535" s="915"/>
      <c r="N535" s="915"/>
      <c r="O535" s="915"/>
      <c r="P535" s="915"/>
      <c r="Q535" s="484"/>
    </row>
    <row r="536" spans="1:17" s="95" customFormat="1" ht="15.75" hidden="1" customHeight="1" outlineLevel="1">
      <c r="A536" s="484"/>
      <c r="B536" s="916">
        <v>175</v>
      </c>
      <c r="C536" s="925"/>
      <c r="D536" s="921"/>
      <c r="E536" s="921" t="s">
        <v>19</v>
      </c>
      <c r="F536" s="923" t="str">
        <f>VLOOKUP(E536,$S$14:$T$18,2,0)</f>
        <v>-</v>
      </c>
      <c r="G536" s="84"/>
      <c r="H536" s="395"/>
      <c r="I536" s="921"/>
      <c r="J536" s="913">
        <f t="shared" ref="J536" si="174">SUM(K536:O538)</f>
        <v>0</v>
      </c>
      <c r="K536" s="913"/>
      <c r="L536" s="913"/>
      <c r="M536" s="913"/>
      <c r="N536" s="913"/>
      <c r="O536" s="913"/>
      <c r="P536" s="913"/>
      <c r="Q536" s="484"/>
    </row>
    <row r="537" spans="1:17" s="95" customFormat="1" ht="15.75" hidden="1" customHeight="1" outlineLevel="1">
      <c r="A537" s="484"/>
      <c r="B537" s="916"/>
      <c r="C537" s="925"/>
      <c r="D537" s="921"/>
      <c r="E537" s="921"/>
      <c r="F537" s="923"/>
      <c r="G537" s="87"/>
      <c r="H537" s="395"/>
      <c r="I537" s="921"/>
      <c r="J537" s="914"/>
      <c r="K537" s="914"/>
      <c r="L537" s="914"/>
      <c r="M537" s="914"/>
      <c r="N537" s="914"/>
      <c r="O537" s="914"/>
      <c r="P537" s="914"/>
      <c r="Q537" s="484"/>
    </row>
    <row r="538" spans="1:17" s="95" customFormat="1" ht="15.75" hidden="1" customHeight="1" outlineLevel="1">
      <c r="A538" s="484"/>
      <c r="B538" s="917"/>
      <c r="C538" s="926"/>
      <c r="D538" s="922"/>
      <c r="E538" s="922"/>
      <c r="F538" s="924"/>
      <c r="G538" s="92"/>
      <c r="H538" s="396"/>
      <c r="I538" s="922"/>
      <c r="J538" s="915"/>
      <c r="K538" s="915"/>
      <c r="L538" s="915"/>
      <c r="M538" s="915"/>
      <c r="N538" s="915"/>
      <c r="O538" s="915"/>
      <c r="P538" s="915"/>
      <c r="Q538" s="484"/>
    </row>
    <row r="539" spans="1:17" s="95" customFormat="1" ht="15.75" hidden="1" customHeight="1" outlineLevel="1">
      <c r="A539" s="484"/>
      <c r="B539" s="916">
        <v>176</v>
      </c>
      <c r="C539" s="925"/>
      <c r="D539" s="921"/>
      <c r="E539" s="921" t="s">
        <v>19</v>
      </c>
      <c r="F539" s="923" t="str">
        <f>VLOOKUP(E539,$S$14:$T$18,2,0)</f>
        <v>-</v>
      </c>
      <c r="G539" s="84"/>
      <c r="H539" s="395"/>
      <c r="I539" s="921"/>
      <c r="J539" s="913">
        <f t="shared" ref="J539" si="175">SUM(K539:O541)</f>
        <v>0</v>
      </c>
      <c r="K539" s="913"/>
      <c r="L539" s="913"/>
      <c r="M539" s="913"/>
      <c r="N539" s="913"/>
      <c r="O539" s="913"/>
      <c r="P539" s="913"/>
      <c r="Q539" s="484"/>
    </row>
    <row r="540" spans="1:17" s="95" customFormat="1" ht="15.75" hidden="1" customHeight="1" outlineLevel="1">
      <c r="A540" s="484"/>
      <c r="B540" s="916"/>
      <c r="C540" s="925"/>
      <c r="D540" s="921"/>
      <c r="E540" s="921"/>
      <c r="F540" s="923"/>
      <c r="G540" s="87"/>
      <c r="H540" s="395"/>
      <c r="I540" s="921"/>
      <c r="J540" s="914"/>
      <c r="K540" s="914"/>
      <c r="L540" s="914"/>
      <c r="M540" s="914"/>
      <c r="N540" s="914"/>
      <c r="O540" s="914"/>
      <c r="P540" s="914"/>
      <c r="Q540" s="484"/>
    </row>
    <row r="541" spans="1:17" s="95" customFormat="1" ht="15.75" hidden="1" customHeight="1" outlineLevel="1">
      <c r="A541" s="484"/>
      <c r="B541" s="917"/>
      <c r="C541" s="926"/>
      <c r="D541" s="922"/>
      <c r="E541" s="922"/>
      <c r="F541" s="924"/>
      <c r="G541" s="92"/>
      <c r="H541" s="396"/>
      <c r="I541" s="922"/>
      <c r="J541" s="915"/>
      <c r="K541" s="915"/>
      <c r="L541" s="915"/>
      <c r="M541" s="915"/>
      <c r="N541" s="915"/>
      <c r="O541" s="915"/>
      <c r="P541" s="915"/>
      <c r="Q541" s="484"/>
    </row>
    <row r="542" spans="1:17" s="95" customFormat="1" ht="15.75" hidden="1" customHeight="1" outlineLevel="1">
      <c r="A542" s="484"/>
      <c r="B542" s="916">
        <v>177</v>
      </c>
      <c r="C542" s="925"/>
      <c r="D542" s="921"/>
      <c r="E542" s="921" t="s">
        <v>19</v>
      </c>
      <c r="F542" s="923" t="str">
        <f>VLOOKUP(E542,$S$14:$T$18,2,0)</f>
        <v>-</v>
      </c>
      <c r="G542" s="84"/>
      <c r="H542" s="395"/>
      <c r="I542" s="921"/>
      <c r="J542" s="913">
        <f t="shared" ref="J542" si="176">SUM(K542:O544)</f>
        <v>0</v>
      </c>
      <c r="K542" s="913"/>
      <c r="L542" s="913"/>
      <c r="M542" s="913"/>
      <c r="N542" s="913"/>
      <c r="O542" s="913"/>
      <c r="P542" s="913"/>
      <c r="Q542" s="484"/>
    </row>
    <row r="543" spans="1:17" s="95" customFormat="1" ht="15.75" hidden="1" customHeight="1" outlineLevel="1">
      <c r="A543" s="484"/>
      <c r="B543" s="916"/>
      <c r="C543" s="925"/>
      <c r="D543" s="921"/>
      <c r="E543" s="921"/>
      <c r="F543" s="923"/>
      <c r="G543" s="87"/>
      <c r="H543" s="395"/>
      <c r="I543" s="921"/>
      <c r="J543" s="914"/>
      <c r="K543" s="914"/>
      <c r="L543" s="914"/>
      <c r="M543" s="914"/>
      <c r="N543" s="914"/>
      <c r="O543" s="914"/>
      <c r="P543" s="914"/>
      <c r="Q543" s="484"/>
    </row>
    <row r="544" spans="1:17" s="95" customFormat="1" ht="15.75" hidden="1" customHeight="1" outlineLevel="1">
      <c r="A544" s="484"/>
      <c r="B544" s="917"/>
      <c r="C544" s="926"/>
      <c r="D544" s="922"/>
      <c r="E544" s="922"/>
      <c r="F544" s="924"/>
      <c r="G544" s="92"/>
      <c r="H544" s="396"/>
      <c r="I544" s="922"/>
      <c r="J544" s="915"/>
      <c r="K544" s="915"/>
      <c r="L544" s="915"/>
      <c r="M544" s="915"/>
      <c r="N544" s="915"/>
      <c r="O544" s="915"/>
      <c r="P544" s="915"/>
      <c r="Q544" s="484"/>
    </row>
    <row r="545" spans="1:17" s="95" customFormat="1" ht="15.75" hidden="1" customHeight="1" outlineLevel="1">
      <c r="A545" s="484"/>
      <c r="B545" s="916">
        <v>178</v>
      </c>
      <c r="C545" s="925"/>
      <c r="D545" s="921"/>
      <c r="E545" s="921" t="s">
        <v>19</v>
      </c>
      <c r="F545" s="923" t="str">
        <f>VLOOKUP(E545,$S$14:$T$18,2,0)</f>
        <v>-</v>
      </c>
      <c r="G545" s="84"/>
      <c r="H545" s="395"/>
      <c r="I545" s="921"/>
      <c r="J545" s="913">
        <f t="shared" ref="J545" si="177">SUM(K545:O547)</f>
        <v>0</v>
      </c>
      <c r="K545" s="913"/>
      <c r="L545" s="913"/>
      <c r="M545" s="913"/>
      <c r="N545" s="913"/>
      <c r="O545" s="913"/>
      <c r="P545" s="913"/>
      <c r="Q545" s="484"/>
    </row>
    <row r="546" spans="1:17" s="95" customFormat="1" ht="15.75" hidden="1" customHeight="1" outlineLevel="1">
      <c r="A546" s="484"/>
      <c r="B546" s="916"/>
      <c r="C546" s="925"/>
      <c r="D546" s="921"/>
      <c r="E546" s="921"/>
      <c r="F546" s="923"/>
      <c r="G546" s="87"/>
      <c r="H546" s="395"/>
      <c r="I546" s="921"/>
      <c r="J546" s="914"/>
      <c r="K546" s="914"/>
      <c r="L546" s="914"/>
      <c r="M546" s="914"/>
      <c r="N546" s="914"/>
      <c r="O546" s="914"/>
      <c r="P546" s="914"/>
      <c r="Q546" s="484"/>
    </row>
    <row r="547" spans="1:17" s="95" customFormat="1" ht="15.75" hidden="1" customHeight="1" outlineLevel="1">
      <c r="A547" s="484"/>
      <c r="B547" s="917"/>
      <c r="C547" s="926"/>
      <c r="D547" s="922"/>
      <c r="E547" s="922"/>
      <c r="F547" s="924"/>
      <c r="G547" s="92"/>
      <c r="H547" s="396"/>
      <c r="I547" s="922"/>
      <c r="J547" s="915"/>
      <c r="K547" s="915"/>
      <c r="L547" s="915"/>
      <c r="M547" s="915"/>
      <c r="N547" s="915"/>
      <c r="O547" s="915"/>
      <c r="P547" s="915"/>
      <c r="Q547" s="484"/>
    </row>
    <row r="548" spans="1:17" s="95" customFormat="1" ht="15.75" hidden="1" customHeight="1" outlineLevel="1">
      <c r="A548" s="484"/>
      <c r="B548" s="916">
        <v>179</v>
      </c>
      <c r="C548" s="925"/>
      <c r="D548" s="921"/>
      <c r="E548" s="921" t="s">
        <v>19</v>
      </c>
      <c r="F548" s="923" t="str">
        <f>VLOOKUP(E548,$S$14:$T$18,2,0)</f>
        <v>-</v>
      </c>
      <c r="G548" s="84"/>
      <c r="H548" s="395"/>
      <c r="I548" s="921"/>
      <c r="J548" s="913">
        <f t="shared" ref="J548" si="178">SUM(K548:O550)</f>
        <v>0</v>
      </c>
      <c r="K548" s="913"/>
      <c r="L548" s="913"/>
      <c r="M548" s="913"/>
      <c r="N548" s="913"/>
      <c r="O548" s="913"/>
      <c r="P548" s="913"/>
      <c r="Q548" s="484"/>
    </row>
    <row r="549" spans="1:17" s="95" customFormat="1" ht="15.75" hidden="1" customHeight="1" outlineLevel="1">
      <c r="A549" s="484"/>
      <c r="B549" s="916"/>
      <c r="C549" s="925"/>
      <c r="D549" s="921"/>
      <c r="E549" s="921"/>
      <c r="F549" s="923"/>
      <c r="G549" s="87"/>
      <c r="H549" s="395"/>
      <c r="I549" s="921"/>
      <c r="J549" s="914"/>
      <c r="K549" s="914"/>
      <c r="L549" s="914"/>
      <c r="M549" s="914"/>
      <c r="N549" s="914"/>
      <c r="O549" s="914"/>
      <c r="P549" s="914"/>
      <c r="Q549" s="484"/>
    </row>
    <row r="550" spans="1:17" s="95" customFormat="1" ht="15.75" hidden="1" customHeight="1" outlineLevel="1">
      <c r="A550" s="484"/>
      <c r="B550" s="917"/>
      <c r="C550" s="926"/>
      <c r="D550" s="922"/>
      <c r="E550" s="922"/>
      <c r="F550" s="924"/>
      <c r="G550" s="92"/>
      <c r="H550" s="396"/>
      <c r="I550" s="922"/>
      <c r="J550" s="915"/>
      <c r="K550" s="915"/>
      <c r="L550" s="915"/>
      <c r="M550" s="915"/>
      <c r="N550" s="915"/>
      <c r="O550" s="915"/>
      <c r="P550" s="915"/>
      <c r="Q550" s="484"/>
    </row>
    <row r="551" spans="1:17" s="95" customFormat="1" ht="15.75" hidden="1" customHeight="1" outlineLevel="1">
      <c r="A551" s="484"/>
      <c r="B551" s="916">
        <v>180</v>
      </c>
      <c r="C551" s="925"/>
      <c r="D551" s="921"/>
      <c r="E551" s="921" t="s">
        <v>19</v>
      </c>
      <c r="F551" s="923" t="str">
        <f>VLOOKUP(E551,$S$14:$T$18,2,0)</f>
        <v>-</v>
      </c>
      <c r="G551" s="84"/>
      <c r="H551" s="395"/>
      <c r="I551" s="921"/>
      <c r="J551" s="913">
        <f t="shared" ref="J551" si="179">SUM(K551:O553)</f>
        <v>0</v>
      </c>
      <c r="K551" s="913"/>
      <c r="L551" s="913"/>
      <c r="M551" s="913"/>
      <c r="N551" s="913"/>
      <c r="O551" s="913"/>
      <c r="P551" s="913"/>
      <c r="Q551" s="484"/>
    </row>
    <row r="552" spans="1:17" s="95" customFormat="1" ht="15.75" hidden="1" customHeight="1" outlineLevel="1">
      <c r="A552" s="484"/>
      <c r="B552" s="916"/>
      <c r="C552" s="925"/>
      <c r="D552" s="921"/>
      <c r="E552" s="921"/>
      <c r="F552" s="923"/>
      <c r="G552" s="87"/>
      <c r="H552" s="395"/>
      <c r="I552" s="921"/>
      <c r="J552" s="914"/>
      <c r="K552" s="914"/>
      <c r="L552" s="914"/>
      <c r="M552" s="914"/>
      <c r="N552" s="914"/>
      <c r="O552" s="914"/>
      <c r="P552" s="914"/>
      <c r="Q552" s="484"/>
    </row>
    <row r="553" spans="1:17" s="95" customFormat="1" ht="15.75" hidden="1" customHeight="1" outlineLevel="1">
      <c r="A553" s="484"/>
      <c r="B553" s="917"/>
      <c r="C553" s="926"/>
      <c r="D553" s="922"/>
      <c r="E553" s="922"/>
      <c r="F553" s="924"/>
      <c r="G553" s="92"/>
      <c r="H553" s="396"/>
      <c r="I553" s="922"/>
      <c r="J553" s="915"/>
      <c r="K553" s="915"/>
      <c r="L553" s="915"/>
      <c r="M553" s="915"/>
      <c r="N553" s="915"/>
      <c r="O553" s="915"/>
      <c r="P553" s="915"/>
      <c r="Q553" s="484"/>
    </row>
    <row r="554" spans="1:17" s="95" customFormat="1" ht="15.75" hidden="1" customHeight="1" outlineLevel="1">
      <c r="A554" s="484"/>
      <c r="B554" s="916">
        <v>181</v>
      </c>
      <c r="C554" s="925"/>
      <c r="D554" s="921"/>
      <c r="E554" s="921" t="s">
        <v>19</v>
      </c>
      <c r="F554" s="923" t="str">
        <f>VLOOKUP(E554,$S$14:$T$18,2,0)</f>
        <v>-</v>
      </c>
      <c r="G554" s="84"/>
      <c r="H554" s="395"/>
      <c r="I554" s="921"/>
      <c r="J554" s="913">
        <f t="shared" ref="J554" si="180">SUM(K554:O556)</f>
        <v>0</v>
      </c>
      <c r="K554" s="913"/>
      <c r="L554" s="913"/>
      <c r="M554" s="913"/>
      <c r="N554" s="913"/>
      <c r="O554" s="913"/>
      <c r="P554" s="913"/>
      <c r="Q554" s="484"/>
    </row>
    <row r="555" spans="1:17" s="95" customFormat="1" ht="15.75" hidden="1" customHeight="1" outlineLevel="1">
      <c r="A555" s="484"/>
      <c r="B555" s="916"/>
      <c r="C555" s="925"/>
      <c r="D555" s="921"/>
      <c r="E555" s="921"/>
      <c r="F555" s="923"/>
      <c r="G555" s="87"/>
      <c r="H555" s="395"/>
      <c r="I555" s="921"/>
      <c r="J555" s="914"/>
      <c r="K555" s="914"/>
      <c r="L555" s="914"/>
      <c r="M555" s="914"/>
      <c r="N555" s="914"/>
      <c r="O555" s="914"/>
      <c r="P555" s="914"/>
      <c r="Q555" s="484"/>
    </row>
    <row r="556" spans="1:17" s="95" customFormat="1" ht="15.75" hidden="1" customHeight="1" outlineLevel="1">
      <c r="A556" s="484"/>
      <c r="B556" s="917"/>
      <c r="C556" s="926"/>
      <c r="D556" s="922"/>
      <c r="E556" s="922"/>
      <c r="F556" s="924"/>
      <c r="G556" s="92"/>
      <c r="H556" s="396"/>
      <c r="I556" s="922"/>
      <c r="J556" s="915"/>
      <c r="K556" s="915"/>
      <c r="L556" s="915"/>
      <c r="M556" s="915"/>
      <c r="N556" s="915"/>
      <c r="O556" s="915"/>
      <c r="P556" s="915"/>
      <c r="Q556" s="484"/>
    </row>
    <row r="557" spans="1:17" s="95" customFormat="1" ht="15.75" hidden="1" customHeight="1" outlineLevel="1">
      <c r="A557" s="484"/>
      <c r="B557" s="916">
        <v>182</v>
      </c>
      <c r="C557" s="925"/>
      <c r="D557" s="921"/>
      <c r="E557" s="921" t="s">
        <v>19</v>
      </c>
      <c r="F557" s="923" t="str">
        <f>VLOOKUP(E557,$S$14:$T$18,2,0)</f>
        <v>-</v>
      </c>
      <c r="G557" s="84"/>
      <c r="H557" s="395"/>
      <c r="I557" s="921"/>
      <c r="J557" s="913">
        <f t="shared" ref="J557" si="181">SUM(K557:O559)</f>
        <v>0</v>
      </c>
      <c r="K557" s="913"/>
      <c r="L557" s="913"/>
      <c r="M557" s="913"/>
      <c r="N557" s="913"/>
      <c r="O557" s="913"/>
      <c r="P557" s="913"/>
      <c r="Q557" s="484"/>
    </row>
    <row r="558" spans="1:17" s="95" customFormat="1" ht="15.75" hidden="1" customHeight="1" outlineLevel="1">
      <c r="A558" s="484"/>
      <c r="B558" s="916"/>
      <c r="C558" s="925"/>
      <c r="D558" s="921"/>
      <c r="E558" s="921"/>
      <c r="F558" s="923"/>
      <c r="G558" s="87"/>
      <c r="H558" s="395"/>
      <c r="I558" s="921"/>
      <c r="J558" s="914"/>
      <c r="K558" s="914"/>
      <c r="L558" s="914"/>
      <c r="M558" s="914"/>
      <c r="N558" s="914"/>
      <c r="O558" s="914"/>
      <c r="P558" s="914"/>
      <c r="Q558" s="484"/>
    </row>
    <row r="559" spans="1:17" s="95" customFormat="1" ht="15.75" hidden="1" customHeight="1" outlineLevel="1">
      <c r="A559" s="484"/>
      <c r="B559" s="917"/>
      <c r="C559" s="926"/>
      <c r="D559" s="922"/>
      <c r="E559" s="922"/>
      <c r="F559" s="924"/>
      <c r="G559" s="92"/>
      <c r="H559" s="396"/>
      <c r="I559" s="922"/>
      <c r="J559" s="915"/>
      <c r="K559" s="915"/>
      <c r="L559" s="915"/>
      <c r="M559" s="915"/>
      <c r="N559" s="915"/>
      <c r="O559" s="915"/>
      <c r="P559" s="915"/>
      <c r="Q559" s="484"/>
    </row>
    <row r="560" spans="1:17" s="95" customFormat="1" ht="15.75" hidden="1" customHeight="1" outlineLevel="1">
      <c r="A560" s="484"/>
      <c r="B560" s="916">
        <v>183</v>
      </c>
      <c r="C560" s="925"/>
      <c r="D560" s="921"/>
      <c r="E560" s="921" t="s">
        <v>19</v>
      </c>
      <c r="F560" s="923" t="str">
        <f>VLOOKUP(E560,$S$14:$T$18,2,0)</f>
        <v>-</v>
      </c>
      <c r="G560" s="84"/>
      <c r="H560" s="395"/>
      <c r="I560" s="921"/>
      <c r="J560" s="913">
        <f t="shared" ref="J560" si="182">SUM(K560:O562)</f>
        <v>0</v>
      </c>
      <c r="K560" s="913"/>
      <c r="L560" s="913"/>
      <c r="M560" s="913"/>
      <c r="N560" s="913"/>
      <c r="O560" s="913"/>
      <c r="P560" s="913"/>
      <c r="Q560" s="484"/>
    </row>
    <row r="561" spans="1:17" s="95" customFormat="1" ht="15.75" hidden="1" customHeight="1" outlineLevel="1">
      <c r="A561" s="484"/>
      <c r="B561" s="916"/>
      <c r="C561" s="925"/>
      <c r="D561" s="921"/>
      <c r="E561" s="921"/>
      <c r="F561" s="923"/>
      <c r="G561" s="87"/>
      <c r="H561" s="395"/>
      <c r="I561" s="921"/>
      <c r="J561" s="914"/>
      <c r="K561" s="914"/>
      <c r="L561" s="914"/>
      <c r="M561" s="914"/>
      <c r="N561" s="914"/>
      <c r="O561" s="914"/>
      <c r="P561" s="914"/>
      <c r="Q561" s="484"/>
    </row>
    <row r="562" spans="1:17" s="95" customFormat="1" ht="15.75" hidden="1" customHeight="1" outlineLevel="1">
      <c r="A562" s="484"/>
      <c r="B562" s="917"/>
      <c r="C562" s="926"/>
      <c r="D562" s="922"/>
      <c r="E562" s="922"/>
      <c r="F562" s="924"/>
      <c r="G562" s="92"/>
      <c r="H562" s="396"/>
      <c r="I562" s="922"/>
      <c r="J562" s="915"/>
      <c r="K562" s="915"/>
      <c r="L562" s="915"/>
      <c r="M562" s="915"/>
      <c r="N562" s="915"/>
      <c r="O562" s="915"/>
      <c r="P562" s="915"/>
      <c r="Q562" s="484"/>
    </row>
    <row r="563" spans="1:17" s="95" customFormat="1" ht="15.75" hidden="1" customHeight="1" outlineLevel="1">
      <c r="A563" s="484"/>
      <c r="B563" s="916">
        <v>184</v>
      </c>
      <c r="C563" s="925"/>
      <c r="D563" s="921"/>
      <c r="E563" s="921" t="s">
        <v>19</v>
      </c>
      <c r="F563" s="923" t="str">
        <f>VLOOKUP(E563,$S$14:$T$18,2,0)</f>
        <v>-</v>
      </c>
      <c r="G563" s="84"/>
      <c r="H563" s="395"/>
      <c r="I563" s="921"/>
      <c r="J563" s="913">
        <f t="shared" ref="J563" si="183">SUM(K563:O565)</f>
        <v>0</v>
      </c>
      <c r="K563" s="913"/>
      <c r="L563" s="913"/>
      <c r="M563" s="913"/>
      <c r="N563" s="913"/>
      <c r="O563" s="913"/>
      <c r="P563" s="913"/>
      <c r="Q563" s="484"/>
    </row>
    <row r="564" spans="1:17" s="95" customFormat="1" ht="15.75" hidden="1" customHeight="1" outlineLevel="1">
      <c r="A564" s="484"/>
      <c r="B564" s="916"/>
      <c r="C564" s="925"/>
      <c r="D564" s="921"/>
      <c r="E564" s="921"/>
      <c r="F564" s="923"/>
      <c r="G564" s="87"/>
      <c r="H564" s="395"/>
      <c r="I564" s="921"/>
      <c r="J564" s="914"/>
      <c r="K564" s="914"/>
      <c r="L564" s="914"/>
      <c r="M564" s="914"/>
      <c r="N564" s="914"/>
      <c r="O564" s="914"/>
      <c r="P564" s="914"/>
      <c r="Q564" s="484"/>
    </row>
    <row r="565" spans="1:17" s="95" customFormat="1" ht="15.75" hidden="1" customHeight="1" outlineLevel="1">
      <c r="A565" s="484"/>
      <c r="B565" s="917"/>
      <c r="C565" s="926"/>
      <c r="D565" s="922"/>
      <c r="E565" s="922"/>
      <c r="F565" s="924"/>
      <c r="G565" s="92"/>
      <c r="H565" s="396"/>
      <c r="I565" s="922"/>
      <c r="J565" s="915"/>
      <c r="K565" s="915"/>
      <c r="L565" s="915"/>
      <c r="M565" s="915"/>
      <c r="N565" s="915"/>
      <c r="O565" s="915"/>
      <c r="P565" s="915"/>
      <c r="Q565" s="484"/>
    </row>
    <row r="566" spans="1:17" s="95" customFormat="1" ht="15.75" hidden="1" customHeight="1" outlineLevel="1">
      <c r="A566" s="484"/>
      <c r="B566" s="916">
        <v>185</v>
      </c>
      <c r="C566" s="925"/>
      <c r="D566" s="921"/>
      <c r="E566" s="921" t="s">
        <v>19</v>
      </c>
      <c r="F566" s="923" t="str">
        <f>VLOOKUP(E566,$S$14:$T$18,2,0)</f>
        <v>-</v>
      </c>
      <c r="G566" s="84"/>
      <c r="H566" s="395"/>
      <c r="I566" s="921"/>
      <c r="J566" s="913">
        <f t="shared" ref="J566" si="184">SUM(K566:O568)</f>
        <v>0</v>
      </c>
      <c r="K566" s="913"/>
      <c r="L566" s="913"/>
      <c r="M566" s="913"/>
      <c r="N566" s="913"/>
      <c r="O566" s="913"/>
      <c r="P566" s="913"/>
      <c r="Q566" s="484"/>
    </row>
    <row r="567" spans="1:17" s="95" customFormat="1" ht="15.75" hidden="1" customHeight="1" outlineLevel="1">
      <c r="A567" s="484"/>
      <c r="B567" s="916"/>
      <c r="C567" s="925"/>
      <c r="D567" s="921"/>
      <c r="E567" s="921"/>
      <c r="F567" s="923"/>
      <c r="G567" s="87"/>
      <c r="H567" s="395"/>
      <c r="I567" s="921"/>
      <c r="J567" s="914"/>
      <c r="K567" s="914"/>
      <c r="L567" s="914"/>
      <c r="M567" s="914"/>
      <c r="N567" s="914"/>
      <c r="O567" s="914"/>
      <c r="P567" s="914"/>
      <c r="Q567" s="484"/>
    </row>
    <row r="568" spans="1:17" s="95" customFormat="1" ht="15.75" hidden="1" customHeight="1" outlineLevel="1">
      <c r="A568" s="484"/>
      <c r="B568" s="917"/>
      <c r="C568" s="926"/>
      <c r="D568" s="922"/>
      <c r="E568" s="922"/>
      <c r="F568" s="924"/>
      <c r="G568" s="92"/>
      <c r="H568" s="396"/>
      <c r="I568" s="922"/>
      <c r="J568" s="915"/>
      <c r="K568" s="915"/>
      <c r="L568" s="915"/>
      <c r="M568" s="915"/>
      <c r="N568" s="915"/>
      <c r="O568" s="915"/>
      <c r="P568" s="915"/>
      <c r="Q568" s="484"/>
    </row>
    <row r="569" spans="1:17" s="95" customFormat="1" ht="15.75" hidden="1" customHeight="1" outlineLevel="1">
      <c r="A569" s="484"/>
      <c r="B569" s="916">
        <v>186</v>
      </c>
      <c r="C569" s="925"/>
      <c r="D569" s="921"/>
      <c r="E569" s="921" t="s">
        <v>19</v>
      </c>
      <c r="F569" s="923" t="str">
        <f>VLOOKUP(E569,$S$14:$T$18,2,0)</f>
        <v>-</v>
      </c>
      <c r="G569" s="84"/>
      <c r="H569" s="395"/>
      <c r="I569" s="921"/>
      <c r="J569" s="913">
        <f t="shared" ref="J569" si="185">SUM(K569:O571)</f>
        <v>0</v>
      </c>
      <c r="K569" s="913"/>
      <c r="L569" s="913"/>
      <c r="M569" s="913"/>
      <c r="N569" s="913"/>
      <c r="O569" s="913"/>
      <c r="P569" s="913"/>
      <c r="Q569" s="484"/>
    </row>
    <row r="570" spans="1:17" s="95" customFormat="1" ht="15.75" hidden="1" customHeight="1" outlineLevel="1">
      <c r="A570" s="484"/>
      <c r="B570" s="916"/>
      <c r="C570" s="925"/>
      <c r="D570" s="921"/>
      <c r="E570" s="921"/>
      <c r="F570" s="923"/>
      <c r="G570" s="87"/>
      <c r="H570" s="395"/>
      <c r="I570" s="921"/>
      <c r="J570" s="914"/>
      <c r="K570" s="914"/>
      <c r="L570" s="914"/>
      <c r="M570" s="914"/>
      <c r="N570" s="914"/>
      <c r="O570" s="914"/>
      <c r="P570" s="914"/>
      <c r="Q570" s="484"/>
    </row>
    <row r="571" spans="1:17" s="95" customFormat="1" ht="15.75" hidden="1" customHeight="1" outlineLevel="1">
      <c r="A571" s="484"/>
      <c r="B571" s="917"/>
      <c r="C571" s="926"/>
      <c r="D571" s="922"/>
      <c r="E571" s="922"/>
      <c r="F571" s="924"/>
      <c r="G571" s="92"/>
      <c r="H571" s="396"/>
      <c r="I571" s="922"/>
      <c r="J571" s="915"/>
      <c r="K571" s="915"/>
      <c r="L571" s="915"/>
      <c r="M571" s="915"/>
      <c r="N571" s="915"/>
      <c r="O571" s="915"/>
      <c r="P571" s="915"/>
      <c r="Q571" s="484"/>
    </row>
    <row r="572" spans="1:17" s="95" customFormat="1" ht="15.75" hidden="1" customHeight="1" outlineLevel="1">
      <c r="A572" s="484"/>
      <c r="B572" s="916">
        <v>187</v>
      </c>
      <c r="C572" s="925"/>
      <c r="D572" s="921"/>
      <c r="E572" s="921" t="s">
        <v>19</v>
      </c>
      <c r="F572" s="923" t="str">
        <f>VLOOKUP(E572,$S$14:$T$18,2,0)</f>
        <v>-</v>
      </c>
      <c r="G572" s="84"/>
      <c r="H572" s="395"/>
      <c r="I572" s="921"/>
      <c r="J572" s="913">
        <f t="shared" ref="J572" si="186">SUM(K572:O574)</f>
        <v>0</v>
      </c>
      <c r="K572" s="913"/>
      <c r="L572" s="913"/>
      <c r="M572" s="913"/>
      <c r="N572" s="913"/>
      <c r="O572" s="913"/>
      <c r="P572" s="913"/>
      <c r="Q572" s="484"/>
    </row>
    <row r="573" spans="1:17" s="95" customFormat="1" ht="15.75" hidden="1" customHeight="1" outlineLevel="1">
      <c r="A573" s="484"/>
      <c r="B573" s="916"/>
      <c r="C573" s="925"/>
      <c r="D573" s="921"/>
      <c r="E573" s="921"/>
      <c r="F573" s="923"/>
      <c r="G573" s="87"/>
      <c r="H573" s="395"/>
      <c r="I573" s="921"/>
      <c r="J573" s="914"/>
      <c r="K573" s="914"/>
      <c r="L573" s="914"/>
      <c r="M573" s="914"/>
      <c r="N573" s="914"/>
      <c r="O573" s="914"/>
      <c r="P573" s="914"/>
      <c r="Q573" s="484"/>
    </row>
    <row r="574" spans="1:17" s="95" customFormat="1" ht="15.75" hidden="1" customHeight="1" outlineLevel="1">
      <c r="A574" s="484"/>
      <c r="B574" s="917"/>
      <c r="C574" s="926"/>
      <c r="D574" s="922"/>
      <c r="E574" s="922"/>
      <c r="F574" s="924"/>
      <c r="G574" s="92"/>
      <c r="H574" s="396"/>
      <c r="I574" s="922"/>
      <c r="J574" s="915"/>
      <c r="K574" s="915"/>
      <c r="L574" s="915"/>
      <c r="M574" s="915"/>
      <c r="N574" s="915"/>
      <c r="O574" s="915"/>
      <c r="P574" s="915"/>
      <c r="Q574" s="484"/>
    </row>
    <row r="575" spans="1:17" s="95" customFormat="1" ht="15.75" hidden="1" customHeight="1" outlineLevel="1">
      <c r="A575" s="484"/>
      <c r="B575" s="916">
        <v>188</v>
      </c>
      <c r="C575" s="925"/>
      <c r="D575" s="921"/>
      <c r="E575" s="921" t="s">
        <v>19</v>
      </c>
      <c r="F575" s="923" t="str">
        <f>VLOOKUP(E575,$S$14:$T$18,2,0)</f>
        <v>-</v>
      </c>
      <c r="G575" s="84"/>
      <c r="H575" s="395"/>
      <c r="I575" s="921"/>
      <c r="J575" s="913">
        <f t="shared" ref="J575" si="187">SUM(K575:O577)</f>
        <v>0</v>
      </c>
      <c r="K575" s="913"/>
      <c r="L575" s="913"/>
      <c r="M575" s="913"/>
      <c r="N575" s="913"/>
      <c r="O575" s="913"/>
      <c r="P575" s="913"/>
      <c r="Q575" s="484"/>
    </row>
    <row r="576" spans="1:17" s="95" customFormat="1" ht="15.75" hidden="1" customHeight="1" outlineLevel="1">
      <c r="A576" s="484"/>
      <c r="B576" s="916"/>
      <c r="C576" s="925"/>
      <c r="D576" s="921"/>
      <c r="E576" s="921"/>
      <c r="F576" s="923"/>
      <c r="G576" s="87"/>
      <c r="H576" s="395"/>
      <c r="I576" s="921"/>
      <c r="J576" s="914"/>
      <c r="K576" s="914"/>
      <c r="L576" s="914"/>
      <c r="M576" s="914"/>
      <c r="N576" s="914"/>
      <c r="O576" s="914"/>
      <c r="P576" s="914"/>
      <c r="Q576" s="484"/>
    </row>
    <row r="577" spans="1:17" s="95" customFormat="1" ht="15.75" hidden="1" customHeight="1" outlineLevel="1">
      <c r="A577" s="484"/>
      <c r="B577" s="917"/>
      <c r="C577" s="926"/>
      <c r="D577" s="922"/>
      <c r="E577" s="922"/>
      <c r="F577" s="924"/>
      <c r="G577" s="92"/>
      <c r="H577" s="396"/>
      <c r="I577" s="922"/>
      <c r="J577" s="915"/>
      <c r="K577" s="915"/>
      <c r="L577" s="915"/>
      <c r="M577" s="915"/>
      <c r="N577" s="915"/>
      <c r="O577" s="915"/>
      <c r="P577" s="915"/>
      <c r="Q577" s="484"/>
    </row>
    <row r="578" spans="1:17" s="95" customFormat="1" ht="15.75" hidden="1" customHeight="1" outlineLevel="1">
      <c r="A578" s="484"/>
      <c r="B578" s="916">
        <v>189</v>
      </c>
      <c r="C578" s="925"/>
      <c r="D578" s="921"/>
      <c r="E578" s="921" t="s">
        <v>19</v>
      </c>
      <c r="F578" s="923" t="str">
        <f>VLOOKUP(E578,$S$14:$T$18,2,0)</f>
        <v>-</v>
      </c>
      <c r="G578" s="84"/>
      <c r="H578" s="395"/>
      <c r="I578" s="921"/>
      <c r="J578" s="913">
        <f t="shared" ref="J578" si="188">SUM(K578:O580)</f>
        <v>0</v>
      </c>
      <c r="K578" s="913"/>
      <c r="L578" s="913"/>
      <c r="M578" s="913"/>
      <c r="N578" s="913"/>
      <c r="O578" s="913"/>
      <c r="P578" s="913"/>
      <c r="Q578" s="484"/>
    </row>
    <row r="579" spans="1:17" s="95" customFormat="1" ht="15.75" hidden="1" customHeight="1" outlineLevel="1">
      <c r="A579" s="484"/>
      <c r="B579" s="916"/>
      <c r="C579" s="925"/>
      <c r="D579" s="921"/>
      <c r="E579" s="921"/>
      <c r="F579" s="923"/>
      <c r="G579" s="87"/>
      <c r="H579" s="395"/>
      <c r="I579" s="921"/>
      <c r="J579" s="914"/>
      <c r="K579" s="914"/>
      <c r="L579" s="914"/>
      <c r="M579" s="914"/>
      <c r="N579" s="914"/>
      <c r="O579" s="914"/>
      <c r="P579" s="914"/>
      <c r="Q579" s="484"/>
    </row>
    <row r="580" spans="1:17" s="95" customFormat="1" ht="15.75" hidden="1" customHeight="1" outlineLevel="1">
      <c r="A580" s="484"/>
      <c r="B580" s="917"/>
      <c r="C580" s="926"/>
      <c r="D580" s="922"/>
      <c r="E580" s="922"/>
      <c r="F580" s="924"/>
      <c r="G580" s="92"/>
      <c r="H580" s="396"/>
      <c r="I580" s="922"/>
      <c r="J580" s="915"/>
      <c r="K580" s="915"/>
      <c r="L580" s="915"/>
      <c r="M580" s="915"/>
      <c r="N580" s="915"/>
      <c r="O580" s="915"/>
      <c r="P580" s="915"/>
      <c r="Q580" s="484"/>
    </row>
    <row r="581" spans="1:17" s="95" customFormat="1" ht="15.75" hidden="1" customHeight="1" outlineLevel="1">
      <c r="A581" s="484"/>
      <c r="B581" s="916">
        <v>190</v>
      </c>
      <c r="C581" s="925"/>
      <c r="D581" s="921"/>
      <c r="E581" s="921" t="s">
        <v>19</v>
      </c>
      <c r="F581" s="923" t="str">
        <f>VLOOKUP(E581,$S$14:$T$18,2,0)</f>
        <v>-</v>
      </c>
      <c r="G581" s="84"/>
      <c r="H581" s="395"/>
      <c r="I581" s="921"/>
      <c r="J581" s="913">
        <f t="shared" ref="J581" si="189">SUM(K581:O583)</f>
        <v>0</v>
      </c>
      <c r="K581" s="913"/>
      <c r="L581" s="913"/>
      <c r="M581" s="913"/>
      <c r="N581" s="913"/>
      <c r="O581" s="913"/>
      <c r="P581" s="913"/>
      <c r="Q581" s="484"/>
    </row>
    <row r="582" spans="1:17" s="95" customFormat="1" ht="15.75" hidden="1" customHeight="1" outlineLevel="1">
      <c r="A582" s="484"/>
      <c r="B582" s="916"/>
      <c r="C582" s="925"/>
      <c r="D582" s="921"/>
      <c r="E582" s="921"/>
      <c r="F582" s="923"/>
      <c r="G582" s="87"/>
      <c r="H582" s="395"/>
      <c r="I582" s="921"/>
      <c r="J582" s="914"/>
      <c r="K582" s="914"/>
      <c r="L582" s="914"/>
      <c r="M582" s="914"/>
      <c r="N582" s="914"/>
      <c r="O582" s="914"/>
      <c r="P582" s="914"/>
      <c r="Q582" s="484"/>
    </row>
    <row r="583" spans="1:17" s="95" customFormat="1" ht="15.75" hidden="1" customHeight="1" outlineLevel="1">
      <c r="A583" s="484"/>
      <c r="B583" s="917"/>
      <c r="C583" s="926"/>
      <c r="D583" s="922"/>
      <c r="E583" s="922"/>
      <c r="F583" s="924"/>
      <c r="G583" s="92"/>
      <c r="H583" s="396"/>
      <c r="I583" s="922"/>
      <c r="J583" s="915"/>
      <c r="K583" s="915"/>
      <c r="L583" s="915"/>
      <c r="M583" s="915"/>
      <c r="N583" s="915"/>
      <c r="O583" s="915"/>
      <c r="P583" s="915"/>
      <c r="Q583" s="484"/>
    </row>
    <row r="584" spans="1:17" s="95" customFormat="1" ht="15.75" hidden="1" customHeight="1" outlineLevel="1">
      <c r="A584" s="484"/>
      <c r="B584" s="916">
        <v>191</v>
      </c>
      <c r="C584" s="925"/>
      <c r="D584" s="921"/>
      <c r="E584" s="921" t="s">
        <v>19</v>
      </c>
      <c r="F584" s="923" t="str">
        <f>VLOOKUP(E584,$S$14:$T$18,2,0)</f>
        <v>-</v>
      </c>
      <c r="G584" s="84"/>
      <c r="H584" s="395"/>
      <c r="I584" s="921"/>
      <c r="J584" s="913">
        <f t="shared" ref="J584" si="190">SUM(K584:O586)</f>
        <v>0</v>
      </c>
      <c r="K584" s="913"/>
      <c r="L584" s="913"/>
      <c r="M584" s="913"/>
      <c r="N584" s="913"/>
      <c r="O584" s="913"/>
      <c r="P584" s="913"/>
      <c r="Q584" s="484"/>
    </row>
    <row r="585" spans="1:17" s="95" customFormat="1" ht="15.75" hidden="1" customHeight="1" outlineLevel="1">
      <c r="A585" s="484"/>
      <c r="B585" s="916"/>
      <c r="C585" s="925"/>
      <c r="D585" s="921"/>
      <c r="E585" s="921"/>
      <c r="F585" s="923"/>
      <c r="G585" s="87"/>
      <c r="H585" s="395"/>
      <c r="I585" s="921"/>
      <c r="J585" s="914"/>
      <c r="K585" s="914"/>
      <c r="L585" s="914"/>
      <c r="M585" s="914"/>
      <c r="N585" s="914"/>
      <c r="O585" s="914"/>
      <c r="P585" s="914"/>
      <c r="Q585" s="484"/>
    </row>
    <row r="586" spans="1:17" s="95" customFormat="1" ht="15.75" hidden="1" customHeight="1" outlineLevel="1">
      <c r="A586" s="484"/>
      <c r="B586" s="917"/>
      <c r="C586" s="926"/>
      <c r="D586" s="922"/>
      <c r="E586" s="922"/>
      <c r="F586" s="924"/>
      <c r="G586" s="92"/>
      <c r="H586" s="396"/>
      <c r="I586" s="922"/>
      <c r="J586" s="915"/>
      <c r="K586" s="915"/>
      <c r="L586" s="915"/>
      <c r="M586" s="915"/>
      <c r="N586" s="915"/>
      <c r="O586" s="915"/>
      <c r="P586" s="915"/>
      <c r="Q586" s="484"/>
    </row>
    <row r="587" spans="1:17" s="95" customFormat="1" ht="15.75" hidden="1" customHeight="1" outlineLevel="1">
      <c r="A587" s="484"/>
      <c r="B587" s="916">
        <v>192</v>
      </c>
      <c r="C587" s="925"/>
      <c r="D587" s="921"/>
      <c r="E587" s="921" t="s">
        <v>19</v>
      </c>
      <c r="F587" s="923" t="str">
        <f>VLOOKUP(E587,$S$14:$T$18,2,0)</f>
        <v>-</v>
      </c>
      <c r="G587" s="84"/>
      <c r="H587" s="395"/>
      <c r="I587" s="921"/>
      <c r="J587" s="913">
        <f t="shared" ref="J587" si="191">SUM(K587:O589)</f>
        <v>0</v>
      </c>
      <c r="K587" s="913"/>
      <c r="L587" s="913"/>
      <c r="M587" s="913"/>
      <c r="N587" s="913"/>
      <c r="O587" s="913"/>
      <c r="P587" s="913"/>
      <c r="Q587" s="484"/>
    </row>
    <row r="588" spans="1:17" s="95" customFormat="1" ht="15.75" hidden="1" customHeight="1" outlineLevel="1">
      <c r="A588" s="484"/>
      <c r="B588" s="916"/>
      <c r="C588" s="925"/>
      <c r="D588" s="921"/>
      <c r="E588" s="921"/>
      <c r="F588" s="923"/>
      <c r="G588" s="87"/>
      <c r="H588" s="395"/>
      <c r="I588" s="921"/>
      <c r="J588" s="914"/>
      <c r="K588" s="914"/>
      <c r="L588" s="914"/>
      <c r="M588" s="914"/>
      <c r="N588" s="914"/>
      <c r="O588" s="914"/>
      <c r="P588" s="914"/>
      <c r="Q588" s="484"/>
    </row>
    <row r="589" spans="1:17" s="95" customFormat="1" ht="15.75" hidden="1" customHeight="1" outlineLevel="1">
      <c r="A589" s="484"/>
      <c r="B589" s="917"/>
      <c r="C589" s="926"/>
      <c r="D589" s="922"/>
      <c r="E589" s="922"/>
      <c r="F589" s="924"/>
      <c r="G589" s="92"/>
      <c r="H589" s="396"/>
      <c r="I589" s="922"/>
      <c r="J589" s="915"/>
      <c r="K589" s="915"/>
      <c r="L589" s="915"/>
      <c r="M589" s="915"/>
      <c r="N589" s="915"/>
      <c r="O589" s="915"/>
      <c r="P589" s="915"/>
      <c r="Q589" s="484"/>
    </row>
    <row r="590" spans="1:17" s="95" customFormat="1" ht="15.75" hidden="1" customHeight="1" outlineLevel="1">
      <c r="A590" s="484"/>
      <c r="B590" s="916">
        <v>193</v>
      </c>
      <c r="C590" s="925"/>
      <c r="D590" s="921"/>
      <c r="E590" s="921" t="s">
        <v>19</v>
      </c>
      <c r="F590" s="923" t="str">
        <f>VLOOKUP(E590,$S$14:$T$18,2,0)</f>
        <v>-</v>
      </c>
      <c r="G590" s="84"/>
      <c r="H590" s="395"/>
      <c r="I590" s="921"/>
      <c r="J590" s="913">
        <f t="shared" ref="J590" si="192">SUM(K590:O592)</f>
        <v>0</v>
      </c>
      <c r="K590" s="913"/>
      <c r="L590" s="913"/>
      <c r="M590" s="913"/>
      <c r="N590" s="913"/>
      <c r="O590" s="913"/>
      <c r="P590" s="913"/>
      <c r="Q590" s="484"/>
    </row>
    <row r="591" spans="1:17" s="95" customFormat="1" ht="15.75" hidden="1" customHeight="1" outlineLevel="1">
      <c r="A591" s="484"/>
      <c r="B591" s="916"/>
      <c r="C591" s="925"/>
      <c r="D591" s="921"/>
      <c r="E591" s="921"/>
      <c r="F591" s="923"/>
      <c r="G591" s="87"/>
      <c r="H591" s="395"/>
      <c r="I591" s="921"/>
      <c r="J591" s="914"/>
      <c r="K591" s="914"/>
      <c r="L591" s="914"/>
      <c r="M591" s="914"/>
      <c r="N591" s="914"/>
      <c r="O591" s="914"/>
      <c r="P591" s="914"/>
      <c r="Q591" s="484"/>
    </row>
    <row r="592" spans="1:17" s="95" customFormat="1" ht="15.75" hidden="1" customHeight="1" outlineLevel="1">
      <c r="A592" s="484"/>
      <c r="B592" s="917"/>
      <c r="C592" s="926"/>
      <c r="D592" s="922"/>
      <c r="E592" s="922"/>
      <c r="F592" s="924"/>
      <c r="G592" s="92"/>
      <c r="H592" s="396"/>
      <c r="I592" s="922"/>
      <c r="J592" s="915"/>
      <c r="K592" s="915"/>
      <c r="L592" s="915"/>
      <c r="M592" s="915"/>
      <c r="N592" s="915"/>
      <c r="O592" s="915"/>
      <c r="P592" s="915"/>
      <c r="Q592" s="484"/>
    </row>
    <row r="593" spans="1:17" s="95" customFormat="1" ht="15.75" hidden="1" customHeight="1" outlineLevel="1">
      <c r="A593" s="484"/>
      <c r="B593" s="916">
        <v>194</v>
      </c>
      <c r="C593" s="925"/>
      <c r="D593" s="921"/>
      <c r="E593" s="921" t="s">
        <v>19</v>
      </c>
      <c r="F593" s="923" t="str">
        <f>VLOOKUP(E593,$S$14:$T$18,2,0)</f>
        <v>-</v>
      </c>
      <c r="G593" s="84"/>
      <c r="H593" s="395"/>
      <c r="I593" s="921"/>
      <c r="J593" s="913">
        <f t="shared" ref="J593" si="193">SUM(K593:O595)</f>
        <v>0</v>
      </c>
      <c r="K593" s="913"/>
      <c r="L593" s="913"/>
      <c r="M593" s="913"/>
      <c r="N593" s="913"/>
      <c r="O593" s="913"/>
      <c r="P593" s="913"/>
      <c r="Q593" s="484"/>
    </row>
    <row r="594" spans="1:17" s="95" customFormat="1" ht="15.75" hidden="1" customHeight="1" outlineLevel="1">
      <c r="A594" s="484"/>
      <c r="B594" s="916"/>
      <c r="C594" s="925"/>
      <c r="D594" s="921"/>
      <c r="E594" s="921"/>
      <c r="F594" s="923"/>
      <c r="G594" s="87"/>
      <c r="H594" s="395"/>
      <c r="I594" s="921"/>
      <c r="J594" s="914"/>
      <c r="K594" s="914"/>
      <c r="L594" s="914"/>
      <c r="M594" s="914"/>
      <c r="N594" s="914"/>
      <c r="O594" s="914"/>
      <c r="P594" s="914"/>
      <c r="Q594" s="484"/>
    </row>
    <row r="595" spans="1:17" s="95" customFormat="1" ht="15.75" hidden="1" customHeight="1" outlineLevel="1">
      <c r="A595" s="484"/>
      <c r="B595" s="917"/>
      <c r="C595" s="926"/>
      <c r="D595" s="922"/>
      <c r="E595" s="922"/>
      <c r="F595" s="924"/>
      <c r="G595" s="92"/>
      <c r="H595" s="396"/>
      <c r="I595" s="922"/>
      <c r="J595" s="915"/>
      <c r="K595" s="915"/>
      <c r="L595" s="915"/>
      <c r="M595" s="915"/>
      <c r="N595" s="915"/>
      <c r="O595" s="915"/>
      <c r="P595" s="915"/>
      <c r="Q595" s="484"/>
    </row>
    <row r="596" spans="1:17" s="95" customFormat="1" ht="15.75" hidden="1" customHeight="1" outlineLevel="1">
      <c r="A596" s="484"/>
      <c r="B596" s="916">
        <v>195</v>
      </c>
      <c r="C596" s="925"/>
      <c r="D596" s="921"/>
      <c r="E596" s="921" t="s">
        <v>19</v>
      </c>
      <c r="F596" s="923" t="str">
        <f>VLOOKUP(E596,$S$14:$T$18,2,0)</f>
        <v>-</v>
      </c>
      <c r="G596" s="84"/>
      <c r="H596" s="395"/>
      <c r="I596" s="921"/>
      <c r="J596" s="913">
        <f t="shared" ref="J596" si="194">SUM(K596:O598)</f>
        <v>0</v>
      </c>
      <c r="K596" s="913"/>
      <c r="L596" s="913"/>
      <c r="M596" s="913"/>
      <c r="N596" s="913"/>
      <c r="O596" s="913"/>
      <c r="P596" s="913"/>
      <c r="Q596" s="484"/>
    </row>
    <row r="597" spans="1:17" s="95" customFormat="1" ht="15.75" hidden="1" customHeight="1" outlineLevel="1">
      <c r="A597" s="484"/>
      <c r="B597" s="916"/>
      <c r="C597" s="925"/>
      <c r="D597" s="921"/>
      <c r="E597" s="921"/>
      <c r="F597" s="923"/>
      <c r="G597" s="87"/>
      <c r="H597" s="395"/>
      <c r="I597" s="921"/>
      <c r="J597" s="914"/>
      <c r="K597" s="914"/>
      <c r="L597" s="914"/>
      <c r="M597" s="914"/>
      <c r="N597" s="914"/>
      <c r="O597" s="914"/>
      <c r="P597" s="914"/>
      <c r="Q597" s="484"/>
    </row>
    <row r="598" spans="1:17" s="95" customFormat="1" ht="15.75" hidden="1" customHeight="1" outlineLevel="1">
      <c r="A598" s="484"/>
      <c r="B598" s="917"/>
      <c r="C598" s="926"/>
      <c r="D598" s="922"/>
      <c r="E598" s="922"/>
      <c r="F598" s="924"/>
      <c r="G598" s="92"/>
      <c r="H598" s="396"/>
      <c r="I598" s="922"/>
      <c r="J598" s="915"/>
      <c r="K598" s="915"/>
      <c r="L598" s="915"/>
      <c r="M598" s="915"/>
      <c r="N598" s="915"/>
      <c r="O598" s="915"/>
      <c r="P598" s="915"/>
      <c r="Q598" s="484"/>
    </row>
    <row r="599" spans="1:17" s="95" customFormat="1" ht="15.75" hidden="1" customHeight="1" outlineLevel="1">
      <c r="A599" s="484"/>
      <c r="B599" s="916">
        <v>196</v>
      </c>
      <c r="C599" s="925"/>
      <c r="D599" s="921"/>
      <c r="E599" s="921" t="s">
        <v>19</v>
      </c>
      <c r="F599" s="923" t="str">
        <f>VLOOKUP(E599,$S$14:$T$18,2,0)</f>
        <v>-</v>
      </c>
      <c r="G599" s="84"/>
      <c r="H599" s="395"/>
      <c r="I599" s="921"/>
      <c r="J599" s="913">
        <f t="shared" ref="J599" si="195">SUM(K599:O601)</f>
        <v>0</v>
      </c>
      <c r="K599" s="913"/>
      <c r="L599" s="913"/>
      <c r="M599" s="913"/>
      <c r="N599" s="913"/>
      <c r="O599" s="913"/>
      <c r="P599" s="913"/>
      <c r="Q599" s="484"/>
    </row>
    <row r="600" spans="1:17" s="95" customFormat="1" ht="15.75" hidden="1" customHeight="1" outlineLevel="1">
      <c r="A600" s="484"/>
      <c r="B600" s="916"/>
      <c r="C600" s="925"/>
      <c r="D600" s="921"/>
      <c r="E600" s="921"/>
      <c r="F600" s="923"/>
      <c r="G600" s="87"/>
      <c r="H600" s="395"/>
      <c r="I600" s="921"/>
      <c r="J600" s="914"/>
      <c r="K600" s="914"/>
      <c r="L600" s="914"/>
      <c r="M600" s="914"/>
      <c r="N600" s="914"/>
      <c r="O600" s="914"/>
      <c r="P600" s="914"/>
      <c r="Q600" s="484"/>
    </row>
    <row r="601" spans="1:17" s="95" customFormat="1" ht="15.75" hidden="1" customHeight="1" outlineLevel="1">
      <c r="A601" s="484"/>
      <c r="B601" s="917"/>
      <c r="C601" s="926"/>
      <c r="D601" s="922"/>
      <c r="E601" s="922"/>
      <c r="F601" s="924"/>
      <c r="G601" s="92"/>
      <c r="H601" s="396"/>
      <c r="I601" s="922"/>
      <c r="J601" s="915"/>
      <c r="K601" s="915"/>
      <c r="L601" s="915"/>
      <c r="M601" s="915"/>
      <c r="N601" s="915"/>
      <c r="O601" s="915"/>
      <c r="P601" s="915"/>
      <c r="Q601" s="484"/>
    </row>
    <row r="602" spans="1:17" s="95" customFormat="1" ht="15.75" hidden="1" customHeight="1" outlineLevel="1">
      <c r="A602" s="484"/>
      <c r="B602" s="916">
        <v>197</v>
      </c>
      <c r="C602" s="925"/>
      <c r="D602" s="921"/>
      <c r="E602" s="921" t="s">
        <v>19</v>
      </c>
      <c r="F602" s="923" t="str">
        <f>VLOOKUP(E602,$S$14:$T$18,2,0)</f>
        <v>-</v>
      </c>
      <c r="G602" s="84"/>
      <c r="H602" s="395"/>
      <c r="I602" s="921"/>
      <c r="J602" s="913">
        <f t="shared" ref="J602" si="196">SUM(K602:O604)</f>
        <v>0</v>
      </c>
      <c r="K602" s="913"/>
      <c r="L602" s="913"/>
      <c r="M602" s="913"/>
      <c r="N602" s="913"/>
      <c r="O602" s="913"/>
      <c r="P602" s="913"/>
      <c r="Q602" s="484"/>
    </row>
    <row r="603" spans="1:17" s="95" customFormat="1" ht="15.75" hidden="1" customHeight="1" outlineLevel="1">
      <c r="A603" s="484"/>
      <c r="B603" s="916"/>
      <c r="C603" s="925"/>
      <c r="D603" s="921"/>
      <c r="E603" s="921"/>
      <c r="F603" s="923"/>
      <c r="G603" s="87"/>
      <c r="H603" s="395"/>
      <c r="I603" s="921"/>
      <c r="J603" s="914"/>
      <c r="K603" s="914"/>
      <c r="L603" s="914"/>
      <c r="M603" s="914"/>
      <c r="N603" s="914"/>
      <c r="O603" s="914"/>
      <c r="P603" s="914"/>
      <c r="Q603" s="484"/>
    </row>
    <row r="604" spans="1:17" s="95" customFormat="1" ht="15.75" hidden="1" customHeight="1" outlineLevel="1">
      <c r="A604" s="484"/>
      <c r="B604" s="917"/>
      <c r="C604" s="926"/>
      <c r="D604" s="922"/>
      <c r="E604" s="922"/>
      <c r="F604" s="924"/>
      <c r="G604" s="92"/>
      <c r="H604" s="396"/>
      <c r="I604" s="922"/>
      <c r="J604" s="915"/>
      <c r="K604" s="915"/>
      <c r="L604" s="915"/>
      <c r="M604" s="915"/>
      <c r="N604" s="915"/>
      <c r="O604" s="915"/>
      <c r="P604" s="915"/>
      <c r="Q604" s="484"/>
    </row>
    <row r="605" spans="1:17" s="95" customFormat="1" ht="15.75" hidden="1" customHeight="1" outlineLevel="1">
      <c r="A605" s="484"/>
      <c r="B605" s="916">
        <v>198</v>
      </c>
      <c r="C605" s="925"/>
      <c r="D605" s="921"/>
      <c r="E605" s="921" t="s">
        <v>19</v>
      </c>
      <c r="F605" s="923" t="str">
        <f>VLOOKUP(E605,$S$14:$T$18,2,0)</f>
        <v>-</v>
      </c>
      <c r="G605" s="84"/>
      <c r="H605" s="395"/>
      <c r="I605" s="921"/>
      <c r="J605" s="913">
        <f t="shared" ref="J605" si="197">SUM(K605:O607)</f>
        <v>0</v>
      </c>
      <c r="K605" s="913"/>
      <c r="L605" s="913"/>
      <c r="M605" s="913"/>
      <c r="N605" s="913"/>
      <c r="O605" s="913"/>
      <c r="P605" s="913"/>
      <c r="Q605" s="484"/>
    </row>
    <row r="606" spans="1:17" s="95" customFormat="1" ht="15.75" hidden="1" customHeight="1" outlineLevel="1">
      <c r="A606" s="484"/>
      <c r="B606" s="916"/>
      <c r="C606" s="925"/>
      <c r="D606" s="921"/>
      <c r="E606" s="921"/>
      <c r="F606" s="923"/>
      <c r="G606" s="87"/>
      <c r="H606" s="395"/>
      <c r="I606" s="921"/>
      <c r="J606" s="914"/>
      <c r="K606" s="914"/>
      <c r="L606" s="914"/>
      <c r="M606" s="914"/>
      <c r="N606" s="914"/>
      <c r="O606" s="914"/>
      <c r="P606" s="914"/>
      <c r="Q606" s="484"/>
    </row>
    <row r="607" spans="1:17" s="95" customFormat="1" ht="15.75" hidden="1" customHeight="1" outlineLevel="1">
      <c r="A607" s="484"/>
      <c r="B607" s="917"/>
      <c r="C607" s="926"/>
      <c r="D607" s="922"/>
      <c r="E607" s="922"/>
      <c r="F607" s="924"/>
      <c r="G607" s="92"/>
      <c r="H607" s="396"/>
      <c r="I607" s="922"/>
      <c r="J607" s="915"/>
      <c r="K607" s="915"/>
      <c r="L607" s="915"/>
      <c r="M607" s="915"/>
      <c r="N607" s="915"/>
      <c r="O607" s="915"/>
      <c r="P607" s="915"/>
      <c r="Q607" s="484"/>
    </row>
    <row r="608" spans="1:17" s="95" customFormat="1" ht="15.75" hidden="1" customHeight="1" outlineLevel="1">
      <c r="A608" s="484"/>
      <c r="B608" s="916">
        <v>199</v>
      </c>
      <c r="C608" s="925"/>
      <c r="D608" s="921"/>
      <c r="E608" s="921" t="s">
        <v>19</v>
      </c>
      <c r="F608" s="923" t="str">
        <f>VLOOKUP(E608,$S$14:$T$18,2,0)</f>
        <v>-</v>
      </c>
      <c r="G608" s="84"/>
      <c r="H608" s="395"/>
      <c r="I608" s="921"/>
      <c r="J608" s="913">
        <f t="shared" ref="J608" si="198">SUM(K608:O610)</f>
        <v>0</v>
      </c>
      <c r="K608" s="913"/>
      <c r="L608" s="913"/>
      <c r="M608" s="913"/>
      <c r="N608" s="913"/>
      <c r="O608" s="913"/>
      <c r="P608" s="913"/>
      <c r="Q608" s="484"/>
    </row>
    <row r="609" spans="1:17" s="95" customFormat="1" ht="15.75" hidden="1" customHeight="1" outlineLevel="1">
      <c r="A609" s="484"/>
      <c r="B609" s="916"/>
      <c r="C609" s="925"/>
      <c r="D609" s="921"/>
      <c r="E609" s="921"/>
      <c r="F609" s="923"/>
      <c r="G609" s="87"/>
      <c r="H609" s="395"/>
      <c r="I609" s="921"/>
      <c r="J609" s="914"/>
      <c r="K609" s="914"/>
      <c r="L609" s="914"/>
      <c r="M609" s="914"/>
      <c r="N609" s="914"/>
      <c r="O609" s="914"/>
      <c r="P609" s="914"/>
      <c r="Q609" s="484"/>
    </row>
    <row r="610" spans="1:17" s="95" customFormat="1" ht="15.75" hidden="1" customHeight="1" outlineLevel="1">
      <c r="A610" s="484"/>
      <c r="B610" s="917"/>
      <c r="C610" s="926"/>
      <c r="D610" s="922"/>
      <c r="E610" s="922"/>
      <c r="F610" s="924"/>
      <c r="G610" s="92"/>
      <c r="H610" s="396"/>
      <c r="I610" s="922"/>
      <c r="J610" s="915"/>
      <c r="K610" s="915"/>
      <c r="L610" s="915"/>
      <c r="M610" s="915"/>
      <c r="N610" s="915"/>
      <c r="O610" s="915"/>
      <c r="P610" s="915"/>
      <c r="Q610" s="484"/>
    </row>
    <row r="611" spans="1:17" s="95" customFormat="1" ht="15.75" hidden="1" customHeight="1" outlineLevel="1">
      <c r="A611" s="484"/>
      <c r="B611" s="916">
        <v>200</v>
      </c>
      <c r="C611" s="918" t="e">
        <f>CONCATENATE("Inne ",IF(#REF!=0,0,ROUND(#REF!/#REF!*100,1))," %")</f>
        <v>#REF!</v>
      </c>
      <c r="D611" s="921"/>
      <c r="E611" s="921" t="s">
        <v>19</v>
      </c>
      <c r="F611" s="923" t="str">
        <f>VLOOKUP(E611,$S$14:$T$18,2,0)</f>
        <v>-</v>
      </c>
      <c r="G611" s="84"/>
      <c r="H611" s="395"/>
      <c r="I611" s="921"/>
      <c r="J611" s="913">
        <f t="shared" ref="J611" si="199">SUM(K611:O613)</f>
        <v>0</v>
      </c>
      <c r="K611" s="913"/>
      <c r="L611" s="913"/>
      <c r="M611" s="913"/>
      <c r="N611" s="913"/>
      <c r="O611" s="913"/>
      <c r="P611" s="913"/>
      <c r="Q611" s="484"/>
    </row>
    <row r="612" spans="1:17" s="95" customFormat="1" ht="15.75" hidden="1" customHeight="1" outlineLevel="1">
      <c r="A612" s="484"/>
      <c r="B612" s="916"/>
      <c r="C612" s="919"/>
      <c r="D612" s="921"/>
      <c r="E612" s="921"/>
      <c r="F612" s="923"/>
      <c r="G612" s="87"/>
      <c r="H612" s="395"/>
      <c r="I612" s="921"/>
      <c r="J612" s="914"/>
      <c r="K612" s="914"/>
      <c r="L612" s="914"/>
      <c r="M612" s="914"/>
      <c r="N612" s="914"/>
      <c r="O612" s="914"/>
      <c r="P612" s="914"/>
      <c r="Q612" s="484"/>
    </row>
    <row r="613" spans="1:17" s="95" customFormat="1" ht="15.75" hidden="1" customHeight="1" outlineLevel="1" thickBot="1">
      <c r="A613" s="484"/>
      <c r="B613" s="917"/>
      <c r="C613" s="920"/>
      <c r="D613" s="922"/>
      <c r="E613" s="922"/>
      <c r="F613" s="924"/>
      <c r="G613" s="92"/>
      <c r="H613" s="396"/>
      <c r="I613" s="922"/>
      <c r="J613" s="943"/>
      <c r="K613" s="915"/>
      <c r="L613" s="915"/>
      <c r="M613" s="915"/>
      <c r="N613" s="915"/>
      <c r="O613" s="915"/>
      <c r="P613" s="91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27"/>
      <c r="G622" s="928"/>
      <c r="H622" s="928"/>
      <c r="I622" s="928"/>
      <c r="J622" s="512"/>
      <c r="K622" s="654"/>
      <c r="L622" s="654"/>
      <c r="M622" s="512"/>
      <c r="N622" s="512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92:K94"/>
    <mergeCell ref="L92:L94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61:K163"/>
    <mergeCell ref="L161:L163"/>
    <mergeCell ref="K164:K166"/>
    <mergeCell ref="L164:L166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K86:K88"/>
    <mergeCell ref="L86:L88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11:K613"/>
    <mergeCell ref="L611:L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K140:K142"/>
    <mergeCell ref="L140:L142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K137:K139"/>
    <mergeCell ref="L137:L139"/>
    <mergeCell ref="P137:P139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3:J115"/>
    <mergeCell ref="M113:M115"/>
    <mergeCell ref="N113:N115"/>
    <mergeCell ref="J116:J118"/>
    <mergeCell ref="M116:M118"/>
    <mergeCell ref="N116:N118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K89:K91"/>
    <mergeCell ref="L89:L91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5:J67"/>
    <mergeCell ref="M65:M67"/>
    <mergeCell ref="N65:N67"/>
    <mergeCell ref="J68:J70"/>
    <mergeCell ref="M68:M70"/>
    <mergeCell ref="N68:N70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59:J61"/>
    <mergeCell ref="M59:M61"/>
    <mergeCell ref="N59:N61"/>
    <mergeCell ref="J62:J64"/>
    <mergeCell ref="M62:M64"/>
    <mergeCell ref="N62:N64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J56:J58"/>
    <mergeCell ref="M56:M58"/>
    <mergeCell ref="N56:N58"/>
    <mergeCell ref="K56:K58"/>
    <mergeCell ref="L56:L58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K32:K34"/>
    <mergeCell ref="L32:L34"/>
    <mergeCell ref="I23:I25"/>
    <mergeCell ref="O23:O25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39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5" fitToHeight="0" orientation="landscape" r:id="rId1"/>
  <headerFooter alignWithMargins="0">
    <oddFooter>&amp;LModuł planu inwestycyjnego&amp;C&amp;P/&amp;N&amp;R&amp;A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0" width="15.77734375" style="70" hidden="1" customWidth="1"/>
    <col min="21" max="21" width="0" style="70" hidden="1" customWidth="1"/>
    <col min="22" max="24" width="10.77734375" style="70" customWidth="1"/>
    <col min="25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4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4" ht="15" customHeight="1">
      <c r="A3" s="466"/>
      <c r="B3" s="482" t="s">
        <v>13</v>
      </c>
      <c r="C3" s="911" t="s">
        <v>20</v>
      </c>
      <c r="D3" s="912"/>
      <c r="E3" s="912"/>
      <c r="F3" s="912"/>
      <c r="G3" s="912"/>
      <c r="H3" s="887"/>
      <c r="I3" s="471"/>
      <c r="J3" s="471"/>
      <c r="K3" s="471"/>
      <c r="L3" s="471"/>
      <c r="M3" s="471"/>
      <c r="N3" s="471"/>
      <c r="O3" s="448"/>
      <c r="P3" s="448"/>
      <c r="Q3" s="448"/>
    </row>
    <row r="4" spans="1:24" ht="15" customHeight="1">
      <c r="A4" s="466"/>
      <c r="B4" s="483" t="s">
        <v>28</v>
      </c>
      <c r="C4" s="911" t="s">
        <v>213</v>
      </c>
      <c r="D4" s="912"/>
      <c r="E4" s="912"/>
      <c r="F4" s="912"/>
      <c r="G4" s="912"/>
      <c r="H4" s="855"/>
      <c r="I4" s="471"/>
      <c r="J4" s="471"/>
      <c r="K4" s="471"/>
      <c r="L4" s="471"/>
      <c r="M4" s="471"/>
      <c r="N4" s="471"/>
      <c r="O4" s="448"/>
      <c r="P4" s="448"/>
      <c r="Q4" s="448"/>
    </row>
    <row r="5" spans="1:24" ht="15" customHeight="1">
      <c r="A5" s="448"/>
      <c r="B5" s="465" t="s">
        <v>29</v>
      </c>
      <c r="C5" s="885" t="s">
        <v>79</v>
      </c>
      <c r="D5" s="885"/>
      <c r="E5" s="885"/>
      <c r="F5" s="885"/>
      <c r="G5" s="885"/>
      <c r="H5" s="855"/>
      <c r="I5" s="471"/>
      <c r="J5" s="471"/>
      <c r="K5" s="471"/>
      <c r="L5" s="471"/>
      <c r="M5" s="471"/>
      <c r="N5" s="471"/>
      <c r="O5" s="448"/>
      <c r="P5" s="448"/>
      <c r="Q5" s="448"/>
    </row>
    <row r="6" spans="1:24" ht="50.1" customHeight="1">
      <c r="A6" s="448"/>
      <c r="B6" s="465" t="s">
        <v>35</v>
      </c>
      <c r="C6" s="885" t="s">
        <v>212</v>
      </c>
      <c r="D6" s="889"/>
      <c r="E6" s="889"/>
      <c r="F6" s="889"/>
      <c r="G6" s="889"/>
      <c r="H6" s="855"/>
      <c r="I6" s="471"/>
      <c r="J6" s="471"/>
      <c r="K6" s="471"/>
      <c r="L6" s="471"/>
      <c r="M6" s="471"/>
      <c r="N6" s="471"/>
      <c r="O6" s="448"/>
      <c r="P6" s="448"/>
      <c r="Q6" s="448"/>
    </row>
    <row r="7" spans="1:24" s="71" customFormat="1" ht="30" customHeight="1" thickBot="1">
      <c r="A7" s="475"/>
      <c r="B7" s="476" t="s">
        <v>177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</row>
    <row r="8" spans="1:24" s="71" customFormat="1" ht="20.100000000000001" customHeight="1" thickBot="1">
      <c r="A8" s="475"/>
      <c r="B8" s="908" t="str">
        <f>'Tab.G1.1-4'!$B$8</f>
        <v>LP</v>
      </c>
      <c r="C8" s="908" t="str">
        <f>Tab.G6!$C$9</f>
        <v>Nazwa projektu inwestycyjnego</v>
      </c>
      <c r="D8" s="908" t="str">
        <f>Tab.G6!$D$9</f>
        <v>Lokalizacja projektu inwestycyjnego</v>
      </c>
      <c r="E8" s="908" t="str">
        <f>Tab.G6!$E$9</f>
        <v>Cel realizacji projektu</v>
      </c>
      <c r="F8" s="908" t="str">
        <f>Tab.G6!$F$9</f>
        <v>Spodziewane efekty, wynikające z realizacji projektu</v>
      </c>
      <c r="G8" s="908" t="str">
        <f>Tab.G6!$G$9</f>
        <v>Wartość dla poszczególnych spodziewanych efektów</v>
      </c>
      <c r="H8" s="908" t="str">
        <f>Tab.G7!$H$8</f>
        <v>Rodzaj i zakres powiązania projektu z główną działalnością</v>
      </c>
      <c r="I8" s="908" t="str">
        <f>Tab.G6!$H$9</f>
        <v>Zakres prac</v>
      </c>
      <c r="J8" s="881" t="str">
        <f>"POZIOM NAKŁADÓW INWESTYCYJNYCH"</f>
        <v>POZIOM NAKŁADÓW INWESTYCYJNYCH</v>
      </c>
      <c r="K8" s="882"/>
      <c r="L8" s="882"/>
      <c r="M8" s="883"/>
      <c r="N8" s="883"/>
      <c r="O8" s="884"/>
      <c r="P8" s="944" t="str">
        <f>Tab.G6!$O$9</f>
        <v>UWAGI</v>
      </c>
      <c r="Q8" s="481"/>
      <c r="R8" s="73"/>
    </row>
    <row r="9" spans="1:24" ht="20.100000000000001" customHeight="1">
      <c r="A9" s="448"/>
      <c r="B9" s="905"/>
      <c r="C9" s="905"/>
      <c r="D9" s="938"/>
      <c r="E9" s="936"/>
      <c r="F9" s="940"/>
      <c r="G9" s="905"/>
      <c r="H9" s="936"/>
      <c r="I9" s="936"/>
      <c r="J9" s="879" t="str">
        <f>"OGÓŁEM"</f>
        <v>OGÓŁEM</v>
      </c>
      <c r="K9" s="804" t="str">
        <f>'Tab.G1.1-4'!$E$8</f>
        <v>PLAN DO REALIZACJI</v>
      </c>
      <c r="L9" s="805"/>
      <c r="M9" s="805"/>
      <c r="N9" s="805"/>
      <c r="O9" s="806"/>
      <c r="P9" s="936"/>
      <c r="Q9" s="446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05"/>
      <c r="C10" s="905"/>
      <c r="D10" s="938"/>
      <c r="E10" s="936"/>
      <c r="F10" s="940"/>
      <c r="G10" s="905"/>
      <c r="H10" s="936"/>
      <c r="I10" s="936"/>
      <c r="J10" s="880"/>
      <c r="K10" s="514">
        <f>SUM(Rok_ZPR,1)</f>
        <v>2024</v>
      </c>
      <c r="L10" s="514">
        <f>SUM(K10,1)</f>
        <v>2025</v>
      </c>
      <c r="M10" s="514">
        <f>SUM(L10,1)</f>
        <v>2026</v>
      </c>
      <c r="N10" s="514">
        <f>SUM(M10,1)</f>
        <v>2027</v>
      </c>
      <c r="O10" s="684">
        <f>SUM(N10,1)</f>
        <v>2028</v>
      </c>
      <c r="P10" s="936"/>
      <c r="Q10" s="430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06"/>
      <c r="C11" s="906"/>
      <c r="D11" s="939"/>
      <c r="E11" s="937"/>
      <c r="F11" s="941"/>
      <c r="G11" s="906"/>
      <c r="H11" s="937"/>
      <c r="I11" s="93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37"/>
      <c r="Q11" s="459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</row>
    <row r="14" spans="1:24" s="74" customFormat="1" ht="12.75" customHeight="1">
      <c r="A14" s="468"/>
      <c r="B14" s="916">
        <v>1</v>
      </c>
      <c r="C14" s="925"/>
      <c r="D14" s="921"/>
      <c r="E14" s="921" t="s">
        <v>19</v>
      </c>
      <c r="F14" s="923" t="str">
        <f>VLOOKUP(E14,$S$14:$T$18,2,0)</f>
        <v>-</v>
      </c>
      <c r="G14" s="84"/>
      <c r="H14" s="921"/>
      <c r="I14" s="921"/>
      <c r="J14" s="914">
        <f>SUM(K14:O16)</f>
        <v>0</v>
      </c>
      <c r="K14" s="914"/>
      <c r="L14" s="914"/>
      <c r="M14" s="914"/>
      <c r="N14" s="914"/>
      <c r="O14" s="914"/>
      <c r="P14" s="914"/>
      <c r="Q14" s="460"/>
      <c r="R14" s="78"/>
      <c r="S14" s="85" t="s">
        <v>21</v>
      </c>
      <c r="T14" s="86" t="s">
        <v>22</v>
      </c>
    </row>
    <row r="15" spans="1:24" s="74" customFormat="1" ht="12.75" customHeight="1">
      <c r="A15" s="468"/>
      <c r="B15" s="916"/>
      <c r="C15" s="945"/>
      <c r="D15" s="921"/>
      <c r="E15" s="921"/>
      <c r="F15" s="923"/>
      <c r="G15" s="87"/>
      <c r="H15" s="921"/>
      <c r="I15" s="921"/>
      <c r="J15" s="914"/>
      <c r="K15" s="914"/>
      <c r="L15" s="914"/>
      <c r="M15" s="914"/>
      <c r="N15" s="914"/>
      <c r="O15" s="914"/>
      <c r="P15" s="914"/>
      <c r="Q15" s="460"/>
      <c r="R15" s="78"/>
      <c r="S15" s="88" t="s">
        <v>23</v>
      </c>
      <c r="T15" s="89" t="s">
        <v>43</v>
      </c>
    </row>
    <row r="16" spans="1:24" s="74" customFormat="1" ht="12.75" customHeight="1">
      <c r="A16" s="468"/>
      <c r="B16" s="917"/>
      <c r="C16" s="946"/>
      <c r="D16" s="922"/>
      <c r="E16" s="922"/>
      <c r="F16" s="924"/>
      <c r="G16" s="92"/>
      <c r="H16" s="922"/>
      <c r="I16" s="922"/>
      <c r="J16" s="915"/>
      <c r="K16" s="915"/>
      <c r="L16" s="915"/>
      <c r="M16" s="915"/>
      <c r="N16" s="915"/>
      <c r="O16" s="915"/>
      <c r="P16" s="915"/>
      <c r="Q16" s="460"/>
      <c r="R16" s="78"/>
      <c r="S16" s="88" t="s">
        <v>24</v>
      </c>
      <c r="T16" s="89" t="s">
        <v>25</v>
      </c>
    </row>
    <row r="17" spans="1:20" s="74" customFormat="1" ht="12.75" customHeight="1">
      <c r="A17" s="468"/>
      <c r="B17" s="916">
        <v>2</v>
      </c>
      <c r="C17" s="925"/>
      <c r="D17" s="921"/>
      <c r="E17" s="921" t="s">
        <v>19</v>
      </c>
      <c r="F17" s="923" t="str">
        <f>VLOOKUP(E17,$S$14:$T$18,2,0)</f>
        <v>-</v>
      </c>
      <c r="G17" s="84"/>
      <c r="H17" s="921"/>
      <c r="I17" s="921"/>
      <c r="J17" s="913">
        <f t="shared" ref="J17" si="1">SUM(K17:O19)</f>
        <v>0</v>
      </c>
      <c r="K17" s="913"/>
      <c r="L17" s="913"/>
      <c r="M17" s="913"/>
      <c r="N17" s="913"/>
      <c r="O17" s="913"/>
      <c r="P17" s="913"/>
      <c r="Q17" s="460"/>
      <c r="R17" s="78"/>
      <c r="S17" s="88" t="s">
        <v>26</v>
      </c>
      <c r="T17" s="89" t="s">
        <v>27</v>
      </c>
    </row>
    <row r="18" spans="1:20" s="74" customFormat="1" ht="12.75" customHeight="1" thickBot="1">
      <c r="A18" s="468"/>
      <c r="B18" s="916"/>
      <c r="C18" s="925"/>
      <c r="D18" s="921"/>
      <c r="E18" s="921"/>
      <c r="F18" s="923"/>
      <c r="G18" s="87"/>
      <c r="H18" s="921"/>
      <c r="I18" s="921"/>
      <c r="J18" s="914"/>
      <c r="K18" s="914"/>
      <c r="L18" s="914"/>
      <c r="M18" s="914"/>
      <c r="N18" s="914"/>
      <c r="O18" s="914"/>
      <c r="P18" s="914"/>
      <c r="Q18" s="460"/>
      <c r="R18" s="78"/>
      <c r="S18" s="93" t="s">
        <v>19</v>
      </c>
      <c r="T18" s="94" t="s">
        <v>19</v>
      </c>
    </row>
    <row r="19" spans="1:20" s="74" customFormat="1" ht="12.75" customHeight="1">
      <c r="A19" s="468"/>
      <c r="B19" s="917"/>
      <c r="C19" s="926"/>
      <c r="D19" s="922"/>
      <c r="E19" s="922"/>
      <c r="F19" s="924"/>
      <c r="G19" s="92"/>
      <c r="H19" s="922"/>
      <c r="I19" s="922"/>
      <c r="J19" s="915"/>
      <c r="K19" s="915"/>
      <c r="L19" s="915"/>
      <c r="M19" s="915"/>
      <c r="N19" s="915"/>
      <c r="O19" s="915"/>
      <c r="P19" s="915"/>
      <c r="Q19" s="460"/>
      <c r="R19" s="78"/>
      <c r="S19" s="95"/>
      <c r="T19" s="96"/>
    </row>
    <row r="20" spans="1:20" s="74" customFormat="1" ht="12.75" customHeight="1">
      <c r="A20" s="468"/>
      <c r="B20" s="916">
        <v>3</v>
      </c>
      <c r="C20" s="925"/>
      <c r="D20" s="921"/>
      <c r="E20" s="921" t="s">
        <v>19</v>
      </c>
      <c r="F20" s="923" t="str">
        <f>VLOOKUP(E20,$S$14:$T$18,2,0)</f>
        <v>-</v>
      </c>
      <c r="G20" s="84"/>
      <c r="H20" s="921"/>
      <c r="I20" s="921"/>
      <c r="J20" s="913">
        <f t="shared" ref="J20" si="2">SUM(K20:O22)</f>
        <v>0</v>
      </c>
      <c r="K20" s="913"/>
      <c r="L20" s="913"/>
      <c r="M20" s="913"/>
      <c r="N20" s="913"/>
      <c r="O20" s="913"/>
      <c r="P20" s="913"/>
      <c r="Q20" s="460"/>
      <c r="R20" s="78"/>
      <c r="S20" s="95"/>
      <c r="T20" s="96"/>
    </row>
    <row r="21" spans="1:20" s="74" customFormat="1" ht="12.75" customHeight="1">
      <c r="A21" s="468"/>
      <c r="B21" s="916"/>
      <c r="C21" s="925"/>
      <c r="D21" s="921"/>
      <c r="E21" s="921"/>
      <c r="F21" s="923"/>
      <c r="G21" s="87"/>
      <c r="H21" s="921"/>
      <c r="I21" s="921"/>
      <c r="J21" s="914"/>
      <c r="K21" s="914"/>
      <c r="L21" s="914"/>
      <c r="M21" s="914"/>
      <c r="N21" s="914"/>
      <c r="O21" s="914"/>
      <c r="P21" s="914"/>
      <c r="Q21" s="460"/>
      <c r="R21" s="78"/>
      <c r="S21" s="95"/>
      <c r="T21" s="96"/>
    </row>
    <row r="22" spans="1:20" s="74" customFormat="1" ht="12.75" customHeight="1">
      <c r="A22" s="468"/>
      <c r="B22" s="917"/>
      <c r="C22" s="926"/>
      <c r="D22" s="922"/>
      <c r="E22" s="922"/>
      <c r="F22" s="924"/>
      <c r="G22" s="92"/>
      <c r="H22" s="922"/>
      <c r="I22" s="922"/>
      <c r="J22" s="915"/>
      <c r="K22" s="915"/>
      <c r="L22" s="915"/>
      <c r="M22" s="915"/>
      <c r="N22" s="915"/>
      <c r="O22" s="915"/>
      <c r="P22" s="915"/>
      <c r="Q22" s="460"/>
      <c r="R22" s="78"/>
      <c r="S22" s="95"/>
      <c r="T22" s="96"/>
    </row>
    <row r="23" spans="1:20" s="74" customFormat="1" ht="12.75" customHeight="1">
      <c r="A23" s="468"/>
      <c r="B23" s="916">
        <v>4</v>
      </c>
      <c r="C23" s="925"/>
      <c r="D23" s="921"/>
      <c r="E23" s="921" t="s">
        <v>19</v>
      </c>
      <c r="F23" s="923" t="str">
        <f>VLOOKUP(E23,$S$14:$T$18,2,0)</f>
        <v>-</v>
      </c>
      <c r="G23" s="84"/>
      <c r="H23" s="921"/>
      <c r="I23" s="921"/>
      <c r="J23" s="913">
        <f t="shared" ref="J23" si="3">SUM(K23:O25)</f>
        <v>0</v>
      </c>
      <c r="K23" s="913"/>
      <c r="L23" s="913"/>
      <c r="M23" s="913"/>
      <c r="N23" s="913"/>
      <c r="O23" s="913"/>
      <c r="P23" s="913"/>
      <c r="Q23" s="460"/>
      <c r="R23" s="78"/>
      <c r="S23" s="95"/>
      <c r="T23" s="96"/>
    </row>
    <row r="24" spans="1:20" s="74" customFormat="1" ht="12.75" customHeight="1">
      <c r="A24" s="468"/>
      <c r="B24" s="916"/>
      <c r="C24" s="925"/>
      <c r="D24" s="921"/>
      <c r="E24" s="921"/>
      <c r="F24" s="923"/>
      <c r="G24" s="87"/>
      <c r="H24" s="921"/>
      <c r="I24" s="921"/>
      <c r="J24" s="914"/>
      <c r="K24" s="914"/>
      <c r="L24" s="914"/>
      <c r="M24" s="914"/>
      <c r="N24" s="914"/>
      <c r="O24" s="914"/>
      <c r="P24" s="914"/>
      <c r="Q24" s="460"/>
      <c r="R24" s="78"/>
      <c r="S24" s="95"/>
      <c r="T24" s="96"/>
    </row>
    <row r="25" spans="1:20" s="74" customFormat="1" ht="12.75" customHeight="1">
      <c r="A25" s="468"/>
      <c r="B25" s="917"/>
      <c r="C25" s="926"/>
      <c r="D25" s="922"/>
      <c r="E25" s="922"/>
      <c r="F25" s="924"/>
      <c r="G25" s="92"/>
      <c r="H25" s="922"/>
      <c r="I25" s="922"/>
      <c r="J25" s="915"/>
      <c r="K25" s="915"/>
      <c r="L25" s="915"/>
      <c r="M25" s="915"/>
      <c r="N25" s="915"/>
      <c r="O25" s="915"/>
      <c r="P25" s="915"/>
      <c r="Q25" s="460"/>
      <c r="R25" s="78"/>
      <c r="S25" s="95"/>
      <c r="T25" s="96"/>
    </row>
    <row r="26" spans="1:20" s="74" customFormat="1" ht="12.75" customHeight="1">
      <c r="A26" s="468"/>
      <c r="B26" s="916">
        <v>5</v>
      </c>
      <c r="C26" s="925"/>
      <c r="D26" s="921"/>
      <c r="E26" s="921" t="s">
        <v>19</v>
      </c>
      <c r="F26" s="923" t="str">
        <f>VLOOKUP(E26,$S$14:$T$18,2,0)</f>
        <v>-</v>
      </c>
      <c r="G26" s="84"/>
      <c r="H26" s="921"/>
      <c r="I26" s="921"/>
      <c r="J26" s="913">
        <f t="shared" ref="J26" si="4">SUM(K26:O28)</f>
        <v>0</v>
      </c>
      <c r="K26" s="913"/>
      <c r="L26" s="913"/>
      <c r="M26" s="913"/>
      <c r="N26" s="913"/>
      <c r="O26" s="913"/>
      <c r="P26" s="913"/>
      <c r="Q26" s="460"/>
      <c r="R26" s="78"/>
      <c r="S26" s="95"/>
      <c r="T26" s="96"/>
    </row>
    <row r="27" spans="1:20" s="74" customFormat="1" ht="12.75" customHeight="1">
      <c r="A27" s="468"/>
      <c r="B27" s="916"/>
      <c r="C27" s="925"/>
      <c r="D27" s="921"/>
      <c r="E27" s="921"/>
      <c r="F27" s="923"/>
      <c r="G27" s="87"/>
      <c r="H27" s="921"/>
      <c r="I27" s="921"/>
      <c r="J27" s="914"/>
      <c r="K27" s="914"/>
      <c r="L27" s="914"/>
      <c r="M27" s="914"/>
      <c r="N27" s="914"/>
      <c r="O27" s="914"/>
      <c r="P27" s="914"/>
      <c r="Q27" s="460"/>
      <c r="R27" s="78"/>
      <c r="S27" s="95"/>
      <c r="T27" s="96"/>
    </row>
    <row r="28" spans="1:20" s="74" customFormat="1" ht="12.75" customHeight="1">
      <c r="A28" s="468"/>
      <c r="B28" s="917"/>
      <c r="C28" s="926"/>
      <c r="D28" s="922"/>
      <c r="E28" s="922"/>
      <c r="F28" s="924"/>
      <c r="G28" s="92"/>
      <c r="H28" s="922"/>
      <c r="I28" s="922"/>
      <c r="J28" s="915"/>
      <c r="K28" s="915"/>
      <c r="L28" s="915"/>
      <c r="M28" s="915"/>
      <c r="N28" s="915"/>
      <c r="O28" s="915"/>
      <c r="P28" s="915"/>
      <c r="Q28" s="460"/>
      <c r="R28" s="78"/>
      <c r="S28" s="95"/>
      <c r="T28" s="96"/>
    </row>
    <row r="29" spans="1:20" s="74" customFormat="1" ht="12.75" customHeight="1">
      <c r="A29" s="468"/>
      <c r="B29" s="916">
        <v>6</v>
      </c>
      <c r="C29" s="925"/>
      <c r="D29" s="921"/>
      <c r="E29" s="921" t="s">
        <v>19</v>
      </c>
      <c r="F29" s="923" t="str">
        <f>VLOOKUP(E29,$S$14:$T$18,2,0)</f>
        <v>-</v>
      </c>
      <c r="G29" s="84"/>
      <c r="H29" s="921"/>
      <c r="I29" s="921"/>
      <c r="J29" s="913">
        <f t="shared" ref="J29" si="5">SUM(K29:O31)</f>
        <v>0</v>
      </c>
      <c r="K29" s="913"/>
      <c r="L29" s="913"/>
      <c r="M29" s="913"/>
      <c r="N29" s="913"/>
      <c r="O29" s="913"/>
      <c r="P29" s="913"/>
      <c r="Q29" s="460"/>
      <c r="R29" s="78"/>
      <c r="S29" s="95"/>
      <c r="T29" s="96"/>
    </row>
    <row r="30" spans="1:20" s="74" customFormat="1" ht="12.75" customHeight="1">
      <c r="A30" s="468"/>
      <c r="B30" s="916"/>
      <c r="C30" s="925"/>
      <c r="D30" s="921"/>
      <c r="E30" s="921"/>
      <c r="F30" s="923"/>
      <c r="G30" s="87"/>
      <c r="H30" s="921"/>
      <c r="I30" s="921"/>
      <c r="J30" s="914"/>
      <c r="K30" s="914"/>
      <c r="L30" s="914"/>
      <c r="M30" s="914"/>
      <c r="N30" s="914"/>
      <c r="O30" s="914"/>
      <c r="P30" s="914"/>
      <c r="Q30" s="460"/>
      <c r="R30" s="78"/>
      <c r="S30" s="95"/>
      <c r="T30" s="96"/>
    </row>
    <row r="31" spans="1:20" s="74" customFormat="1" ht="12.75" customHeight="1">
      <c r="A31" s="468"/>
      <c r="B31" s="917"/>
      <c r="C31" s="926"/>
      <c r="D31" s="922"/>
      <c r="E31" s="922"/>
      <c r="F31" s="924"/>
      <c r="G31" s="92"/>
      <c r="H31" s="922"/>
      <c r="I31" s="922"/>
      <c r="J31" s="915"/>
      <c r="K31" s="915"/>
      <c r="L31" s="915"/>
      <c r="M31" s="915"/>
      <c r="N31" s="915"/>
      <c r="O31" s="915"/>
      <c r="P31" s="915"/>
      <c r="Q31" s="460"/>
      <c r="R31" s="78"/>
      <c r="S31" s="95"/>
      <c r="T31" s="96"/>
    </row>
    <row r="32" spans="1:20" s="74" customFormat="1" ht="12.75" customHeight="1">
      <c r="A32" s="468"/>
      <c r="B32" s="916">
        <v>7</v>
      </c>
      <c r="C32" s="925"/>
      <c r="D32" s="921"/>
      <c r="E32" s="921" t="s">
        <v>19</v>
      </c>
      <c r="F32" s="923" t="str">
        <f>VLOOKUP(E32,$S$14:$T$18,2,0)</f>
        <v>-</v>
      </c>
      <c r="G32" s="84"/>
      <c r="H32" s="921"/>
      <c r="I32" s="921"/>
      <c r="J32" s="913">
        <f t="shared" ref="J32" si="6">SUM(K32:O34)</f>
        <v>0</v>
      </c>
      <c r="K32" s="913"/>
      <c r="L32" s="913"/>
      <c r="M32" s="913"/>
      <c r="N32" s="913"/>
      <c r="O32" s="913"/>
      <c r="P32" s="913"/>
      <c r="Q32" s="460"/>
      <c r="R32" s="78"/>
      <c r="S32" s="95"/>
      <c r="T32" s="96"/>
    </row>
    <row r="33" spans="1:20" s="74" customFormat="1" ht="12.75" customHeight="1">
      <c r="A33" s="468"/>
      <c r="B33" s="916"/>
      <c r="C33" s="925"/>
      <c r="D33" s="921"/>
      <c r="E33" s="921"/>
      <c r="F33" s="923"/>
      <c r="G33" s="87"/>
      <c r="H33" s="921"/>
      <c r="I33" s="921"/>
      <c r="J33" s="914"/>
      <c r="K33" s="914"/>
      <c r="L33" s="914"/>
      <c r="M33" s="914"/>
      <c r="N33" s="914"/>
      <c r="O33" s="914"/>
      <c r="P33" s="914"/>
      <c r="Q33" s="460"/>
      <c r="R33" s="78"/>
      <c r="S33" s="95"/>
      <c r="T33" s="96"/>
    </row>
    <row r="34" spans="1:20" s="74" customFormat="1" ht="12.75" customHeight="1">
      <c r="A34" s="468"/>
      <c r="B34" s="917"/>
      <c r="C34" s="926"/>
      <c r="D34" s="922"/>
      <c r="E34" s="922"/>
      <c r="F34" s="924"/>
      <c r="G34" s="92"/>
      <c r="H34" s="922"/>
      <c r="I34" s="922"/>
      <c r="J34" s="915"/>
      <c r="K34" s="930"/>
      <c r="L34" s="930"/>
      <c r="M34" s="930"/>
      <c r="N34" s="930"/>
      <c r="O34" s="930"/>
      <c r="P34" s="915"/>
      <c r="Q34" s="460"/>
      <c r="R34" s="78"/>
      <c r="S34" s="95"/>
      <c r="T34" s="96"/>
    </row>
    <row r="35" spans="1:20" s="74" customFormat="1" ht="12.75" customHeight="1">
      <c r="A35" s="468"/>
      <c r="B35" s="916">
        <v>8</v>
      </c>
      <c r="C35" s="925"/>
      <c r="D35" s="921"/>
      <c r="E35" s="921" t="s">
        <v>19</v>
      </c>
      <c r="F35" s="923" t="str">
        <f>VLOOKUP(E35,$S$14:$T$18,2,0)</f>
        <v>-</v>
      </c>
      <c r="G35" s="84"/>
      <c r="H35" s="921"/>
      <c r="I35" s="921"/>
      <c r="J35" s="913">
        <f t="shared" ref="J35" si="7">SUM(K35:O37)</f>
        <v>0</v>
      </c>
      <c r="K35" s="914"/>
      <c r="L35" s="914"/>
      <c r="M35" s="914"/>
      <c r="N35" s="914"/>
      <c r="O35" s="914"/>
      <c r="P35" s="913"/>
      <c r="Q35" s="460"/>
      <c r="R35" s="78"/>
      <c r="S35" s="95"/>
      <c r="T35" s="96"/>
    </row>
    <row r="36" spans="1:20" s="74" customFormat="1" ht="12.75" customHeight="1">
      <c r="A36" s="468"/>
      <c r="B36" s="916"/>
      <c r="C36" s="925"/>
      <c r="D36" s="921"/>
      <c r="E36" s="921"/>
      <c r="F36" s="923"/>
      <c r="G36" s="83"/>
      <c r="H36" s="921"/>
      <c r="I36" s="921"/>
      <c r="J36" s="914"/>
      <c r="K36" s="914"/>
      <c r="L36" s="914"/>
      <c r="M36" s="914"/>
      <c r="N36" s="914"/>
      <c r="O36" s="914"/>
      <c r="P36" s="914"/>
      <c r="Q36" s="460"/>
      <c r="R36" s="78"/>
      <c r="S36" s="95"/>
      <c r="T36" s="96"/>
    </row>
    <row r="37" spans="1:20" s="74" customFormat="1" ht="12.75" customHeight="1">
      <c r="A37" s="468"/>
      <c r="B37" s="917"/>
      <c r="C37" s="926"/>
      <c r="D37" s="922"/>
      <c r="E37" s="922"/>
      <c r="F37" s="924"/>
      <c r="G37" s="92"/>
      <c r="H37" s="922"/>
      <c r="I37" s="922"/>
      <c r="J37" s="915"/>
      <c r="K37" s="915"/>
      <c r="L37" s="915"/>
      <c r="M37" s="915"/>
      <c r="N37" s="915"/>
      <c r="O37" s="915"/>
      <c r="P37" s="915"/>
      <c r="Q37" s="460"/>
      <c r="R37" s="78"/>
      <c r="S37" s="95"/>
      <c r="T37" s="96"/>
    </row>
    <row r="38" spans="1:20" s="74" customFormat="1" ht="12.75" customHeight="1">
      <c r="A38" s="468"/>
      <c r="B38" s="916">
        <v>9</v>
      </c>
      <c r="C38" s="925"/>
      <c r="D38" s="921"/>
      <c r="E38" s="921" t="s">
        <v>19</v>
      </c>
      <c r="F38" s="923" t="str">
        <f>VLOOKUP(E38,$S$14:$T$18,2,0)</f>
        <v>-</v>
      </c>
      <c r="G38" s="84"/>
      <c r="H38" s="921"/>
      <c r="I38" s="921"/>
      <c r="J38" s="913">
        <f t="shared" ref="J38" si="8">SUM(K38:O40)</f>
        <v>0</v>
      </c>
      <c r="K38" s="913"/>
      <c r="L38" s="913"/>
      <c r="M38" s="913"/>
      <c r="N38" s="913"/>
      <c r="O38" s="913"/>
      <c r="P38" s="913"/>
      <c r="Q38" s="460"/>
      <c r="R38" s="78"/>
      <c r="S38" s="95"/>
      <c r="T38" s="96"/>
    </row>
    <row r="39" spans="1:20" s="74" customFormat="1" ht="12.75" customHeight="1">
      <c r="A39" s="468"/>
      <c r="B39" s="916"/>
      <c r="C39" s="925"/>
      <c r="D39" s="921"/>
      <c r="E39" s="921"/>
      <c r="F39" s="923"/>
      <c r="G39" s="87"/>
      <c r="H39" s="921"/>
      <c r="I39" s="921"/>
      <c r="J39" s="914"/>
      <c r="K39" s="914"/>
      <c r="L39" s="914"/>
      <c r="M39" s="914"/>
      <c r="N39" s="914"/>
      <c r="O39" s="914"/>
      <c r="P39" s="914"/>
      <c r="Q39" s="460"/>
      <c r="R39" s="78"/>
      <c r="S39" s="95"/>
      <c r="T39" s="96"/>
    </row>
    <row r="40" spans="1:20" s="74" customFormat="1" ht="12.75" customHeight="1">
      <c r="A40" s="468"/>
      <c r="B40" s="917"/>
      <c r="C40" s="926"/>
      <c r="D40" s="922"/>
      <c r="E40" s="922"/>
      <c r="F40" s="924"/>
      <c r="G40" s="92"/>
      <c r="H40" s="922"/>
      <c r="I40" s="922"/>
      <c r="J40" s="915"/>
      <c r="K40" s="915"/>
      <c r="L40" s="915"/>
      <c r="M40" s="915"/>
      <c r="N40" s="915"/>
      <c r="O40" s="915"/>
      <c r="P40" s="915"/>
      <c r="Q40" s="460"/>
      <c r="R40" s="78"/>
      <c r="S40" s="95"/>
      <c r="T40" s="96"/>
    </row>
    <row r="41" spans="1:20" s="74" customFormat="1" ht="12.75" customHeight="1">
      <c r="A41" s="468"/>
      <c r="B41" s="916">
        <v>10</v>
      </c>
      <c r="C41" s="925"/>
      <c r="D41" s="921"/>
      <c r="E41" s="921" t="s">
        <v>19</v>
      </c>
      <c r="F41" s="923" t="str">
        <f>VLOOKUP(E41,$S$14:$T$18,2,0)</f>
        <v>-</v>
      </c>
      <c r="G41" s="84"/>
      <c r="H41" s="921"/>
      <c r="I41" s="921"/>
      <c r="J41" s="913">
        <f t="shared" ref="J41" si="9">SUM(K41:O43)</f>
        <v>0</v>
      </c>
      <c r="K41" s="913"/>
      <c r="L41" s="913"/>
      <c r="M41" s="913"/>
      <c r="N41" s="913"/>
      <c r="O41" s="913"/>
      <c r="P41" s="913"/>
      <c r="Q41" s="460"/>
      <c r="R41" s="78"/>
      <c r="S41" s="95"/>
      <c r="T41" s="96"/>
    </row>
    <row r="42" spans="1:20" s="74" customFormat="1" ht="12.75" customHeight="1">
      <c r="A42" s="468"/>
      <c r="B42" s="916"/>
      <c r="C42" s="925"/>
      <c r="D42" s="921"/>
      <c r="E42" s="921"/>
      <c r="F42" s="923"/>
      <c r="G42" s="87"/>
      <c r="H42" s="921"/>
      <c r="I42" s="921"/>
      <c r="J42" s="914"/>
      <c r="K42" s="914"/>
      <c r="L42" s="914"/>
      <c r="M42" s="914"/>
      <c r="N42" s="914"/>
      <c r="O42" s="914"/>
      <c r="P42" s="914"/>
      <c r="Q42" s="460"/>
      <c r="R42" s="78"/>
      <c r="S42" s="95"/>
      <c r="T42" s="96"/>
    </row>
    <row r="43" spans="1:20" s="74" customFormat="1" ht="12.75" customHeight="1" thickBot="1">
      <c r="A43" s="468"/>
      <c r="B43" s="917"/>
      <c r="C43" s="926"/>
      <c r="D43" s="922"/>
      <c r="E43" s="922"/>
      <c r="F43" s="924"/>
      <c r="G43" s="92"/>
      <c r="H43" s="922"/>
      <c r="I43" s="922"/>
      <c r="J43" s="915"/>
      <c r="K43" s="915"/>
      <c r="L43" s="915"/>
      <c r="M43" s="915"/>
      <c r="N43" s="915"/>
      <c r="O43" s="915"/>
      <c r="P43" s="915"/>
      <c r="Q43" s="460"/>
      <c r="R43" s="78"/>
      <c r="S43" s="95"/>
      <c r="T43" s="96"/>
    </row>
    <row r="44" spans="1:20" s="95" customFormat="1" ht="15.75" hidden="1" customHeight="1" outlineLevel="1">
      <c r="A44" s="484"/>
      <c r="B44" s="916">
        <v>11</v>
      </c>
      <c r="C44" s="925"/>
      <c r="D44" s="921"/>
      <c r="E44" s="921" t="s">
        <v>19</v>
      </c>
      <c r="F44" s="923" t="str">
        <f>VLOOKUP(E44,$S$14:$T$18,2,0)</f>
        <v>-</v>
      </c>
      <c r="G44" s="84"/>
      <c r="H44" s="921"/>
      <c r="I44" s="921"/>
      <c r="J44" s="913">
        <f t="shared" ref="J44" si="10">SUM(K44:O46)</f>
        <v>0</v>
      </c>
      <c r="K44" s="913"/>
      <c r="L44" s="913"/>
      <c r="M44" s="913"/>
      <c r="N44" s="913"/>
      <c r="O44" s="913"/>
      <c r="P44" s="913"/>
      <c r="Q44" s="484"/>
    </row>
    <row r="45" spans="1:20" s="95" customFormat="1" ht="15.75" hidden="1" customHeight="1" outlineLevel="1">
      <c r="A45" s="484"/>
      <c r="B45" s="916"/>
      <c r="C45" s="925"/>
      <c r="D45" s="921"/>
      <c r="E45" s="921"/>
      <c r="F45" s="923"/>
      <c r="G45" s="87"/>
      <c r="H45" s="921"/>
      <c r="I45" s="921"/>
      <c r="J45" s="914"/>
      <c r="K45" s="914"/>
      <c r="L45" s="914"/>
      <c r="M45" s="914"/>
      <c r="N45" s="914"/>
      <c r="O45" s="914"/>
      <c r="P45" s="914"/>
      <c r="Q45" s="484"/>
    </row>
    <row r="46" spans="1:20" s="72" customFormat="1" ht="15.75" hidden="1" customHeight="1" outlineLevel="1">
      <c r="A46" s="478"/>
      <c r="B46" s="917"/>
      <c r="C46" s="926"/>
      <c r="D46" s="922"/>
      <c r="E46" s="922"/>
      <c r="F46" s="924"/>
      <c r="G46" s="92"/>
      <c r="H46" s="922"/>
      <c r="I46" s="922"/>
      <c r="J46" s="915"/>
      <c r="K46" s="915"/>
      <c r="L46" s="915"/>
      <c r="M46" s="915"/>
      <c r="N46" s="915"/>
      <c r="O46" s="915"/>
      <c r="P46" s="915"/>
      <c r="Q46" s="478"/>
    </row>
    <row r="47" spans="1:20" s="72" customFormat="1" ht="15.75" hidden="1" customHeight="1" outlineLevel="1">
      <c r="A47" s="478"/>
      <c r="B47" s="916">
        <v>12</v>
      </c>
      <c r="C47" s="925"/>
      <c r="D47" s="921"/>
      <c r="E47" s="921" t="s">
        <v>19</v>
      </c>
      <c r="F47" s="923" t="str">
        <f>VLOOKUP(E47,$S$14:$T$18,2,0)</f>
        <v>-</v>
      </c>
      <c r="G47" s="84"/>
      <c r="H47" s="921"/>
      <c r="I47" s="921"/>
      <c r="J47" s="913">
        <f t="shared" ref="J47" si="11">SUM(K47:O49)</f>
        <v>0</v>
      </c>
      <c r="K47" s="913"/>
      <c r="L47" s="913"/>
      <c r="M47" s="913"/>
      <c r="N47" s="913"/>
      <c r="O47" s="913"/>
      <c r="P47" s="913"/>
      <c r="Q47" s="478"/>
    </row>
    <row r="48" spans="1:20" s="95" customFormat="1" ht="15.75" hidden="1" customHeight="1" outlineLevel="1">
      <c r="A48" s="484"/>
      <c r="B48" s="916"/>
      <c r="C48" s="925"/>
      <c r="D48" s="921"/>
      <c r="E48" s="921"/>
      <c r="F48" s="923"/>
      <c r="G48" s="87"/>
      <c r="H48" s="921"/>
      <c r="I48" s="921"/>
      <c r="J48" s="914"/>
      <c r="K48" s="914"/>
      <c r="L48" s="914"/>
      <c r="M48" s="914"/>
      <c r="N48" s="914"/>
      <c r="O48" s="914"/>
      <c r="P48" s="914"/>
      <c r="Q48" s="484"/>
    </row>
    <row r="49" spans="1:17" s="95" customFormat="1" ht="15.75" hidden="1" customHeight="1" outlineLevel="1">
      <c r="A49" s="484"/>
      <c r="B49" s="917"/>
      <c r="C49" s="926"/>
      <c r="D49" s="922"/>
      <c r="E49" s="922"/>
      <c r="F49" s="924"/>
      <c r="G49" s="92"/>
      <c r="H49" s="922"/>
      <c r="I49" s="922"/>
      <c r="J49" s="915"/>
      <c r="K49" s="915"/>
      <c r="L49" s="915"/>
      <c r="M49" s="915"/>
      <c r="N49" s="915"/>
      <c r="O49" s="915"/>
      <c r="P49" s="915"/>
      <c r="Q49" s="484"/>
    </row>
    <row r="50" spans="1:17" s="95" customFormat="1" ht="15.75" hidden="1" customHeight="1" outlineLevel="1">
      <c r="A50" s="484"/>
      <c r="B50" s="916">
        <v>13</v>
      </c>
      <c r="C50" s="925"/>
      <c r="D50" s="921"/>
      <c r="E50" s="921" t="s">
        <v>19</v>
      </c>
      <c r="F50" s="923" t="str">
        <f>VLOOKUP(E50,$S$14:$T$18,2,0)</f>
        <v>-</v>
      </c>
      <c r="G50" s="84"/>
      <c r="H50" s="921"/>
      <c r="I50" s="921"/>
      <c r="J50" s="913">
        <f t="shared" ref="J50" si="12">SUM(K50:O52)</f>
        <v>0</v>
      </c>
      <c r="K50" s="913"/>
      <c r="L50" s="913"/>
      <c r="M50" s="913"/>
      <c r="N50" s="913"/>
      <c r="O50" s="913"/>
      <c r="P50" s="913"/>
      <c r="Q50" s="484"/>
    </row>
    <row r="51" spans="1:17" s="95" customFormat="1" ht="15.75" hidden="1" customHeight="1" outlineLevel="1">
      <c r="A51" s="484"/>
      <c r="B51" s="916"/>
      <c r="C51" s="925"/>
      <c r="D51" s="921"/>
      <c r="E51" s="921"/>
      <c r="F51" s="923"/>
      <c r="G51" s="87"/>
      <c r="H51" s="921"/>
      <c r="I51" s="921"/>
      <c r="J51" s="914"/>
      <c r="K51" s="914"/>
      <c r="L51" s="914"/>
      <c r="M51" s="914"/>
      <c r="N51" s="914"/>
      <c r="O51" s="914"/>
      <c r="P51" s="914"/>
      <c r="Q51" s="484"/>
    </row>
    <row r="52" spans="1:17" s="95" customFormat="1" ht="15.75" hidden="1" customHeight="1" outlineLevel="1">
      <c r="A52" s="484"/>
      <c r="B52" s="917"/>
      <c r="C52" s="926"/>
      <c r="D52" s="922"/>
      <c r="E52" s="922"/>
      <c r="F52" s="924"/>
      <c r="G52" s="92"/>
      <c r="H52" s="922"/>
      <c r="I52" s="922"/>
      <c r="J52" s="915"/>
      <c r="K52" s="915"/>
      <c r="L52" s="915"/>
      <c r="M52" s="915"/>
      <c r="N52" s="915"/>
      <c r="O52" s="915"/>
      <c r="P52" s="915"/>
      <c r="Q52" s="484"/>
    </row>
    <row r="53" spans="1:17" s="95" customFormat="1" ht="15.75" hidden="1" customHeight="1" outlineLevel="1">
      <c r="A53" s="484"/>
      <c r="B53" s="916">
        <v>14</v>
      </c>
      <c r="C53" s="925"/>
      <c r="D53" s="921"/>
      <c r="E53" s="921" t="s">
        <v>19</v>
      </c>
      <c r="F53" s="923" t="str">
        <f>VLOOKUP(E53,$S$14:$T$18,2,0)</f>
        <v>-</v>
      </c>
      <c r="G53" s="84"/>
      <c r="H53" s="921"/>
      <c r="I53" s="921"/>
      <c r="J53" s="913">
        <f t="shared" ref="J53" si="13">SUM(K53:O55)</f>
        <v>0</v>
      </c>
      <c r="K53" s="913"/>
      <c r="L53" s="913"/>
      <c r="M53" s="913"/>
      <c r="N53" s="913"/>
      <c r="O53" s="913"/>
      <c r="P53" s="913"/>
      <c r="Q53" s="484"/>
    </row>
    <row r="54" spans="1:17" s="95" customFormat="1" ht="15.75" hidden="1" customHeight="1" outlineLevel="1">
      <c r="A54" s="484"/>
      <c r="B54" s="916"/>
      <c r="C54" s="925"/>
      <c r="D54" s="921"/>
      <c r="E54" s="921"/>
      <c r="F54" s="923"/>
      <c r="G54" s="87"/>
      <c r="H54" s="921"/>
      <c r="I54" s="921"/>
      <c r="J54" s="914"/>
      <c r="K54" s="914"/>
      <c r="L54" s="914"/>
      <c r="M54" s="914"/>
      <c r="N54" s="914"/>
      <c r="O54" s="914"/>
      <c r="P54" s="914"/>
      <c r="Q54" s="484"/>
    </row>
    <row r="55" spans="1:17" s="95" customFormat="1" ht="15.75" hidden="1" customHeight="1" outlineLevel="1">
      <c r="A55" s="484"/>
      <c r="B55" s="917"/>
      <c r="C55" s="926"/>
      <c r="D55" s="922"/>
      <c r="E55" s="922"/>
      <c r="F55" s="924"/>
      <c r="G55" s="92"/>
      <c r="H55" s="922"/>
      <c r="I55" s="922"/>
      <c r="J55" s="915"/>
      <c r="K55" s="915"/>
      <c r="L55" s="915"/>
      <c r="M55" s="915"/>
      <c r="N55" s="915"/>
      <c r="O55" s="915"/>
      <c r="P55" s="915"/>
      <c r="Q55" s="484"/>
    </row>
    <row r="56" spans="1:17" s="95" customFormat="1" ht="15.75" hidden="1" customHeight="1" outlineLevel="1">
      <c r="A56" s="484"/>
      <c r="B56" s="916">
        <v>15</v>
      </c>
      <c r="C56" s="925"/>
      <c r="D56" s="921"/>
      <c r="E56" s="921" t="s">
        <v>19</v>
      </c>
      <c r="F56" s="923" t="str">
        <f>VLOOKUP(E56,$S$14:$T$18,2,0)</f>
        <v>-</v>
      </c>
      <c r="G56" s="84"/>
      <c r="H56" s="921"/>
      <c r="I56" s="921"/>
      <c r="J56" s="913">
        <f t="shared" ref="J56" si="14">SUM(K56:O58)</f>
        <v>0</v>
      </c>
      <c r="K56" s="913"/>
      <c r="L56" s="913"/>
      <c r="M56" s="913"/>
      <c r="N56" s="913"/>
      <c r="O56" s="913"/>
      <c r="P56" s="913"/>
      <c r="Q56" s="484"/>
    </row>
    <row r="57" spans="1:17" s="95" customFormat="1" ht="15.75" hidden="1" customHeight="1" outlineLevel="1">
      <c r="A57" s="484"/>
      <c r="B57" s="916"/>
      <c r="C57" s="925"/>
      <c r="D57" s="921"/>
      <c r="E57" s="921"/>
      <c r="F57" s="923"/>
      <c r="G57" s="87"/>
      <c r="H57" s="921"/>
      <c r="I57" s="921"/>
      <c r="J57" s="914"/>
      <c r="K57" s="914"/>
      <c r="L57" s="914"/>
      <c r="M57" s="914"/>
      <c r="N57" s="914"/>
      <c r="O57" s="914"/>
      <c r="P57" s="914"/>
      <c r="Q57" s="484"/>
    </row>
    <row r="58" spans="1:17" s="95" customFormat="1" ht="15.75" hidden="1" customHeight="1" outlineLevel="1">
      <c r="A58" s="484"/>
      <c r="B58" s="917"/>
      <c r="C58" s="926"/>
      <c r="D58" s="922"/>
      <c r="E58" s="922"/>
      <c r="F58" s="924"/>
      <c r="G58" s="92"/>
      <c r="H58" s="922"/>
      <c r="I58" s="922"/>
      <c r="J58" s="915"/>
      <c r="K58" s="915"/>
      <c r="L58" s="915"/>
      <c r="M58" s="915"/>
      <c r="N58" s="915"/>
      <c r="O58" s="915"/>
      <c r="P58" s="915"/>
      <c r="Q58" s="484"/>
    </row>
    <row r="59" spans="1:17" s="95" customFormat="1" ht="15.75" hidden="1" customHeight="1" outlineLevel="1">
      <c r="A59" s="484"/>
      <c r="B59" s="916">
        <v>16</v>
      </c>
      <c r="C59" s="925"/>
      <c r="D59" s="921"/>
      <c r="E59" s="921" t="s">
        <v>19</v>
      </c>
      <c r="F59" s="923"/>
      <c r="G59" s="84"/>
      <c r="H59" s="921"/>
      <c r="I59" s="921"/>
      <c r="J59" s="913">
        <f t="shared" ref="J59" si="15">SUM(K59:O61)</f>
        <v>0</v>
      </c>
      <c r="K59" s="913"/>
      <c r="L59" s="913"/>
      <c r="M59" s="913"/>
      <c r="N59" s="913"/>
      <c r="O59" s="913"/>
      <c r="P59" s="913"/>
      <c r="Q59" s="484"/>
    </row>
    <row r="60" spans="1:17" s="95" customFormat="1" ht="15.75" hidden="1" customHeight="1" outlineLevel="1">
      <c r="A60" s="484"/>
      <c r="B60" s="916"/>
      <c r="C60" s="925"/>
      <c r="D60" s="921"/>
      <c r="E60" s="921"/>
      <c r="F60" s="923"/>
      <c r="G60" s="87"/>
      <c r="H60" s="921"/>
      <c r="I60" s="921"/>
      <c r="J60" s="914"/>
      <c r="K60" s="914"/>
      <c r="L60" s="914"/>
      <c r="M60" s="914"/>
      <c r="N60" s="914"/>
      <c r="O60" s="914"/>
      <c r="P60" s="914"/>
      <c r="Q60" s="484"/>
    </row>
    <row r="61" spans="1:17" s="95" customFormat="1" ht="15.75" hidden="1" customHeight="1" outlineLevel="1">
      <c r="A61" s="484"/>
      <c r="B61" s="917"/>
      <c r="C61" s="926"/>
      <c r="D61" s="922"/>
      <c r="E61" s="922"/>
      <c r="F61" s="924"/>
      <c r="G61" s="92"/>
      <c r="H61" s="922"/>
      <c r="I61" s="922"/>
      <c r="J61" s="915"/>
      <c r="K61" s="915"/>
      <c r="L61" s="915"/>
      <c r="M61" s="915"/>
      <c r="N61" s="915"/>
      <c r="O61" s="915"/>
      <c r="P61" s="915"/>
      <c r="Q61" s="484"/>
    </row>
    <row r="62" spans="1:17" s="95" customFormat="1" ht="15.75" hidden="1" customHeight="1" outlineLevel="1">
      <c r="A62" s="484"/>
      <c r="B62" s="916">
        <v>17</v>
      </c>
      <c r="C62" s="925"/>
      <c r="D62" s="921"/>
      <c r="E62" s="921" t="s">
        <v>19</v>
      </c>
      <c r="F62" s="923" t="str">
        <f>VLOOKUP(E62,$S$14:$T$18,2,0)</f>
        <v>-</v>
      </c>
      <c r="G62" s="84"/>
      <c r="H62" s="921"/>
      <c r="I62" s="921"/>
      <c r="J62" s="913">
        <f t="shared" ref="J62" si="16">SUM(K62:O64)</f>
        <v>0</v>
      </c>
      <c r="K62" s="913"/>
      <c r="L62" s="913"/>
      <c r="M62" s="913"/>
      <c r="N62" s="913"/>
      <c r="O62" s="913"/>
      <c r="P62" s="913"/>
      <c r="Q62" s="484"/>
    </row>
    <row r="63" spans="1:17" s="95" customFormat="1" ht="15.75" hidden="1" customHeight="1" outlineLevel="1">
      <c r="A63" s="484"/>
      <c r="B63" s="916"/>
      <c r="C63" s="925"/>
      <c r="D63" s="921"/>
      <c r="E63" s="921"/>
      <c r="F63" s="923"/>
      <c r="G63" s="87"/>
      <c r="H63" s="921"/>
      <c r="I63" s="921"/>
      <c r="J63" s="914"/>
      <c r="K63" s="914"/>
      <c r="L63" s="914"/>
      <c r="M63" s="914"/>
      <c r="N63" s="914"/>
      <c r="O63" s="914"/>
      <c r="P63" s="914"/>
      <c r="Q63" s="484"/>
    </row>
    <row r="64" spans="1:17" s="95" customFormat="1" ht="15.75" hidden="1" customHeight="1" outlineLevel="1">
      <c r="A64" s="484"/>
      <c r="B64" s="917"/>
      <c r="C64" s="926"/>
      <c r="D64" s="922"/>
      <c r="E64" s="922"/>
      <c r="F64" s="924"/>
      <c r="G64" s="92"/>
      <c r="H64" s="922"/>
      <c r="I64" s="922"/>
      <c r="J64" s="915"/>
      <c r="K64" s="915"/>
      <c r="L64" s="915"/>
      <c r="M64" s="915"/>
      <c r="N64" s="915"/>
      <c r="O64" s="915"/>
      <c r="P64" s="915"/>
      <c r="Q64" s="484"/>
    </row>
    <row r="65" spans="1:17" s="95" customFormat="1" ht="15.75" hidden="1" customHeight="1" outlineLevel="1">
      <c r="A65" s="484"/>
      <c r="B65" s="916">
        <v>18</v>
      </c>
      <c r="C65" s="925"/>
      <c r="D65" s="921"/>
      <c r="E65" s="921" t="s">
        <v>19</v>
      </c>
      <c r="F65" s="923" t="str">
        <f>VLOOKUP(E65,$S$14:$T$18,2,0)</f>
        <v>-</v>
      </c>
      <c r="G65" s="84"/>
      <c r="H65" s="921"/>
      <c r="I65" s="921"/>
      <c r="J65" s="913">
        <f t="shared" ref="J65" si="17">SUM(K65:O67)</f>
        <v>0</v>
      </c>
      <c r="K65" s="913"/>
      <c r="L65" s="913"/>
      <c r="M65" s="913"/>
      <c r="N65" s="913"/>
      <c r="O65" s="913"/>
      <c r="P65" s="913"/>
      <c r="Q65" s="484"/>
    </row>
    <row r="66" spans="1:17" s="95" customFormat="1" ht="15.75" hidden="1" customHeight="1" outlineLevel="1">
      <c r="A66" s="484"/>
      <c r="B66" s="916"/>
      <c r="C66" s="925"/>
      <c r="D66" s="921"/>
      <c r="E66" s="921"/>
      <c r="F66" s="923"/>
      <c r="G66" s="87"/>
      <c r="H66" s="921"/>
      <c r="I66" s="921"/>
      <c r="J66" s="914"/>
      <c r="K66" s="914"/>
      <c r="L66" s="914"/>
      <c r="M66" s="914"/>
      <c r="N66" s="914"/>
      <c r="O66" s="914"/>
      <c r="P66" s="914"/>
      <c r="Q66" s="484"/>
    </row>
    <row r="67" spans="1:17" s="95" customFormat="1" ht="15.75" hidden="1" customHeight="1" outlineLevel="1">
      <c r="A67" s="484"/>
      <c r="B67" s="917"/>
      <c r="C67" s="926"/>
      <c r="D67" s="922"/>
      <c r="E67" s="922"/>
      <c r="F67" s="924"/>
      <c r="G67" s="92"/>
      <c r="H67" s="922"/>
      <c r="I67" s="922"/>
      <c r="J67" s="915"/>
      <c r="K67" s="915"/>
      <c r="L67" s="915"/>
      <c r="M67" s="915"/>
      <c r="N67" s="915"/>
      <c r="O67" s="915"/>
      <c r="P67" s="915"/>
      <c r="Q67" s="484"/>
    </row>
    <row r="68" spans="1:17" s="95" customFormat="1" ht="15.75" hidden="1" customHeight="1" outlineLevel="1">
      <c r="A68" s="484"/>
      <c r="B68" s="916">
        <v>19</v>
      </c>
      <c r="C68" s="925"/>
      <c r="D68" s="921"/>
      <c r="E68" s="921" t="s">
        <v>19</v>
      </c>
      <c r="F68" s="923" t="str">
        <f>VLOOKUP(E68,$S$14:$T$18,2,0)</f>
        <v>-</v>
      </c>
      <c r="G68" s="84"/>
      <c r="H68" s="921"/>
      <c r="I68" s="921"/>
      <c r="J68" s="913">
        <f t="shared" ref="J68" si="18">SUM(K68:O70)</f>
        <v>0</v>
      </c>
      <c r="K68" s="913"/>
      <c r="L68" s="913"/>
      <c r="M68" s="913"/>
      <c r="N68" s="913"/>
      <c r="O68" s="913"/>
      <c r="P68" s="913"/>
      <c r="Q68" s="484"/>
    </row>
    <row r="69" spans="1:17" s="95" customFormat="1" ht="15.75" hidden="1" customHeight="1" outlineLevel="1">
      <c r="A69" s="484"/>
      <c r="B69" s="916"/>
      <c r="C69" s="925"/>
      <c r="D69" s="921"/>
      <c r="E69" s="921"/>
      <c r="F69" s="923"/>
      <c r="G69" s="87"/>
      <c r="H69" s="921"/>
      <c r="I69" s="921"/>
      <c r="J69" s="914"/>
      <c r="K69" s="914"/>
      <c r="L69" s="914"/>
      <c r="M69" s="914"/>
      <c r="N69" s="914"/>
      <c r="O69" s="914"/>
      <c r="P69" s="914"/>
      <c r="Q69" s="484"/>
    </row>
    <row r="70" spans="1:17" s="95" customFormat="1" ht="15.75" hidden="1" customHeight="1" outlineLevel="1">
      <c r="A70" s="484"/>
      <c r="B70" s="917"/>
      <c r="C70" s="926"/>
      <c r="D70" s="922"/>
      <c r="E70" s="922"/>
      <c r="F70" s="924"/>
      <c r="G70" s="92"/>
      <c r="H70" s="922"/>
      <c r="I70" s="922"/>
      <c r="J70" s="915"/>
      <c r="K70" s="915"/>
      <c r="L70" s="915"/>
      <c r="M70" s="915"/>
      <c r="N70" s="915"/>
      <c r="O70" s="915"/>
      <c r="P70" s="915"/>
      <c r="Q70" s="484"/>
    </row>
    <row r="71" spans="1:17" s="95" customFormat="1" ht="15.75" hidden="1" customHeight="1" outlineLevel="1">
      <c r="A71" s="484"/>
      <c r="B71" s="916">
        <v>20</v>
      </c>
      <c r="C71" s="925"/>
      <c r="D71" s="921"/>
      <c r="E71" s="921" t="s">
        <v>19</v>
      </c>
      <c r="F71" s="923" t="str">
        <f>VLOOKUP(E71,$S$14:$T$18,2,0)</f>
        <v>-</v>
      </c>
      <c r="G71" s="84"/>
      <c r="H71" s="921"/>
      <c r="I71" s="921"/>
      <c r="J71" s="913">
        <f t="shared" ref="J71" si="19">SUM(K71:O73)</f>
        <v>0</v>
      </c>
      <c r="K71" s="913"/>
      <c r="L71" s="913"/>
      <c r="M71" s="913"/>
      <c r="N71" s="913"/>
      <c r="O71" s="913"/>
      <c r="P71" s="913"/>
      <c r="Q71" s="484"/>
    </row>
    <row r="72" spans="1:17" s="95" customFormat="1" ht="15.75" hidden="1" customHeight="1" outlineLevel="1">
      <c r="A72" s="484"/>
      <c r="B72" s="916"/>
      <c r="C72" s="925"/>
      <c r="D72" s="921"/>
      <c r="E72" s="921"/>
      <c r="F72" s="923"/>
      <c r="G72" s="87"/>
      <c r="H72" s="921"/>
      <c r="I72" s="921"/>
      <c r="J72" s="914"/>
      <c r="K72" s="914"/>
      <c r="L72" s="914"/>
      <c r="M72" s="914"/>
      <c r="N72" s="914"/>
      <c r="O72" s="914"/>
      <c r="P72" s="914"/>
      <c r="Q72" s="484"/>
    </row>
    <row r="73" spans="1:17" s="95" customFormat="1" ht="15.75" hidden="1" customHeight="1" outlineLevel="1">
      <c r="A73" s="484"/>
      <c r="B73" s="917"/>
      <c r="C73" s="926"/>
      <c r="D73" s="922"/>
      <c r="E73" s="922"/>
      <c r="F73" s="924"/>
      <c r="G73" s="92"/>
      <c r="H73" s="922"/>
      <c r="I73" s="922"/>
      <c r="J73" s="915"/>
      <c r="K73" s="915"/>
      <c r="L73" s="915"/>
      <c r="M73" s="915"/>
      <c r="N73" s="915"/>
      <c r="O73" s="915"/>
      <c r="P73" s="915"/>
      <c r="Q73" s="484"/>
    </row>
    <row r="74" spans="1:17" s="95" customFormat="1" ht="15.75" hidden="1" customHeight="1" outlineLevel="1">
      <c r="A74" s="484"/>
      <c r="B74" s="916">
        <v>21</v>
      </c>
      <c r="C74" s="925"/>
      <c r="D74" s="921"/>
      <c r="E74" s="921" t="s">
        <v>19</v>
      </c>
      <c r="F74" s="923" t="str">
        <f>VLOOKUP(E74,$S$14:$T$18,2,0)</f>
        <v>-</v>
      </c>
      <c r="G74" s="84"/>
      <c r="H74" s="921"/>
      <c r="I74" s="921"/>
      <c r="J74" s="913">
        <f t="shared" ref="J74" si="20">SUM(K74:O76)</f>
        <v>0</v>
      </c>
      <c r="K74" s="913"/>
      <c r="L74" s="913"/>
      <c r="M74" s="913"/>
      <c r="N74" s="913"/>
      <c r="O74" s="913"/>
      <c r="P74" s="913"/>
      <c r="Q74" s="484"/>
    </row>
    <row r="75" spans="1:17" s="95" customFormat="1" ht="15.75" hidden="1" customHeight="1" outlineLevel="1">
      <c r="A75" s="484"/>
      <c r="B75" s="916"/>
      <c r="C75" s="925"/>
      <c r="D75" s="921"/>
      <c r="E75" s="921"/>
      <c r="F75" s="923"/>
      <c r="G75" s="87"/>
      <c r="H75" s="921"/>
      <c r="I75" s="921"/>
      <c r="J75" s="914"/>
      <c r="K75" s="914"/>
      <c r="L75" s="914"/>
      <c r="M75" s="914"/>
      <c r="N75" s="914"/>
      <c r="O75" s="914"/>
      <c r="P75" s="914"/>
      <c r="Q75" s="484"/>
    </row>
    <row r="76" spans="1:17" s="95" customFormat="1" ht="15.75" hidden="1" customHeight="1" outlineLevel="1">
      <c r="A76" s="484"/>
      <c r="B76" s="917"/>
      <c r="C76" s="926"/>
      <c r="D76" s="922"/>
      <c r="E76" s="922"/>
      <c r="F76" s="924"/>
      <c r="G76" s="92"/>
      <c r="H76" s="922"/>
      <c r="I76" s="922"/>
      <c r="J76" s="915"/>
      <c r="K76" s="915"/>
      <c r="L76" s="915"/>
      <c r="M76" s="915"/>
      <c r="N76" s="915"/>
      <c r="O76" s="915"/>
      <c r="P76" s="915"/>
      <c r="Q76" s="484"/>
    </row>
    <row r="77" spans="1:17" s="95" customFormat="1" ht="15.75" hidden="1" customHeight="1" outlineLevel="1">
      <c r="A77" s="484"/>
      <c r="B77" s="916">
        <v>22</v>
      </c>
      <c r="C77" s="925"/>
      <c r="D77" s="921"/>
      <c r="E77" s="921" t="s">
        <v>19</v>
      </c>
      <c r="F77" s="923" t="str">
        <f>VLOOKUP(E77,$S$14:$T$18,2,0)</f>
        <v>-</v>
      </c>
      <c r="G77" s="84"/>
      <c r="H77" s="921"/>
      <c r="I77" s="921"/>
      <c r="J77" s="913">
        <f t="shared" ref="J77" si="21">SUM(K77:O79)</f>
        <v>0</v>
      </c>
      <c r="K77" s="913"/>
      <c r="L77" s="913"/>
      <c r="M77" s="913"/>
      <c r="N77" s="913"/>
      <c r="O77" s="913"/>
      <c r="P77" s="913"/>
      <c r="Q77" s="484"/>
    </row>
    <row r="78" spans="1:17" s="95" customFormat="1" ht="15.75" hidden="1" customHeight="1" outlineLevel="1">
      <c r="A78" s="484"/>
      <c r="B78" s="916"/>
      <c r="C78" s="925"/>
      <c r="D78" s="921"/>
      <c r="E78" s="921"/>
      <c r="F78" s="923"/>
      <c r="G78" s="87"/>
      <c r="H78" s="921"/>
      <c r="I78" s="921"/>
      <c r="J78" s="914"/>
      <c r="K78" s="914"/>
      <c r="L78" s="914"/>
      <c r="M78" s="914"/>
      <c r="N78" s="914"/>
      <c r="O78" s="914"/>
      <c r="P78" s="914"/>
      <c r="Q78" s="484"/>
    </row>
    <row r="79" spans="1:17" s="95" customFormat="1" ht="15.75" hidden="1" customHeight="1" outlineLevel="1">
      <c r="A79" s="484"/>
      <c r="B79" s="917"/>
      <c r="C79" s="926"/>
      <c r="D79" s="922"/>
      <c r="E79" s="922"/>
      <c r="F79" s="924"/>
      <c r="G79" s="92"/>
      <c r="H79" s="922"/>
      <c r="I79" s="922"/>
      <c r="J79" s="915"/>
      <c r="K79" s="915"/>
      <c r="L79" s="915"/>
      <c r="M79" s="915"/>
      <c r="N79" s="915"/>
      <c r="O79" s="915"/>
      <c r="P79" s="915"/>
      <c r="Q79" s="484"/>
    </row>
    <row r="80" spans="1:17" s="95" customFormat="1" ht="15.75" hidden="1" customHeight="1" outlineLevel="1">
      <c r="A80" s="484"/>
      <c r="B80" s="916">
        <v>23</v>
      </c>
      <c r="C80" s="925"/>
      <c r="D80" s="921"/>
      <c r="E80" s="921" t="s">
        <v>19</v>
      </c>
      <c r="F80" s="923" t="str">
        <f>VLOOKUP(E80,$S$14:$T$18,2,0)</f>
        <v>-</v>
      </c>
      <c r="G80" s="84"/>
      <c r="H80" s="921"/>
      <c r="I80" s="921"/>
      <c r="J80" s="913">
        <f t="shared" ref="J80" si="22">SUM(K80:O82)</f>
        <v>0</v>
      </c>
      <c r="K80" s="913"/>
      <c r="L80" s="913"/>
      <c r="M80" s="913"/>
      <c r="N80" s="913"/>
      <c r="O80" s="913"/>
      <c r="P80" s="913"/>
      <c r="Q80" s="484"/>
    </row>
    <row r="81" spans="1:17" s="95" customFormat="1" ht="15.75" hidden="1" customHeight="1" outlineLevel="1">
      <c r="A81" s="484"/>
      <c r="B81" s="916"/>
      <c r="C81" s="925"/>
      <c r="D81" s="921"/>
      <c r="E81" s="921"/>
      <c r="F81" s="923"/>
      <c r="G81" s="87"/>
      <c r="H81" s="921"/>
      <c r="I81" s="921"/>
      <c r="J81" s="914"/>
      <c r="K81" s="914"/>
      <c r="L81" s="914"/>
      <c r="M81" s="914"/>
      <c r="N81" s="914"/>
      <c r="O81" s="914"/>
      <c r="P81" s="914"/>
      <c r="Q81" s="484"/>
    </row>
    <row r="82" spans="1:17" s="95" customFormat="1" ht="15.75" hidden="1" customHeight="1" outlineLevel="1">
      <c r="A82" s="484"/>
      <c r="B82" s="917"/>
      <c r="C82" s="926"/>
      <c r="D82" s="922"/>
      <c r="E82" s="922"/>
      <c r="F82" s="924"/>
      <c r="G82" s="92"/>
      <c r="H82" s="922"/>
      <c r="I82" s="922"/>
      <c r="J82" s="915"/>
      <c r="K82" s="915"/>
      <c r="L82" s="915"/>
      <c r="M82" s="915"/>
      <c r="N82" s="915"/>
      <c r="O82" s="915"/>
      <c r="P82" s="915"/>
      <c r="Q82" s="484"/>
    </row>
    <row r="83" spans="1:17" s="95" customFormat="1" ht="15.75" hidden="1" customHeight="1" outlineLevel="1">
      <c r="A83" s="484"/>
      <c r="B83" s="916">
        <v>24</v>
      </c>
      <c r="C83" s="925"/>
      <c r="D83" s="921"/>
      <c r="E83" s="921" t="s">
        <v>19</v>
      </c>
      <c r="F83" s="923" t="str">
        <f>VLOOKUP(E83,$S$14:$T$18,2,0)</f>
        <v>-</v>
      </c>
      <c r="G83" s="84"/>
      <c r="H83" s="921"/>
      <c r="I83" s="921"/>
      <c r="J83" s="913">
        <f t="shared" ref="J83" si="23">SUM(K83:O85)</f>
        <v>0</v>
      </c>
      <c r="K83" s="913"/>
      <c r="L83" s="913"/>
      <c r="M83" s="913"/>
      <c r="N83" s="913"/>
      <c r="O83" s="913"/>
      <c r="P83" s="913"/>
      <c r="Q83" s="484"/>
    </row>
    <row r="84" spans="1:17" s="95" customFormat="1" ht="15.75" hidden="1" customHeight="1" outlineLevel="1">
      <c r="A84" s="484"/>
      <c r="B84" s="916"/>
      <c r="C84" s="925"/>
      <c r="D84" s="921"/>
      <c r="E84" s="921"/>
      <c r="F84" s="923"/>
      <c r="G84" s="87"/>
      <c r="H84" s="921"/>
      <c r="I84" s="921"/>
      <c r="J84" s="914"/>
      <c r="K84" s="914"/>
      <c r="L84" s="914"/>
      <c r="M84" s="914"/>
      <c r="N84" s="914"/>
      <c r="O84" s="914"/>
      <c r="P84" s="914"/>
      <c r="Q84" s="484"/>
    </row>
    <row r="85" spans="1:17" s="95" customFormat="1" ht="15.75" hidden="1" customHeight="1" outlineLevel="1">
      <c r="A85" s="484"/>
      <c r="B85" s="917"/>
      <c r="C85" s="926"/>
      <c r="D85" s="922"/>
      <c r="E85" s="922"/>
      <c r="F85" s="924"/>
      <c r="G85" s="92"/>
      <c r="H85" s="922"/>
      <c r="I85" s="922"/>
      <c r="J85" s="915"/>
      <c r="K85" s="915"/>
      <c r="L85" s="915"/>
      <c r="M85" s="915"/>
      <c r="N85" s="915"/>
      <c r="O85" s="915"/>
      <c r="P85" s="915"/>
      <c r="Q85" s="484"/>
    </row>
    <row r="86" spans="1:17" s="95" customFormat="1" ht="15.75" hidden="1" customHeight="1" outlineLevel="1">
      <c r="A86" s="484"/>
      <c r="B86" s="916">
        <v>25</v>
      </c>
      <c r="C86" s="925"/>
      <c r="D86" s="921"/>
      <c r="E86" s="921" t="s">
        <v>19</v>
      </c>
      <c r="F86" s="923" t="str">
        <f>VLOOKUP(E86,$S$14:$T$18,2,0)</f>
        <v>-</v>
      </c>
      <c r="G86" s="84"/>
      <c r="H86" s="921"/>
      <c r="I86" s="921"/>
      <c r="J86" s="913">
        <f t="shared" ref="J86" si="24">SUM(K86:O88)</f>
        <v>0</v>
      </c>
      <c r="K86" s="913"/>
      <c r="L86" s="913"/>
      <c r="M86" s="913"/>
      <c r="N86" s="913"/>
      <c r="O86" s="913"/>
      <c r="P86" s="913"/>
      <c r="Q86" s="484"/>
    </row>
    <row r="87" spans="1:17" s="95" customFormat="1" ht="15.75" hidden="1" customHeight="1" outlineLevel="1">
      <c r="A87" s="484"/>
      <c r="B87" s="916"/>
      <c r="C87" s="925"/>
      <c r="D87" s="921"/>
      <c r="E87" s="921"/>
      <c r="F87" s="923"/>
      <c r="G87" s="87"/>
      <c r="H87" s="921"/>
      <c r="I87" s="921"/>
      <c r="J87" s="914"/>
      <c r="K87" s="914"/>
      <c r="L87" s="914"/>
      <c r="M87" s="914"/>
      <c r="N87" s="914"/>
      <c r="O87" s="914"/>
      <c r="P87" s="914"/>
      <c r="Q87" s="484"/>
    </row>
    <row r="88" spans="1:17" s="95" customFormat="1" ht="15.75" hidden="1" customHeight="1" outlineLevel="1">
      <c r="A88" s="484"/>
      <c r="B88" s="917"/>
      <c r="C88" s="926"/>
      <c r="D88" s="922"/>
      <c r="E88" s="922"/>
      <c r="F88" s="924"/>
      <c r="G88" s="92"/>
      <c r="H88" s="922"/>
      <c r="I88" s="922"/>
      <c r="J88" s="915"/>
      <c r="K88" s="915"/>
      <c r="L88" s="915"/>
      <c r="M88" s="915"/>
      <c r="N88" s="915"/>
      <c r="O88" s="915"/>
      <c r="P88" s="915"/>
      <c r="Q88" s="484"/>
    </row>
    <row r="89" spans="1:17" s="95" customFormat="1" ht="15.75" hidden="1" customHeight="1" outlineLevel="1">
      <c r="A89" s="484"/>
      <c r="B89" s="916">
        <v>26</v>
      </c>
      <c r="C89" s="925"/>
      <c r="D89" s="921"/>
      <c r="E89" s="921" t="s">
        <v>19</v>
      </c>
      <c r="F89" s="923" t="str">
        <f>VLOOKUP(E89,$S$14:$T$18,2,0)</f>
        <v>-</v>
      </c>
      <c r="G89" s="84"/>
      <c r="H89" s="921"/>
      <c r="I89" s="921"/>
      <c r="J89" s="913">
        <f t="shared" ref="J89" si="25">SUM(K89:O91)</f>
        <v>0</v>
      </c>
      <c r="K89" s="913"/>
      <c r="L89" s="913"/>
      <c r="M89" s="913"/>
      <c r="N89" s="913"/>
      <c r="O89" s="913"/>
      <c r="P89" s="913"/>
      <c r="Q89" s="484"/>
    </row>
    <row r="90" spans="1:17" s="95" customFormat="1" ht="15.75" hidden="1" customHeight="1" outlineLevel="1">
      <c r="A90" s="484"/>
      <c r="B90" s="916"/>
      <c r="C90" s="925"/>
      <c r="D90" s="921"/>
      <c r="E90" s="921"/>
      <c r="F90" s="923"/>
      <c r="G90" s="87"/>
      <c r="H90" s="921"/>
      <c r="I90" s="921"/>
      <c r="J90" s="914"/>
      <c r="K90" s="914"/>
      <c r="L90" s="914"/>
      <c r="M90" s="914"/>
      <c r="N90" s="914"/>
      <c r="O90" s="914"/>
      <c r="P90" s="914"/>
      <c r="Q90" s="484"/>
    </row>
    <row r="91" spans="1:17" s="95" customFormat="1" ht="15.75" hidden="1" customHeight="1" outlineLevel="1">
      <c r="A91" s="484"/>
      <c r="B91" s="917"/>
      <c r="C91" s="926"/>
      <c r="D91" s="922"/>
      <c r="E91" s="922"/>
      <c r="F91" s="924"/>
      <c r="G91" s="92"/>
      <c r="H91" s="922"/>
      <c r="I91" s="922"/>
      <c r="J91" s="915"/>
      <c r="K91" s="915"/>
      <c r="L91" s="915"/>
      <c r="M91" s="915"/>
      <c r="N91" s="915"/>
      <c r="O91" s="915"/>
      <c r="P91" s="915"/>
      <c r="Q91" s="484"/>
    </row>
    <row r="92" spans="1:17" s="95" customFormat="1" ht="15.75" hidden="1" customHeight="1" outlineLevel="1">
      <c r="A92" s="484"/>
      <c r="B92" s="916">
        <v>27</v>
      </c>
      <c r="C92" s="925"/>
      <c r="D92" s="921"/>
      <c r="E92" s="921" t="s">
        <v>19</v>
      </c>
      <c r="F92" s="923" t="str">
        <f>VLOOKUP(E92,$S$14:$T$18,2,0)</f>
        <v>-</v>
      </c>
      <c r="G92" s="84"/>
      <c r="H92" s="921"/>
      <c r="I92" s="921"/>
      <c r="J92" s="913">
        <f t="shared" ref="J92" si="26">SUM(K92:O94)</f>
        <v>0</v>
      </c>
      <c r="K92" s="913"/>
      <c r="L92" s="913"/>
      <c r="M92" s="913"/>
      <c r="N92" s="913"/>
      <c r="O92" s="913"/>
      <c r="P92" s="913"/>
      <c r="Q92" s="484"/>
    </row>
    <row r="93" spans="1:17" s="95" customFormat="1" ht="15.75" hidden="1" customHeight="1" outlineLevel="1">
      <c r="A93" s="484"/>
      <c r="B93" s="916"/>
      <c r="C93" s="925"/>
      <c r="D93" s="921"/>
      <c r="E93" s="921"/>
      <c r="F93" s="923"/>
      <c r="G93" s="87"/>
      <c r="H93" s="921"/>
      <c r="I93" s="921"/>
      <c r="J93" s="914"/>
      <c r="K93" s="914"/>
      <c r="L93" s="914"/>
      <c r="M93" s="914"/>
      <c r="N93" s="914"/>
      <c r="O93" s="914"/>
      <c r="P93" s="914"/>
      <c r="Q93" s="484"/>
    </row>
    <row r="94" spans="1:17" s="95" customFormat="1" ht="15.75" hidden="1" customHeight="1" outlineLevel="1">
      <c r="A94" s="484"/>
      <c r="B94" s="917"/>
      <c r="C94" s="926"/>
      <c r="D94" s="922"/>
      <c r="E94" s="922"/>
      <c r="F94" s="924"/>
      <c r="G94" s="92"/>
      <c r="H94" s="922"/>
      <c r="I94" s="922"/>
      <c r="J94" s="915"/>
      <c r="K94" s="915"/>
      <c r="L94" s="915"/>
      <c r="M94" s="915"/>
      <c r="N94" s="915"/>
      <c r="O94" s="915"/>
      <c r="P94" s="915"/>
      <c r="Q94" s="484"/>
    </row>
    <row r="95" spans="1:17" s="95" customFormat="1" ht="15.75" hidden="1" customHeight="1" outlineLevel="1">
      <c r="A95" s="484"/>
      <c r="B95" s="916">
        <v>28</v>
      </c>
      <c r="C95" s="925"/>
      <c r="D95" s="921"/>
      <c r="E95" s="921" t="s">
        <v>19</v>
      </c>
      <c r="F95" s="923" t="str">
        <f>VLOOKUP(E95,$S$14:$T$18,2,0)</f>
        <v>-</v>
      </c>
      <c r="G95" s="84"/>
      <c r="H95" s="921"/>
      <c r="I95" s="921"/>
      <c r="J95" s="913">
        <f t="shared" ref="J95" si="27">SUM(K95:O97)</f>
        <v>0</v>
      </c>
      <c r="K95" s="913"/>
      <c r="L95" s="913"/>
      <c r="M95" s="913"/>
      <c r="N95" s="913"/>
      <c r="O95" s="913"/>
      <c r="P95" s="913"/>
      <c r="Q95" s="484"/>
    </row>
    <row r="96" spans="1:17" s="95" customFormat="1" ht="15.75" hidden="1" customHeight="1" outlineLevel="1">
      <c r="A96" s="484"/>
      <c r="B96" s="916"/>
      <c r="C96" s="925"/>
      <c r="D96" s="921"/>
      <c r="E96" s="921"/>
      <c r="F96" s="923"/>
      <c r="G96" s="87"/>
      <c r="H96" s="921"/>
      <c r="I96" s="921"/>
      <c r="J96" s="914"/>
      <c r="K96" s="914"/>
      <c r="L96" s="914"/>
      <c r="M96" s="914"/>
      <c r="N96" s="914"/>
      <c r="O96" s="914"/>
      <c r="P96" s="914"/>
      <c r="Q96" s="484"/>
    </row>
    <row r="97" spans="1:17" s="95" customFormat="1" ht="15.75" hidden="1" customHeight="1" outlineLevel="1">
      <c r="A97" s="484"/>
      <c r="B97" s="917"/>
      <c r="C97" s="926"/>
      <c r="D97" s="922"/>
      <c r="E97" s="922"/>
      <c r="F97" s="924"/>
      <c r="G97" s="92"/>
      <c r="H97" s="922"/>
      <c r="I97" s="922"/>
      <c r="J97" s="915"/>
      <c r="K97" s="915"/>
      <c r="L97" s="915"/>
      <c r="M97" s="915"/>
      <c r="N97" s="915"/>
      <c r="O97" s="915"/>
      <c r="P97" s="915"/>
      <c r="Q97" s="484"/>
    </row>
    <row r="98" spans="1:17" s="95" customFormat="1" ht="15.75" hidden="1" customHeight="1" outlineLevel="1">
      <c r="A98" s="484"/>
      <c r="B98" s="916">
        <v>29</v>
      </c>
      <c r="C98" s="925"/>
      <c r="D98" s="921"/>
      <c r="E98" s="921" t="s">
        <v>19</v>
      </c>
      <c r="F98" s="923" t="str">
        <f>VLOOKUP(E98,$S$14:$T$18,2,0)</f>
        <v>-</v>
      </c>
      <c r="G98" s="84"/>
      <c r="H98" s="921"/>
      <c r="I98" s="921"/>
      <c r="J98" s="913">
        <f t="shared" ref="J98" si="28">SUM(K98:O100)</f>
        <v>0</v>
      </c>
      <c r="K98" s="913"/>
      <c r="L98" s="913"/>
      <c r="M98" s="913"/>
      <c r="N98" s="913"/>
      <c r="O98" s="913"/>
      <c r="P98" s="913"/>
      <c r="Q98" s="484"/>
    </row>
    <row r="99" spans="1:17" s="95" customFormat="1" ht="15.75" hidden="1" customHeight="1" outlineLevel="1">
      <c r="A99" s="484"/>
      <c r="B99" s="916"/>
      <c r="C99" s="925"/>
      <c r="D99" s="921"/>
      <c r="E99" s="921"/>
      <c r="F99" s="923"/>
      <c r="G99" s="87"/>
      <c r="H99" s="921"/>
      <c r="I99" s="921"/>
      <c r="J99" s="914"/>
      <c r="K99" s="914"/>
      <c r="L99" s="914"/>
      <c r="M99" s="914"/>
      <c r="N99" s="914"/>
      <c r="O99" s="914"/>
      <c r="P99" s="914"/>
      <c r="Q99" s="484"/>
    </row>
    <row r="100" spans="1:17" s="95" customFormat="1" ht="15.75" hidden="1" customHeight="1" outlineLevel="1">
      <c r="A100" s="484"/>
      <c r="B100" s="917"/>
      <c r="C100" s="926"/>
      <c r="D100" s="922"/>
      <c r="E100" s="922"/>
      <c r="F100" s="924"/>
      <c r="G100" s="92"/>
      <c r="H100" s="922"/>
      <c r="I100" s="922"/>
      <c r="J100" s="915"/>
      <c r="K100" s="915"/>
      <c r="L100" s="915"/>
      <c r="M100" s="915"/>
      <c r="N100" s="915"/>
      <c r="O100" s="915"/>
      <c r="P100" s="915"/>
      <c r="Q100" s="484"/>
    </row>
    <row r="101" spans="1:17" s="95" customFormat="1" ht="15.75" hidden="1" customHeight="1" outlineLevel="1">
      <c r="A101" s="484"/>
      <c r="B101" s="916">
        <v>30</v>
      </c>
      <c r="C101" s="925"/>
      <c r="D101" s="921"/>
      <c r="E101" s="921" t="s">
        <v>19</v>
      </c>
      <c r="F101" s="923" t="str">
        <f>VLOOKUP(E101,$S$14:$T$18,2,0)</f>
        <v>-</v>
      </c>
      <c r="G101" s="84"/>
      <c r="H101" s="921"/>
      <c r="I101" s="921"/>
      <c r="J101" s="913">
        <f t="shared" ref="J101" si="29">SUM(K101:O103)</f>
        <v>0</v>
      </c>
      <c r="K101" s="913"/>
      <c r="L101" s="913"/>
      <c r="M101" s="913"/>
      <c r="N101" s="913"/>
      <c r="O101" s="913"/>
      <c r="P101" s="913"/>
      <c r="Q101" s="484"/>
    </row>
    <row r="102" spans="1:17" s="95" customFormat="1" ht="15.75" hidden="1" customHeight="1" outlineLevel="1">
      <c r="A102" s="484"/>
      <c r="B102" s="916"/>
      <c r="C102" s="925"/>
      <c r="D102" s="921"/>
      <c r="E102" s="921"/>
      <c r="F102" s="923"/>
      <c r="G102" s="87"/>
      <c r="H102" s="921"/>
      <c r="I102" s="921"/>
      <c r="J102" s="914"/>
      <c r="K102" s="914"/>
      <c r="L102" s="914"/>
      <c r="M102" s="914"/>
      <c r="N102" s="914"/>
      <c r="O102" s="914"/>
      <c r="P102" s="914"/>
      <c r="Q102" s="484"/>
    </row>
    <row r="103" spans="1:17" s="95" customFormat="1" ht="15.75" hidden="1" customHeight="1" outlineLevel="1">
      <c r="A103" s="484"/>
      <c r="B103" s="917"/>
      <c r="C103" s="926"/>
      <c r="D103" s="922"/>
      <c r="E103" s="922"/>
      <c r="F103" s="924"/>
      <c r="G103" s="92"/>
      <c r="H103" s="922"/>
      <c r="I103" s="922"/>
      <c r="J103" s="915"/>
      <c r="K103" s="915"/>
      <c r="L103" s="915"/>
      <c r="M103" s="915"/>
      <c r="N103" s="915"/>
      <c r="O103" s="915"/>
      <c r="P103" s="915"/>
      <c r="Q103" s="484"/>
    </row>
    <row r="104" spans="1:17" s="95" customFormat="1" ht="15.75" hidden="1" customHeight="1" outlineLevel="1">
      <c r="A104" s="484"/>
      <c r="B104" s="916">
        <v>31</v>
      </c>
      <c r="C104" s="925"/>
      <c r="D104" s="921"/>
      <c r="E104" s="921" t="s">
        <v>19</v>
      </c>
      <c r="F104" s="923" t="str">
        <f>VLOOKUP(E104,$S$14:$T$18,2,0)</f>
        <v>-</v>
      </c>
      <c r="G104" s="84"/>
      <c r="H104" s="921"/>
      <c r="I104" s="921"/>
      <c r="J104" s="913">
        <f t="shared" ref="J104" si="30">SUM(K104:O106)</f>
        <v>0</v>
      </c>
      <c r="K104" s="913"/>
      <c r="L104" s="913"/>
      <c r="M104" s="913"/>
      <c r="N104" s="913"/>
      <c r="O104" s="913"/>
      <c r="P104" s="913"/>
      <c r="Q104" s="484"/>
    </row>
    <row r="105" spans="1:17" s="95" customFormat="1" ht="15.75" hidden="1" customHeight="1" outlineLevel="1">
      <c r="A105" s="484"/>
      <c r="B105" s="916"/>
      <c r="C105" s="925"/>
      <c r="D105" s="921"/>
      <c r="E105" s="921"/>
      <c r="F105" s="923"/>
      <c r="G105" s="87"/>
      <c r="H105" s="921"/>
      <c r="I105" s="921"/>
      <c r="J105" s="914"/>
      <c r="K105" s="914"/>
      <c r="L105" s="914"/>
      <c r="M105" s="914"/>
      <c r="N105" s="914"/>
      <c r="O105" s="914"/>
      <c r="P105" s="914"/>
      <c r="Q105" s="484"/>
    </row>
    <row r="106" spans="1:17" s="95" customFormat="1" ht="15.75" hidden="1" customHeight="1" outlineLevel="1">
      <c r="A106" s="484"/>
      <c r="B106" s="917"/>
      <c r="C106" s="926"/>
      <c r="D106" s="922"/>
      <c r="E106" s="922"/>
      <c r="F106" s="924"/>
      <c r="G106" s="92"/>
      <c r="H106" s="922"/>
      <c r="I106" s="922"/>
      <c r="J106" s="915"/>
      <c r="K106" s="915"/>
      <c r="L106" s="915"/>
      <c r="M106" s="915"/>
      <c r="N106" s="915"/>
      <c r="O106" s="915"/>
      <c r="P106" s="915"/>
      <c r="Q106" s="484"/>
    </row>
    <row r="107" spans="1:17" s="95" customFormat="1" ht="15.75" hidden="1" customHeight="1" outlineLevel="1">
      <c r="A107" s="484"/>
      <c r="B107" s="916">
        <v>32</v>
      </c>
      <c r="C107" s="925"/>
      <c r="D107" s="921"/>
      <c r="E107" s="921" t="s">
        <v>19</v>
      </c>
      <c r="F107" s="923" t="str">
        <f>VLOOKUP(E107,$S$14:$T$18,2,0)</f>
        <v>-</v>
      </c>
      <c r="G107" s="84"/>
      <c r="H107" s="921"/>
      <c r="I107" s="921"/>
      <c r="J107" s="913">
        <f t="shared" ref="J107" si="31">SUM(K107:O109)</f>
        <v>0</v>
      </c>
      <c r="K107" s="913"/>
      <c r="L107" s="913"/>
      <c r="M107" s="913"/>
      <c r="N107" s="913"/>
      <c r="O107" s="913"/>
      <c r="P107" s="913"/>
      <c r="Q107" s="484"/>
    </row>
    <row r="108" spans="1:17" s="95" customFormat="1" ht="15.75" hidden="1" customHeight="1" outlineLevel="1">
      <c r="A108" s="484"/>
      <c r="B108" s="916"/>
      <c r="C108" s="925"/>
      <c r="D108" s="921"/>
      <c r="E108" s="921"/>
      <c r="F108" s="923"/>
      <c r="G108" s="87"/>
      <c r="H108" s="921"/>
      <c r="I108" s="921"/>
      <c r="J108" s="914"/>
      <c r="K108" s="914"/>
      <c r="L108" s="914"/>
      <c r="M108" s="914"/>
      <c r="N108" s="914"/>
      <c r="O108" s="914"/>
      <c r="P108" s="914"/>
      <c r="Q108" s="484"/>
    </row>
    <row r="109" spans="1:17" s="95" customFormat="1" ht="15.75" hidden="1" customHeight="1" outlineLevel="1">
      <c r="A109" s="484"/>
      <c r="B109" s="917"/>
      <c r="C109" s="926"/>
      <c r="D109" s="922"/>
      <c r="E109" s="922"/>
      <c r="F109" s="924"/>
      <c r="G109" s="92"/>
      <c r="H109" s="922"/>
      <c r="I109" s="922"/>
      <c r="J109" s="915"/>
      <c r="K109" s="915"/>
      <c r="L109" s="915"/>
      <c r="M109" s="915"/>
      <c r="N109" s="915"/>
      <c r="O109" s="915"/>
      <c r="P109" s="915"/>
      <c r="Q109" s="484"/>
    </row>
    <row r="110" spans="1:17" s="95" customFormat="1" ht="15.75" hidden="1" customHeight="1" outlineLevel="1">
      <c r="A110" s="484"/>
      <c r="B110" s="916">
        <v>33</v>
      </c>
      <c r="C110" s="925"/>
      <c r="D110" s="921"/>
      <c r="E110" s="921" t="s">
        <v>19</v>
      </c>
      <c r="F110" s="923" t="str">
        <f>VLOOKUP(E110,$S$14:$T$18,2,0)</f>
        <v>-</v>
      </c>
      <c r="G110" s="84"/>
      <c r="H110" s="921"/>
      <c r="I110" s="921"/>
      <c r="J110" s="913">
        <f t="shared" ref="J110" si="32">SUM(K110:O112)</f>
        <v>0</v>
      </c>
      <c r="K110" s="913"/>
      <c r="L110" s="913"/>
      <c r="M110" s="913"/>
      <c r="N110" s="913"/>
      <c r="O110" s="913"/>
      <c r="P110" s="913"/>
      <c r="Q110" s="484"/>
    </row>
    <row r="111" spans="1:17" s="95" customFormat="1" ht="15.75" hidden="1" customHeight="1" outlineLevel="1">
      <c r="A111" s="484"/>
      <c r="B111" s="916"/>
      <c r="C111" s="925"/>
      <c r="D111" s="921"/>
      <c r="E111" s="921"/>
      <c r="F111" s="923"/>
      <c r="G111" s="87"/>
      <c r="H111" s="921"/>
      <c r="I111" s="921"/>
      <c r="J111" s="914"/>
      <c r="K111" s="914"/>
      <c r="L111" s="914"/>
      <c r="M111" s="914"/>
      <c r="N111" s="914"/>
      <c r="O111" s="914"/>
      <c r="P111" s="914"/>
      <c r="Q111" s="484"/>
    </row>
    <row r="112" spans="1:17" s="95" customFormat="1" ht="15.75" hidden="1" customHeight="1" outlineLevel="1">
      <c r="A112" s="484"/>
      <c r="B112" s="917"/>
      <c r="C112" s="926"/>
      <c r="D112" s="922"/>
      <c r="E112" s="922"/>
      <c r="F112" s="924"/>
      <c r="G112" s="92"/>
      <c r="H112" s="922"/>
      <c r="I112" s="922"/>
      <c r="J112" s="915"/>
      <c r="K112" s="915"/>
      <c r="L112" s="915"/>
      <c r="M112" s="915"/>
      <c r="N112" s="915"/>
      <c r="O112" s="915"/>
      <c r="P112" s="915"/>
      <c r="Q112" s="484"/>
    </row>
    <row r="113" spans="1:17" s="95" customFormat="1" ht="15.75" hidden="1" customHeight="1" outlineLevel="1">
      <c r="A113" s="484"/>
      <c r="B113" s="916">
        <v>34</v>
      </c>
      <c r="C113" s="925"/>
      <c r="D113" s="921"/>
      <c r="E113" s="921" t="s">
        <v>19</v>
      </c>
      <c r="F113" s="923" t="str">
        <f>VLOOKUP(E113,$S$14:$T$18,2,0)</f>
        <v>-</v>
      </c>
      <c r="G113" s="84"/>
      <c r="H113" s="921"/>
      <c r="I113" s="921"/>
      <c r="J113" s="913">
        <f t="shared" ref="J113" si="33">SUM(K113:O115)</f>
        <v>0</v>
      </c>
      <c r="K113" s="913"/>
      <c r="L113" s="913"/>
      <c r="M113" s="913"/>
      <c r="N113" s="913"/>
      <c r="O113" s="913"/>
      <c r="P113" s="913"/>
      <c r="Q113" s="484"/>
    </row>
    <row r="114" spans="1:17" s="95" customFormat="1" ht="15.75" hidden="1" customHeight="1" outlineLevel="1">
      <c r="A114" s="484"/>
      <c r="B114" s="916"/>
      <c r="C114" s="925"/>
      <c r="D114" s="921"/>
      <c r="E114" s="921"/>
      <c r="F114" s="923"/>
      <c r="G114" s="87"/>
      <c r="H114" s="921"/>
      <c r="I114" s="921"/>
      <c r="J114" s="914"/>
      <c r="K114" s="914"/>
      <c r="L114" s="914"/>
      <c r="M114" s="914"/>
      <c r="N114" s="914"/>
      <c r="O114" s="914"/>
      <c r="P114" s="914"/>
      <c r="Q114" s="484"/>
    </row>
    <row r="115" spans="1:17" s="95" customFormat="1" ht="15.75" hidden="1" customHeight="1" outlineLevel="1">
      <c r="A115" s="484"/>
      <c r="B115" s="917"/>
      <c r="C115" s="926"/>
      <c r="D115" s="922"/>
      <c r="E115" s="922"/>
      <c r="F115" s="924"/>
      <c r="G115" s="92"/>
      <c r="H115" s="922"/>
      <c r="I115" s="922"/>
      <c r="J115" s="915"/>
      <c r="K115" s="915"/>
      <c r="L115" s="915"/>
      <c r="M115" s="915"/>
      <c r="N115" s="915"/>
      <c r="O115" s="915"/>
      <c r="P115" s="915"/>
      <c r="Q115" s="484"/>
    </row>
    <row r="116" spans="1:17" s="95" customFormat="1" ht="15.75" hidden="1" customHeight="1" outlineLevel="1">
      <c r="A116" s="484"/>
      <c r="B116" s="916">
        <v>35</v>
      </c>
      <c r="C116" s="925"/>
      <c r="D116" s="921"/>
      <c r="E116" s="921" t="s">
        <v>19</v>
      </c>
      <c r="F116" s="923" t="str">
        <f>VLOOKUP(E116,$S$14:$T$18,2,0)</f>
        <v>-</v>
      </c>
      <c r="G116" s="84"/>
      <c r="H116" s="921"/>
      <c r="I116" s="921"/>
      <c r="J116" s="913">
        <f t="shared" ref="J116" si="34">SUM(K116:O118)</f>
        <v>0</v>
      </c>
      <c r="K116" s="913"/>
      <c r="L116" s="913"/>
      <c r="M116" s="913"/>
      <c r="N116" s="913"/>
      <c r="O116" s="913"/>
      <c r="P116" s="913"/>
      <c r="Q116" s="484"/>
    </row>
    <row r="117" spans="1:17" s="95" customFormat="1" ht="15.75" hidden="1" customHeight="1" outlineLevel="1">
      <c r="A117" s="484"/>
      <c r="B117" s="916"/>
      <c r="C117" s="925"/>
      <c r="D117" s="921"/>
      <c r="E117" s="921"/>
      <c r="F117" s="923"/>
      <c r="G117" s="87"/>
      <c r="H117" s="921"/>
      <c r="I117" s="921"/>
      <c r="J117" s="914"/>
      <c r="K117" s="914"/>
      <c r="L117" s="914"/>
      <c r="M117" s="914"/>
      <c r="N117" s="914"/>
      <c r="O117" s="914"/>
      <c r="P117" s="914"/>
      <c r="Q117" s="484"/>
    </row>
    <row r="118" spans="1:17" s="95" customFormat="1" ht="15.75" hidden="1" customHeight="1" outlineLevel="1">
      <c r="A118" s="484"/>
      <c r="B118" s="917"/>
      <c r="C118" s="926"/>
      <c r="D118" s="922"/>
      <c r="E118" s="922"/>
      <c r="F118" s="924"/>
      <c r="G118" s="92"/>
      <c r="H118" s="922"/>
      <c r="I118" s="922"/>
      <c r="J118" s="915"/>
      <c r="K118" s="915"/>
      <c r="L118" s="915"/>
      <c r="M118" s="915"/>
      <c r="N118" s="915"/>
      <c r="O118" s="915"/>
      <c r="P118" s="915"/>
      <c r="Q118" s="484"/>
    </row>
    <row r="119" spans="1:17" s="95" customFormat="1" ht="15.75" hidden="1" customHeight="1" outlineLevel="1">
      <c r="A119" s="484"/>
      <c r="B119" s="916">
        <v>36</v>
      </c>
      <c r="C119" s="925"/>
      <c r="D119" s="921"/>
      <c r="E119" s="921" t="s">
        <v>19</v>
      </c>
      <c r="F119" s="923" t="str">
        <f>VLOOKUP(E119,$S$14:$T$18,2,0)</f>
        <v>-</v>
      </c>
      <c r="G119" s="84"/>
      <c r="H119" s="921"/>
      <c r="I119" s="921"/>
      <c r="J119" s="913">
        <f t="shared" ref="J119" si="35">SUM(K119:O121)</f>
        <v>0</v>
      </c>
      <c r="K119" s="913"/>
      <c r="L119" s="913"/>
      <c r="M119" s="913"/>
      <c r="N119" s="913"/>
      <c r="O119" s="913"/>
      <c r="P119" s="913"/>
      <c r="Q119" s="484"/>
    </row>
    <row r="120" spans="1:17" s="95" customFormat="1" ht="15.75" hidden="1" customHeight="1" outlineLevel="1">
      <c r="A120" s="484"/>
      <c r="B120" s="916"/>
      <c r="C120" s="925"/>
      <c r="D120" s="921"/>
      <c r="E120" s="921"/>
      <c r="F120" s="923"/>
      <c r="G120" s="87"/>
      <c r="H120" s="921"/>
      <c r="I120" s="921"/>
      <c r="J120" s="914"/>
      <c r="K120" s="914"/>
      <c r="L120" s="914"/>
      <c r="M120" s="914"/>
      <c r="N120" s="914"/>
      <c r="O120" s="914"/>
      <c r="P120" s="914"/>
      <c r="Q120" s="484"/>
    </row>
    <row r="121" spans="1:17" s="95" customFormat="1" ht="15.75" hidden="1" customHeight="1" outlineLevel="1">
      <c r="A121" s="484"/>
      <c r="B121" s="917"/>
      <c r="C121" s="926"/>
      <c r="D121" s="922"/>
      <c r="E121" s="922"/>
      <c r="F121" s="924"/>
      <c r="G121" s="92"/>
      <c r="H121" s="922"/>
      <c r="I121" s="922"/>
      <c r="J121" s="915"/>
      <c r="K121" s="915"/>
      <c r="L121" s="915"/>
      <c r="M121" s="915"/>
      <c r="N121" s="915"/>
      <c r="O121" s="915"/>
      <c r="P121" s="915"/>
      <c r="Q121" s="484"/>
    </row>
    <row r="122" spans="1:17" s="95" customFormat="1" ht="15.75" hidden="1" customHeight="1" outlineLevel="1">
      <c r="A122" s="484"/>
      <c r="B122" s="916">
        <v>37</v>
      </c>
      <c r="C122" s="925"/>
      <c r="D122" s="921"/>
      <c r="E122" s="921" t="s">
        <v>19</v>
      </c>
      <c r="F122" s="923" t="str">
        <f>VLOOKUP(E122,$S$14:$T$18,2,0)</f>
        <v>-</v>
      </c>
      <c r="G122" s="84"/>
      <c r="H122" s="921"/>
      <c r="I122" s="921"/>
      <c r="J122" s="913">
        <f t="shared" ref="J122" si="36">SUM(K122:O124)</f>
        <v>0</v>
      </c>
      <c r="K122" s="913"/>
      <c r="L122" s="913"/>
      <c r="M122" s="913"/>
      <c r="N122" s="913"/>
      <c r="O122" s="913"/>
      <c r="P122" s="913"/>
      <c r="Q122" s="484"/>
    </row>
    <row r="123" spans="1:17" s="95" customFormat="1" ht="15.75" hidden="1" customHeight="1" outlineLevel="1">
      <c r="A123" s="484"/>
      <c r="B123" s="916"/>
      <c r="C123" s="925"/>
      <c r="D123" s="921"/>
      <c r="E123" s="921"/>
      <c r="F123" s="923"/>
      <c r="G123" s="87"/>
      <c r="H123" s="921"/>
      <c r="I123" s="921"/>
      <c r="J123" s="914"/>
      <c r="K123" s="914"/>
      <c r="L123" s="914"/>
      <c r="M123" s="914"/>
      <c r="N123" s="914"/>
      <c r="O123" s="914"/>
      <c r="P123" s="914"/>
      <c r="Q123" s="484"/>
    </row>
    <row r="124" spans="1:17" s="95" customFormat="1" ht="15.75" hidden="1" customHeight="1" outlineLevel="1">
      <c r="A124" s="484"/>
      <c r="B124" s="917"/>
      <c r="C124" s="926"/>
      <c r="D124" s="922"/>
      <c r="E124" s="922"/>
      <c r="F124" s="924"/>
      <c r="G124" s="92"/>
      <c r="H124" s="922"/>
      <c r="I124" s="922"/>
      <c r="J124" s="915"/>
      <c r="K124" s="915"/>
      <c r="L124" s="915"/>
      <c r="M124" s="915"/>
      <c r="N124" s="915"/>
      <c r="O124" s="915"/>
      <c r="P124" s="915"/>
      <c r="Q124" s="484"/>
    </row>
    <row r="125" spans="1:17" s="95" customFormat="1" ht="15.75" hidden="1" customHeight="1" outlineLevel="1">
      <c r="A125" s="484"/>
      <c r="B125" s="916">
        <v>38</v>
      </c>
      <c r="C125" s="925"/>
      <c r="D125" s="921"/>
      <c r="E125" s="921" t="s">
        <v>19</v>
      </c>
      <c r="F125" s="923" t="str">
        <f>VLOOKUP(E125,$S$14:$T$18,2,0)</f>
        <v>-</v>
      </c>
      <c r="G125" s="84"/>
      <c r="H125" s="921"/>
      <c r="I125" s="921"/>
      <c r="J125" s="913">
        <f t="shared" ref="J125" si="37">SUM(K125:O127)</f>
        <v>0</v>
      </c>
      <c r="K125" s="913"/>
      <c r="L125" s="913"/>
      <c r="M125" s="913"/>
      <c r="N125" s="913"/>
      <c r="O125" s="913"/>
      <c r="P125" s="913"/>
      <c r="Q125" s="484"/>
    </row>
    <row r="126" spans="1:17" s="95" customFormat="1" ht="15.75" hidden="1" customHeight="1" outlineLevel="1">
      <c r="A126" s="484"/>
      <c r="B126" s="916"/>
      <c r="C126" s="925"/>
      <c r="D126" s="921"/>
      <c r="E126" s="921"/>
      <c r="F126" s="923"/>
      <c r="G126" s="87"/>
      <c r="H126" s="921"/>
      <c r="I126" s="921"/>
      <c r="J126" s="914"/>
      <c r="K126" s="914"/>
      <c r="L126" s="914"/>
      <c r="M126" s="914"/>
      <c r="N126" s="914"/>
      <c r="O126" s="914"/>
      <c r="P126" s="914"/>
      <c r="Q126" s="484"/>
    </row>
    <row r="127" spans="1:17" s="95" customFormat="1" ht="15.75" hidden="1" customHeight="1" outlineLevel="1">
      <c r="A127" s="484"/>
      <c r="B127" s="917"/>
      <c r="C127" s="926"/>
      <c r="D127" s="922"/>
      <c r="E127" s="922"/>
      <c r="F127" s="924"/>
      <c r="G127" s="92"/>
      <c r="H127" s="922"/>
      <c r="I127" s="922"/>
      <c r="J127" s="915"/>
      <c r="K127" s="915"/>
      <c r="L127" s="915"/>
      <c r="M127" s="915"/>
      <c r="N127" s="915"/>
      <c r="O127" s="915"/>
      <c r="P127" s="915"/>
      <c r="Q127" s="484"/>
    </row>
    <row r="128" spans="1:17" s="95" customFormat="1" ht="15.75" hidden="1" customHeight="1" outlineLevel="1">
      <c r="A128" s="484"/>
      <c r="B128" s="916">
        <v>39</v>
      </c>
      <c r="C128" s="925"/>
      <c r="D128" s="921"/>
      <c r="E128" s="921" t="s">
        <v>19</v>
      </c>
      <c r="F128" s="923" t="str">
        <f>VLOOKUP(E128,$S$14:$T$18,2,0)</f>
        <v>-</v>
      </c>
      <c r="G128" s="84"/>
      <c r="H128" s="921"/>
      <c r="I128" s="921"/>
      <c r="J128" s="913">
        <f t="shared" ref="J128" si="38">SUM(K128:O130)</f>
        <v>0</v>
      </c>
      <c r="K128" s="913"/>
      <c r="L128" s="913"/>
      <c r="M128" s="913"/>
      <c r="N128" s="913"/>
      <c r="O128" s="913"/>
      <c r="P128" s="913"/>
      <c r="Q128" s="484"/>
    </row>
    <row r="129" spans="1:17" s="95" customFormat="1" ht="15.75" hidden="1" customHeight="1" outlineLevel="1">
      <c r="A129" s="484"/>
      <c r="B129" s="916"/>
      <c r="C129" s="925"/>
      <c r="D129" s="921"/>
      <c r="E129" s="921"/>
      <c r="F129" s="923"/>
      <c r="G129" s="87"/>
      <c r="H129" s="921"/>
      <c r="I129" s="921"/>
      <c r="J129" s="914"/>
      <c r="K129" s="914"/>
      <c r="L129" s="914"/>
      <c r="M129" s="914"/>
      <c r="N129" s="914"/>
      <c r="O129" s="914"/>
      <c r="P129" s="914"/>
      <c r="Q129" s="484"/>
    </row>
    <row r="130" spans="1:17" s="95" customFormat="1" ht="15.75" hidden="1" customHeight="1" outlineLevel="1">
      <c r="A130" s="484"/>
      <c r="B130" s="917"/>
      <c r="C130" s="926"/>
      <c r="D130" s="922"/>
      <c r="E130" s="922"/>
      <c r="F130" s="924"/>
      <c r="G130" s="92"/>
      <c r="H130" s="922"/>
      <c r="I130" s="922"/>
      <c r="J130" s="915"/>
      <c r="K130" s="915"/>
      <c r="L130" s="915"/>
      <c r="M130" s="915"/>
      <c r="N130" s="915"/>
      <c r="O130" s="915"/>
      <c r="P130" s="915"/>
      <c r="Q130" s="484"/>
    </row>
    <row r="131" spans="1:17" s="95" customFormat="1" ht="15.75" hidden="1" customHeight="1" outlineLevel="1">
      <c r="A131" s="484"/>
      <c r="B131" s="916">
        <v>40</v>
      </c>
      <c r="C131" s="925"/>
      <c r="D131" s="921"/>
      <c r="E131" s="921" t="s">
        <v>19</v>
      </c>
      <c r="F131" s="923" t="str">
        <f>VLOOKUP(E131,$S$14:$T$18,2,0)</f>
        <v>-</v>
      </c>
      <c r="G131" s="84"/>
      <c r="H131" s="921"/>
      <c r="I131" s="921"/>
      <c r="J131" s="913">
        <f t="shared" ref="J131" si="39">SUM(K131:O133)</f>
        <v>0</v>
      </c>
      <c r="K131" s="913"/>
      <c r="L131" s="913"/>
      <c r="M131" s="913"/>
      <c r="N131" s="913"/>
      <c r="O131" s="913"/>
      <c r="P131" s="913"/>
      <c r="Q131" s="484"/>
    </row>
    <row r="132" spans="1:17" s="95" customFormat="1" ht="15.75" hidden="1" customHeight="1" outlineLevel="1">
      <c r="A132" s="484"/>
      <c r="B132" s="916"/>
      <c r="C132" s="925"/>
      <c r="D132" s="921"/>
      <c r="E132" s="921"/>
      <c r="F132" s="923"/>
      <c r="G132" s="87"/>
      <c r="H132" s="921"/>
      <c r="I132" s="921"/>
      <c r="J132" s="914"/>
      <c r="K132" s="914"/>
      <c r="L132" s="914"/>
      <c r="M132" s="914"/>
      <c r="N132" s="914"/>
      <c r="O132" s="914"/>
      <c r="P132" s="914"/>
      <c r="Q132" s="484"/>
    </row>
    <row r="133" spans="1:17" s="95" customFormat="1" ht="15.75" hidden="1" customHeight="1" outlineLevel="1">
      <c r="A133" s="484"/>
      <c r="B133" s="917"/>
      <c r="C133" s="926"/>
      <c r="D133" s="922"/>
      <c r="E133" s="922"/>
      <c r="F133" s="924"/>
      <c r="G133" s="92"/>
      <c r="H133" s="922"/>
      <c r="I133" s="922"/>
      <c r="J133" s="915"/>
      <c r="K133" s="915"/>
      <c r="L133" s="915"/>
      <c r="M133" s="915"/>
      <c r="N133" s="915"/>
      <c r="O133" s="915"/>
      <c r="P133" s="915"/>
      <c r="Q133" s="484"/>
    </row>
    <row r="134" spans="1:17" s="95" customFormat="1" ht="15.75" hidden="1" customHeight="1" outlineLevel="1">
      <c r="A134" s="484"/>
      <c r="B134" s="916">
        <v>41</v>
      </c>
      <c r="C134" s="925"/>
      <c r="D134" s="921"/>
      <c r="E134" s="921" t="s">
        <v>19</v>
      </c>
      <c r="F134" s="923" t="str">
        <f>VLOOKUP(E134,$S$14:$T$18,2,0)</f>
        <v>-</v>
      </c>
      <c r="G134" s="84"/>
      <c r="H134" s="921"/>
      <c r="I134" s="921"/>
      <c r="J134" s="913">
        <f t="shared" ref="J134" si="40">SUM(K134:O136)</f>
        <v>0</v>
      </c>
      <c r="K134" s="913"/>
      <c r="L134" s="913"/>
      <c r="M134" s="913"/>
      <c r="N134" s="913"/>
      <c r="O134" s="913"/>
      <c r="P134" s="913"/>
      <c r="Q134" s="484"/>
    </row>
    <row r="135" spans="1:17" s="95" customFormat="1" ht="15.75" hidden="1" customHeight="1" outlineLevel="1">
      <c r="A135" s="484"/>
      <c r="B135" s="916"/>
      <c r="C135" s="925"/>
      <c r="D135" s="921"/>
      <c r="E135" s="921"/>
      <c r="F135" s="923"/>
      <c r="G135" s="87"/>
      <c r="H135" s="921"/>
      <c r="I135" s="921"/>
      <c r="J135" s="914"/>
      <c r="K135" s="914"/>
      <c r="L135" s="914"/>
      <c r="M135" s="914"/>
      <c r="N135" s="914"/>
      <c r="O135" s="914"/>
      <c r="P135" s="914"/>
      <c r="Q135" s="484"/>
    </row>
    <row r="136" spans="1:17" s="95" customFormat="1" ht="15.75" hidden="1" customHeight="1" outlineLevel="1">
      <c r="A136" s="484"/>
      <c r="B136" s="917"/>
      <c r="C136" s="926"/>
      <c r="D136" s="922"/>
      <c r="E136" s="922"/>
      <c r="F136" s="924"/>
      <c r="G136" s="92"/>
      <c r="H136" s="922"/>
      <c r="I136" s="922"/>
      <c r="J136" s="915"/>
      <c r="K136" s="915"/>
      <c r="L136" s="915"/>
      <c r="M136" s="915"/>
      <c r="N136" s="915"/>
      <c r="O136" s="915"/>
      <c r="P136" s="915"/>
      <c r="Q136" s="484"/>
    </row>
    <row r="137" spans="1:17" s="95" customFormat="1" ht="15.75" hidden="1" customHeight="1" outlineLevel="1">
      <c r="A137" s="484"/>
      <c r="B137" s="916">
        <v>42</v>
      </c>
      <c r="C137" s="925"/>
      <c r="D137" s="921"/>
      <c r="E137" s="921" t="s">
        <v>19</v>
      </c>
      <c r="F137" s="923" t="str">
        <f>VLOOKUP(E137,$S$14:$T$18,2,0)</f>
        <v>-</v>
      </c>
      <c r="G137" s="84"/>
      <c r="H137" s="921"/>
      <c r="I137" s="921"/>
      <c r="J137" s="913">
        <f t="shared" ref="J137" si="41">SUM(K137:O139)</f>
        <v>0</v>
      </c>
      <c r="K137" s="913"/>
      <c r="L137" s="913"/>
      <c r="M137" s="913"/>
      <c r="N137" s="913"/>
      <c r="O137" s="913"/>
      <c r="P137" s="913"/>
      <c r="Q137" s="484"/>
    </row>
    <row r="138" spans="1:17" s="95" customFormat="1" ht="15.75" hidden="1" customHeight="1" outlineLevel="1">
      <c r="A138" s="484"/>
      <c r="B138" s="916"/>
      <c r="C138" s="925"/>
      <c r="D138" s="921"/>
      <c r="E138" s="921"/>
      <c r="F138" s="923"/>
      <c r="G138" s="87"/>
      <c r="H138" s="921"/>
      <c r="I138" s="921"/>
      <c r="J138" s="914"/>
      <c r="K138" s="914"/>
      <c r="L138" s="914"/>
      <c r="M138" s="914"/>
      <c r="N138" s="914"/>
      <c r="O138" s="914"/>
      <c r="P138" s="914"/>
      <c r="Q138" s="484"/>
    </row>
    <row r="139" spans="1:17" s="95" customFormat="1" ht="15.75" hidden="1" customHeight="1" outlineLevel="1">
      <c r="A139" s="484"/>
      <c r="B139" s="917"/>
      <c r="C139" s="926"/>
      <c r="D139" s="922"/>
      <c r="E139" s="922"/>
      <c r="F139" s="924"/>
      <c r="G139" s="92"/>
      <c r="H139" s="922"/>
      <c r="I139" s="922"/>
      <c r="J139" s="915"/>
      <c r="K139" s="915"/>
      <c r="L139" s="915"/>
      <c r="M139" s="915"/>
      <c r="N139" s="915"/>
      <c r="O139" s="915"/>
      <c r="P139" s="915"/>
      <c r="Q139" s="484"/>
    </row>
    <row r="140" spans="1:17" s="95" customFormat="1" ht="15.75" hidden="1" customHeight="1" outlineLevel="1">
      <c r="A140" s="484"/>
      <c r="B140" s="916">
        <v>43</v>
      </c>
      <c r="C140" s="925"/>
      <c r="D140" s="921"/>
      <c r="E140" s="921" t="s">
        <v>19</v>
      </c>
      <c r="F140" s="923" t="str">
        <f>VLOOKUP(E140,$S$14:$T$18,2,0)</f>
        <v>-</v>
      </c>
      <c r="G140" s="84"/>
      <c r="H140" s="921"/>
      <c r="I140" s="921"/>
      <c r="J140" s="913">
        <f t="shared" ref="J140" si="42">SUM(K140:O142)</f>
        <v>0</v>
      </c>
      <c r="K140" s="913"/>
      <c r="L140" s="913"/>
      <c r="M140" s="913"/>
      <c r="N140" s="913"/>
      <c r="O140" s="913"/>
      <c r="P140" s="913"/>
      <c r="Q140" s="484"/>
    </row>
    <row r="141" spans="1:17" s="95" customFormat="1" ht="15.75" hidden="1" customHeight="1" outlineLevel="1">
      <c r="A141" s="484"/>
      <c r="B141" s="916"/>
      <c r="C141" s="925"/>
      <c r="D141" s="921"/>
      <c r="E141" s="921"/>
      <c r="F141" s="923"/>
      <c r="G141" s="87"/>
      <c r="H141" s="921"/>
      <c r="I141" s="921"/>
      <c r="J141" s="914"/>
      <c r="K141" s="914"/>
      <c r="L141" s="914"/>
      <c r="M141" s="914"/>
      <c r="N141" s="914"/>
      <c r="O141" s="914"/>
      <c r="P141" s="914"/>
      <c r="Q141" s="484"/>
    </row>
    <row r="142" spans="1:17" s="95" customFormat="1" ht="15.75" hidden="1" customHeight="1" outlineLevel="1">
      <c r="A142" s="484"/>
      <c r="B142" s="917"/>
      <c r="C142" s="926"/>
      <c r="D142" s="922"/>
      <c r="E142" s="922"/>
      <c r="F142" s="924"/>
      <c r="G142" s="92"/>
      <c r="H142" s="922"/>
      <c r="I142" s="922"/>
      <c r="J142" s="915"/>
      <c r="K142" s="915"/>
      <c r="L142" s="915"/>
      <c r="M142" s="915"/>
      <c r="N142" s="915"/>
      <c r="O142" s="915"/>
      <c r="P142" s="915"/>
      <c r="Q142" s="484"/>
    </row>
    <row r="143" spans="1:17" s="95" customFormat="1" ht="15.75" hidden="1" customHeight="1" outlineLevel="1">
      <c r="A143" s="484"/>
      <c r="B143" s="916">
        <v>44</v>
      </c>
      <c r="C143" s="925"/>
      <c r="D143" s="921"/>
      <c r="E143" s="921" t="s">
        <v>19</v>
      </c>
      <c r="F143" s="923" t="str">
        <f>VLOOKUP(E143,$S$14:$T$18,2,0)</f>
        <v>-</v>
      </c>
      <c r="G143" s="84"/>
      <c r="H143" s="82"/>
      <c r="I143" s="921"/>
      <c r="J143" s="913">
        <f t="shared" ref="J143" si="43">SUM(K143:O145)</f>
        <v>0</v>
      </c>
      <c r="K143" s="913"/>
      <c r="L143" s="913"/>
      <c r="M143" s="913"/>
      <c r="N143" s="913"/>
      <c r="O143" s="913"/>
      <c r="P143" s="913"/>
      <c r="Q143" s="484"/>
    </row>
    <row r="144" spans="1:17" s="95" customFormat="1" ht="15.75" hidden="1" customHeight="1" outlineLevel="1">
      <c r="A144" s="484"/>
      <c r="B144" s="916"/>
      <c r="C144" s="925"/>
      <c r="D144" s="921"/>
      <c r="E144" s="921"/>
      <c r="F144" s="923"/>
      <c r="G144" s="87"/>
      <c r="H144" s="82"/>
      <c r="I144" s="921"/>
      <c r="J144" s="914"/>
      <c r="K144" s="914"/>
      <c r="L144" s="914"/>
      <c r="M144" s="914"/>
      <c r="N144" s="914"/>
      <c r="O144" s="914"/>
      <c r="P144" s="914"/>
      <c r="Q144" s="484"/>
    </row>
    <row r="145" spans="1:17" s="95" customFormat="1" ht="15.75" hidden="1" customHeight="1" outlineLevel="1">
      <c r="A145" s="484"/>
      <c r="B145" s="917"/>
      <c r="C145" s="926"/>
      <c r="D145" s="922"/>
      <c r="E145" s="922"/>
      <c r="F145" s="924"/>
      <c r="G145" s="92"/>
      <c r="H145" s="90"/>
      <c r="I145" s="922"/>
      <c r="J145" s="915"/>
      <c r="K145" s="915"/>
      <c r="L145" s="915"/>
      <c r="M145" s="915"/>
      <c r="N145" s="915"/>
      <c r="O145" s="915"/>
      <c r="P145" s="915"/>
      <c r="Q145" s="484"/>
    </row>
    <row r="146" spans="1:17" s="95" customFormat="1" ht="15.75" hidden="1" customHeight="1" outlineLevel="1">
      <c r="A146" s="484"/>
      <c r="B146" s="916">
        <v>45</v>
      </c>
      <c r="C146" s="925"/>
      <c r="D146" s="921"/>
      <c r="E146" s="921" t="s">
        <v>19</v>
      </c>
      <c r="F146" s="923" t="str">
        <f>VLOOKUP(E146,$S$14:$T$18,2,0)</f>
        <v>-</v>
      </c>
      <c r="G146" s="84"/>
      <c r="H146" s="82"/>
      <c r="I146" s="921"/>
      <c r="J146" s="913">
        <f t="shared" ref="J146" si="44">SUM(K146:O148)</f>
        <v>0</v>
      </c>
      <c r="K146" s="913"/>
      <c r="L146" s="913"/>
      <c r="M146" s="913"/>
      <c r="N146" s="913"/>
      <c r="O146" s="913"/>
      <c r="P146" s="913"/>
      <c r="Q146" s="484"/>
    </row>
    <row r="147" spans="1:17" s="95" customFormat="1" ht="15.75" hidden="1" customHeight="1" outlineLevel="1">
      <c r="A147" s="484"/>
      <c r="B147" s="916"/>
      <c r="C147" s="925"/>
      <c r="D147" s="921"/>
      <c r="E147" s="921"/>
      <c r="F147" s="923"/>
      <c r="G147" s="87"/>
      <c r="H147" s="82"/>
      <c r="I147" s="921"/>
      <c r="J147" s="914"/>
      <c r="K147" s="914"/>
      <c r="L147" s="914"/>
      <c r="M147" s="914"/>
      <c r="N147" s="914"/>
      <c r="O147" s="914"/>
      <c r="P147" s="914"/>
      <c r="Q147" s="484"/>
    </row>
    <row r="148" spans="1:17" s="95" customFormat="1" ht="15.75" hidden="1" customHeight="1" outlineLevel="1">
      <c r="A148" s="484"/>
      <c r="B148" s="917"/>
      <c r="C148" s="926"/>
      <c r="D148" s="922"/>
      <c r="E148" s="922"/>
      <c r="F148" s="924"/>
      <c r="G148" s="92"/>
      <c r="H148" s="90"/>
      <c r="I148" s="922"/>
      <c r="J148" s="915"/>
      <c r="K148" s="915"/>
      <c r="L148" s="915"/>
      <c r="M148" s="915"/>
      <c r="N148" s="915"/>
      <c r="O148" s="915"/>
      <c r="P148" s="915"/>
      <c r="Q148" s="484"/>
    </row>
    <row r="149" spans="1:17" s="95" customFormat="1" ht="15.75" hidden="1" customHeight="1" outlineLevel="1">
      <c r="A149" s="484"/>
      <c r="B149" s="916">
        <v>46</v>
      </c>
      <c r="C149" s="925"/>
      <c r="D149" s="921"/>
      <c r="E149" s="921" t="s">
        <v>19</v>
      </c>
      <c r="F149" s="923" t="str">
        <f>VLOOKUP(E149,$S$14:$T$18,2,0)</f>
        <v>-</v>
      </c>
      <c r="G149" s="84"/>
      <c r="H149" s="82"/>
      <c r="I149" s="921"/>
      <c r="J149" s="913">
        <f t="shared" ref="J149" si="45">SUM(K149:O151)</f>
        <v>0</v>
      </c>
      <c r="K149" s="913"/>
      <c r="L149" s="913"/>
      <c r="M149" s="913"/>
      <c r="N149" s="913"/>
      <c r="O149" s="913"/>
      <c r="P149" s="913"/>
      <c r="Q149" s="484"/>
    </row>
    <row r="150" spans="1:17" s="95" customFormat="1" ht="15.75" hidden="1" customHeight="1" outlineLevel="1">
      <c r="A150" s="484"/>
      <c r="B150" s="916"/>
      <c r="C150" s="925"/>
      <c r="D150" s="921"/>
      <c r="E150" s="921"/>
      <c r="F150" s="923"/>
      <c r="G150" s="87"/>
      <c r="H150" s="82"/>
      <c r="I150" s="921"/>
      <c r="J150" s="914"/>
      <c r="K150" s="914"/>
      <c r="L150" s="914"/>
      <c r="M150" s="914"/>
      <c r="N150" s="914"/>
      <c r="O150" s="914"/>
      <c r="P150" s="914"/>
      <c r="Q150" s="484"/>
    </row>
    <row r="151" spans="1:17" s="95" customFormat="1" ht="15.75" hidden="1" customHeight="1" outlineLevel="1">
      <c r="A151" s="484"/>
      <c r="B151" s="917"/>
      <c r="C151" s="926"/>
      <c r="D151" s="922"/>
      <c r="E151" s="922"/>
      <c r="F151" s="924"/>
      <c r="G151" s="92"/>
      <c r="H151" s="90"/>
      <c r="I151" s="922"/>
      <c r="J151" s="915"/>
      <c r="K151" s="915"/>
      <c r="L151" s="915"/>
      <c r="M151" s="915"/>
      <c r="N151" s="915"/>
      <c r="O151" s="915"/>
      <c r="P151" s="915"/>
      <c r="Q151" s="484"/>
    </row>
    <row r="152" spans="1:17" s="95" customFormat="1" ht="15.75" hidden="1" customHeight="1" outlineLevel="1">
      <c r="A152" s="484"/>
      <c r="B152" s="916">
        <v>47</v>
      </c>
      <c r="C152" s="925"/>
      <c r="D152" s="921"/>
      <c r="E152" s="921" t="s">
        <v>19</v>
      </c>
      <c r="F152" s="923" t="str">
        <f>VLOOKUP(E152,$S$14:$T$18,2,0)</f>
        <v>-</v>
      </c>
      <c r="G152" s="84"/>
      <c r="H152" s="82"/>
      <c r="I152" s="921"/>
      <c r="J152" s="913">
        <f t="shared" ref="J152" si="46">SUM(K152:O154)</f>
        <v>0</v>
      </c>
      <c r="K152" s="913"/>
      <c r="L152" s="913"/>
      <c r="M152" s="913"/>
      <c r="N152" s="913"/>
      <c r="O152" s="913"/>
      <c r="P152" s="913"/>
      <c r="Q152" s="484"/>
    </row>
    <row r="153" spans="1:17" s="95" customFormat="1" ht="15.75" hidden="1" customHeight="1" outlineLevel="1">
      <c r="A153" s="484"/>
      <c r="B153" s="916"/>
      <c r="C153" s="925"/>
      <c r="D153" s="921"/>
      <c r="E153" s="921"/>
      <c r="F153" s="923"/>
      <c r="G153" s="87"/>
      <c r="H153" s="82"/>
      <c r="I153" s="921"/>
      <c r="J153" s="914"/>
      <c r="K153" s="914"/>
      <c r="L153" s="914"/>
      <c r="M153" s="914"/>
      <c r="N153" s="914"/>
      <c r="O153" s="914"/>
      <c r="P153" s="914"/>
      <c r="Q153" s="484"/>
    </row>
    <row r="154" spans="1:17" s="95" customFormat="1" ht="15.75" hidden="1" customHeight="1" outlineLevel="1">
      <c r="A154" s="484"/>
      <c r="B154" s="917"/>
      <c r="C154" s="926"/>
      <c r="D154" s="922"/>
      <c r="E154" s="922"/>
      <c r="F154" s="924"/>
      <c r="G154" s="92"/>
      <c r="H154" s="90"/>
      <c r="I154" s="922"/>
      <c r="J154" s="915"/>
      <c r="K154" s="915"/>
      <c r="L154" s="915"/>
      <c r="M154" s="915"/>
      <c r="N154" s="915"/>
      <c r="O154" s="915"/>
      <c r="P154" s="915"/>
      <c r="Q154" s="484"/>
    </row>
    <row r="155" spans="1:17" s="95" customFormat="1" ht="15.75" hidden="1" customHeight="1" outlineLevel="1">
      <c r="A155" s="484"/>
      <c r="B155" s="916">
        <v>48</v>
      </c>
      <c r="C155" s="925"/>
      <c r="D155" s="921"/>
      <c r="E155" s="921" t="s">
        <v>19</v>
      </c>
      <c r="F155" s="923" t="str">
        <f>VLOOKUP(E155,$S$14:$T$18,2,0)</f>
        <v>-</v>
      </c>
      <c r="G155" s="84"/>
      <c r="H155" s="82"/>
      <c r="I155" s="921"/>
      <c r="J155" s="913">
        <f t="shared" ref="J155" si="47">SUM(K155:O157)</f>
        <v>0</v>
      </c>
      <c r="K155" s="913"/>
      <c r="L155" s="913"/>
      <c r="M155" s="913"/>
      <c r="N155" s="913"/>
      <c r="O155" s="913"/>
      <c r="P155" s="913"/>
      <c r="Q155" s="484"/>
    </row>
    <row r="156" spans="1:17" s="95" customFormat="1" ht="15.75" hidden="1" customHeight="1" outlineLevel="1">
      <c r="A156" s="484"/>
      <c r="B156" s="916"/>
      <c r="C156" s="925"/>
      <c r="D156" s="921"/>
      <c r="E156" s="921"/>
      <c r="F156" s="923"/>
      <c r="G156" s="87"/>
      <c r="H156" s="82"/>
      <c r="I156" s="921"/>
      <c r="J156" s="914"/>
      <c r="K156" s="914"/>
      <c r="L156" s="914"/>
      <c r="M156" s="914"/>
      <c r="N156" s="914"/>
      <c r="O156" s="914"/>
      <c r="P156" s="914"/>
      <c r="Q156" s="484"/>
    </row>
    <row r="157" spans="1:17" s="95" customFormat="1" ht="15.75" hidden="1" customHeight="1" outlineLevel="1">
      <c r="A157" s="484"/>
      <c r="B157" s="917"/>
      <c r="C157" s="926"/>
      <c r="D157" s="922"/>
      <c r="E157" s="922"/>
      <c r="F157" s="924"/>
      <c r="G157" s="92"/>
      <c r="H157" s="90"/>
      <c r="I157" s="922"/>
      <c r="J157" s="915"/>
      <c r="K157" s="915"/>
      <c r="L157" s="915"/>
      <c r="M157" s="915"/>
      <c r="N157" s="915"/>
      <c r="O157" s="915"/>
      <c r="P157" s="915"/>
      <c r="Q157" s="484"/>
    </row>
    <row r="158" spans="1:17" s="95" customFormat="1" ht="15.75" hidden="1" customHeight="1" outlineLevel="1">
      <c r="A158" s="484"/>
      <c r="B158" s="916">
        <v>49</v>
      </c>
      <c r="C158" s="925"/>
      <c r="D158" s="921"/>
      <c r="E158" s="921" t="s">
        <v>19</v>
      </c>
      <c r="F158" s="923" t="str">
        <f>VLOOKUP(E158,$S$14:$T$18,2,0)</f>
        <v>-</v>
      </c>
      <c r="G158" s="84"/>
      <c r="H158" s="82"/>
      <c r="I158" s="921"/>
      <c r="J158" s="913">
        <f t="shared" ref="J158" si="48">SUM(K158:O160)</f>
        <v>0</v>
      </c>
      <c r="K158" s="913"/>
      <c r="L158" s="913"/>
      <c r="M158" s="913"/>
      <c r="N158" s="913"/>
      <c r="O158" s="913"/>
      <c r="P158" s="913"/>
      <c r="Q158" s="484"/>
    </row>
    <row r="159" spans="1:17" s="95" customFormat="1" ht="15.75" hidden="1" customHeight="1" outlineLevel="1">
      <c r="A159" s="484"/>
      <c r="B159" s="916"/>
      <c r="C159" s="925"/>
      <c r="D159" s="921"/>
      <c r="E159" s="921"/>
      <c r="F159" s="923"/>
      <c r="G159" s="87"/>
      <c r="H159" s="82"/>
      <c r="I159" s="921"/>
      <c r="J159" s="914"/>
      <c r="K159" s="914"/>
      <c r="L159" s="914"/>
      <c r="M159" s="914"/>
      <c r="N159" s="914"/>
      <c r="O159" s="914"/>
      <c r="P159" s="914"/>
      <c r="Q159" s="484"/>
    </row>
    <row r="160" spans="1:17" s="95" customFormat="1" ht="15.75" hidden="1" customHeight="1" outlineLevel="1">
      <c r="A160" s="484"/>
      <c r="B160" s="917"/>
      <c r="C160" s="926"/>
      <c r="D160" s="922"/>
      <c r="E160" s="922"/>
      <c r="F160" s="924"/>
      <c r="G160" s="92"/>
      <c r="H160" s="90"/>
      <c r="I160" s="922"/>
      <c r="J160" s="915"/>
      <c r="K160" s="915"/>
      <c r="L160" s="915"/>
      <c r="M160" s="915"/>
      <c r="N160" s="915"/>
      <c r="O160" s="915"/>
      <c r="P160" s="915"/>
      <c r="Q160" s="484"/>
    </row>
    <row r="161" spans="1:17" s="95" customFormat="1" ht="15.75" hidden="1" customHeight="1" outlineLevel="1">
      <c r="A161" s="484"/>
      <c r="B161" s="916">
        <v>50</v>
      </c>
      <c r="C161" s="925"/>
      <c r="D161" s="921"/>
      <c r="E161" s="921" t="s">
        <v>19</v>
      </c>
      <c r="F161" s="923" t="str">
        <f>VLOOKUP(E161,$S$14:$T$18,2,0)</f>
        <v>-</v>
      </c>
      <c r="G161" s="84"/>
      <c r="H161" s="82"/>
      <c r="I161" s="921"/>
      <c r="J161" s="913">
        <f t="shared" ref="J161" si="49">SUM(K161:O163)</f>
        <v>0</v>
      </c>
      <c r="K161" s="913"/>
      <c r="L161" s="913"/>
      <c r="M161" s="913"/>
      <c r="N161" s="913"/>
      <c r="O161" s="913"/>
      <c r="P161" s="913"/>
      <c r="Q161" s="484"/>
    </row>
    <row r="162" spans="1:17" s="95" customFormat="1" ht="15.75" hidden="1" customHeight="1" outlineLevel="1">
      <c r="A162" s="484"/>
      <c r="B162" s="916"/>
      <c r="C162" s="925"/>
      <c r="D162" s="921"/>
      <c r="E162" s="921"/>
      <c r="F162" s="923"/>
      <c r="G162" s="87"/>
      <c r="H162" s="82"/>
      <c r="I162" s="921"/>
      <c r="J162" s="914"/>
      <c r="K162" s="914"/>
      <c r="L162" s="914"/>
      <c r="M162" s="914"/>
      <c r="N162" s="914"/>
      <c r="O162" s="914"/>
      <c r="P162" s="914"/>
      <c r="Q162" s="484"/>
    </row>
    <row r="163" spans="1:17" s="95" customFormat="1" ht="15.75" hidden="1" customHeight="1" outlineLevel="1">
      <c r="A163" s="484"/>
      <c r="B163" s="917"/>
      <c r="C163" s="926"/>
      <c r="D163" s="922"/>
      <c r="E163" s="922"/>
      <c r="F163" s="924"/>
      <c r="G163" s="92"/>
      <c r="H163" s="90"/>
      <c r="I163" s="922"/>
      <c r="J163" s="915"/>
      <c r="K163" s="915"/>
      <c r="L163" s="915"/>
      <c r="M163" s="915"/>
      <c r="N163" s="915"/>
      <c r="O163" s="915"/>
      <c r="P163" s="915"/>
      <c r="Q163" s="484"/>
    </row>
    <row r="164" spans="1:17" s="95" customFormat="1" ht="15.75" hidden="1" customHeight="1" outlineLevel="1">
      <c r="A164" s="484"/>
      <c r="B164" s="916">
        <v>51</v>
      </c>
      <c r="C164" s="925"/>
      <c r="D164" s="921"/>
      <c r="E164" s="921" t="s">
        <v>19</v>
      </c>
      <c r="F164" s="923" t="str">
        <f>VLOOKUP(E164,$S$14:$T$18,2,0)</f>
        <v>-</v>
      </c>
      <c r="G164" s="84"/>
      <c r="H164" s="82"/>
      <c r="I164" s="921"/>
      <c r="J164" s="913">
        <f t="shared" ref="J164" si="50">SUM(K164:O166)</f>
        <v>0</v>
      </c>
      <c r="K164" s="913"/>
      <c r="L164" s="913"/>
      <c r="M164" s="913"/>
      <c r="N164" s="913"/>
      <c r="O164" s="913"/>
      <c r="P164" s="913"/>
      <c r="Q164" s="484"/>
    </row>
    <row r="165" spans="1:17" s="95" customFormat="1" ht="15.75" hidden="1" customHeight="1" outlineLevel="1">
      <c r="A165" s="484"/>
      <c r="B165" s="916"/>
      <c r="C165" s="925"/>
      <c r="D165" s="921"/>
      <c r="E165" s="921"/>
      <c r="F165" s="923"/>
      <c r="G165" s="87"/>
      <c r="H165" s="82"/>
      <c r="I165" s="921"/>
      <c r="J165" s="914"/>
      <c r="K165" s="914"/>
      <c r="L165" s="914"/>
      <c r="M165" s="914"/>
      <c r="N165" s="914"/>
      <c r="O165" s="914"/>
      <c r="P165" s="914"/>
      <c r="Q165" s="484"/>
    </row>
    <row r="166" spans="1:17" s="95" customFormat="1" ht="15.75" hidden="1" customHeight="1" outlineLevel="1">
      <c r="A166" s="484"/>
      <c r="B166" s="917"/>
      <c r="C166" s="926"/>
      <c r="D166" s="922"/>
      <c r="E166" s="922"/>
      <c r="F166" s="924"/>
      <c r="G166" s="92"/>
      <c r="H166" s="90"/>
      <c r="I166" s="922"/>
      <c r="J166" s="915"/>
      <c r="K166" s="915"/>
      <c r="L166" s="915"/>
      <c r="M166" s="915"/>
      <c r="N166" s="915"/>
      <c r="O166" s="915"/>
      <c r="P166" s="915"/>
      <c r="Q166" s="484"/>
    </row>
    <row r="167" spans="1:17" s="95" customFormat="1" ht="15.75" hidden="1" customHeight="1" outlineLevel="1">
      <c r="A167" s="484"/>
      <c r="B167" s="916">
        <v>52</v>
      </c>
      <c r="C167" s="925"/>
      <c r="D167" s="921"/>
      <c r="E167" s="921" t="s">
        <v>19</v>
      </c>
      <c r="F167" s="923" t="str">
        <f>VLOOKUP(E167,$S$14:$T$18,2,0)</f>
        <v>-</v>
      </c>
      <c r="G167" s="84"/>
      <c r="H167" s="82"/>
      <c r="I167" s="921"/>
      <c r="J167" s="913">
        <f t="shared" ref="J167" si="51">SUM(K167:O169)</f>
        <v>0</v>
      </c>
      <c r="K167" s="913"/>
      <c r="L167" s="913"/>
      <c r="M167" s="913"/>
      <c r="N167" s="913"/>
      <c r="O167" s="913"/>
      <c r="P167" s="913"/>
      <c r="Q167" s="484"/>
    </row>
    <row r="168" spans="1:17" s="95" customFormat="1" ht="15.75" hidden="1" customHeight="1" outlineLevel="1">
      <c r="A168" s="484"/>
      <c r="B168" s="916"/>
      <c r="C168" s="925"/>
      <c r="D168" s="921"/>
      <c r="E168" s="921"/>
      <c r="F168" s="923"/>
      <c r="G168" s="87"/>
      <c r="H168" s="82"/>
      <c r="I168" s="921"/>
      <c r="J168" s="914"/>
      <c r="K168" s="914"/>
      <c r="L168" s="914"/>
      <c r="M168" s="914"/>
      <c r="N168" s="914"/>
      <c r="O168" s="914"/>
      <c r="P168" s="914"/>
      <c r="Q168" s="484"/>
    </row>
    <row r="169" spans="1:17" s="95" customFormat="1" ht="15.75" hidden="1" customHeight="1" outlineLevel="1">
      <c r="A169" s="484"/>
      <c r="B169" s="917"/>
      <c r="C169" s="926"/>
      <c r="D169" s="922"/>
      <c r="E169" s="922"/>
      <c r="F169" s="924"/>
      <c r="G169" s="92"/>
      <c r="H169" s="90"/>
      <c r="I169" s="922"/>
      <c r="J169" s="915"/>
      <c r="K169" s="915"/>
      <c r="L169" s="915"/>
      <c r="M169" s="915"/>
      <c r="N169" s="915"/>
      <c r="O169" s="915"/>
      <c r="P169" s="915"/>
      <c r="Q169" s="484"/>
    </row>
    <row r="170" spans="1:17" s="95" customFormat="1" ht="15.75" hidden="1" customHeight="1" outlineLevel="1">
      <c r="A170" s="484"/>
      <c r="B170" s="916">
        <v>53</v>
      </c>
      <c r="C170" s="925"/>
      <c r="D170" s="921"/>
      <c r="E170" s="921" t="s">
        <v>19</v>
      </c>
      <c r="F170" s="923" t="str">
        <f>VLOOKUP(E170,$S$14:$T$18,2,0)</f>
        <v>-</v>
      </c>
      <c r="G170" s="84"/>
      <c r="H170" s="82"/>
      <c r="I170" s="921"/>
      <c r="J170" s="913">
        <f t="shared" ref="J170" si="52">SUM(K170:O172)</f>
        <v>0</v>
      </c>
      <c r="K170" s="913"/>
      <c r="L170" s="913"/>
      <c r="M170" s="913"/>
      <c r="N170" s="913"/>
      <c r="O170" s="913"/>
      <c r="P170" s="913"/>
      <c r="Q170" s="484"/>
    </row>
    <row r="171" spans="1:17" s="95" customFormat="1" ht="15.75" hidden="1" customHeight="1" outlineLevel="1">
      <c r="A171" s="484"/>
      <c r="B171" s="916"/>
      <c r="C171" s="925"/>
      <c r="D171" s="921"/>
      <c r="E171" s="921"/>
      <c r="F171" s="923"/>
      <c r="G171" s="87"/>
      <c r="H171" s="82"/>
      <c r="I171" s="921"/>
      <c r="J171" s="914"/>
      <c r="K171" s="914"/>
      <c r="L171" s="914"/>
      <c r="M171" s="914"/>
      <c r="N171" s="914"/>
      <c r="O171" s="914"/>
      <c r="P171" s="914"/>
      <c r="Q171" s="484"/>
    </row>
    <row r="172" spans="1:17" s="95" customFormat="1" ht="15.75" hidden="1" customHeight="1" outlineLevel="1">
      <c r="A172" s="484"/>
      <c r="B172" s="917"/>
      <c r="C172" s="926"/>
      <c r="D172" s="922"/>
      <c r="E172" s="922"/>
      <c r="F172" s="924"/>
      <c r="G172" s="92"/>
      <c r="H172" s="90"/>
      <c r="I172" s="922"/>
      <c r="J172" s="915"/>
      <c r="K172" s="915"/>
      <c r="L172" s="915"/>
      <c r="M172" s="915"/>
      <c r="N172" s="915"/>
      <c r="O172" s="915"/>
      <c r="P172" s="915"/>
      <c r="Q172" s="484"/>
    </row>
    <row r="173" spans="1:17" s="95" customFormat="1" ht="15.75" hidden="1" customHeight="1" outlineLevel="1">
      <c r="A173" s="484"/>
      <c r="B173" s="916">
        <v>54</v>
      </c>
      <c r="C173" s="925"/>
      <c r="D173" s="921"/>
      <c r="E173" s="921" t="s">
        <v>19</v>
      </c>
      <c r="F173" s="923" t="str">
        <f>VLOOKUP(E173,$S$14:$T$18,2,0)</f>
        <v>-</v>
      </c>
      <c r="G173" s="84"/>
      <c r="H173" s="82"/>
      <c r="I173" s="921"/>
      <c r="J173" s="913">
        <f t="shared" ref="J173" si="53">SUM(K173:O175)</f>
        <v>0</v>
      </c>
      <c r="K173" s="913"/>
      <c r="L173" s="913"/>
      <c r="M173" s="913"/>
      <c r="N173" s="913"/>
      <c r="O173" s="913"/>
      <c r="P173" s="913"/>
      <c r="Q173" s="484"/>
    </row>
    <row r="174" spans="1:17" s="95" customFormat="1" ht="15.75" hidden="1" customHeight="1" outlineLevel="1">
      <c r="A174" s="484"/>
      <c r="B174" s="916"/>
      <c r="C174" s="925"/>
      <c r="D174" s="921"/>
      <c r="E174" s="921"/>
      <c r="F174" s="923"/>
      <c r="G174" s="87"/>
      <c r="H174" s="82"/>
      <c r="I174" s="921"/>
      <c r="J174" s="914"/>
      <c r="K174" s="914"/>
      <c r="L174" s="914"/>
      <c r="M174" s="914"/>
      <c r="N174" s="914"/>
      <c r="O174" s="914"/>
      <c r="P174" s="914"/>
      <c r="Q174" s="484"/>
    </row>
    <row r="175" spans="1:17" s="95" customFormat="1" ht="15.75" hidden="1" customHeight="1" outlineLevel="1">
      <c r="A175" s="484"/>
      <c r="B175" s="917"/>
      <c r="C175" s="926"/>
      <c r="D175" s="922"/>
      <c r="E175" s="922"/>
      <c r="F175" s="924"/>
      <c r="G175" s="92"/>
      <c r="H175" s="90"/>
      <c r="I175" s="922"/>
      <c r="J175" s="915"/>
      <c r="K175" s="915"/>
      <c r="L175" s="915"/>
      <c r="M175" s="915"/>
      <c r="N175" s="915"/>
      <c r="O175" s="915"/>
      <c r="P175" s="915"/>
      <c r="Q175" s="484"/>
    </row>
    <row r="176" spans="1:17" s="95" customFormat="1" ht="15.75" hidden="1" customHeight="1" outlineLevel="1">
      <c r="A176" s="484"/>
      <c r="B176" s="916">
        <v>55</v>
      </c>
      <c r="C176" s="925"/>
      <c r="D176" s="921"/>
      <c r="E176" s="921" t="s">
        <v>19</v>
      </c>
      <c r="F176" s="923" t="str">
        <f>VLOOKUP(E176,$S$14:$T$18,2,0)</f>
        <v>-</v>
      </c>
      <c r="G176" s="84"/>
      <c r="H176" s="82"/>
      <c r="I176" s="921"/>
      <c r="J176" s="913">
        <f t="shared" ref="J176" si="54">SUM(K176:O178)</f>
        <v>0</v>
      </c>
      <c r="K176" s="913"/>
      <c r="L176" s="913"/>
      <c r="M176" s="913"/>
      <c r="N176" s="913"/>
      <c r="O176" s="913"/>
      <c r="P176" s="913"/>
      <c r="Q176" s="484"/>
    </row>
    <row r="177" spans="1:17" s="95" customFormat="1" ht="15.75" hidden="1" customHeight="1" outlineLevel="1">
      <c r="A177" s="484"/>
      <c r="B177" s="916"/>
      <c r="C177" s="925"/>
      <c r="D177" s="921"/>
      <c r="E177" s="921"/>
      <c r="F177" s="923"/>
      <c r="G177" s="87"/>
      <c r="H177" s="82"/>
      <c r="I177" s="921"/>
      <c r="J177" s="914"/>
      <c r="K177" s="914"/>
      <c r="L177" s="914"/>
      <c r="M177" s="914"/>
      <c r="N177" s="914"/>
      <c r="O177" s="914"/>
      <c r="P177" s="914"/>
      <c r="Q177" s="484"/>
    </row>
    <row r="178" spans="1:17" s="95" customFormat="1" ht="15.75" hidden="1" customHeight="1" outlineLevel="1">
      <c r="A178" s="484"/>
      <c r="B178" s="917"/>
      <c r="C178" s="926"/>
      <c r="D178" s="922"/>
      <c r="E178" s="922"/>
      <c r="F178" s="924"/>
      <c r="G178" s="92"/>
      <c r="H178" s="90"/>
      <c r="I178" s="922"/>
      <c r="J178" s="915"/>
      <c r="K178" s="915"/>
      <c r="L178" s="915"/>
      <c r="M178" s="915"/>
      <c r="N178" s="915"/>
      <c r="O178" s="915"/>
      <c r="P178" s="915"/>
      <c r="Q178" s="484"/>
    </row>
    <row r="179" spans="1:17" s="95" customFormat="1" ht="15.75" hidden="1" customHeight="1" outlineLevel="1">
      <c r="A179" s="484"/>
      <c r="B179" s="916">
        <v>56</v>
      </c>
      <c r="C179" s="925"/>
      <c r="D179" s="921"/>
      <c r="E179" s="921" t="s">
        <v>19</v>
      </c>
      <c r="F179" s="923" t="str">
        <f>VLOOKUP(E179,$S$14:$T$18,2,0)</f>
        <v>-</v>
      </c>
      <c r="G179" s="84"/>
      <c r="H179" s="82"/>
      <c r="I179" s="921"/>
      <c r="J179" s="913">
        <f t="shared" ref="J179" si="55">SUM(K179:O181)</f>
        <v>0</v>
      </c>
      <c r="K179" s="913"/>
      <c r="L179" s="913"/>
      <c r="M179" s="913"/>
      <c r="N179" s="913"/>
      <c r="O179" s="913"/>
      <c r="P179" s="913"/>
      <c r="Q179" s="484"/>
    </row>
    <row r="180" spans="1:17" s="95" customFormat="1" ht="15.75" hidden="1" customHeight="1" outlineLevel="1">
      <c r="A180" s="484"/>
      <c r="B180" s="916"/>
      <c r="C180" s="925"/>
      <c r="D180" s="921"/>
      <c r="E180" s="921"/>
      <c r="F180" s="923"/>
      <c r="G180" s="87"/>
      <c r="H180" s="82"/>
      <c r="I180" s="921"/>
      <c r="J180" s="914"/>
      <c r="K180" s="914"/>
      <c r="L180" s="914"/>
      <c r="M180" s="914"/>
      <c r="N180" s="914"/>
      <c r="O180" s="914"/>
      <c r="P180" s="914"/>
      <c r="Q180" s="484"/>
    </row>
    <row r="181" spans="1:17" s="95" customFormat="1" ht="15.75" hidden="1" customHeight="1" outlineLevel="1">
      <c r="A181" s="484"/>
      <c r="B181" s="917"/>
      <c r="C181" s="926"/>
      <c r="D181" s="922"/>
      <c r="E181" s="922"/>
      <c r="F181" s="924"/>
      <c r="G181" s="92"/>
      <c r="H181" s="90"/>
      <c r="I181" s="922"/>
      <c r="J181" s="915"/>
      <c r="K181" s="915"/>
      <c r="L181" s="915"/>
      <c r="M181" s="915"/>
      <c r="N181" s="915"/>
      <c r="O181" s="915"/>
      <c r="P181" s="915"/>
      <c r="Q181" s="484"/>
    </row>
    <row r="182" spans="1:17" s="95" customFormat="1" ht="15.75" hidden="1" customHeight="1" outlineLevel="1">
      <c r="A182" s="484"/>
      <c r="B182" s="916">
        <v>57</v>
      </c>
      <c r="C182" s="925"/>
      <c r="D182" s="921"/>
      <c r="E182" s="921" t="s">
        <v>19</v>
      </c>
      <c r="F182" s="923" t="str">
        <f>VLOOKUP(E182,$S$14:$T$18,2,0)</f>
        <v>-</v>
      </c>
      <c r="G182" s="84"/>
      <c r="H182" s="82"/>
      <c r="I182" s="921"/>
      <c r="J182" s="913">
        <f t="shared" ref="J182" si="56">SUM(K182:O184)</f>
        <v>0</v>
      </c>
      <c r="K182" s="913"/>
      <c r="L182" s="913"/>
      <c r="M182" s="913"/>
      <c r="N182" s="913"/>
      <c r="O182" s="913"/>
      <c r="P182" s="913"/>
      <c r="Q182" s="484"/>
    </row>
    <row r="183" spans="1:17" s="95" customFormat="1" ht="15.75" hidden="1" customHeight="1" outlineLevel="1">
      <c r="A183" s="484"/>
      <c r="B183" s="916"/>
      <c r="C183" s="925"/>
      <c r="D183" s="921"/>
      <c r="E183" s="921"/>
      <c r="F183" s="923"/>
      <c r="G183" s="87"/>
      <c r="H183" s="82"/>
      <c r="I183" s="921"/>
      <c r="J183" s="914"/>
      <c r="K183" s="914"/>
      <c r="L183" s="914"/>
      <c r="M183" s="914"/>
      <c r="N183" s="914"/>
      <c r="O183" s="914"/>
      <c r="P183" s="914"/>
      <c r="Q183" s="484"/>
    </row>
    <row r="184" spans="1:17" s="95" customFormat="1" ht="15.75" hidden="1" customHeight="1" outlineLevel="1">
      <c r="A184" s="484"/>
      <c r="B184" s="917"/>
      <c r="C184" s="926"/>
      <c r="D184" s="922"/>
      <c r="E184" s="922"/>
      <c r="F184" s="924"/>
      <c r="G184" s="92"/>
      <c r="H184" s="90"/>
      <c r="I184" s="922"/>
      <c r="J184" s="915"/>
      <c r="K184" s="915"/>
      <c r="L184" s="915"/>
      <c r="M184" s="915"/>
      <c r="N184" s="915"/>
      <c r="O184" s="915"/>
      <c r="P184" s="915"/>
      <c r="Q184" s="484"/>
    </row>
    <row r="185" spans="1:17" s="95" customFormat="1" ht="15.75" hidden="1" customHeight="1" outlineLevel="1">
      <c r="A185" s="484"/>
      <c r="B185" s="916">
        <v>58</v>
      </c>
      <c r="C185" s="925"/>
      <c r="D185" s="921"/>
      <c r="E185" s="921" t="s">
        <v>19</v>
      </c>
      <c r="F185" s="923" t="str">
        <f>VLOOKUP(E185,$S$14:$T$18,2,0)</f>
        <v>-</v>
      </c>
      <c r="G185" s="84"/>
      <c r="H185" s="82"/>
      <c r="I185" s="921"/>
      <c r="J185" s="913">
        <f t="shared" ref="J185" si="57">SUM(K185:O187)</f>
        <v>0</v>
      </c>
      <c r="K185" s="913"/>
      <c r="L185" s="913"/>
      <c r="M185" s="913"/>
      <c r="N185" s="913"/>
      <c r="O185" s="913"/>
      <c r="P185" s="913"/>
      <c r="Q185" s="484"/>
    </row>
    <row r="186" spans="1:17" s="95" customFormat="1" ht="15.75" hidden="1" customHeight="1" outlineLevel="1">
      <c r="A186" s="484"/>
      <c r="B186" s="916"/>
      <c r="C186" s="925"/>
      <c r="D186" s="921"/>
      <c r="E186" s="921"/>
      <c r="F186" s="923"/>
      <c r="G186" s="87"/>
      <c r="H186" s="82"/>
      <c r="I186" s="921"/>
      <c r="J186" s="914"/>
      <c r="K186" s="914"/>
      <c r="L186" s="914"/>
      <c r="M186" s="914"/>
      <c r="N186" s="914"/>
      <c r="O186" s="914"/>
      <c r="P186" s="914"/>
      <c r="Q186" s="484"/>
    </row>
    <row r="187" spans="1:17" s="95" customFormat="1" ht="15.75" hidden="1" customHeight="1" outlineLevel="1">
      <c r="A187" s="484"/>
      <c r="B187" s="917"/>
      <c r="C187" s="926"/>
      <c r="D187" s="922"/>
      <c r="E187" s="922"/>
      <c r="F187" s="924"/>
      <c r="G187" s="92"/>
      <c r="H187" s="90"/>
      <c r="I187" s="922"/>
      <c r="J187" s="915"/>
      <c r="K187" s="915"/>
      <c r="L187" s="915"/>
      <c r="M187" s="915"/>
      <c r="N187" s="915"/>
      <c r="O187" s="915"/>
      <c r="P187" s="915"/>
      <c r="Q187" s="484"/>
    </row>
    <row r="188" spans="1:17" s="95" customFormat="1" ht="15.75" hidden="1" customHeight="1" outlineLevel="1">
      <c r="A188" s="484"/>
      <c r="B188" s="916">
        <v>59</v>
      </c>
      <c r="C188" s="925"/>
      <c r="D188" s="921"/>
      <c r="E188" s="921" t="s">
        <v>19</v>
      </c>
      <c r="F188" s="923" t="str">
        <f>VLOOKUP(E188,$S$14:$T$18,2,0)</f>
        <v>-</v>
      </c>
      <c r="G188" s="84"/>
      <c r="H188" s="82"/>
      <c r="I188" s="921"/>
      <c r="J188" s="913">
        <f t="shared" ref="J188" si="58">SUM(K188:O190)</f>
        <v>0</v>
      </c>
      <c r="K188" s="913"/>
      <c r="L188" s="913"/>
      <c r="M188" s="913"/>
      <c r="N188" s="913"/>
      <c r="O188" s="913"/>
      <c r="P188" s="913"/>
      <c r="Q188" s="484"/>
    </row>
    <row r="189" spans="1:17" s="95" customFormat="1" ht="15.75" hidden="1" customHeight="1" outlineLevel="1">
      <c r="A189" s="484"/>
      <c r="B189" s="916"/>
      <c r="C189" s="925"/>
      <c r="D189" s="921"/>
      <c r="E189" s="921"/>
      <c r="F189" s="923"/>
      <c r="G189" s="87"/>
      <c r="H189" s="82"/>
      <c r="I189" s="921"/>
      <c r="J189" s="914"/>
      <c r="K189" s="914"/>
      <c r="L189" s="914"/>
      <c r="M189" s="914"/>
      <c r="N189" s="914"/>
      <c r="O189" s="914"/>
      <c r="P189" s="914"/>
      <c r="Q189" s="484"/>
    </row>
    <row r="190" spans="1:17" s="95" customFormat="1" ht="15.75" hidden="1" customHeight="1" outlineLevel="1">
      <c r="A190" s="484"/>
      <c r="B190" s="917"/>
      <c r="C190" s="926"/>
      <c r="D190" s="922"/>
      <c r="E190" s="922"/>
      <c r="F190" s="924"/>
      <c r="G190" s="92"/>
      <c r="H190" s="90"/>
      <c r="I190" s="922"/>
      <c r="J190" s="915"/>
      <c r="K190" s="915"/>
      <c r="L190" s="915"/>
      <c r="M190" s="915"/>
      <c r="N190" s="915"/>
      <c r="O190" s="915"/>
      <c r="P190" s="915"/>
      <c r="Q190" s="484"/>
    </row>
    <row r="191" spans="1:17" s="95" customFormat="1" ht="15.75" hidden="1" customHeight="1" outlineLevel="1">
      <c r="A191" s="484"/>
      <c r="B191" s="916">
        <v>60</v>
      </c>
      <c r="C191" s="925"/>
      <c r="D191" s="921"/>
      <c r="E191" s="921" t="s">
        <v>19</v>
      </c>
      <c r="F191" s="923" t="str">
        <f>VLOOKUP(E191,$S$14:$T$18,2,0)</f>
        <v>-</v>
      </c>
      <c r="G191" s="84"/>
      <c r="H191" s="82"/>
      <c r="I191" s="921"/>
      <c r="J191" s="913">
        <f t="shared" ref="J191" si="59">SUM(K191:O193)</f>
        <v>0</v>
      </c>
      <c r="K191" s="913"/>
      <c r="L191" s="913"/>
      <c r="M191" s="913"/>
      <c r="N191" s="913"/>
      <c r="O191" s="913"/>
      <c r="P191" s="913"/>
      <c r="Q191" s="484"/>
    </row>
    <row r="192" spans="1:17" s="95" customFormat="1" ht="15.75" hidden="1" customHeight="1" outlineLevel="1">
      <c r="A192" s="484"/>
      <c r="B192" s="916"/>
      <c r="C192" s="925"/>
      <c r="D192" s="921"/>
      <c r="E192" s="921"/>
      <c r="F192" s="923"/>
      <c r="G192" s="87"/>
      <c r="H192" s="82"/>
      <c r="I192" s="921"/>
      <c r="J192" s="914"/>
      <c r="K192" s="914"/>
      <c r="L192" s="914"/>
      <c r="M192" s="914"/>
      <c r="N192" s="914"/>
      <c r="O192" s="914"/>
      <c r="P192" s="914"/>
      <c r="Q192" s="484"/>
    </row>
    <row r="193" spans="1:17" s="95" customFormat="1" ht="15.75" hidden="1" customHeight="1" outlineLevel="1">
      <c r="A193" s="484"/>
      <c r="B193" s="917"/>
      <c r="C193" s="926"/>
      <c r="D193" s="922"/>
      <c r="E193" s="922"/>
      <c r="F193" s="924"/>
      <c r="G193" s="92"/>
      <c r="H193" s="90"/>
      <c r="I193" s="922"/>
      <c r="J193" s="915"/>
      <c r="K193" s="915"/>
      <c r="L193" s="915"/>
      <c r="M193" s="915"/>
      <c r="N193" s="915"/>
      <c r="O193" s="915"/>
      <c r="P193" s="915"/>
      <c r="Q193" s="484"/>
    </row>
    <row r="194" spans="1:17" s="95" customFormat="1" ht="15.75" hidden="1" customHeight="1" outlineLevel="1">
      <c r="A194" s="484"/>
      <c r="B194" s="916">
        <v>61</v>
      </c>
      <c r="C194" s="925"/>
      <c r="D194" s="921"/>
      <c r="E194" s="921" t="s">
        <v>19</v>
      </c>
      <c r="F194" s="923" t="str">
        <f>VLOOKUP(E194,$S$14:$T$18,2,0)</f>
        <v>-</v>
      </c>
      <c r="G194" s="84"/>
      <c r="H194" s="82"/>
      <c r="I194" s="921"/>
      <c r="J194" s="913">
        <f t="shared" ref="J194" si="60">SUM(K194:O196)</f>
        <v>0</v>
      </c>
      <c r="K194" s="913"/>
      <c r="L194" s="913"/>
      <c r="M194" s="913"/>
      <c r="N194" s="913"/>
      <c r="O194" s="913"/>
      <c r="P194" s="913"/>
      <c r="Q194" s="484"/>
    </row>
    <row r="195" spans="1:17" s="95" customFormat="1" ht="15.75" hidden="1" customHeight="1" outlineLevel="1">
      <c r="A195" s="484"/>
      <c r="B195" s="916"/>
      <c r="C195" s="925"/>
      <c r="D195" s="921"/>
      <c r="E195" s="921"/>
      <c r="F195" s="923"/>
      <c r="G195" s="87"/>
      <c r="H195" s="82"/>
      <c r="I195" s="921"/>
      <c r="J195" s="914"/>
      <c r="K195" s="914"/>
      <c r="L195" s="914"/>
      <c r="M195" s="914"/>
      <c r="N195" s="914"/>
      <c r="O195" s="914"/>
      <c r="P195" s="914"/>
      <c r="Q195" s="484"/>
    </row>
    <row r="196" spans="1:17" s="95" customFormat="1" ht="15.75" hidden="1" customHeight="1" outlineLevel="1">
      <c r="A196" s="484"/>
      <c r="B196" s="917"/>
      <c r="C196" s="926"/>
      <c r="D196" s="922"/>
      <c r="E196" s="922"/>
      <c r="F196" s="924"/>
      <c r="G196" s="92"/>
      <c r="H196" s="90"/>
      <c r="I196" s="922"/>
      <c r="J196" s="915"/>
      <c r="K196" s="915"/>
      <c r="L196" s="915"/>
      <c r="M196" s="915"/>
      <c r="N196" s="915"/>
      <c r="O196" s="915"/>
      <c r="P196" s="915"/>
      <c r="Q196" s="484"/>
    </row>
    <row r="197" spans="1:17" s="95" customFormat="1" ht="15.75" hidden="1" customHeight="1" outlineLevel="1">
      <c r="A197" s="484"/>
      <c r="B197" s="916">
        <v>62</v>
      </c>
      <c r="C197" s="925"/>
      <c r="D197" s="921"/>
      <c r="E197" s="921" t="s">
        <v>19</v>
      </c>
      <c r="F197" s="923" t="str">
        <f>VLOOKUP(E197,$S$14:$T$18,2,0)</f>
        <v>-</v>
      </c>
      <c r="G197" s="84"/>
      <c r="H197" s="82"/>
      <c r="I197" s="921"/>
      <c r="J197" s="913">
        <f t="shared" ref="J197" si="61">SUM(K197:O199)</f>
        <v>0</v>
      </c>
      <c r="K197" s="913"/>
      <c r="L197" s="913"/>
      <c r="M197" s="913"/>
      <c r="N197" s="913"/>
      <c r="O197" s="913"/>
      <c r="P197" s="913"/>
      <c r="Q197" s="484"/>
    </row>
    <row r="198" spans="1:17" s="95" customFormat="1" ht="15.75" hidden="1" customHeight="1" outlineLevel="1">
      <c r="A198" s="484"/>
      <c r="B198" s="916"/>
      <c r="C198" s="925"/>
      <c r="D198" s="921"/>
      <c r="E198" s="921"/>
      <c r="F198" s="923"/>
      <c r="G198" s="87"/>
      <c r="H198" s="82"/>
      <c r="I198" s="921"/>
      <c r="J198" s="914"/>
      <c r="K198" s="914"/>
      <c r="L198" s="914"/>
      <c r="M198" s="914"/>
      <c r="N198" s="914"/>
      <c r="O198" s="914"/>
      <c r="P198" s="914"/>
      <c r="Q198" s="484"/>
    </row>
    <row r="199" spans="1:17" s="95" customFormat="1" ht="15.75" hidden="1" customHeight="1" outlineLevel="1">
      <c r="A199" s="484"/>
      <c r="B199" s="917"/>
      <c r="C199" s="926"/>
      <c r="D199" s="922"/>
      <c r="E199" s="922"/>
      <c r="F199" s="924"/>
      <c r="G199" s="92"/>
      <c r="H199" s="90"/>
      <c r="I199" s="922"/>
      <c r="J199" s="915"/>
      <c r="K199" s="915"/>
      <c r="L199" s="915"/>
      <c r="M199" s="915"/>
      <c r="N199" s="915"/>
      <c r="O199" s="915"/>
      <c r="P199" s="915"/>
      <c r="Q199" s="484"/>
    </row>
    <row r="200" spans="1:17" s="95" customFormat="1" ht="15.75" hidden="1" customHeight="1" outlineLevel="1">
      <c r="A200" s="484"/>
      <c r="B200" s="916">
        <v>63</v>
      </c>
      <c r="C200" s="925"/>
      <c r="D200" s="921"/>
      <c r="E200" s="921" t="s">
        <v>19</v>
      </c>
      <c r="F200" s="923" t="str">
        <f>VLOOKUP(E200,$S$14:$T$18,2,0)</f>
        <v>-</v>
      </c>
      <c r="G200" s="84"/>
      <c r="H200" s="82"/>
      <c r="I200" s="921"/>
      <c r="J200" s="913">
        <f t="shared" ref="J200" si="62">SUM(K200:O202)</f>
        <v>0</v>
      </c>
      <c r="K200" s="913"/>
      <c r="L200" s="913"/>
      <c r="M200" s="913"/>
      <c r="N200" s="913"/>
      <c r="O200" s="913"/>
      <c r="P200" s="913"/>
      <c r="Q200" s="484"/>
    </row>
    <row r="201" spans="1:17" s="95" customFormat="1" ht="15.75" hidden="1" customHeight="1" outlineLevel="1">
      <c r="A201" s="484"/>
      <c r="B201" s="916"/>
      <c r="C201" s="925"/>
      <c r="D201" s="921"/>
      <c r="E201" s="921"/>
      <c r="F201" s="923"/>
      <c r="G201" s="87"/>
      <c r="H201" s="82"/>
      <c r="I201" s="921"/>
      <c r="J201" s="914"/>
      <c r="K201" s="914"/>
      <c r="L201" s="914"/>
      <c r="M201" s="914"/>
      <c r="N201" s="914"/>
      <c r="O201" s="914"/>
      <c r="P201" s="914"/>
      <c r="Q201" s="484"/>
    </row>
    <row r="202" spans="1:17" s="95" customFormat="1" ht="15.75" hidden="1" customHeight="1" outlineLevel="1">
      <c r="A202" s="484"/>
      <c r="B202" s="917"/>
      <c r="C202" s="926"/>
      <c r="D202" s="922"/>
      <c r="E202" s="922"/>
      <c r="F202" s="924"/>
      <c r="G202" s="92"/>
      <c r="H202" s="90"/>
      <c r="I202" s="922"/>
      <c r="J202" s="915"/>
      <c r="K202" s="915"/>
      <c r="L202" s="915"/>
      <c r="M202" s="915"/>
      <c r="N202" s="915"/>
      <c r="O202" s="915"/>
      <c r="P202" s="915"/>
      <c r="Q202" s="484"/>
    </row>
    <row r="203" spans="1:17" s="95" customFormat="1" ht="15.75" hidden="1" customHeight="1" outlineLevel="1">
      <c r="A203" s="484"/>
      <c r="B203" s="916">
        <v>64</v>
      </c>
      <c r="C203" s="925"/>
      <c r="D203" s="921"/>
      <c r="E203" s="921" t="s">
        <v>19</v>
      </c>
      <c r="F203" s="923" t="str">
        <f>VLOOKUP(E203,$S$14:$T$18,2,0)</f>
        <v>-</v>
      </c>
      <c r="G203" s="84"/>
      <c r="H203" s="82"/>
      <c r="I203" s="921"/>
      <c r="J203" s="913">
        <f t="shared" ref="J203" si="63">SUM(K203:O205)</f>
        <v>0</v>
      </c>
      <c r="K203" s="913"/>
      <c r="L203" s="913"/>
      <c r="M203" s="913"/>
      <c r="N203" s="913"/>
      <c r="O203" s="913"/>
      <c r="P203" s="913"/>
      <c r="Q203" s="484"/>
    </row>
    <row r="204" spans="1:17" s="95" customFormat="1" ht="15.75" hidden="1" customHeight="1" outlineLevel="1">
      <c r="A204" s="484"/>
      <c r="B204" s="916"/>
      <c r="C204" s="925"/>
      <c r="D204" s="921"/>
      <c r="E204" s="921"/>
      <c r="F204" s="923"/>
      <c r="G204" s="87"/>
      <c r="H204" s="82"/>
      <c r="I204" s="921"/>
      <c r="J204" s="914"/>
      <c r="K204" s="914"/>
      <c r="L204" s="914"/>
      <c r="M204" s="914"/>
      <c r="N204" s="914"/>
      <c r="O204" s="914"/>
      <c r="P204" s="914"/>
      <c r="Q204" s="484"/>
    </row>
    <row r="205" spans="1:17" s="95" customFormat="1" ht="15.75" hidden="1" customHeight="1" outlineLevel="1">
      <c r="A205" s="484"/>
      <c r="B205" s="917"/>
      <c r="C205" s="926"/>
      <c r="D205" s="922"/>
      <c r="E205" s="922"/>
      <c r="F205" s="924"/>
      <c r="G205" s="92"/>
      <c r="H205" s="90"/>
      <c r="I205" s="922"/>
      <c r="J205" s="915"/>
      <c r="K205" s="915"/>
      <c r="L205" s="915"/>
      <c r="M205" s="915"/>
      <c r="N205" s="915"/>
      <c r="O205" s="915"/>
      <c r="P205" s="915"/>
      <c r="Q205" s="484"/>
    </row>
    <row r="206" spans="1:17" s="95" customFormat="1" ht="15.75" hidden="1" customHeight="1" outlineLevel="1">
      <c r="A206" s="484"/>
      <c r="B206" s="916">
        <v>65</v>
      </c>
      <c r="C206" s="925"/>
      <c r="D206" s="921"/>
      <c r="E206" s="921" t="s">
        <v>19</v>
      </c>
      <c r="F206" s="923" t="str">
        <f>VLOOKUP(E206,$S$14:$T$18,2,0)</f>
        <v>-</v>
      </c>
      <c r="G206" s="84"/>
      <c r="H206" s="82"/>
      <c r="I206" s="921"/>
      <c r="J206" s="913">
        <f t="shared" ref="J206" si="64">SUM(K206:O208)</f>
        <v>0</v>
      </c>
      <c r="K206" s="913"/>
      <c r="L206" s="913"/>
      <c r="M206" s="913"/>
      <c r="N206" s="913"/>
      <c r="O206" s="913"/>
      <c r="P206" s="913"/>
      <c r="Q206" s="484"/>
    </row>
    <row r="207" spans="1:17" s="95" customFormat="1" ht="15.75" hidden="1" customHeight="1" outlineLevel="1">
      <c r="A207" s="484"/>
      <c r="B207" s="916"/>
      <c r="C207" s="925"/>
      <c r="D207" s="921"/>
      <c r="E207" s="921"/>
      <c r="F207" s="923"/>
      <c r="G207" s="87"/>
      <c r="H207" s="82"/>
      <c r="I207" s="921"/>
      <c r="J207" s="914"/>
      <c r="K207" s="914"/>
      <c r="L207" s="914"/>
      <c r="M207" s="914"/>
      <c r="N207" s="914"/>
      <c r="O207" s="914"/>
      <c r="P207" s="914"/>
      <c r="Q207" s="484"/>
    </row>
    <row r="208" spans="1:17" s="95" customFormat="1" ht="15.75" hidden="1" customHeight="1" outlineLevel="1">
      <c r="A208" s="484"/>
      <c r="B208" s="917"/>
      <c r="C208" s="926"/>
      <c r="D208" s="922"/>
      <c r="E208" s="922"/>
      <c r="F208" s="924"/>
      <c r="G208" s="92"/>
      <c r="H208" s="90"/>
      <c r="I208" s="922"/>
      <c r="J208" s="915"/>
      <c r="K208" s="915"/>
      <c r="L208" s="915"/>
      <c r="M208" s="915"/>
      <c r="N208" s="915"/>
      <c r="O208" s="915"/>
      <c r="P208" s="915"/>
      <c r="Q208" s="484"/>
    </row>
    <row r="209" spans="1:17" s="95" customFormat="1" ht="15.75" hidden="1" customHeight="1" outlineLevel="1">
      <c r="A209" s="484"/>
      <c r="B209" s="916">
        <v>66</v>
      </c>
      <c r="C209" s="925"/>
      <c r="D209" s="921"/>
      <c r="E209" s="921" t="s">
        <v>19</v>
      </c>
      <c r="F209" s="923" t="str">
        <f>VLOOKUP(E209,$S$14:$T$18,2,0)</f>
        <v>-</v>
      </c>
      <c r="G209" s="84"/>
      <c r="H209" s="82"/>
      <c r="I209" s="921"/>
      <c r="J209" s="913">
        <f t="shared" ref="J209" si="65">SUM(K209:O211)</f>
        <v>0</v>
      </c>
      <c r="K209" s="913"/>
      <c r="L209" s="913"/>
      <c r="M209" s="913"/>
      <c r="N209" s="913"/>
      <c r="O209" s="913"/>
      <c r="P209" s="913"/>
      <c r="Q209" s="484"/>
    </row>
    <row r="210" spans="1:17" s="95" customFormat="1" ht="15.75" hidden="1" customHeight="1" outlineLevel="1">
      <c r="A210" s="484"/>
      <c r="B210" s="916"/>
      <c r="C210" s="925"/>
      <c r="D210" s="921"/>
      <c r="E210" s="921"/>
      <c r="F210" s="923"/>
      <c r="G210" s="87"/>
      <c r="H210" s="82"/>
      <c r="I210" s="921"/>
      <c r="J210" s="914"/>
      <c r="K210" s="914"/>
      <c r="L210" s="914"/>
      <c r="M210" s="914"/>
      <c r="N210" s="914"/>
      <c r="O210" s="914"/>
      <c r="P210" s="914"/>
      <c r="Q210" s="484"/>
    </row>
    <row r="211" spans="1:17" s="95" customFormat="1" ht="15.75" hidden="1" customHeight="1" outlineLevel="1">
      <c r="A211" s="484"/>
      <c r="B211" s="917"/>
      <c r="C211" s="926"/>
      <c r="D211" s="922"/>
      <c r="E211" s="922"/>
      <c r="F211" s="924"/>
      <c r="G211" s="92"/>
      <c r="H211" s="90"/>
      <c r="I211" s="922"/>
      <c r="J211" s="915"/>
      <c r="K211" s="915"/>
      <c r="L211" s="915"/>
      <c r="M211" s="915"/>
      <c r="N211" s="915"/>
      <c r="O211" s="915"/>
      <c r="P211" s="915"/>
      <c r="Q211" s="484"/>
    </row>
    <row r="212" spans="1:17" s="95" customFormat="1" ht="15.75" hidden="1" customHeight="1" outlineLevel="1">
      <c r="A212" s="484"/>
      <c r="B212" s="916">
        <v>67</v>
      </c>
      <c r="C212" s="925"/>
      <c r="D212" s="921"/>
      <c r="E212" s="921" t="s">
        <v>19</v>
      </c>
      <c r="F212" s="923" t="str">
        <f>VLOOKUP(E212,$S$14:$T$18,2,0)</f>
        <v>-</v>
      </c>
      <c r="G212" s="84"/>
      <c r="H212" s="82"/>
      <c r="I212" s="921"/>
      <c r="J212" s="913">
        <f t="shared" ref="J212" si="66">SUM(K212:O214)</f>
        <v>0</v>
      </c>
      <c r="K212" s="913"/>
      <c r="L212" s="913"/>
      <c r="M212" s="913"/>
      <c r="N212" s="913"/>
      <c r="O212" s="913"/>
      <c r="P212" s="913"/>
      <c r="Q212" s="484"/>
    </row>
    <row r="213" spans="1:17" s="95" customFormat="1" ht="15.75" hidden="1" customHeight="1" outlineLevel="1">
      <c r="A213" s="484"/>
      <c r="B213" s="916"/>
      <c r="C213" s="925"/>
      <c r="D213" s="921"/>
      <c r="E213" s="921"/>
      <c r="F213" s="923"/>
      <c r="G213" s="87"/>
      <c r="H213" s="82"/>
      <c r="I213" s="921"/>
      <c r="J213" s="914"/>
      <c r="K213" s="914"/>
      <c r="L213" s="914"/>
      <c r="M213" s="914"/>
      <c r="N213" s="914"/>
      <c r="O213" s="914"/>
      <c r="P213" s="914"/>
      <c r="Q213" s="484"/>
    </row>
    <row r="214" spans="1:17" s="95" customFormat="1" ht="15.75" hidden="1" customHeight="1" outlineLevel="1">
      <c r="A214" s="484"/>
      <c r="B214" s="917"/>
      <c r="C214" s="926"/>
      <c r="D214" s="922"/>
      <c r="E214" s="922"/>
      <c r="F214" s="924"/>
      <c r="G214" s="92"/>
      <c r="H214" s="90"/>
      <c r="I214" s="922"/>
      <c r="J214" s="915"/>
      <c r="K214" s="915"/>
      <c r="L214" s="915"/>
      <c r="M214" s="915"/>
      <c r="N214" s="915"/>
      <c r="O214" s="915"/>
      <c r="P214" s="915"/>
      <c r="Q214" s="484"/>
    </row>
    <row r="215" spans="1:17" s="95" customFormat="1" ht="15.75" hidden="1" customHeight="1" outlineLevel="1">
      <c r="A215" s="484"/>
      <c r="B215" s="916">
        <v>68</v>
      </c>
      <c r="C215" s="925"/>
      <c r="D215" s="921"/>
      <c r="E215" s="921" t="s">
        <v>19</v>
      </c>
      <c r="F215" s="923" t="str">
        <f>VLOOKUP(E215,$S$14:$T$18,2,0)</f>
        <v>-</v>
      </c>
      <c r="G215" s="84"/>
      <c r="H215" s="82"/>
      <c r="I215" s="921"/>
      <c r="J215" s="913">
        <f t="shared" ref="J215" si="67">SUM(K215:O217)</f>
        <v>0</v>
      </c>
      <c r="K215" s="913"/>
      <c r="L215" s="913"/>
      <c r="M215" s="913"/>
      <c r="N215" s="913"/>
      <c r="O215" s="913"/>
      <c r="P215" s="913"/>
      <c r="Q215" s="484"/>
    </row>
    <row r="216" spans="1:17" s="95" customFormat="1" ht="15.75" hidden="1" customHeight="1" outlineLevel="1">
      <c r="A216" s="484"/>
      <c r="B216" s="916"/>
      <c r="C216" s="925"/>
      <c r="D216" s="921"/>
      <c r="E216" s="921"/>
      <c r="F216" s="923"/>
      <c r="G216" s="87"/>
      <c r="H216" s="82"/>
      <c r="I216" s="921"/>
      <c r="J216" s="914"/>
      <c r="K216" s="914"/>
      <c r="L216" s="914"/>
      <c r="M216" s="914"/>
      <c r="N216" s="914"/>
      <c r="O216" s="914"/>
      <c r="P216" s="914"/>
      <c r="Q216" s="484"/>
    </row>
    <row r="217" spans="1:17" s="95" customFormat="1" ht="15.75" hidden="1" customHeight="1" outlineLevel="1">
      <c r="A217" s="484"/>
      <c r="B217" s="917"/>
      <c r="C217" s="926"/>
      <c r="D217" s="922"/>
      <c r="E217" s="922"/>
      <c r="F217" s="924"/>
      <c r="G217" s="92"/>
      <c r="H217" s="90"/>
      <c r="I217" s="922"/>
      <c r="J217" s="915"/>
      <c r="K217" s="915"/>
      <c r="L217" s="915"/>
      <c r="M217" s="915"/>
      <c r="N217" s="915"/>
      <c r="O217" s="915"/>
      <c r="P217" s="915"/>
      <c r="Q217" s="484"/>
    </row>
    <row r="218" spans="1:17" s="95" customFormat="1" ht="15.75" hidden="1" customHeight="1" outlineLevel="1">
      <c r="A218" s="484"/>
      <c r="B218" s="916">
        <v>69</v>
      </c>
      <c r="C218" s="925"/>
      <c r="D218" s="921"/>
      <c r="E218" s="921" t="s">
        <v>19</v>
      </c>
      <c r="F218" s="923" t="str">
        <f>VLOOKUP(E218,$S$14:$T$18,2,0)</f>
        <v>-</v>
      </c>
      <c r="G218" s="84"/>
      <c r="H218" s="82"/>
      <c r="I218" s="921"/>
      <c r="J218" s="913">
        <f t="shared" ref="J218" si="68">SUM(K218:O220)</f>
        <v>0</v>
      </c>
      <c r="K218" s="913"/>
      <c r="L218" s="913"/>
      <c r="M218" s="913"/>
      <c r="N218" s="913"/>
      <c r="O218" s="913"/>
      <c r="P218" s="913"/>
      <c r="Q218" s="484"/>
    </row>
    <row r="219" spans="1:17" s="95" customFormat="1" ht="15.75" hidden="1" customHeight="1" outlineLevel="1">
      <c r="A219" s="484"/>
      <c r="B219" s="916"/>
      <c r="C219" s="925"/>
      <c r="D219" s="921"/>
      <c r="E219" s="921"/>
      <c r="F219" s="923"/>
      <c r="G219" s="87"/>
      <c r="H219" s="82"/>
      <c r="I219" s="921"/>
      <c r="J219" s="914"/>
      <c r="K219" s="914"/>
      <c r="L219" s="914"/>
      <c r="M219" s="914"/>
      <c r="N219" s="914"/>
      <c r="O219" s="914"/>
      <c r="P219" s="914"/>
      <c r="Q219" s="484"/>
    </row>
    <row r="220" spans="1:17" s="95" customFormat="1" ht="15.75" hidden="1" customHeight="1" outlineLevel="1">
      <c r="A220" s="484"/>
      <c r="B220" s="917"/>
      <c r="C220" s="926"/>
      <c r="D220" s="922"/>
      <c r="E220" s="922"/>
      <c r="F220" s="924"/>
      <c r="G220" s="92"/>
      <c r="H220" s="90"/>
      <c r="I220" s="922"/>
      <c r="J220" s="915"/>
      <c r="K220" s="915"/>
      <c r="L220" s="915"/>
      <c r="M220" s="915"/>
      <c r="N220" s="915"/>
      <c r="O220" s="915"/>
      <c r="P220" s="915"/>
      <c r="Q220" s="484"/>
    </row>
    <row r="221" spans="1:17" s="95" customFormat="1" ht="15.75" hidden="1" customHeight="1" outlineLevel="1">
      <c r="A221" s="484"/>
      <c r="B221" s="916">
        <v>70</v>
      </c>
      <c r="C221" s="925"/>
      <c r="D221" s="921"/>
      <c r="E221" s="921" t="s">
        <v>19</v>
      </c>
      <c r="F221" s="923" t="str">
        <f>VLOOKUP(E221,$S$14:$T$18,2,0)</f>
        <v>-</v>
      </c>
      <c r="G221" s="84"/>
      <c r="H221" s="82"/>
      <c r="I221" s="921"/>
      <c r="J221" s="913">
        <f t="shared" ref="J221" si="69">SUM(K221:O223)</f>
        <v>0</v>
      </c>
      <c r="K221" s="913"/>
      <c r="L221" s="913"/>
      <c r="M221" s="913"/>
      <c r="N221" s="913"/>
      <c r="O221" s="913"/>
      <c r="P221" s="913"/>
      <c r="Q221" s="484"/>
    </row>
    <row r="222" spans="1:17" s="95" customFormat="1" ht="15.75" hidden="1" customHeight="1" outlineLevel="1">
      <c r="A222" s="484"/>
      <c r="B222" s="916"/>
      <c r="C222" s="925"/>
      <c r="D222" s="921"/>
      <c r="E222" s="921"/>
      <c r="F222" s="923"/>
      <c r="G222" s="87"/>
      <c r="H222" s="82"/>
      <c r="I222" s="921"/>
      <c r="J222" s="914"/>
      <c r="K222" s="914"/>
      <c r="L222" s="914"/>
      <c r="M222" s="914"/>
      <c r="N222" s="914"/>
      <c r="O222" s="914"/>
      <c r="P222" s="914"/>
      <c r="Q222" s="484"/>
    </row>
    <row r="223" spans="1:17" s="95" customFormat="1" ht="15.75" hidden="1" customHeight="1" outlineLevel="1">
      <c r="A223" s="484"/>
      <c r="B223" s="917"/>
      <c r="C223" s="926"/>
      <c r="D223" s="922"/>
      <c r="E223" s="922"/>
      <c r="F223" s="924"/>
      <c r="G223" s="92"/>
      <c r="H223" s="90"/>
      <c r="I223" s="922"/>
      <c r="J223" s="915"/>
      <c r="K223" s="915"/>
      <c r="L223" s="915"/>
      <c r="M223" s="915"/>
      <c r="N223" s="915"/>
      <c r="O223" s="915"/>
      <c r="P223" s="915"/>
      <c r="Q223" s="484"/>
    </row>
    <row r="224" spans="1:17" s="95" customFormat="1" ht="15.75" hidden="1" customHeight="1" outlineLevel="1">
      <c r="A224" s="484"/>
      <c r="B224" s="916">
        <v>71</v>
      </c>
      <c r="C224" s="925"/>
      <c r="D224" s="921"/>
      <c r="E224" s="921" t="s">
        <v>19</v>
      </c>
      <c r="F224" s="923" t="str">
        <f>VLOOKUP(E224,$S$14:$T$18,2,0)</f>
        <v>-</v>
      </c>
      <c r="G224" s="84"/>
      <c r="H224" s="82"/>
      <c r="I224" s="921"/>
      <c r="J224" s="913">
        <f t="shared" ref="J224" si="70">SUM(K224:O226)</f>
        <v>0</v>
      </c>
      <c r="K224" s="913"/>
      <c r="L224" s="913"/>
      <c r="M224" s="913"/>
      <c r="N224" s="913"/>
      <c r="O224" s="913"/>
      <c r="P224" s="913"/>
      <c r="Q224" s="484"/>
    </row>
    <row r="225" spans="1:17" s="95" customFormat="1" ht="15.75" hidden="1" customHeight="1" outlineLevel="1">
      <c r="A225" s="484"/>
      <c r="B225" s="916"/>
      <c r="C225" s="925"/>
      <c r="D225" s="921"/>
      <c r="E225" s="921"/>
      <c r="F225" s="923"/>
      <c r="G225" s="87"/>
      <c r="H225" s="82"/>
      <c r="I225" s="921"/>
      <c r="J225" s="914"/>
      <c r="K225" s="914"/>
      <c r="L225" s="914"/>
      <c r="M225" s="914"/>
      <c r="N225" s="914"/>
      <c r="O225" s="914"/>
      <c r="P225" s="914"/>
      <c r="Q225" s="484"/>
    </row>
    <row r="226" spans="1:17" s="95" customFormat="1" ht="15.75" hidden="1" customHeight="1" outlineLevel="1">
      <c r="A226" s="484"/>
      <c r="B226" s="917"/>
      <c r="C226" s="926"/>
      <c r="D226" s="922"/>
      <c r="E226" s="922"/>
      <c r="F226" s="924"/>
      <c r="G226" s="92"/>
      <c r="H226" s="90"/>
      <c r="I226" s="922"/>
      <c r="J226" s="915"/>
      <c r="K226" s="915"/>
      <c r="L226" s="915"/>
      <c r="M226" s="915"/>
      <c r="N226" s="915"/>
      <c r="O226" s="915"/>
      <c r="P226" s="915"/>
      <c r="Q226" s="484"/>
    </row>
    <row r="227" spans="1:17" s="95" customFormat="1" ht="15.75" hidden="1" customHeight="1" outlineLevel="1">
      <c r="A227" s="484"/>
      <c r="B227" s="916">
        <v>72</v>
      </c>
      <c r="C227" s="925"/>
      <c r="D227" s="921"/>
      <c r="E227" s="921" t="s">
        <v>19</v>
      </c>
      <c r="F227" s="923" t="str">
        <f>VLOOKUP(E227,$S$14:$T$18,2,0)</f>
        <v>-</v>
      </c>
      <c r="G227" s="84"/>
      <c r="H227" s="82"/>
      <c r="I227" s="921"/>
      <c r="J227" s="913">
        <f t="shared" ref="J227" si="71">SUM(K227:O229)</f>
        <v>0</v>
      </c>
      <c r="K227" s="913"/>
      <c r="L227" s="913"/>
      <c r="M227" s="913"/>
      <c r="N227" s="913"/>
      <c r="O227" s="913"/>
      <c r="P227" s="913"/>
      <c r="Q227" s="484"/>
    </row>
    <row r="228" spans="1:17" s="95" customFormat="1" ht="15.75" hidden="1" customHeight="1" outlineLevel="1">
      <c r="A228" s="484"/>
      <c r="B228" s="916"/>
      <c r="C228" s="925"/>
      <c r="D228" s="921"/>
      <c r="E228" s="921"/>
      <c r="F228" s="923"/>
      <c r="G228" s="87"/>
      <c r="H228" s="82"/>
      <c r="I228" s="921"/>
      <c r="J228" s="914"/>
      <c r="K228" s="914"/>
      <c r="L228" s="914"/>
      <c r="M228" s="914"/>
      <c r="N228" s="914"/>
      <c r="O228" s="914"/>
      <c r="P228" s="914"/>
      <c r="Q228" s="484"/>
    </row>
    <row r="229" spans="1:17" s="95" customFormat="1" ht="15.75" hidden="1" customHeight="1" outlineLevel="1">
      <c r="A229" s="484"/>
      <c r="B229" s="917"/>
      <c r="C229" s="926"/>
      <c r="D229" s="922"/>
      <c r="E229" s="922"/>
      <c r="F229" s="924"/>
      <c r="G229" s="92"/>
      <c r="H229" s="90"/>
      <c r="I229" s="922"/>
      <c r="J229" s="915"/>
      <c r="K229" s="915"/>
      <c r="L229" s="915"/>
      <c r="M229" s="915"/>
      <c r="N229" s="915"/>
      <c r="O229" s="915"/>
      <c r="P229" s="915"/>
      <c r="Q229" s="484"/>
    </row>
    <row r="230" spans="1:17" s="95" customFormat="1" ht="15.75" hidden="1" customHeight="1" outlineLevel="1">
      <c r="A230" s="484"/>
      <c r="B230" s="916">
        <v>73</v>
      </c>
      <c r="C230" s="925"/>
      <c r="D230" s="921"/>
      <c r="E230" s="921" t="s">
        <v>19</v>
      </c>
      <c r="F230" s="923" t="str">
        <f>VLOOKUP(E230,$S$14:$T$18,2,0)</f>
        <v>-</v>
      </c>
      <c r="G230" s="84"/>
      <c r="H230" s="82"/>
      <c r="I230" s="921"/>
      <c r="J230" s="913">
        <f t="shared" ref="J230" si="72">SUM(K230:O232)</f>
        <v>0</v>
      </c>
      <c r="K230" s="913"/>
      <c r="L230" s="913"/>
      <c r="M230" s="913"/>
      <c r="N230" s="913"/>
      <c r="O230" s="913"/>
      <c r="P230" s="913"/>
      <c r="Q230" s="484"/>
    </row>
    <row r="231" spans="1:17" s="95" customFormat="1" ht="15.75" hidden="1" customHeight="1" outlineLevel="1">
      <c r="A231" s="484"/>
      <c r="B231" s="916"/>
      <c r="C231" s="925"/>
      <c r="D231" s="921"/>
      <c r="E231" s="921"/>
      <c r="F231" s="923"/>
      <c r="G231" s="87"/>
      <c r="H231" s="82"/>
      <c r="I231" s="921"/>
      <c r="J231" s="914"/>
      <c r="K231" s="914"/>
      <c r="L231" s="914"/>
      <c r="M231" s="914"/>
      <c r="N231" s="914"/>
      <c r="O231" s="914"/>
      <c r="P231" s="914"/>
      <c r="Q231" s="484"/>
    </row>
    <row r="232" spans="1:17" s="95" customFormat="1" ht="15.75" hidden="1" customHeight="1" outlineLevel="1">
      <c r="A232" s="484"/>
      <c r="B232" s="917"/>
      <c r="C232" s="926"/>
      <c r="D232" s="922"/>
      <c r="E232" s="922"/>
      <c r="F232" s="924"/>
      <c r="G232" s="92"/>
      <c r="H232" s="90"/>
      <c r="I232" s="922"/>
      <c r="J232" s="915"/>
      <c r="K232" s="915"/>
      <c r="L232" s="915"/>
      <c r="M232" s="915"/>
      <c r="N232" s="915"/>
      <c r="O232" s="915"/>
      <c r="P232" s="915"/>
      <c r="Q232" s="484"/>
    </row>
    <row r="233" spans="1:17" s="95" customFormat="1" ht="15.75" hidden="1" customHeight="1" outlineLevel="1">
      <c r="A233" s="484"/>
      <c r="B233" s="916">
        <v>74</v>
      </c>
      <c r="C233" s="925"/>
      <c r="D233" s="921"/>
      <c r="E233" s="921" t="s">
        <v>19</v>
      </c>
      <c r="F233" s="923" t="str">
        <f>VLOOKUP(E233,$S$14:$T$18,2,0)</f>
        <v>-</v>
      </c>
      <c r="G233" s="84"/>
      <c r="H233" s="82"/>
      <c r="I233" s="921"/>
      <c r="J233" s="913">
        <f t="shared" ref="J233" si="73">SUM(K233:O235)</f>
        <v>0</v>
      </c>
      <c r="K233" s="913"/>
      <c r="L233" s="913"/>
      <c r="M233" s="913"/>
      <c r="N233" s="913"/>
      <c r="O233" s="913"/>
      <c r="P233" s="913"/>
      <c r="Q233" s="484"/>
    </row>
    <row r="234" spans="1:17" s="95" customFormat="1" ht="15.75" hidden="1" customHeight="1" outlineLevel="1">
      <c r="A234" s="484"/>
      <c r="B234" s="916"/>
      <c r="C234" s="925"/>
      <c r="D234" s="921"/>
      <c r="E234" s="921"/>
      <c r="F234" s="923"/>
      <c r="G234" s="87"/>
      <c r="H234" s="82"/>
      <c r="I234" s="921"/>
      <c r="J234" s="914"/>
      <c r="K234" s="914"/>
      <c r="L234" s="914"/>
      <c r="M234" s="914"/>
      <c r="N234" s="914"/>
      <c r="O234" s="914"/>
      <c r="P234" s="914"/>
      <c r="Q234" s="484"/>
    </row>
    <row r="235" spans="1:17" s="95" customFormat="1" ht="15.75" hidden="1" customHeight="1" outlineLevel="1">
      <c r="A235" s="484"/>
      <c r="B235" s="917"/>
      <c r="C235" s="926"/>
      <c r="D235" s="922"/>
      <c r="E235" s="922"/>
      <c r="F235" s="924"/>
      <c r="G235" s="92"/>
      <c r="H235" s="90"/>
      <c r="I235" s="922"/>
      <c r="J235" s="915"/>
      <c r="K235" s="915"/>
      <c r="L235" s="915"/>
      <c r="M235" s="915"/>
      <c r="N235" s="915"/>
      <c r="O235" s="915"/>
      <c r="P235" s="915"/>
      <c r="Q235" s="484"/>
    </row>
    <row r="236" spans="1:17" s="95" customFormat="1" ht="15.75" hidden="1" customHeight="1" outlineLevel="1">
      <c r="A236" s="484"/>
      <c r="B236" s="916">
        <v>75</v>
      </c>
      <c r="C236" s="925"/>
      <c r="D236" s="921"/>
      <c r="E236" s="921" t="s">
        <v>19</v>
      </c>
      <c r="F236" s="923" t="str">
        <f>VLOOKUP(E236,$S$14:$T$18,2,0)</f>
        <v>-</v>
      </c>
      <c r="G236" s="84"/>
      <c r="H236" s="82"/>
      <c r="I236" s="921"/>
      <c r="J236" s="913">
        <f t="shared" ref="J236" si="74">SUM(K236:O238)</f>
        <v>0</v>
      </c>
      <c r="K236" s="913"/>
      <c r="L236" s="913"/>
      <c r="M236" s="913"/>
      <c r="N236" s="913"/>
      <c r="O236" s="913"/>
      <c r="P236" s="913"/>
      <c r="Q236" s="484"/>
    </row>
    <row r="237" spans="1:17" s="95" customFormat="1" ht="15.75" hidden="1" customHeight="1" outlineLevel="1">
      <c r="A237" s="484"/>
      <c r="B237" s="916"/>
      <c r="C237" s="925"/>
      <c r="D237" s="921"/>
      <c r="E237" s="921"/>
      <c r="F237" s="923"/>
      <c r="G237" s="87"/>
      <c r="H237" s="82"/>
      <c r="I237" s="921"/>
      <c r="J237" s="914"/>
      <c r="K237" s="914"/>
      <c r="L237" s="914"/>
      <c r="M237" s="914"/>
      <c r="N237" s="914"/>
      <c r="O237" s="914"/>
      <c r="P237" s="914"/>
      <c r="Q237" s="484"/>
    </row>
    <row r="238" spans="1:17" s="95" customFormat="1" ht="15.75" hidden="1" customHeight="1" outlineLevel="1">
      <c r="A238" s="484"/>
      <c r="B238" s="917"/>
      <c r="C238" s="926"/>
      <c r="D238" s="922"/>
      <c r="E238" s="922"/>
      <c r="F238" s="924"/>
      <c r="G238" s="92"/>
      <c r="H238" s="90"/>
      <c r="I238" s="922"/>
      <c r="J238" s="915"/>
      <c r="K238" s="915"/>
      <c r="L238" s="915"/>
      <c r="M238" s="915"/>
      <c r="N238" s="915"/>
      <c r="O238" s="915"/>
      <c r="P238" s="915"/>
      <c r="Q238" s="484"/>
    </row>
    <row r="239" spans="1:17" s="95" customFormat="1" ht="15.75" hidden="1" customHeight="1" outlineLevel="1">
      <c r="A239" s="484"/>
      <c r="B239" s="916">
        <v>76</v>
      </c>
      <c r="C239" s="925"/>
      <c r="D239" s="921"/>
      <c r="E239" s="921" t="s">
        <v>19</v>
      </c>
      <c r="F239" s="923" t="str">
        <f>VLOOKUP(E239,$S$14:$T$18,2,0)</f>
        <v>-</v>
      </c>
      <c r="G239" s="84"/>
      <c r="H239" s="82"/>
      <c r="I239" s="921"/>
      <c r="J239" s="913">
        <f t="shared" ref="J239" si="75">SUM(K239:O241)</f>
        <v>0</v>
      </c>
      <c r="K239" s="913"/>
      <c r="L239" s="913"/>
      <c r="M239" s="913"/>
      <c r="N239" s="913"/>
      <c r="O239" s="913"/>
      <c r="P239" s="913"/>
      <c r="Q239" s="484"/>
    </row>
    <row r="240" spans="1:17" s="95" customFormat="1" ht="15.75" hidden="1" customHeight="1" outlineLevel="1">
      <c r="A240" s="484"/>
      <c r="B240" s="916"/>
      <c r="C240" s="925"/>
      <c r="D240" s="921"/>
      <c r="E240" s="921"/>
      <c r="F240" s="923"/>
      <c r="G240" s="87"/>
      <c r="H240" s="82"/>
      <c r="I240" s="921"/>
      <c r="J240" s="914"/>
      <c r="K240" s="914"/>
      <c r="L240" s="914"/>
      <c r="M240" s="914"/>
      <c r="N240" s="914"/>
      <c r="O240" s="914"/>
      <c r="P240" s="914"/>
      <c r="Q240" s="484"/>
    </row>
    <row r="241" spans="1:17" s="95" customFormat="1" ht="15.75" hidden="1" customHeight="1" outlineLevel="1">
      <c r="A241" s="484"/>
      <c r="B241" s="917"/>
      <c r="C241" s="926"/>
      <c r="D241" s="922"/>
      <c r="E241" s="922"/>
      <c r="F241" s="924"/>
      <c r="G241" s="92"/>
      <c r="H241" s="90"/>
      <c r="I241" s="922"/>
      <c r="J241" s="915"/>
      <c r="K241" s="915"/>
      <c r="L241" s="915"/>
      <c r="M241" s="915"/>
      <c r="N241" s="915"/>
      <c r="O241" s="915"/>
      <c r="P241" s="915"/>
      <c r="Q241" s="484"/>
    </row>
    <row r="242" spans="1:17" s="95" customFormat="1" ht="15.75" hidden="1" customHeight="1" outlineLevel="1">
      <c r="A242" s="484"/>
      <c r="B242" s="916">
        <v>77</v>
      </c>
      <c r="C242" s="925"/>
      <c r="D242" s="921"/>
      <c r="E242" s="921" t="s">
        <v>19</v>
      </c>
      <c r="F242" s="923" t="str">
        <f>VLOOKUP(E242,$S$14:$T$18,2,0)</f>
        <v>-</v>
      </c>
      <c r="G242" s="84"/>
      <c r="H242" s="82"/>
      <c r="I242" s="921"/>
      <c r="J242" s="913">
        <f t="shared" ref="J242" si="76">SUM(K242:O244)</f>
        <v>0</v>
      </c>
      <c r="K242" s="913"/>
      <c r="L242" s="913"/>
      <c r="M242" s="913"/>
      <c r="N242" s="913"/>
      <c r="O242" s="913"/>
      <c r="P242" s="913"/>
      <c r="Q242" s="484"/>
    </row>
    <row r="243" spans="1:17" s="95" customFormat="1" ht="15.75" hidden="1" customHeight="1" outlineLevel="1">
      <c r="A243" s="484"/>
      <c r="B243" s="916"/>
      <c r="C243" s="925"/>
      <c r="D243" s="921"/>
      <c r="E243" s="921"/>
      <c r="F243" s="923"/>
      <c r="G243" s="87"/>
      <c r="H243" s="82"/>
      <c r="I243" s="921"/>
      <c r="J243" s="914"/>
      <c r="K243" s="914"/>
      <c r="L243" s="914"/>
      <c r="M243" s="914"/>
      <c r="N243" s="914"/>
      <c r="O243" s="914"/>
      <c r="P243" s="914"/>
      <c r="Q243" s="484"/>
    </row>
    <row r="244" spans="1:17" s="95" customFormat="1" ht="15.75" hidden="1" customHeight="1" outlineLevel="1">
      <c r="A244" s="484"/>
      <c r="B244" s="917"/>
      <c r="C244" s="926"/>
      <c r="D244" s="922"/>
      <c r="E244" s="922"/>
      <c r="F244" s="924"/>
      <c r="G244" s="92"/>
      <c r="H244" s="90"/>
      <c r="I244" s="922"/>
      <c r="J244" s="915"/>
      <c r="K244" s="915"/>
      <c r="L244" s="915"/>
      <c r="M244" s="915"/>
      <c r="N244" s="915"/>
      <c r="O244" s="915"/>
      <c r="P244" s="915"/>
      <c r="Q244" s="484"/>
    </row>
    <row r="245" spans="1:17" s="95" customFormat="1" ht="15.75" hidden="1" customHeight="1" outlineLevel="1">
      <c r="A245" s="484"/>
      <c r="B245" s="916">
        <v>78</v>
      </c>
      <c r="C245" s="925"/>
      <c r="D245" s="921"/>
      <c r="E245" s="921" t="s">
        <v>19</v>
      </c>
      <c r="F245" s="923" t="str">
        <f>VLOOKUP(E245,$S$14:$T$18,2,0)</f>
        <v>-</v>
      </c>
      <c r="G245" s="84"/>
      <c r="H245" s="82"/>
      <c r="I245" s="921"/>
      <c r="J245" s="913">
        <f t="shared" ref="J245" si="77">SUM(K245:O247)</f>
        <v>0</v>
      </c>
      <c r="K245" s="913"/>
      <c r="L245" s="913"/>
      <c r="M245" s="913"/>
      <c r="N245" s="913"/>
      <c r="O245" s="913"/>
      <c r="P245" s="913"/>
      <c r="Q245" s="484"/>
    </row>
    <row r="246" spans="1:17" s="95" customFormat="1" ht="15.75" hidden="1" customHeight="1" outlineLevel="1">
      <c r="A246" s="484"/>
      <c r="B246" s="916"/>
      <c r="C246" s="925"/>
      <c r="D246" s="921"/>
      <c r="E246" s="921"/>
      <c r="F246" s="923"/>
      <c r="G246" s="87"/>
      <c r="H246" s="82"/>
      <c r="I246" s="921"/>
      <c r="J246" s="914"/>
      <c r="K246" s="914"/>
      <c r="L246" s="914"/>
      <c r="M246" s="914"/>
      <c r="N246" s="914"/>
      <c r="O246" s="914"/>
      <c r="P246" s="914"/>
      <c r="Q246" s="484"/>
    </row>
    <row r="247" spans="1:17" s="95" customFormat="1" ht="15.75" hidden="1" customHeight="1" outlineLevel="1">
      <c r="A247" s="484"/>
      <c r="B247" s="917"/>
      <c r="C247" s="926"/>
      <c r="D247" s="922"/>
      <c r="E247" s="922"/>
      <c r="F247" s="924"/>
      <c r="G247" s="92"/>
      <c r="H247" s="90"/>
      <c r="I247" s="922"/>
      <c r="J247" s="915"/>
      <c r="K247" s="915"/>
      <c r="L247" s="915"/>
      <c r="M247" s="915"/>
      <c r="N247" s="915"/>
      <c r="O247" s="915"/>
      <c r="P247" s="915"/>
      <c r="Q247" s="484"/>
    </row>
    <row r="248" spans="1:17" s="95" customFormat="1" ht="15.75" hidden="1" customHeight="1" outlineLevel="1">
      <c r="A248" s="484"/>
      <c r="B248" s="916">
        <v>79</v>
      </c>
      <c r="C248" s="925"/>
      <c r="D248" s="921"/>
      <c r="E248" s="921" t="s">
        <v>19</v>
      </c>
      <c r="F248" s="923" t="str">
        <f>VLOOKUP(E248,$S$14:$T$18,2,0)</f>
        <v>-</v>
      </c>
      <c r="G248" s="84"/>
      <c r="H248" s="82"/>
      <c r="I248" s="921"/>
      <c r="J248" s="913">
        <f t="shared" ref="J248" si="78">SUM(K248:O250)</f>
        <v>0</v>
      </c>
      <c r="K248" s="913"/>
      <c r="L248" s="913"/>
      <c r="M248" s="913"/>
      <c r="N248" s="913"/>
      <c r="O248" s="913"/>
      <c r="P248" s="913"/>
      <c r="Q248" s="484"/>
    </row>
    <row r="249" spans="1:17" s="95" customFormat="1" ht="15.75" hidden="1" customHeight="1" outlineLevel="1">
      <c r="A249" s="484"/>
      <c r="B249" s="916"/>
      <c r="C249" s="925"/>
      <c r="D249" s="921"/>
      <c r="E249" s="921"/>
      <c r="F249" s="923"/>
      <c r="G249" s="87"/>
      <c r="H249" s="82"/>
      <c r="I249" s="921"/>
      <c r="J249" s="914"/>
      <c r="K249" s="914"/>
      <c r="L249" s="914"/>
      <c r="M249" s="914"/>
      <c r="N249" s="914"/>
      <c r="O249" s="914"/>
      <c r="P249" s="914"/>
      <c r="Q249" s="484"/>
    </row>
    <row r="250" spans="1:17" s="95" customFormat="1" ht="15.75" hidden="1" customHeight="1" outlineLevel="1">
      <c r="A250" s="484"/>
      <c r="B250" s="917"/>
      <c r="C250" s="926"/>
      <c r="D250" s="922"/>
      <c r="E250" s="922"/>
      <c r="F250" s="924"/>
      <c r="G250" s="92"/>
      <c r="H250" s="90"/>
      <c r="I250" s="922"/>
      <c r="J250" s="915"/>
      <c r="K250" s="915"/>
      <c r="L250" s="915"/>
      <c r="M250" s="915"/>
      <c r="N250" s="915"/>
      <c r="O250" s="915"/>
      <c r="P250" s="915"/>
      <c r="Q250" s="484"/>
    </row>
    <row r="251" spans="1:17" s="95" customFormat="1" ht="15.75" hidden="1" customHeight="1" outlineLevel="1">
      <c r="A251" s="484"/>
      <c r="B251" s="916">
        <v>80</v>
      </c>
      <c r="C251" s="925"/>
      <c r="D251" s="921"/>
      <c r="E251" s="921" t="s">
        <v>19</v>
      </c>
      <c r="F251" s="923" t="str">
        <f>VLOOKUP(E251,$S$14:$T$18,2,0)</f>
        <v>-</v>
      </c>
      <c r="G251" s="84"/>
      <c r="H251" s="82"/>
      <c r="I251" s="921"/>
      <c r="J251" s="913">
        <f t="shared" ref="J251" si="79">SUM(K251:O253)</f>
        <v>0</v>
      </c>
      <c r="K251" s="913"/>
      <c r="L251" s="913"/>
      <c r="M251" s="913"/>
      <c r="N251" s="913"/>
      <c r="O251" s="913"/>
      <c r="P251" s="913"/>
      <c r="Q251" s="484"/>
    </row>
    <row r="252" spans="1:17" s="95" customFormat="1" ht="15.75" hidden="1" customHeight="1" outlineLevel="1">
      <c r="A252" s="484"/>
      <c r="B252" s="916"/>
      <c r="C252" s="925"/>
      <c r="D252" s="921"/>
      <c r="E252" s="921"/>
      <c r="F252" s="923"/>
      <c r="G252" s="87"/>
      <c r="H252" s="82"/>
      <c r="I252" s="921"/>
      <c r="J252" s="914"/>
      <c r="K252" s="914"/>
      <c r="L252" s="914"/>
      <c r="M252" s="914"/>
      <c r="N252" s="914"/>
      <c r="O252" s="914"/>
      <c r="P252" s="914"/>
      <c r="Q252" s="484"/>
    </row>
    <row r="253" spans="1:17" s="95" customFormat="1" ht="15.75" hidden="1" customHeight="1" outlineLevel="1">
      <c r="A253" s="484"/>
      <c r="B253" s="917"/>
      <c r="C253" s="926"/>
      <c r="D253" s="922"/>
      <c r="E253" s="922"/>
      <c r="F253" s="924"/>
      <c r="G253" s="92"/>
      <c r="H253" s="90"/>
      <c r="I253" s="922"/>
      <c r="J253" s="915"/>
      <c r="K253" s="915"/>
      <c r="L253" s="915"/>
      <c r="M253" s="915"/>
      <c r="N253" s="915"/>
      <c r="O253" s="915"/>
      <c r="P253" s="915"/>
      <c r="Q253" s="484"/>
    </row>
    <row r="254" spans="1:17" s="95" customFormat="1" ht="15.75" hidden="1" customHeight="1" outlineLevel="1">
      <c r="A254" s="484"/>
      <c r="B254" s="916">
        <v>81</v>
      </c>
      <c r="C254" s="925"/>
      <c r="D254" s="921"/>
      <c r="E254" s="921" t="s">
        <v>19</v>
      </c>
      <c r="F254" s="923" t="str">
        <f>VLOOKUP(E254,$S$14:$T$18,2,0)</f>
        <v>-</v>
      </c>
      <c r="G254" s="84"/>
      <c r="H254" s="82"/>
      <c r="I254" s="921"/>
      <c r="J254" s="913">
        <f t="shared" ref="J254" si="80">SUM(K254:O256)</f>
        <v>0</v>
      </c>
      <c r="K254" s="913"/>
      <c r="L254" s="913"/>
      <c r="M254" s="913"/>
      <c r="N254" s="913"/>
      <c r="O254" s="913"/>
      <c r="P254" s="913"/>
      <c r="Q254" s="484"/>
    </row>
    <row r="255" spans="1:17" s="95" customFormat="1" ht="15.75" hidden="1" customHeight="1" outlineLevel="1">
      <c r="A255" s="484"/>
      <c r="B255" s="916"/>
      <c r="C255" s="925"/>
      <c r="D255" s="921"/>
      <c r="E255" s="921"/>
      <c r="F255" s="923"/>
      <c r="G255" s="87"/>
      <c r="H255" s="82"/>
      <c r="I255" s="921"/>
      <c r="J255" s="914"/>
      <c r="K255" s="914"/>
      <c r="L255" s="914"/>
      <c r="M255" s="914"/>
      <c r="N255" s="914"/>
      <c r="O255" s="914"/>
      <c r="P255" s="914"/>
      <c r="Q255" s="484"/>
    </row>
    <row r="256" spans="1:17" s="95" customFormat="1" ht="15.75" hidden="1" customHeight="1" outlineLevel="1">
      <c r="A256" s="484"/>
      <c r="B256" s="917"/>
      <c r="C256" s="926"/>
      <c r="D256" s="922"/>
      <c r="E256" s="922"/>
      <c r="F256" s="924"/>
      <c r="G256" s="92"/>
      <c r="H256" s="90"/>
      <c r="I256" s="922"/>
      <c r="J256" s="915"/>
      <c r="K256" s="915"/>
      <c r="L256" s="915"/>
      <c r="M256" s="915"/>
      <c r="N256" s="915"/>
      <c r="O256" s="915"/>
      <c r="P256" s="915"/>
      <c r="Q256" s="484"/>
    </row>
    <row r="257" spans="1:17" s="95" customFormat="1" ht="15.75" hidden="1" customHeight="1" outlineLevel="1">
      <c r="A257" s="484"/>
      <c r="B257" s="916">
        <v>82</v>
      </c>
      <c r="C257" s="925"/>
      <c r="D257" s="921"/>
      <c r="E257" s="921" t="s">
        <v>19</v>
      </c>
      <c r="F257" s="923" t="str">
        <f>VLOOKUP(E257,$S$14:$T$18,2,0)</f>
        <v>-</v>
      </c>
      <c r="G257" s="84"/>
      <c r="H257" s="82"/>
      <c r="I257" s="921"/>
      <c r="J257" s="913">
        <f t="shared" ref="J257" si="81">SUM(K257:O259)</f>
        <v>0</v>
      </c>
      <c r="K257" s="913"/>
      <c r="L257" s="913"/>
      <c r="M257" s="913"/>
      <c r="N257" s="913"/>
      <c r="O257" s="913"/>
      <c r="P257" s="913"/>
      <c r="Q257" s="484"/>
    </row>
    <row r="258" spans="1:17" s="95" customFormat="1" ht="15.75" hidden="1" customHeight="1" outlineLevel="1">
      <c r="A258" s="484"/>
      <c r="B258" s="916"/>
      <c r="C258" s="925"/>
      <c r="D258" s="921"/>
      <c r="E258" s="921"/>
      <c r="F258" s="923"/>
      <c r="G258" s="87"/>
      <c r="H258" s="82"/>
      <c r="I258" s="921"/>
      <c r="J258" s="914"/>
      <c r="K258" s="914"/>
      <c r="L258" s="914"/>
      <c r="M258" s="914"/>
      <c r="N258" s="914"/>
      <c r="O258" s="914"/>
      <c r="P258" s="914"/>
      <c r="Q258" s="484"/>
    </row>
    <row r="259" spans="1:17" s="95" customFormat="1" ht="15.75" hidden="1" customHeight="1" outlineLevel="1">
      <c r="A259" s="484"/>
      <c r="B259" s="917"/>
      <c r="C259" s="926"/>
      <c r="D259" s="922"/>
      <c r="E259" s="922"/>
      <c r="F259" s="924"/>
      <c r="G259" s="92"/>
      <c r="H259" s="90"/>
      <c r="I259" s="922"/>
      <c r="J259" s="915"/>
      <c r="K259" s="915"/>
      <c r="L259" s="915"/>
      <c r="M259" s="915"/>
      <c r="N259" s="915"/>
      <c r="O259" s="915"/>
      <c r="P259" s="915"/>
      <c r="Q259" s="484"/>
    </row>
    <row r="260" spans="1:17" s="95" customFormat="1" ht="15.75" hidden="1" customHeight="1" outlineLevel="1">
      <c r="A260" s="484"/>
      <c r="B260" s="916">
        <v>83</v>
      </c>
      <c r="C260" s="925"/>
      <c r="D260" s="921"/>
      <c r="E260" s="921" t="s">
        <v>19</v>
      </c>
      <c r="F260" s="923" t="str">
        <f>VLOOKUP(E260,$S$14:$T$18,2,0)</f>
        <v>-</v>
      </c>
      <c r="G260" s="84"/>
      <c r="H260" s="82"/>
      <c r="I260" s="921"/>
      <c r="J260" s="913">
        <f t="shared" ref="J260" si="82">SUM(K260:O262)</f>
        <v>0</v>
      </c>
      <c r="K260" s="913"/>
      <c r="L260" s="913"/>
      <c r="M260" s="913"/>
      <c r="N260" s="913"/>
      <c r="O260" s="913"/>
      <c r="P260" s="913"/>
      <c r="Q260" s="484"/>
    </row>
    <row r="261" spans="1:17" s="95" customFormat="1" ht="15.75" hidden="1" customHeight="1" outlineLevel="1">
      <c r="A261" s="484"/>
      <c r="B261" s="916"/>
      <c r="C261" s="925"/>
      <c r="D261" s="921"/>
      <c r="E261" s="921"/>
      <c r="F261" s="923"/>
      <c r="G261" s="87"/>
      <c r="H261" s="82"/>
      <c r="I261" s="921"/>
      <c r="J261" s="914"/>
      <c r="K261" s="914"/>
      <c r="L261" s="914"/>
      <c r="M261" s="914"/>
      <c r="N261" s="914"/>
      <c r="O261" s="914"/>
      <c r="P261" s="914"/>
      <c r="Q261" s="484"/>
    </row>
    <row r="262" spans="1:17" s="95" customFormat="1" ht="15.75" hidden="1" customHeight="1" outlineLevel="1">
      <c r="A262" s="484"/>
      <c r="B262" s="917"/>
      <c r="C262" s="926"/>
      <c r="D262" s="922"/>
      <c r="E262" s="922"/>
      <c r="F262" s="924"/>
      <c r="G262" s="92"/>
      <c r="H262" s="90"/>
      <c r="I262" s="922"/>
      <c r="J262" s="915"/>
      <c r="K262" s="915"/>
      <c r="L262" s="915"/>
      <c r="M262" s="915"/>
      <c r="N262" s="915"/>
      <c r="O262" s="915"/>
      <c r="P262" s="915"/>
      <c r="Q262" s="484"/>
    </row>
    <row r="263" spans="1:17" s="95" customFormat="1" ht="15.75" hidden="1" customHeight="1" outlineLevel="1">
      <c r="A263" s="484"/>
      <c r="B263" s="916">
        <v>84</v>
      </c>
      <c r="C263" s="925"/>
      <c r="D263" s="921"/>
      <c r="E263" s="921" t="s">
        <v>19</v>
      </c>
      <c r="F263" s="923" t="str">
        <f>VLOOKUP(E263,$S$14:$T$18,2,0)</f>
        <v>-</v>
      </c>
      <c r="G263" s="84"/>
      <c r="H263" s="82"/>
      <c r="I263" s="921"/>
      <c r="J263" s="913">
        <f t="shared" ref="J263" si="83">SUM(K263:O265)</f>
        <v>0</v>
      </c>
      <c r="K263" s="913"/>
      <c r="L263" s="913"/>
      <c r="M263" s="913"/>
      <c r="N263" s="913"/>
      <c r="O263" s="913"/>
      <c r="P263" s="913"/>
      <c r="Q263" s="484"/>
    </row>
    <row r="264" spans="1:17" s="95" customFormat="1" ht="15.75" hidden="1" customHeight="1" outlineLevel="1">
      <c r="A264" s="484"/>
      <c r="B264" s="916"/>
      <c r="C264" s="925"/>
      <c r="D264" s="921"/>
      <c r="E264" s="921"/>
      <c r="F264" s="923"/>
      <c r="G264" s="87"/>
      <c r="H264" s="82"/>
      <c r="I264" s="921"/>
      <c r="J264" s="914"/>
      <c r="K264" s="914"/>
      <c r="L264" s="914"/>
      <c r="M264" s="914"/>
      <c r="N264" s="914"/>
      <c r="O264" s="914"/>
      <c r="P264" s="914"/>
      <c r="Q264" s="484"/>
    </row>
    <row r="265" spans="1:17" s="95" customFormat="1" ht="15.75" hidden="1" customHeight="1" outlineLevel="1">
      <c r="A265" s="484"/>
      <c r="B265" s="917"/>
      <c r="C265" s="926"/>
      <c r="D265" s="922"/>
      <c r="E265" s="922"/>
      <c r="F265" s="924"/>
      <c r="G265" s="92"/>
      <c r="H265" s="90"/>
      <c r="I265" s="922"/>
      <c r="J265" s="915"/>
      <c r="K265" s="915"/>
      <c r="L265" s="915"/>
      <c r="M265" s="915"/>
      <c r="N265" s="915"/>
      <c r="O265" s="915"/>
      <c r="P265" s="915"/>
      <c r="Q265" s="484"/>
    </row>
    <row r="266" spans="1:17" s="95" customFormat="1" ht="15.75" hidden="1" customHeight="1" outlineLevel="1">
      <c r="A266" s="484"/>
      <c r="B266" s="916">
        <v>85</v>
      </c>
      <c r="C266" s="925"/>
      <c r="D266" s="921"/>
      <c r="E266" s="921" t="s">
        <v>19</v>
      </c>
      <c r="F266" s="923" t="str">
        <f>VLOOKUP(E266,$S$14:$T$18,2,0)</f>
        <v>-</v>
      </c>
      <c r="G266" s="84"/>
      <c r="H266" s="82"/>
      <c r="I266" s="921"/>
      <c r="J266" s="913">
        <f t="shared" ref="J266" si="84">SUM(K266:O268)</f>
        <v>0</v>
      </c>
      <c r="K266" s="913"/>
      <c r="L266" s="913"/>
      <c r="M266" s="913"/>
      <c r="N266" s="913"/>
      <c r="O266" s="913"/>
      <c r="P266" s="913"/>
      <c r="Q266" s="484"/>
    </row>
    <row r="267" spans="1:17" s="95" customFormat="1" ht="15.75" hidden="1" customHeight="1" outlineLevel="1">
      <c r="A267" s="484"/>
      <c r="B267" s="916"/>
      <c r="C267" s="925"/>
      <c r="D267" s="921"/>
      <c r="E267" s="921"/>
      <c r="F267" s="923"/>
      <c r="G267" s="87"/>
      <c r="H267" s="82"/>
      <c r="I267" s="921"/>
      <c r="J267" s="914"/>
      <c r="K267" s="914"/>
      <c r="L267" s="914"/>
      <c r="M267" s="914"/>
      <c r="N267" s="914"/>
      <c r="O267" s="914"/>
      <c r="P267" s="914"/>
      <c r="Q267" s="484"/>
    </row>
    <row r="268" spans="1:17" s="95" customFormat="1" ht="15.75" hidden="1" customHeight="1" outlineLevel="1">
      <c r="A268" s="484"/>
      <c r="B268" s="917"/>
      <c r="C268" s="926"/>
      <c r="D268" s="922"/>
      <c r="E268" s="922"/>
      <c r="F268" s="924"/>
      <c r="G268" s="92"/>
      <c r="H268" s="90"/>
      <c r="I268" s="922"/>
      <c r="J268" s="915"/>
      <c r="K268" s="915"/>
      <c r="L268" s="915"/>
      <c r="M268" s="915"/>
      <c r="N268" s="915"/>
      <c r="O268" s="915"/>
      <c r="P268" s="915"/>
      <c r="Q268" s="484"/>
    </row>
    <row r="269" spans="1:17" s="95" customFormat="1" ht="15.75" hidden="1" customHeight="1" outlineLevel="1">
      <c r="A269" s="484"/>
      <c r="B269" s="916">
        <v>86</v>
      </c>
      <c r="C269" s="925"/>
      <c r="D269" s="921"/>
      <c r="E269" s="921" t="s">
        <v>19</v>
      </c>
      <c r="F269" s="923" t="str">
        <f>VLOOKUP(E269,$S$14:$T$18,2,0)</f>
        <v>-</v>
      </c>
      <c r="G269" s="84"/>
      <c r="H269" s="82"/>
      <c r="I269" s="921"/>
      <c r="J269" s="913">
        <f t="shared" ref="J269" si="85">SUM(K269:O271)</f>
        <v>0</v>
      </c>
      <c r="K269" s="913"/>
      <c r="L269" s="913"/>
      <c r="M269" s="913"/>
      <c r="N269" s="913"/>
      <c r="O269" s="913"/>
      <c r="P269" s="913"/>
      <c r="Q269" s="484"/>
    </row>
    <row r="270" spans="1:17" s="95" customFormat="1" ht="15.75" hidden="1" customHeight="1" outlineLevel="1">
      <c r="A270" s="484"/>
      <c r="B270" s="916"/>
      <c r="C270" s="925"/>
      <c r="D270" s="921"/>
      <c r="E270" s="921"/>
      <c r="F270" s="923"/>
      <c r="G270" s="87"/>
      <c r="H270" s="82"/>
      <c r="I270" s="921"/>
      <c r="J270" s="914"/>
      <c r="K270" s="914"/>
      <c r="L270" s="914"/>
      <c r="M270" s="914"/>
      <c r="N270" s="914"/>
      <c r="O270" s="914"/>
      <c r="P270" s="914"/>
      <c r="Q270" s="484"/>
    </row>
    <row r="271" spans="1:17" s="95" customFormat="1" ht="15.75" hidden="1" customHeight="1" outlineLevel="1">
      <c r="A271" s="484"/>
      <c r="B271" s="917"/>
      <c r="C271" s="926"/>
      <c r="D271" s="922"/>
      <c r="E271" s="922"/>
      <c r="F271" s="924"/>
      <c r="G271" s="92"/>
      <c r="H271" s="90"/>
      <c r="I271" s="922"/>
      <c r="J271" s="915"/>
      <c r="K271" s="915"/>
      <c r="L271" s="915"/>
      <c r="M271" s="915"/>
      <c r="N271" s="915"/>
      <c r="O271" s="915"/>
      <c r="P271" s="915"/>
      <c r="Q271" s="484"/>
    </row>
    <row r="272" spans="1:17" s="95" customFormat="1" ht="15.75" hidden="1" customHeight="1" outlineLevel="1">
      <c r="A272" s="484"/>
      <c r="B272" s="916">
        <v>87</v>
      </c>
      <c r="C272" s="925"/>
      <c r="D272" s="921"/>
      <c r="E272" s="921" t="s">
        <v>19</v>
      </c>
      <c r="F272" s="923" t="str">
        <f>VLOOKUP(E272,$S$14:$T$18,2,0)</f>
        <v>-</v>
      </c>
      <c r="G272" s="84"/>
      <c r="H272" s="82"/>
      <c r="I272" s="921"/>
      <c r="J272" s="913">
        <f t="shared" ref="J272" si="86">SUM(K272:O274)</f>
        <v>0</v>
      </c>
      <c r="K272" s="913"/>
      <c r="L272" s="913"/>
      <c r="M272" s="913"/>
      <c r="N272" s="913"/>
      <c r="O272" s="913"/>
      <c r="P272" s="913"/>
      <c r="Q272" s="484"/>
    </row>
    <row r="273" spans="1:17" s="95" customFormat="1" ht="15.75" hidden="1" customHeight="1" outlineLevel="1">
      <c r="A273" s="484"/>
      <c r="B273" s="916"/>
      <c r="C273" s="925"/>
      <c r="D273" s="921"/>
      <c r="E273" s="921"/>
      <c r="F273" s="923"/>
      <c r="G273" s="87"/>
      <c r="H273" s="82"/>
      <c r="I273" s="921"/>
      <c r="J273" s="914"/>
      <c r="K273" s="914"/>
      <c r="L273" s="914"/>
      <c r="M273" s="914"/>
      <c r="N273" s="914"/>
      <c r="O273" s="914"/>
      <c r="P273" s="914"/>
      <c r="Q273" s="484"/>
    </row>
    <row r="274" spans="1:17" s="95" customFormat="1" ht="15.75" hidden="1" customHeight="1" outlineLevel="1">
      <c r="A274" s="484"/>
      <c r="B274" s="917"/>
      <c r="C274" s="926"/>
      <c r="D274" s="922"/>
      <c r="E274" s="922"/>
      <c r="F274" s="924"/>
      <c r="G274" s="92"/>
      <c r="H274" s="90"/>
      <c r="I274" s="922"/>
      <c r="J274" s="915"/>
      <c r="K274" s="915"/>
      <c r="L274" s="915"/>
      <c r="M274" s="915"/>
      <c r="N274" s="915"/>
      <c r="O274" s="915"/>
      <c r="P274" s="915"/>
      <c r="Q274" s="484"/>
    </row>
    <row r="275" spans="1:17" s="95" customFormat="1" ht="15.75" hidden="1" customHeight="1" outlineLevel="1">
      <c r="A275" s="484"/>
      <c r="B275" s="916">
        <v>88</v>
      </c>
      <c r="C275" s="925"/>
      <c r="D275" s="921"/>
      <c r="E275" s="921" t="s">
        <v>19</v>
      </c>
      <c r="F275" s="923" t="str">
        <f>VLOOKUP(E275,$S$14:$T$18,2,0)</f>
        <v>-</v>
      </c>
      <c r="G275" s="84"/>
      <c r="H275" s="82"/>
      <c r="I275" s="921"/>
      <c r="J275" s="913">
        <f t="shared" ref="J275" si="87">SUM(K275:O277)</f>
        <v>0</v>
      </c>
      <c r="K275" s="913"/>
      <c r="L275" s="913"/>
      <c r="M275" s="913"/>
      <c r="N275" s="913"/>
      <c r="O275" s="913"/>
      <c r="P275" s="913"/>
      <c r="Q275" s="484"/>
    </row>
    <row r="276" spans="1:17" s="95" customFormat="1" ht="15.75" hidden="1" customHeight="1" outlineLevel="1">
      <c r="A276" s="484"/>
      <c r="B276" s="916"/>
      <c r="C276" s="925"/>
      <c r="D276" s="921"/>
      <c r="E276" s="921"/>
      <c r="F276" s="923"/>
      <c r="G276" s="87"/>
      <c r="H276" s="82"/>
      <c r="I276" s="921"/>
      <c r="J276" s="914"/>
      <c r="K276" s="914"/>
      <c r="L276" s="914"/>
      <c r="M276" s="914"/>
      <c r="N276" s="914"/>
      <c r="O276" s="914"/>
      <c r="P276" s="914"/>
      <c r="Q276" s="484"/>
    </row>
    <row r="277" spans="1:17" s="95" customFormat="1" ht="15.75" hidden="1" customHeight="1" outlineLevel="1">
      <c r="A277" s="484"/>
      <c r="B277" s="917"/>
      <c r="C277" s="926"/>
      <c r="D277" s="922"/>
      <c r="E277" s="922"/>
      <c r="F277" s="924"/>
      <c r="G277" s="92"/>
      <c r="H277" s="90"/>
      <c r="I277" s="922"/>
      <c r="J277" s="915"/>
      <c r="K277" s="915"/>
      <c r="L277" s="915"/>
      <c r="M277" s="915"/>
      <c r="N277" s="915"/>
      <c r="O277" s="915"/>
      <c r="P277" s="915"/>
      <c r="Q277" s="484"/>
    </row>
    <row r="278" spans="1:17" s="95" customFormat="1" ht="15.75" hidden="1" customHeight="1" outlineLevel="1">
      <c r="A278" s="484"/>
      <c r="B278" s="916">
        <v>89</v>
      </c>
      <c r="C278" s="925"/>
      <c r="D278" s="921"/>
      <c r="E278" s="921" t="s">
        <v>19</v>
      </c>
      <c r="F278" s="923" t="str">
        <f>VLOOKUP(E278,$S$14:$T$18,2,0)</f>
        <v>-</v>
      </c>
      <c r="G278" s="84"/>
      <c r="H278" s="82"/>
      <c r="I278" s="921"/>
      <c r="J278" s="913">
        <f t="shared" ref="J278" si="88">SUM(K278:O280)</f>
        <v>0</v>
      </c>
      <c r="K278" s="913"/>
      <c r="L278" s="913"/>
      <c r="M278" s="913"/>
      <c r="N278" s="913"/>
      <c r="O278" s="913"/>
      <c r="P278" s="913"/>
      <c r="Q278" s="484"/>
    </row>
    <row r="279" spans="1:17" s="95" customFormat="1" ht="15.75" hidden="1" customHeight="1" outlineLevel="1">
      <c r="A279" s="484"/>
      <c r="B279" s="916"/>
      <c r="C279" s="925"/>
      <c r="D279" s="921"/>
      <c r="E279" s="921"/>
      <c r="F279" s="923"/>
      <c r="G279" s="87"/>
      <c r="H279" s="82"/>
      <c r="I279" s="921"/>
      <c r="J279" s="914"/>
      <c r="K279" s="914"/>
      <c r="L279" s="914"/>
      <c r="M279" s="914"/>
      <c r="N279" s="914"/>
      <c r="O279" s="914"/>
      <c r="P279" s="914"/>
      <c r="Q279" s="484"/>
    </row>
    <row r="280" spans="1:17" s="95" customFormat="1" ht="15.75" hidden="1" customHeight="1" outlineLevel="1">
      <c r="A280" s="484"/>
      <c r="B280" s="917"/>
      <c r="C280" s="926"/>
      <c r="D280" s="922"/>
      <c r="E280" s="922"/>
      <c r="F280" s="924"/>
      <c r="G280" s="92"/>
      <c r="H280" s="90"/>
      <c r="I280" s="922"/>
      <c r="J280" s="915"/>
      <c r="K280" s="915"/>
      <c r="L280" s="915"/>
      <c r="M280" s="915"/>
      <c r="N280" s="915"/>
      <c r="O280" s="915"/>
      <c r="P280" s="915"/>
      <c r="Q280" s="484"/>
    </row>
    <row r="281" spans="1:17" s="95" customFormat="1" ht="15.75" hidden="1" customHeight="1" outlineLevel="1">
      <c r="A281" s="484"/>
      <c r="B281" s="916">
        <v>90</v>
      </c>
      <c r="C281" s="925"/>
      <c r="D281" s="921"/>
      <c r="E281" s="921" t="s">
        <v>19</v>
      </c>
      <c r="F281" s="923" t="str">
        <f>VLOOKUP(E281,$S$14:$T$18,2,0)</f>
        <v>-</v>
      </c>
      <c r="G281" s="84"/>
      <c r="H281" s="82"/>
      <c r="I281" s="921"/>
      <c r="J281" s="913">
        <f t="shared" ref="J281" si="89">SUM(K281:O283)</f>
        <v>0</v>
      </c>
      <c r="K281" s="913"/>
      <c r="L281" s="913"/>
      <c r="M281" s="913"/>
      <c r="N281" s="913"/>
      <c r="O281" s="913"/>
      <c r="P281" s="913"/>
      <c r="Q281" s="484"/>
    </row>
    <row r="282" spans="1:17" s="95" customFormat="1" ht="15.75" hidden="1" customHeight="1" outlineLevel="1">
      <c r="A282" s="484"/>
      <c r="B282" s="916"/>
      <c r="C282" s="925"/>
      <c r="D282" s="921"/>
      <c r="E282" s="921"/>
      <c r="F282" s="923"/>
      <c r="G282" s="87"/>
      <c r="H282" s="82"/>
      <c r="I282" s="921"/>
      <c r="J282" s="914"/>
      <c r="K282" s="914"/>
      <c r="L282" s="914"/>
      <c r="M282" s="914"/>
      <c r="N282" s="914"/>
      <c r="O282" s="914"/>
      <c r="P282" s="914"/>
      <c r="Q282" s="484"/>
    </row>
    <row r="283" spans="1:17" s="95" customFormat="1" ht="15.75" hidden="1" customHeight="1" outlineLevel="1">
      <c r="A283" s="484"/>
      <c r="B283" s="917"/>
      <c r="C283" s="926"/>
      <c r="D283" s="922"/>
      <c r="E283" s="922"/>
      <c r="F283" s="924"/>
      <c r="G283" s="92"/>
      <c r="H283" s="90"/>
      <c r="I283" s="922"/>
      <c r="J283" s="915"/>
      <c r="K283" s="915"/>
      <c r="L283" s="915"/>
      <c r="M283" s="915"/>
      <c r="N283" s="915"/>
      <c r="O283" s="915"/>
      <c r="P283" s="915"/>
      <c r="Q283" s="484"/>
    </row>
    <row r="284" spans="1:17" s="95" customFormat="1" ht="15.75" hidden="1" customHeight="1" outlineLevel="1">
      <c r="A284" s="484"/>
      <c r="B284" s="916">
        <v>91</v>
      </c>
      <c r="C284" s="925"/>
      <c r="D284" s="921"/>
      <c r="E284" s="921" t="s">
        <v>19</v>
      </c>
      <c r="F284" s="923" t="str">
        <f>VLOOKUP(E284,$S$14:$T$18,2,0)</f>
        <v>-</v>
      </c>
      <c r="G284" s="84"/>
      <c r="H284" s="82"/>
      <c r="I284" s="921"/>
      <c r="J284" s="913">
        <f t="shared" ref="J284" si="90">SUM(K284:O286)</f>
        <v>0</v>
      </c>
      <c r="K284" s="913"/>
      <c r="L284" s="913"/>
      <c r="M284" s="913"/>
      <c r="N284" s="913"/>
      <c r="O284" s="913"/>
      <c r="P284" s="913"/>
      <c r="Q284" s="484"/>
    </row>
    <row r="285" spans="1:17" s="95" customFormat="1" ht="15.75" hidden="1" customHeight="1" outlineLevel="1">
      <c r="A285" s="484"/>
      <c r="B285" s="916"/>
      <c r="C285" s="925"/>
      <c r="D285" s="921"/>
      <c r="E285" s="921"/>
      <c r="F285" s="923"/>
      <c r="G285" s="87"/>
      <c r="H285" s="82"/>
      <c r="I285" s="921"/>
      <c r="J285" s="914"/>
      <c r="K285" s="914"/>
      <c r="L285" s="914"/>
      <c r="M285" s="914"/>
      <c r="N285" s="914"/>
      <c r="O285" s="914"/>
      <c r="P285" s="914"/>
      <c r="Q285" s="484"/>
    </row>
    <row r="286" spans="1:17" s="95" customFormat="1" ht="15.75" hidden="1" customHeight="1" outlineLevel="1">
      <c r="A286" s="484"/>
      <c r="B286" s="917"/>
      <c r="C286" s="926"/>
      <c r="D286" s="922"/>
      <c r="E286" s="922"/>
      <c r="F286" s="924"/>
      <c r="G286" s="92"/>
      <c r="H286" s="90"/>
      <c r="I286" s="922"/>
      <c r="J286" s="915"/>
      <c r="K286" s="915"/>
      <c r="L286" s="915"/>
      <c r="M286" s="915"/>
      <c r="N286" s="915"/>
      <c r="O286" s="915"/>
      <c r="P286" s="915"/>
      <c r="Q286" s="484"/>
    </row>
    <row r="287" spans="1:17" s="95" customFormat="1" ht="15.75" hidden="1" customHeight="1" outlineLevel="1">
      <c r="A287" s="484"/>
      <c r="B287" s="916">
        <v>92</v>
      </c>
      <c r="C287" s="925"/>
      <c r="D287" s="921"/>
      <c r="E287" s="921" t="s">
        <v>19</v>
      </c>
      <c r="F287" s="923" t="str">
        <f>VLOOKUP(E287,$S$14:$T$18,2,0)</f>
        <v>-</v>
      </c>
      <c r="G287" s="84"/>
      <c r="H287" s="82"/>
      <c r="I287" s="921"/>
      <c r="J287" s="913">
        <f t="shared" ref="J287" si="91">SUM(K287:O289)</f>
        <v>0</v>
      </c>
      <c r="K287" s="913"/>
      <c r="L287" s="913"/>
      <c r="M287" s="913"/>
      <c r="N287" s="913"/>
      <c r="O287" s="913"/>
      <c r="P287" s="913"/>
      <c r="Q287" s="484"/>
    </row>
    <row r="288" spans="1:17" s="95" customFormat="1" ht="15.75" hidden="1" customHeight="1" outlineLevel="1">
      <c r="A288" s="484"/>
      <c r="B288" s="916"/>
      <c r="C288" s="925"/>
      <c r="D288" s="921"/>
      <c r="E288" s="921"/>
      <c r="F288" s="923"/>
      <c r="G288" s="87"/>
      <c r="H288" s="82"/>
      <c r="I288" s="921"/>
      <c r="J288" s="914"/>
      <c r="K288" s="914"/>
      <c r="L288" s="914"/>
      <c r="M288" s="914"/>
      <c r="N288" s="914"/>
      <c r="O288" s="914"/>
      <c r="P288" s="914"/>
      <c r="Q288" s="484"/>
    </row>
    <row r="289" spans="1:17" s="95" customFormat="1" ht="15.75" hidden="1" customHeight="1" outlineLevel="1">
      <c r="A289" s="484"/>
      <c r="B289" s="917"/>
      <c r="C289" s="926"/>
      <c r="D289" s="922"/>
      <c r="E289" s="922"/>
      <c r="F289" s="924"/>
      <c r="G289" s="92"/>
      <c r="H289" s="90"/>
      <c r="I289" s="922"/>
      <c r="J289" s="915"/>
      <c r="K289" s="915"/>
      <c r="L289" s="915"/>
      <c r="M289" s="915"/>
      <c r="N289" s="915"/>
      <c r="O289" s="915"/>
      <c r="P289" s="915"/>
      <c r="Q289" s="484"/>
    </row>
    <row r="290" spans="1:17" s="95" customFormat="1" ht="15.75" hidden="1" customHeight="1" outlineLevel="1">
      <c r="A290" s="484"/>
      <c r="B290" s="916">
        <v>93</v>
      </c>
      <c r="C290" s="925"/>
      <c r="D290" s="921"/>
      <c r="E290" s="921" t="s">
        <v>19</v>
      </c>
      <c r="F290" s="923" t="str">
        <f>VLOOKUP(E290,$S$14:$T$18,2,0)</f>
        <v>-</v>
      </c>
      <c r="G290" s="84"/>
      <c r="H290" s="82"/>
      <c r="I290" s="921"/>
      <c r="J290" s="913">
        <f t="shared" ref="J290" si="92">SUM(K290:O292)</f>
        <v>0</v>
      </c>
      <c r="K290" s="913"/>
      <c r="L290" s="913"/>
      <c r="M290" s="913"/>
      <c r="N290" s="913"/>
      <c r="O290" s="913"/>
      <c r="P290" s="913"/>
      <c r="Q290" s="484"/>
    </row>
    <row r="291" spans="1:17" s="95" customFormat="1" ht="15.75" hidden="1" customHeight="1" outlineLevel="1">
      <c r="A291" s="484"/>
      <c r="B291" s="916"/>
      <c r="C291" s="925"/>
      <c r="D291" s="921"/>
      <c r="E291" s="921"/>
      <c r="F291" s="923"/>
      <c r="G291" s="87"/>
      <c r="H291" s="82"/>
      <c r="I291" s="921"/>
      <c r="J291" s="914"/>
      <c r="K291" s="914"/>
      <c r="L291" s="914"/>
      <c r="M291" s="914"/>
      <c r="N291" s="914"/>
      <c r="O291" s="914"/>
      <c r="P291" s="914"/>
      <c r="Q291" s="484"/>
    </row>
    <row r="292" spans="1:17" s="95" customFormat="1" ht="15.75" hidden="1" customHeight="1" outlineLevel="1">
      <c r="A292" s="484"/>
      <c r="B292" s="917"/>
      <c r="C292" s="926"/>
      <c r="D292" s="922"/>
      <c r="E292" s="922"/>
      <c r="F292" s="924"/>
      <c r="G292" s="92"/>
      <c r="H292" s="90"/>
      <c r="I292" s="922"/>
      <c r="J292" s="915"/>
      <c r="K292" s="915"/>
      <c r="L292" s="915"/>
      <c r="M292" s="915"/>
      <c r="N292" s="915"/>
      <c r="O292" s="915"/>
      <c r="P292" s="915"/>
      <c r="Q292" s="484"/>
    </row>
    <row r="293" spans="1:17" s="95" customFormat="1" ht="15.75" hidden="1" customHeight="1" outlineLevel="1">
      <c r="A293" s="484"/>
      <c r="B293" s="916">
        <v>94</v>
      </c>
      <c r="C293" s="925"/>
      <c r="D293" s="921"/>
      <c r="E293" s="921" t="s">
        <v>19</v>
      </c>
      <c r="F293" s="923" t="str">
        <f>VLOOKUP(E293,$S$14:$T$18,2,0)</f>
        <v>-</v>
      </c>
      <c r="G293" s="84"/>
      <c r="H293" s="82"/>
      <c r="I293" s="921"/>
      <c r="J293" s="913">
        <f t="shared" ref="J293" si="93">SUM(K293:O295)</f>
        <v>0</v>
      </c>
      <c r="K293" s="913"/>
      <c r="L293" s="913"/>
      <c r="M293" s="913"/>
      <c r="N293" s="913"/>
      <c r="O293" s="913"/>
      <c r="P293" s="913"/>
      <c r="Q293" s="484"/>
    </row>
    <row r="294" spans="1:17" s="95" customFormat="1" ht="15.75" hidden="1" customHeight="1" outlineLevel="1">
      <c r="A294" s="484"/>
      <c r="B294" s="916"/>
      <c r="C294" s="925"/>
      <c r="D294" s="921"/>
      <c r="E294" s="921"/>
      <c r="F294" s="923"/>
      <c r="G294" s="87"/>
      <c r="H294" s="82"/>
      <c r="I294" s="921"/>
      <c r="J294" s="914"/>
      <c r="K294" s="914"/>
      <c r="L294" s="914"/>
      <c r="M294" s="914"/>
      <c r="N294" s="914"/>
      <c r="O294" s="914"/>
      <c r="P294" s="914"/>
      <c r="Q294" s="484"/>
    </row>
    <row r="295" spans="1:17" s="95" customFormat="1" ht="15.75" hidden="1" customHeight="1" outlineLevel="1">
      <c r="A295" s="484"/>
      <c r="B295" s="917"/>
      <c r="C295" s="926"/>
      <c r="D295" s="922"/>
      <c r="E295" s="922"/>
      <c r="F295" s="924"/>
      <c r="G295" s="92"/>
      <c r="H295" s="90"/>
      <c r="I295" s="922"/>
      <c r="J295" s="915"/>
      <c r="K295" s="915"/>
      <c r="L295" s="915"/>
      <c r="M295" s="915"/>
      <c r="N295" s="915"/>
      <c r="O295" s="915"/>
      <c r="P295" s="915"/>
      <c r="Q295" s="484"/>
    </row>
    <row r="296" spans="1:17" s="95" customFormat="1" ht="15.75" hidden="1" customHeight="1" outlineLevel="1">
      <c r="A296" s="484"/>
      <c r="B296" s="916">
        <v>95</v>
      </c>
      <c r="C296" s="925"/>
      <c r="D296" s="921"/>
      <c r="E296" s="921" t="s">
        <v>19</v>
      </c>
      <c r="F296" s="923" t="str">
        <f>VLOOKUP(E296,$S$14:$T$18,2,0)</f>
        <v>-</v>
      </c>
      <c r="G296" s="84"/>
      <c r="H296" s="82"/>
      <c r="I296" s="921"/>
      <c r="J296" s="913">
        <f t="shared" ref="J296" si="94">SUM(K296:O298)</f>
        <v>0</v>
      </c>
      <c r="K296" s="913"/>
      <c r="L296" s="913"/>
      <c r="M296" s="913"/>
      <c r="N296" s="913"/>
      <c r="O296" s="913"/>
      <c r="P296" s="913"/>
      <c r="Q296" s="484"/>
    </row>
    <row r="297" spans="1:17" s="95" customFormat="1" ht="15.75" hidden="1" customHeight="1" outlineLevel="1">
      <c r="A297" s="484"/>
      <c r="B297" s="916"/>
      <c r="C297" s="925"/>
      <c r="D297" s="921"/>
      <c r="E297" s="921"/>
      <c r="F297" s="923"/>
      <c r="G297" s="87"/>
      <c r="H297" s="82"/>
      <c r="I297" s="921"/>
      <c r="J297" s="914"/>
      <c r="K297" s="914"/>
      <c r="L297" s="914"/>
      <c r="M297" s="914"/>
      <c r="N297" s="914"/>
      <c r="O297" s="914"/>
      <c r="P297" s="914"/>
      <c r="Q297" s="484"/>
    </row>
    <row r="298" spans="1:17" s="95" customFormat="1" ht="15.75" hidden="1" customHeight="1" outlineLevel="1">
      <c r="A298" s="484"/>
      <c r="B298" s="917"/>
      <c r="C298" s="926"/>
      <c r="D298" s="922"/>
      <c r="E298" s="922"/>
      <c r="F298" s="924"/>
      <c r="G298" s="92"/>
      <c r="H298" s="90"/>
      <c r="I298" s="922"/>
      <c r="J298" s="915"/>
      <c r="K298" s="915"/>
      <c r="L298" s="915"/>
      <c r="M298" s="915"/>
      <c r="N298" s="915"/>
      <c r="O298" s="915"/>
      <c r="P298" s="915"/>
      <c r="Q298" s="484"/>
    </row>
    <row r="299" spans="1:17" s="95" customFormat="1" ht="15.75" hidden="1" customHeight="1" outlineLevel="1">
      <c r="A299" s="484"/>
      <c r="B299" s="916">
        <v>96</v>
      </c>
      <c r="C299" s="925"/>
      <c r="D299" s="921"/>
      <c r="E299" s="921" t="s">
        <v>19</v>
      </c>
      <c r="F299" s="923" t="str">
        <f>VLOOKUP(E299,$S$14:$T$18,2,0)</f>
        <v>-</v>
      </c>
      <c r="G299" s="84"/>
      <c r="H299" s="82"/>
      <c r="I299" s="921"/>
      <c r="J299" s="913">
        <f t="shared" ref="J299" si="95">SUM(K299:O301)</f>
        <v>0</v>
      </c>
      <c r="K299" s="913"/>
      <c r="L299" s="913"/>
      <c r="M299" s="913"/>
      <c r="N299" s="913"/>
      <c r="O299" s="913"/>
      <c r="P299" s="913"/>
      <c r="Q299" s="484"/>
    </row>
    <row r="300" spans="1:17" s="95" customFormat="1" ht="15.75" hidden="1" customHeight="1" outlineLevel="1">
      <c r="A300" s="484"/>
      <c r="B300" s="916"/>
      <c r="C300" s="925"/>
      <c r="D300" s="921"/>
      <c r="E300" s="921"/>
      <c r="F300" s="923"/>
      <c r="G300" s="87"/>
      <c r="H300" s="82"/>
      <c r="I300" s="921"/>
      <c r="J300" s="914"/>
      <c r="K300" s="914"/>
      <c r="L300" s="914"/>
      <c r="M300" s="914"/>
      <c r="N300" s="914"/>
      <c r="O300" s="914"/>
      <c r="P300" s="914"/>
      <c r="Q300" s="484"/>
    </row>
    <row r="301" spans="1:17" s="95" customFormat="1" ht="15.75" hidden="1" customHeight="1" outlineLevel="1">
      <c r="A301" s="484"/>
      <c r="B301" s="917"/>
      <c r="C301" s="926"/>
      <c r="D301" s="922"/>
      <c r="E301" s="922"/>
      <c r="F301" s="924"/>
      <c r="G301" s="92"/>
      <c r="H301" s="90"/>
      <c r="I301" s="922"/>
      <c r="J301" s="915"/>
      <c r="K301" s="915"/>
      <c r="L301" s="915"/>
      <c r="M301" s="915"/>
      <c r="N301" s="915"/>
      <c r="O301" s="915"/>
      <c r="P301" s="915"/>
      <c r="Q301" s="484"/>
    </row>
    <row r="302" spans="1:17" s="95" customFormat="1" ht="15.75" hidden="1" customHeight="1" outlineLevel="1">
      <c r="A302" s="484"/>
      <c r="B302" s="916">
        <v>97</v>
      </c>
      <c r="C302" s="925"/>
      <c r="D302" s="921"/>
      <c r="E302" s="921" t="s">
        <v>19</v>
      </c>
      <c r="F302" s="923" t="str">
        <f>VLOOKUP(E302,$S$14:$T$18,2,0)</f>
        <v>-</v>
      </c>
      <c r="G302" s="84"/>
      <c r="H302" s="82"/>
      <c r="I302" s="921"/>
      <c r="J302" s="913">
        <f t="shared" ref="J302" si="96">SUM(K302:O304)</f>
        <v>0</v>
      </c>
      <c r="K302" s="913"/>
      <c r="L302" s="913"/>
      <c r="M302" s="913"/>
      <c r="N302" s="913"/>
      <c r="O302" s="913"/>
      <c r="P302" s="913"/>
      <c r="Q302" s="484"/>
    </row>
    <row r="303" spans="1:17" s="95" customFormat="1" ht="15.75" hidden="1" customHeight="1" outlineLevel="1">
      <c r="A303" s="484"/>
      <c r="B303" s="916"/>
      <c r="C303" s="925"/>
      <c r="D303" s="921"/>
      <c r="E303" s="921"/>
      <c r="F303" s="923"/>
      <c r="G303" s="87"/>
      <c r="H303" s="82"/>
      <c r="I303" s="921"/>
      <c r="J303" s="914"/>
      <c r="K303" s="914"/>
      <c r="L303" s="914"/>
      <c r="M303" s="914"/>
      <c r="N303" s="914"/>
      <c r="O303" s="914"/>
      <c r="P303" s="914"/>
      <c r="Q303" s="484"/>
    </row>
    <row r="304" spans="1:17" s="95" customFormat="1" ht="15.75" hidden="1" customHeight="1" outlineLevel="1">
      <c r="A304" s="484"/>
      <c r="B304" s="917"/>
      <c r="C304" s="926"/>
      <c r="D304" s="922"/>
      <c r="E304" s="922"/>
      <c r="F304" s="924"/>
      <c r="G304" s="92"/>
      <c r="H304" s="90"/>
      <c r="I304" s="922"/>
      <c r="J304" s="915"/>
      <c r="K304" s="915"/>
      <c r="L304" s="915"/>
      <c r="M304" s="915"/>
      <c r="N304" s="915"/>
      <c r="O304" s="915"/>
      <c r="P304" s="915"/>
      <c r="Q304" s="484"/>
    </row>
    <row r="305" spans="1:17" s="95" customFormat="1" ht="15.75" hidden="1" customHeight="1" outlineLevel="1">
      <c r="A305" s="484"/>
      <c r="B305" s="916">
        <v>98</v>
      </c>
      <c r="C305" s="925"/>
      <c r="D305" s="921"/>
      <c r="E305" s="921" t="s">
        <v>19</v>
      </c>
      <c r="F305" s="923" t="str">
        <f>VLOOKUP(E305,$S$14:$T$18,2,0)</f>
        <v>-</v>
      </c>
      <c r="G305" s="84"/>
      <c r="H305" s="82"/>
      <c r="I305" s="921"/>
      <c r="J305" s="913">
        <f t="shared" ref="J305" si="97">SUM(K305:O307)</f>
        <v>0</v>
      </c>
      <c r="K305" s="913"/>
      <c r="L305" s="913"/>
      <c r="M305" s="913"/>
      <c r="N305" s="913"/>
      <c r="O305" s="913"/>
      <c r="P305" s="913"/>
      <c r="Q305" s="484"/>
    </row>
    <row r="306" spans="1:17" s="95" customFormat="1" ht="15.75" hidden="1" customHeight="1" outlineLevel="1">
      <c r="A306" s="484"/>
      <c r="B306" s="916"/>
      <c r="C306" s="925"/>
      <c r="D306" s="921"/>
      <c r="E306" s="921"/>
      <c r="F306" s="923"/>
      <c r="G306" s="87"/>
      <c r="H306" s="82"/>
      <c r="I306" s="921"/>
      <c r="J306" s="914"/>
      <c r="K306" s="914"/>
      <c r="L306" s="914"/>
      <c r="M306" s="914"/>
      <c r="N306" s="914"/>
      <c r="O306" s="914"/>
      <c r="P306" s="914"/>
      <c r="Q306" s="484"/>
    </row>
    <row r="307" spans="1:17" s="95" customFormat="1" ht="15.75" hidden="1" customHeight="1" outlineLevel="1">
      <c r="A307" s="484"/>
      <c r="B307" s="917"/>
      <c r="C307" s="926"/>
      <c r="D307" s="922"/>
      <c r="E307" s="922"/>
      <c r="F307" s="924"/>
      <c r="G307" s="92"/>
      <c r="H307" s="90"/>
      <c r="I307" s="922"/>
      <c r="J307" s="915"/>
      <c r="K307" s="915"/>
      <c r="L307" s="915"/>
      <c r="M307" s="915"/>
      <c r="N307" s="915"/>
      <c r="O307" s="915"/>
      <c r="P307" s="915"/>
      <c r="Q307" s="484"/>
    </row>
    <row r="308" spans="1:17" s="95" customFormat="1" ht="15.75" hidden="1" customHeight="1" outlineLevel="1">
      <c r="A308" s="484"/>
      <c r="B308" s="916">
        <v>99</v>
      </c>
      <c r="C308" s="925"/>
      <c r="D308" s="921"/>
      <c r="E308" s="921" t="s">
        <v>19</v>
      </c>
      <c r="F308" s="923" t="str">
        <f>VLOOKUP(E308,$S$14:$T$18,2,0)</f>
        <v>-</v>
      </c>
      <c r="G308" s="84"/>
      <c r="H308" s="82"/>
      <c r="I308" s="921"/>
      <c r="J308" s="913">
        <f t="shared" ref="J308" si="98">SUM(K308:O310)</f>
        <v>0</v>
      </c>
      <c r="K308" s="913"/>
      <c r="L308" s="913"/>
      <c r="M308" s="913"/>
      <c r="N308" s="913"/>
      <c r="O308" s="913"/>
      <c r="P308" s="913"/>
      <c r="Q308" s="484"/>
    </row>
    <row r="309" spans="1:17" s="95" customFormat="1" ht="15.75" hidden="1" customHeight="1" outlineLevel="1">
      <c r="A309" s="484"/>
      <c r="B309" s="916"/>
      <c r="C309" s="925"/>
      <c r="D309" s="921"/>
      <c r="E309" s="921"/>
      <c r="F309" s="923"/>
      <c r="G309" s="87"/>
      <c r="H309" s="82"/>
      <c r="I309" s="921"/>
      <c r="J309" s="914"/>
      <c r="K309" s="914"/>
      <c r="L309" s="914"/>
      <c r="M309" s="914"/>
      <c r="N309" s="914"/>
      <c r="O309" s="914"/>
      <c r="P309" s="914"/>
      <c r="Q309" s="484"/>
    </row>
    <row r="310" spans="1:17" s="95" customFormat="1" ht="15.75" hidden="1" customHeight="1" outlineLevel="1">
      <c r="A310" s="484"/>
      <c r="B310" s="917"/>
      <c r="C310" s="926"/>
      <c r="D310" s="922"/>
      <c r="E310" s="922"/>
      <c r="F310" s="924"/>
      <c r="G310" s="92"/>
      <c r="H310" s="90"/>
      <c r="I310" s="922"/>
      <c r="J310" s="915"/>
      <c r="K310" s="915"/>
      <c r="L310" s="915"/>
      <c r="M310" s="915"/>
      <c r="N310" s="915"/>
      <c r="O310" s="915"/>
      <c r="P310" s="915"/>
      <c r="Q310" s="484"/>
    </row>
    <row r="311" spans="1:17" s="95" customFormat="1" ht="15.75" hidden="1" customHeight="1" outlineLevel="1">
      <c r="A311" s="484"/>
      <c r="B311" s="916">
        <v>100</v>
      </c>
      <c r="C311" s="925"/>
      <c r="D311" s="921"/>
      <c r="E311" s="921" t="s">
        <v>19</v>
      </c>
      <c r="F311" s="923" t="str">
        <f>VLOOKUP(E311,$S$14:$T$18,2,0)</f>
        <v>-</v>
      </c>
      <c r="G311" s="84"/>
      <c r="H311" s="82"/>
      <c r="I311" s="921"/>
      <c r="J311" s="913">
        <f t="shared" ref="J311" si="99">SUM(K311:O313)</f>
        <v>0</v>
      </c>
      <c r="K311" s="913"/>
      <c r="L311" s="913"/>
      <c r="M311" s="913"/>
      <c r="N311" s="913"/>
      <c r="O311" s="913"/>
      <c r="P311" s="913"/>
      <c r="Q311" s="484"/>
    </row>
    <row r="312" spans="1:17" s="95" customFormat="1" ht="15.75" hidden="1" customHeight="1" outlineLevel="1">
      <c r="A312" s="484"/>
      <c r="B312" s="916"/>
      <c r="C312" s="925"/>
      <c r="D312" s="921"/>
      <c r="E312" s="921"/>
      <c r="F312" s="923"/>
      <c r="G312" s="87"/>
      <c r="H312" s="82"/>
      <c r="I312" s="921"/>
      <c r="J312" s="914"/>
      <c r="K312" s="914"/>
      <c r="L312" s="914"/>
      <c r="M312" s="914"/>
      <c r="N312" s="914"/>
      <c r="O312" s="914"/>
      <c r="P312" s="914"/>
      <c r="Q312" s="484"/>
    </row>
    <row r="313" spans="1:17" s="95" customFormat="1" ht="15.75" hidden="1" customHeight="1" outlineLevel="1">
      <c r="A313" s="484"/>
      <c r="B313" s="917"/>
      <c r="C313" s="926"/>
      <c r="D313" s="922"/>
      <c r="E313" s="922"/>
      <c r="F313" s="924"/>
      <c r="G313" s="92"/>
      <c r="H313" s="90"/>
      <c r="I313" s="922"/>
      <c r="J313" s="915"/>
      <c r="K313" s="915"/>
      <c r="L313" s="915"/>
      <c r="M313" s="915"/>
      <c r="N313" s="915"/>
      <c r="O313" s="915"/>
      <c r="P313" s="915"/>
      <c r="Q313" s="484"/>
    </row>
    <row r="314" spans="1:17" s="95" customFormat="1" ht="15.75" hidden="1" customHeight="1" outlineLevel="1">
      <c r="A314" s="484"/>
      <c r="B314" s="916">
        <v>101</v>
      </c>
      <c r="C314" s="925"/>
      <c r="D314" s="921"/>
      <c r="E314" s="921" t="s">
        <v>19</v>
      </c>
      <c r="F314" s="923" t="str">
        <f>VLOOKUP(E314,$S$14:$T$18,2,0)</f>
        <v>-</v>
      </c>
      <c r="G314" s="84"/>
      <c r="H314" s="82"/>
      <c r="I314" s="921"/>
      <c r="J314" s="913">
        <f t="shared" ref="J314" si="100">SUM(K314:O316)</f>
        <v>0</v>
      </c>
      <c r="K314" s="913"/>
      <c r="L314" s="913"/>
      <c r="M314" s="913"/>
      <c r="N314" s="913"/>
      <c r="O314" s="913"/>
      <c r="P314" s="913"/>
      <c r="Q314" s="484"/>
    </row>
    <row r="315" spans="1:17" s="95" customFormat="1" ht="15.75" hidden="1" customHeight="1" outlineLevel="1">
      <c r="A315" s="484"/>
      <c r="B315" s="916"/>
      <c r="C315" s="925"/>
      <c r="D315" s="921"/>
      <c r="E315" s="921"/>
      <c r="F315" s="923"/>
      <c r="G315" s="87"/>
      <c r="H315" s="82"/>
      <c r="I315" s="921"/>
      <c r="J315" s="914"/>
      <c r="K315" s="914"/>
      <c r="L315" s="914"/>
      <c r="M315" s="914"/>
      <c r="N315" s="914"/>
      <c r="O315" s="914"/>
      <c r="P315" s="914"/>
      <c r="Q315" s="484"/>
    </row>
    <row r="316" spans="1:17" s="95" customFormat="1" ht="15.75" hidden="1" customHeight="1" outlineLevel="1">
      <c r="A316" s="484"/>
      <c r="B316" s="917"/>
      <c r="C316" s="926"/>
      <c r="D316" s="922"/>
      <c r="E316" s="922"/>
      <c r="F316" s="924"/>
      <c r="G316" s="92"/>
      <c r="H316" s="90"/>
      <c r="I316" s="922"/>
      <c r="J316" s="915"/>
      <c r="K316" s="915"/>
      <c r="L316" s="915"/>
      <c r="M316" s="915"/>
      <c r="N316" s="915"/>
      <c r="O316" s="915"/>
      <c r="P316" s="915"/>
      <c r="Q316" s="484"/>
    </row>
    <row r="317" spans="1:17" s="95" customFormat="1" ht="15.75" hidden="1" customHeight="1" outlineLevel="1">
      <c r="A317" s="484"/>
      <c r="B317" s="916">
        <v>102</v>
      </c>
      <c r="C317" s="925"/>
      <c r="D317" s="921"/>
      <c r="E317" s="921" t="s">
        <v>19</v>
      </c>
      <c r="F317" s="923" t="str">
        <f>VLOOKUP(E317,$S$14:$T$18,2,0)</f>
        <v>-</v>
      </c>
      <c r="G317" s="84"/>
      <c r="H317" s="82"/>
      <c r="I317" s="921"/>
      <c r="J317" s="913">
        <f t="shared" ref="J317" si="101">SUM(K317:O319)</f>
        <v>0</v>
      </c>
      <c r="K317" s="913"/>
      <c r="L317" s="913"/>
      <c r="M317" s="913"/>
      <c r="N317" s="913"/>
      <c r="O317" s="913"/>
      <c r="P317" s="913"/>
      <c r="Q317" s="484"/>
    </row>
    <row r="318" spans="1:17" s="95" customFormat="1" ht="15.75" hidden="1" customHeight="1" outlineLevel="1">
      <c r="A318" s="484"/>
      <c r="B318" s="916"/>
      <c r="C318" s="925"/>
      <c r="D318" s="921"/>
      <c r="E318" s="921"/>
      <c r="F318" s="923"/>
      <c r="G318" s="87"/>
      <c r="H318" s="82"/>
      <c r="I318" s="921"/>
      <c r="J318" s="914"/>
      <c r="K318" s="914"/>
      <c r="L318" s="914"/>
      <c r="M318" s="914"/>
      <c r="N318" s="914"/>
      <c r="O318" s="914"/>
      <c r="P318" s="914"/>
      <c r="Q318" s="484"/>
    </row>
    <row r="319" spans="1:17" s="95" customFormat="1" ht="15.75" hidden="1" customHeight="1" outlineLevel="1">
      <c r="A319" s="484"/>
      <c r="B319" s="917"/>
      <c r="C319" s="926"/>
      <c r="D319" s="922"/>
      <c r="E319" s="922"/>
      <c r="F319" s="924"/>
      <c r="G319" s="92"/>
      <c r="H319" s="90"/>
      <c r="I319" s="922"/>
      <c r="J319" s="915"/>
      <c r="K319" s="915"/>
      <c r="L319" s="915"/>
      <c r="M319" s="915"/>
      <c r="N319" s="915"/>
      <c r="O319" s="915"/>
      <c r="P319" s="915"/>
      <c r="Q319" s="484"/>
    </row>
    <row r="320" spans="1:17" s="95" customFormat="1" ht="15.75" hidden="1" customHeight="1" outlineLevel="1">
      <c r="A320" s="484"/>
      <c r="B320" s="916">
        <v>103</v>
      </c>
      <c r="C320" s="925"/>
      <c r="D320" s="921"/>
      <c r="E320" s="921" t="s">
        <v>19</v>
      </c>
      <c r="F320" s="923" t="str">
        <f>VLOOKUP(E320,$S$14:$T$18,2,0)</f>
        <v>-</v>
      </c>
      <c r="G320" s="84"/>
      <c r="H320" s="82"/>
      <c r="I320" s="921"/>
      <c r="J320" s="913">
        <f t="shared" ref="J320" si="102">SUM(K320:O322)</f>
        <v>0</v>
      </c>
      <c r="K320" s="913"/>
      <c r="L320" s="913"/>
      <c r="M320" s="913"/>
      <c r="N320" s="913"/>
      <c r="O320" s="913"/>
      <c r="P320" s="913"/>
      <c r="Q320" s="484"/>
    </row>
    <row r="321" spans="1:17" s="95" customFormat="1" ht="15.75" hidden="1" customHeight="1" outlineLevel="1">
      <c r="A321" s="484"/>
      <c r="B321" s="916"/>
      <c r="C321" s="925"/>
      <c r="D321" s="921"/>
      <c r="E321" s="921"/>
      <c r="F321" s="923"/>
      <c r="G321" s="87"/>
      <c r="H321" s="82"/>
      <c r="I321" s="921"/>
      <c r="J321" s="914"/>
      <c r="K321" s="914"/>
      <c r="L321" s="914"/>
      <c r="M321" s="914"/>
      <c r="N321" s="914"/>
      <c r="O321" s="914"/>
      <c r="P321" s="914"/>
      <c r="Q321" s="484"/>
    </row>
    <row r="322" spans="1:17" s="95" customFormat="1" ht="15.75" hidden="1" customHeight="1" outlineLevel="1">
      <c r="A322" s="484"/>
      <c r="B322" s="917"/>
      <c r="C322" s="926"/>
      <c r="D322" s="922"/>
      <c r="E322" s="922"/>
      <c r="F322" s="924"/>
      <c r="G322" s="92"/>
      <c r="H322" s="90"/>
      <c r="I322" s="922"/>
      <c r="J322" s="915"/>
      <c r="K322" s="915"/>
      <c r="L322" s="915"/>
      <c r="M322" s="915"/>
      <c r="N322" s="915"/>
      <c r="O322" s="915"/>
      <c r="P322" s="915"/>
      <c r="Q322" s="484"/>
    </row>
    <row r="323" spans="1:17" s="95" customFormat="1" ht="15.75" hidden="1" customHeight="1" outlineLevel="1">
      <c r="A323" s="484"/>
      <c r="B323" s="916">
        <v>104</v>
      </c>
      <c r="C323" s="925"/>
      <c r="D323" s="921"/>
      <c r="E323" s="921" t="s">
        <v>19</v>
      </c>
      <c r="F323" s="923" t="str">
        <f>VLOOKUP(E323,$S$14:$T$18,2,0)</f>
        <v>-</v>
      </c>
      <c r="G323" s="84"/>
      <c r="H323" s="82"/>
      <c r="I323" s="921"/>
      <c r="J323" s="913">
        <f t="shared" ref="J323" si="103">SUM(K323:O325)</f>
        <v>0</v>
      </c>
      <c r="K323" s="913"/>
      <c r="L323" s="913"/>
      <c r="M323" s="913"/>
      <c r="N323" s="913"/>
      <c r="O323" s="913"/>
      <c r="P323" s="913"/>
      <c r="Q323" s="484"/>
    </row>
    <row r="324" spans="1:17" s="95" customFormat="1" ht="15.75" hidden="1" customHeight="1" outlineLevel="1">
      <c r="A324" s="484"/>
      <c r="B324" s="916"/>
      <c r="C324" s="925"/>
      <c r="D324" s="921"/>
      <c r="E324" s="921"/>
      <c r="F324" s="923"/>
      <c r="G324" s="87"/>
      <c r="H324" s="82"/>
      <c r="I324" s="921"/>
      <c r="J324" s="914"/>
      <c r="K324" s="914"/>
      <c r="L324" s="914"/>
      <c r="M324" s="914"/>
      <c r="N324" s="914"/>
      <c r="O324" s="914"/>
      <c r="P324" s="914"/>
      <c r="Q324" s="484"/>
    </row>
    <row r="325" spans="1:17" s="95" customFormat="1" ht="15.75" hidden="1" customHeight="1" outlineLevel="1">
      <c r="A325" s="484"/>
      <c r="B325" s="917"/>
      <c r="C325" s="926"/>
      <c r="D325" s="922"/>
      <c r="E325" s="922"/>
      <c r="F325" s="924"/>
      <c r="G325" s="92"/>
      <c r="H325" s="90"/>
      <c r="I325" s="922"/>
      <c r="J325" s="915"/>
      <c r="K325" s="915"/>
      <c r="L325" s="915"/>
      <c r="M325" s="915"/>
      <c r="N325" s="915"/>
      <c r="O325" s="915"/>
      <c r="P325" s="915"/>
      <c r="Q325" s="484"/>
    </row>
    <row r="326" spans="1:17" s="95" customFormat="1" ht="15.75" hidden="1" customHeight="1" outlineLevel="1">
      <c r="A326" s="484"/>
      <c r="B326" s="916">
        <v>105</v>
      </c>
      <c r="C326" s="925"/>
      <c r="D326" s="921"/>
      <c r="E326" s="921" t="s">
        <v>19</v>
      </c>
      <c r="F326" s="923" t="str">
        <f>VLOOKUP(E326,$S$14:$T$18,2,0)</f>
        <v>-</v>
      </c>
      <c r="G326" s="84"/>
      <c r="H326" s="82"/>
      <c r="I326" s="921"/>
      <c r="J326" s="913">
        <f t="shared" ref="J326" si="104">SUM(K326:O328)</f>
        <v>0</v>
      </c>
      <c r="K326" s="913"/>
      <c r="L326" s="913"/>
      <c r="M326" s="913"/>
      <c r="N326" s="913"/>
      <c r="O326" s="913"/>
      <c r="P326" s="913"/>
      <c r="Q326" s="484"/>
    </row>
    <row r="327" spans="1:17" s="95" customFormat="1" ht="15.75" hidden="1" customHeight="1" outlineLevel="1">
      <c r="A327" s="484"/>
      <c r="B327" s="916"/>
      <c r="C327" s="925"/>
      <c r="D327" s="921"/>
      <c r="E327" s="921"/>
      <c r="F327" s="923"/>
      <c r="G327" s="87"/>
      <c r="H327" s="82"/>
      <c r="I327" s="921"/>
      <c r="J327" s="914"/>
      <c r="K327" s="914"/>
      <c r="L327" s="914"/>
      <c r="M327" s="914"/>
      <c r="N327" s="914"/>
      <c r="O327" s="914"/>
      <c r="P327" s="914"/>
      <c r="Q327" s="484"/>
    </row>
    <row r="328" spans="1:17" s="95" customFormat="1" ht="15.75" hidden="1" customHeight="1" outlineLevel="1">
      <c r="A328" s="484"/>
      <c r="B328" s="917"/>
      <c r="C328" s="926"/>
      <c r="D328" s="922"/>
      <c r="E328" s="922"/>
      <c r="F328" s="924"/>
      <c r="G328" s="92"/>
      <c r="H328" s="90"/>
      <c r="I328" s="922"/>
      <c r="J328" s="915"/>
      <c r="K328" s="915"/>
      <c r="L328" s="915"/>
      <c r="M328" s="915"/>
      <c r="N328" s="915"/>
      <c r="O328" s="915"/>
      <c r="P328" s="915"/>
      <c r="Q328" s="484"/>
    </row>
    <row r="329" spans="1:17" s="95" customFormat="1" ht="15.75" hidden="1" customHeight="1" outlineLevel="1">
      <c r="A329" s="484"/>
      <c r="B329" s="916">
        <v>106</v>
      </c>
      <c r="C329" s="925"/>
      <c r="D329" s="921"/>
      <c r="E329" s="921" t="s">
        <v>19</v>
      </c>
      <c r="F329" s="923" t="str">
        <f>VLOOKUP(E329,$S$14:$T$18,2,0)</f>
        <v>-</v>
      </c>
      <c r="G329" s="84"/>
      <c r="H329" s="82"/>
      <c r="I329" s="921"/>
      <c r="J329" s="913">
        <f t="shared" ref="J329" si="105">SUM(K329:O331)</f>
        <v>0</v>
      </c>
      <c r="K329" s="913"/>
      <c r="L329" s="913"/>
      <c r="M329" s="913"/>
      <c r="N329" s="913"/>
      <c r="O329" s="913"/>
      <c r="P329" s="913"/>
      <c r="Q329" s="484"/>
    </row>
    <row r="330" spans="1:17" s="95" customFormat="1" ht="15.75" hidden="1" customHeight="1" outlineLevel="1">
      <c r="A330" s="484"/>
      <c r="B330" s="916"/>
      <c r="C330" s="925"/>
      <c r="D330" s="921"/>
      <c r="E330" s="921"/>
      <c r="F330" s="923"/>
      <c r="G330" s="87"/>
      <c r="H330" s="82"/>
      <c r="I330" s="921"/>
      <c r="J330" s="914"/>
      <c r="K330" s="914"/>
      <c r="L330" s="914"/>
      <c r="M330" s="914"/>
      <c r="N330" s="914"/>
      <c r="O330" s="914"/>
      <c r="P330" s="914"/>
      <c r="Q330" s="484"/>
    </row>
    <row r="331" spans="1:17" s="95" customFormat="1" ht="15.75" hidden="1" customHeight="1" outlineLevel="1">
      <c r="A331" s="484"/>
      <c r="B331" s="917"/>
      <c r="C331" s="926"/>
      <c r="D331" s="922"/>
      <c r="E331" s="922"/>
      <c r="F331" s="924"/>
      <c r="G331" s="92"/>
      <c r="H331" s="90"/>
      <c r="I331" s="922"/>
      <c r="J331" s="915"/>
      <c r="K331" s="915"/>
      <c r="L331" s="915"/>
      <c r="M331" s="915"/>
      <c r="N331" s="915"/>
      <c r="O331" s="915"/>
      <c r="P331" s="915"/>
      <c r="Q331" s="484"/>
    </row>
    <row r="332" spans="1:17" s="95" customFormat="1" ht="15.75" hidden="1" customHeight="1" outlineLevel="1">
      <c r="A332" s="484"/>
      <c r="B332" s="916">
        <v>107</v>
      </c>
      <c r="C332" s="925"/>
      <c r="D332" s="921"/>
      <c r="E332" s="921" t="s">
        <v>19</v>
      </c>
      <c r="F332" s="923" t="str">
        <f>VLOOKUP(E332,$S$14:$T$18,2,0)</f>
        <v>-</v>
      </c>
      <c r="G332" s="84"/>
      <c r="H332" s="82"/>
      <c r="I332" s="921"/>
      <c r="J332" s="913">
        <f t="shared" ref="J332" si="106">SUM(K332:O334)</f>
        <v>0</v>
      </c>
      <c r="K332" s="913"/>
      <c r="L332" s="913"/>
      <c r="M332" s="913"/>
      <c r="N332" s="913"/>
      <c r="O332" s="913"/>
      <c r="P332" s="913"/>
      <c r="Q332" s="484"/>
    </row>
    <row r="333" spans="1:17" s="95" customFormat="1" ht="15.75" hidden="1" customHeight="1" outlineLevel="1">
      <c r="A333" s="484"/>
      <c r="B333" s="916"/>
      <c r="C333" s="925"/>
      <c r="D333" s="921"/>
      <c r="E333" s="921"/>
      <c r="F333" s="923"/>
      <c r="G333" s="87"/>
      <c r="H333" s="82"/>
      <c r="I333" s="921"/>
      <c r="J333" s="914"/>
      <c r="K333" s="914"/>
      <c r="L333" s="914"/>
      <c r="M333" s="914"/>
      <c r="N333" s="914"/>
      <c r="O333" s="914"/>
      <c r="P333" s="914"/>
      <c r="Q333" s="484"/>
    </row>
    <row r="334" spans="1:17" s="95" customFormat="1" ht="15.75" hidden="1" customHeight="1" outlineLevel="1">
      <c r="A334" s="484"/>
      <c r="B334" s="917"/>
      <c r="C334" s="926"/>
      <c r="D334" s="922"/>
      <c r="E334" s="922"/>
      <c r="F334" s="924"/>
      <c r="G334" s="92"/>
      <c r="H334" s="90"/>
      <c r="I334" s="922"/>
      <c r="J334" s="915"/>
      <c r="K334" s="915"/>
      <c r="L334" s="915"/>
      <c r="M334" s="915"/>
      <c r="N334" s="915"/>
      <c r="O334" s="915"/>
      <c r="P334" s="915"/>
      <c r="Q334" s="484"/>
    </row>
    <row r="335" spans="1:17" s="95" customFormat="1" ht="15.75" hidden="1" customHeight="1" outlineLevel="1">
      <c r="A335" s="484"/>
      <c r="B335" s="916">
        <v>108</v>
      </c>
      <c r="C335" s="925"/>
      <c r="D335" s="921"/>
      <c r="E335" s="921" t="s">
        <v>19</v>
      </c>
      <c r="F335" s="923" t="str">
        <f>VLOOKUP(E335,$S$14:$T$18,2,0)</f>
        <v>-</v>
      </c>
      <c r="G335" s="84"/>
      <c r="H335" s="82"/>
      <c r="I335" s="921"/>
      <c r="J335" s="913">
        <f t="shared" ref="J335" si="107">SUM(K335:O337)</f>
        <v>0</v>
      </c>
      <c r="K335" s="913"/>
      <c r="L335" s="913"/>
      <c r="M335" s="913"/>
      <c r="N335" s="913"/>
      <c r="O335" s="913"/>
      <c r="P335" s="913"/>
      <c r="Q335" s="484"/>
    </row>
    <row r="336" spans="1:17" s="95" customFormat="1" ht="15.75" hidden="1" customHeight="1" outlineLevel="1">
      <c r="A336" s="484"/>
      <c r="B336" s="916"/>
      <c r="C336" s="925"/>
      <c r="D336" s="921"/>
      <c r="E336" s="921"/>
      <c r="F336" s="923"/>
      <c r="G336" s="87"/>
      <c r="H336" s="82"/>
      <c r="I336" s="921"/>
      <c r="J336" s="914"/>
      <c r="K336" s="914"/>
      <c r="L336" s="914"/>
      <c r="M336" s="914"/>
      <c r="N336" s="914"/>
      <c r="O336" s="914"/>
      <c r="P336" s="914"/>
      <c r="Q336" s="484"/>
    </row>
    <row r="337" spans="1:17" s="95" customFormat="1" ht="15.75" hidden="1" customHeight="1" outlineLevel="1">
      <c r="A337" s="484"/>
      <c r="B337" s="917"/>
      <c r="C337" s="926"/>
      <c r="D337" s="922"/>
      <c r="E337" s="922"/>
      <c r="F337" s="924"/>
      <c r="G337" s="92"/>
      <c r="H337" s="90"/>
      <c r="I337" s="922"/>
      <c r="J337" s="915"/>
      <c r="K337" s="915"/>
      <c r="L337" s="915"/>
      <c r="M337" s="915"/>
      <c r="N337" s="915"/>
      <c r="O337" s="915"/>
      <c r="P337" s="915"/>
      <c r="Q337" s="484"/>
    </row>
    <row r="338" spans="1:17" s="95" customFormat="1" ht="15.75" hidden="1" customHeight="1" outlineLevel="1">
      <c r="A338" s="484"/>
      <c r="B338" s="916">
        <v>109</v>
      </c>
      <c r="C338" s="925"/>
      <c r="D338" s="921"/>
      <c r="E338" s="921" t="s">
        <v>19</v>
      </c>
      <c r="F338" s="923" t="str">
        <f>VLOOKUP(E338,$S$14:$T$18,2,0)</f>
        <v>-</v>
      </c>
      <c r="G338" s="84"/>
      <c r="H338" s="82"/>
      <c r="I338" s="921"/>
      <c r="J338" s="913">
        <f t="shared" ref="J338" si="108">SUM(K338:O340)</f>
        <v>0</v>
      </c>
      <c r="K338" s="913"/>
      <c r="L338" s="913"/>
      <c r="M338" s="913"/>
      <c r="N338" s="913"/>
      <c r="O338" s="913"/>
      <c r="P338" s="913"/>
      <c r="Q338" s="484"/>
    </row>
    <row r="339" spans="1:17" s="95" customFormat="1" ht="15.75" hidden="1" customHeight="1" outlineLevel="1">
      <c r="A339" s="484"/>
      <c r="B339" s="916"/>
      <c r="C339" s="925"/>
      <c r="D339" s="921"/>
      <c r="E339" s="921"/>
      <c r="F339" s="923"/>
      <c r="G339" s="87"/>
      <c r="H339" s="82"/>
      <c r="I339" s="921"/>
      <c r="J339" s="914"/>
      <c r="K339" s="914"/>
      <c r="L339" s="914"/>
      <c r="M339" s="914"/>
      <c r="N339" s="914"/>
      <c r="O339" s="914"/>
      <c r="P339" s="914"/>
      <c r="Q339" s="484"/>
    </row>
    <row r="340" spans="1:17" s="95" customFormat="1" ht="15.75" hidden="1" customHeight="1" outlineLevel="1">
      <c r="A340" s="484"/>
      <c r="B340" s="917"/>
      <c r="C340" s="926"/>
      <c r="D340" s="922"/>
      <c r="E340" s="922"/>
      <c r="F340" s="924"/>
      <c r="G340" s="92"/>
      <c r="H340" s="90"/>
      <c r="I340" s="922"/>
      <c r="J340" s="915"/>
      <c r="K340" s="915"/>
      <c r="L340" s="915"/>
      <c r="M340" s="915"/>
      <c r="N340" s="915"/>
      <c r="O340" s="915"/>
      <c r="P340" s="915"/>
      <c r="Q340" s="484"/>
    </row>
    <row r="341" spans="1:17" s="95" customFormat="1" ht="15.75" hidden="1" customHeight="1" outlineLevel="1">
      <c r="A341" s="484"/>
      <c r="B341" s="916">
        <v>110</v>
      </c>
      <c r="C341" s="925"/>
      <c r="D341" s="921"/>
      <c r="E341" s="921" t="s">
        <v>19</v>
      </c>
      <c r="F341" s="923" t="str">
        <f>VLOOKUP(E341,$S$14:$T$18,2,0)</f>
        <v>-</v>
      </c>
      <c r="G341" s="84"/>
      <c r="H341" s="82"/>
      <c r="I341" s="921"/>
      <c r="J341" s="913">
        <f t="shared" ref="J341" si="109">SUM(K341:O343)</f>
        <v>0</v>
      </c>
      <c r="K341" s="913"/>
      <c r="L341" s="913"/>
      <c r="M341" s="913"/>
      <c r="N341" s="913"/>
      <c r="O341" s="913"/>
      <c r="P341" s="913"/>
      <c r="Q341" s="484"/>
    </row>
    <row r="342" spans="1:17" s="95" customFormat="1" ht="15.75" hidden="1" customHeight="1" outlineLevel="1">
      <c r="A342" s="484"/>
      <c r="B342" s="916"/>
      <c r="C342" s="925"/>
      <c r="D342" s="921"/>
      <c r="E342" s="921"/>
      <c r="F342" s="923"/>
      <c r="G342" s="87"/>
      <c r="H342" s="82"/>
      <c r="I342" s="921"/>
      <c r="J342" s="914"/>
      <c r="K342" s="914"/>
      <c r="L342" s="914"/>
      <c r="M342" s="914"/>
      <c r="N342" s="914"/>
      <c r="O342" s="914"/>
      <c r="P342" s="914"/>
      <c r="Q342" s="484"/>
    </row>
    <row r="343" spans="1:17" s="95" customFormat="1" ht="15.75" hidden="1" customHeight="1" outlineLevel="1">
      <c r="A343" s="484"/>
      <c r="B343" s="917"/>
      <c r="C343" s="926"/>
      <c r="D343" s="922"/>
      <c r="E343" s="922"/>
      <c r="F343" s="924"/>
      <c r="G343" s="92"/>
      <c r="H343" s="90"/>
      <c r="I343" s="922"/>
      <c r="J343" s="915"/>
      <c r="K343" s="915"/>
      <c r="L343" s="915"/>
      <c r="M343" s="915"/>
      <c r="N343" s="915"/>
      <c r="O343" s="915"/>
      <c r="P343" s="915"/>
      <c r="Q343" s="484"/>
    </row>
    <row r="344" spans="1:17" s="95" customFormat="1" ht="15.75" hidden="1" customHeight="1" outlineLevel="1">
      <c r="A344" s="484"/>
      <c r="B344" s="916">
        <v>111</v>
      </c>
      <c r="C344" s="925"/>
      <c r="D344" s="921"/>
      <c r="E344" s="921" t="s">
        <v>19</v>
      </c>
      <c r="F344" s="923" t="str">
        <f>VLOOKUP(E344,$S$14:$T$18,2,0)</f>
        <v>-</v>
      </c>
      <c r="G344" s="84"/>
      <c r="H344" s="82"/>
      <c r="I344" s="921"/>
      <c r="J344" s="913">
        <f t="shared" ref="J344" si="110">SUM(K344:O346)</f>
        <v>0</v>
      </c>
      <c r="K344" s="913"/>
      <c r="L344" s="913"/>
      <c r="M344" s="913"/>
      <c r="N344" s="913"/>
      <c r="O344" s="913"/>
      <c r="P344" s="913"/>
      <c r="Q344" s="484"/>
    </row>
    <row r="345" spans="1:17" s="95" customFormat="1" ht="15.75" hidden="1" customHeight="1" outlineLevel="1">
      <c r="A345" s="484"/>
      <c r="B345" s="916"/>
      <c r="C345" s="925"/>
      <c r="D345" s="921"/>
      <c r="E345" s="921"/>
      <c r="F345" s="923"/>
      <c r="G345" s="87"/>
      <c r="H345" s="82"/>
      <c r="I345" s="921"/>
      <c r="J345" s="914"/>
      <c r="K345" s="914"/>
      <c r="L345" s="914"/>
      <c r="M345" s="914"/>
      <c r="N345" s="914"/>
      <c r="O345" s="914"/>
      <c r="P345" s="914"/>
      <c r="Q345" s="484"/>
    </row>
    <row r="346" spans="1:17" s="95" customFormat="1" ht="15.75" hidden="1" customHeight="1" outlineLevel="1">
      <c r="A346" s="484"/>
      <c r="B346" s="917"/>
      <c r="C346" s="926"/>
      <c r="D346" s="922"/>
      <c r="E346" s="922"/>
      <c r="F346" s="924"/>
      <c r="G346" s="92"/>
      <c r="H346" s="90"/>
      <c r="I346" s="922"/>
      <c r="J346" s="915"/>
      <c r="K346" s="915"/>
      <c r="L346" s="915"/>
      <c r="M346" s="915"/>
      <c r="N346" s="915"/>
      <c r="O346" s="915"/>
      <c r="P346" s="915"/>
      <c r="Q346" s="484"/>
    </row>
    <row r="347" spans="1:17" s="95" customFormat="1" ht="15.75" hidden="1" customHeight="1" outlineLevel="1">
      <c r="A347" s="484"/>
      <c r="B347" s="916">
        <v>112</v>
      </c>
      <c r="C347" s="925"/>
      <c r="D347" s="921"/>
      <c r="E347" s="921" t="s">
        <v>19</v>
      </c>
      <c r="F347" s="923" t="str">
        <f>VLOOKUP(E347,$S$14:$T$18,2,0)</f>
        <v>-</v>
      </c>
      <c r="G347" s="84"/>
      <c r="H347" s="82"/>
      <c r="I347" s="921"/>
      <c r="J347" s="913">
        <f t="shared" ref="J347" si="111">SUM(K347:O349)</f>
        <v>0</v>
      </c>
      <c r="K347" s="913"/>
      <c r="L347" s="913"/>
      <c r="M347" s="913"/>
      <c r="N347" s="913"/>
      <c r="O347" s="913"/>
      <c r="P347" s="913"/>
      <c r="Q347" s="484"/>
    </row>
    <row r="348" spans="1:17" s="95" customFormat="1" ht="15.75" hidden="1" customHeight="1" outlineLevel="1">
      <c r="A348" s="484"/>
      <c r="B348" s="916"/>
      <c r="C348" s="925"/>
      <c r="D348" s="921"/>
      <c r="E348" s="921"/>
      <c r="F348" s="923"/>
      <c r="G348" s="87"/>
      <c r="H348" s="82"/>
      <c r="I348" s="921"/>
      <c r="J348" s="914"/>
      <c r="K348" s="914"/>
      <c r="L348" s="914"/>
      <c r="M348" s="914"/>
      <c r="N348" s="914"/>
      <c r="O348" s="914"/>
      <c r="P348" s="914"/>
      <c r="Q348" s="484"/>
    </row>
    <row r="349" spans="1:17" s="95" customFormat="1" ht="15.75" hidden="1" customHeight="1" outlineLevel="1">
      <c r="A349" s="484"/>
      <c r="B349" s="917"/>
      <c r="C349" s="926"/>
      <c r="D349" s="922"/>
      <c r="E349" s="922"/>
      <c r="F349" s="924"/>
      <c r="G349" s="92"/>
      <c r="H349" s="90"/>
      <c r="I349" s="922"/>
      <c r="J349" s="915"/>
      <c r="K349" s="915"/>
      <c r="L349" s="915"/>
      <c r="M349" s="915"/>
      <c r="N349" s="915"/>
      <c r="O349" s="915"/>
      <c r="P349" s="915"/>
      <c r="Q349" s="484"/>
    </row>
    <row r="350" spans="1:17" s="95" customFormat="1" ht="15.75" hidden="1" customHeight="1" outlineLevel="1">
      <c r="A350" s="484"/>
      <c r="B350" s="916">
        <v>113</v>
      </c>
      <c r="C350" s="925"/>
      <c r="D350" s="921"/>
      <c r="E350" s="921" t="s">
        <v>19</v>
      </c>
      <c r="F350" s="923" t="str">
        <f>VLOOKUP(E350,$S$14:$T$18,2,0)</f>
        <v>-</v>
      </c>
      <c r="G350" s="84"/>
      <c r="H350" s="82"/>
      <c r="I350" s="921"/>
      <c r="J350" s="913">
        <f t="shared" ref="J350" si="112">SUM(K350:O352)</f>
        <v>0</v>
      </c>
      <c r="K350" s="913"/>
      <c r="L350" s="913"/>
      <c r="M350" s="913"/>
      <c r="N350" s="913"/>
      <c r="O350" s="913"/>
      <c r="P350" s="913"/>
      <c r="Q350" s="484"/>
    </row>
    <row r="351" spans="1:17" s="95" customFormat="1" ht="15.75" hidden="1" customHeight="1" outlineLevel="1">
      <c r="A351" s="484"/>
      <c r="B351" s="916"/>
      <c r="C351" s="925"/>
      <c r="D351" s="921"/>
      <c r="E351" s="921"/>
      <c r="F351" s="923"/>
      <c r="G351" s="87"/>
      <c r="H351" s="82"/>
      <c r="I351" s="921"/>
      <c r="J351" s="914"/>
      <c r="K351" s="914"/>
      <c r="L351" s="914"/>
      <c r="M351" s="914"/>
      <c r="N351" s="914"/>
      <c r="O351" s="914"/>
      <c r="P351" s="914"/>
      <c r="Q351" s="484"/>
    </row>
    <row r="352" spans="1:17" s="95" customFormat="1" ht="15.75" hidden="1" customHeight="1" outlineLevel="1">
      <c r="A352" s="484"/>
      <c r="B352" s="917"/>
      <c r="C352" s="926"/>
      <c r="D352" s="922"/>
      <c r="E352" s="922"/>
      <c r="F352" s="924"/>
      <c r="G352" s="92"/>
      <c r="H352" s="90"/>
      <c r="I352" s="922"/>
      <c r="J352" s="915"/>
      <c r="K352" s="915"/>
      <c r="L352" s="915"/>
      <c r="M352" s="915"/>
      <c r="N352" s="915"/>
      <c r="O352" s="915"/>
      <c r="P352" s="915"/>
      <c r="Q352" s="484"/>
    </row>
    <row r="353" spans="1:17" s="95" customFormat="1" ht="15.75" hidden="1" customHeight="1" outlineLevel="1">
      <c r="A353" s="484"/>
      <c r="B353" s="916">
        <v>114</v>
      </c>
      <c r="C353" s="925"/>
      <c r="D353" s="921"/>
      <c r="E353" s="921" t="s">
        <v>19</v>
      </c>
      <c r="F353" s="923" t="str">
        <f>VLOOKUP(E353,$S$14:$T$18,2,0)</f>
        <v>-</v>
      </c>
      <c r="G353" s="84"/>
      <c r="H353" s="82"/>
      <c r="I353" s="921"/>
      <c r="J353" s="913">
        <f t="shared" ref="J353" si="113">SUM(K353:O355)</f>
        <v>0</v>
      </c>
      <c r="K353" s="913"/>
      <c r="L353" s="913"/>
      <c r="M353" s="913"/>
      <c r="N353" s="913"/>
      <c r="O353" s="913"/>
      <c r="P353" s="913"/>
      <c r="Q353" s="484"/>
    </row>
    <row r="354" spans="1:17" s="95" customFormat="1" ht="15.75" hidden="1" customHeight="1" outlineLevel="1">
      <c r="A354" s="484"/>
      <c r="B354" s="916"/>
      <c r="C354" s="925"/>
      <c r="D354" s="921"/>
      <c r="E354" s="921"/>
      <c r="F354" s="923"/>
      <c r="G354" s="87"/>
      <c r="H354" s="82"/>
      <c r="I354" s="921"/>
      <c r="J354" s="914"/>
      <c r="K354" s="914"/>
      <c r="L354" s="914"/>
      <c r="M354" s="914"/>
      <c r="N354" s="914"/>
      <c r="O354" s="914"/>
      <c r="P354" s="914"/>
      <c r="Q354" s="484"/>
    </row>
    <row r="355" spans="1:17" s="95" customFormat="1" ht="15.75" hidden="1" customHeight="1" outlineLevel="1">
      <c r="A355" s="484"/>
      <c r="B355" s="917"/>
      <c r="C355" s="926"/>
      <c r="D355" s="922"/>
      <c r="E355" s="922"/>
      <c r="F355" s="924"/>
      <c r="G355" s="92"/>
      <c r="H355" s="90"/>
      <c r="I355" s="922"/>
      <c r="J355" s="915"/>
      <c r="K355" s="915"/>
      <c r="L355" s="915"/>
      <c r="M355" s="915"/>
      <c r="N355" s="915"/>
      <c r="O355" s="915"/>
      <c r="P355" s="915"/>
      <c r="Q355" s="484"/>
    </row>
    <row r="356" spans="1:17" s="95" customFormat="1" ht="15.75" hidden="1" customHeight="1" outlineLevel="1">
      <c r="A356" s="484"/>
      <c r="B356" s="916">
        <v>115</v>
      </c>
      <c r="C356" s="925"/>
      <c r="D356" s="921"/>
      <c r="E356" s="921" t="s">
        <v>19</v>
      </c>
      <c r="F356" s="923" t="str">
        <f>VLOOKUP(E356,$S$14:$T$18,2,0)</f>
        <v>-</v>
      </c>
      <c r="G356" s="84"/>
      <c r="H356" s="82"/>
      <c r="I356" s="921"/>
      <c r="J356" s="913">
        <f t="shared" ref="J356" si="114">SUM(K356:O358)</f>
        <v>0</v>
      </c>
      <c r="K356" s="913"/>
      <c r="L356" s="913"/>
      <c r="M356" s="913"/>
      <c r="N356" s="913"/>
      <c r="O356" s="913"/>
      <c r="P356" s="913"/>
      <c r="Q356" s="484"/>
    </row>
    <row r="357" spans="1:17" s="95" customFormat="1" ht="15.75" hidden="1" customHeight="1" outlineLevel="1">
      <c r="A357" s="484"/>
      <c r="B357" s="916"/>
      <c r="C357" s="925"/>
      <c r="D357" s="921"/>
      <c r="E357" s="921"/>
      <c r="F357" s="923"/>
      <c r="G357" s="87"/>
      <c r="H357" s="82"/>
      <c r="I357" s="921"/>
      <c r="J357" s="914"/>
      <c r="K357" s="914"/>
      <c r="L357" s="914"/>
      <c r="M357" s="914"/>
      <c r="N357" s="914"/>
      <c r="O357" s="914"/>
      <c r="P357" s="914"/>
      <c r="Q357" s="484"/>
    </row>
    <row r="358" spans="1:17" s="95" customFormat="1" ht="15.75" hidden="1" customHeight="1" outlineLevel="1">
      <c r="A358" s="484"/>
      <c r="B358" s="917"/>
      <c r="C358" s="926"/>
      <c r="D358" s="922"/>
      <c r="E358" s="922"/>
      <c r="F358" s="924"/>
      <c r="G358" s="92"/>
      <c r="H358" s="90"/>
      <c r="I358" s="922"/>
      <c r="J358" s="915"/>
      <c r="K358" s="915"/>
      <c r="L358" s="915"/>
      <c r="M358" s="915"/>
      <c r="N358" s="915"/>
      <c r="O358" s="915"/>
      <c r="P358" s="915"/>
      <c r="Q358" s="484"/>
    </row>
    <row r="359" spans="1:17" s="95" customFormat="1" ht="15.75" hidden="1" customHeight="1" outlineLevel="1">
      <c r="A359" s="484"/>
      <c r="B359" s="916">
        <v>116</v>
      </c>
      <c r="C359" s="925"/>
      <c r="D359" s="921"/>
      <c r="E359" s="921" t="s">
        <v>19</v>
      </c>
      <c r="F359" s="923" t="str">
        <f>VLOOKUP(E359,$S$14:$T$18,2,0)</f>
        <v>-</v>
      </c>
      <c r="G359" s="84"/>
      <c r="H359" s="82"/>
      <c r="I359" s="921"/>
      <c r="J359" s="913">
        <f t="shared" ref="J359" si="115">SUM(K359:O361)</f>
        <v>0</v>
      </c>
      <c r="K359" s="913"/>
      <c r="L359" s="913"/>
      <c r="M359" s="913"/>
      <c r="N359" s="913"/>
      <c r="O359" s="913"/>
      <c r="P359" s="913"/>
      <c r="Q359" s="484"/>
    </row>
    <row r="360" spans="1:17" s="95" customFormat="1" ht="15.75" hidden="1" customHeight="1" outlineLevel="1">
      <c r="A360" s="484"/>
      <c r="B360" s="916"/>
      <c r="C360" s="925"/>
      <c r="D360" s="921"/>
      <c r="E360" s="921"/>
      <c r="F360" s="923"/>
      <c r="G360" s="87"/>
      <c r="H360" s="82"/>
      <c r="I360" s="921"/>
      <c r="J360" s="914"/>
      <c r="K360" s="914"/>
      <c r="L360" s="914"/>
      <c r="M360" s="914"/>
      <c r="N360" s="914"/>
      <c r="O360" s="914"/>
      <c r="P360" s="914"/>
      <c r="Q360" s="484"/>
    </row>
    <row r="361" spans="1:17" s="95" customFormat="1" ht="15.75" hidden="1" customHeight="1" outlineLevel="1">
      <c r="A361" s="484"/>
      <c r="B361" s="917"/>
      <c r="C361" s="926"/>
      <c r="D361" s="922"/>
      <c r="E361" s="922"/>
      <c r="F361" s="924"/>
      <c r="G361" s="92"/>
      <c r="H361" s="90"/>
      <c r="I361" s="922"/>
      <c r="J361" s="915"/>
      <c r="K361" s="915"/>
      <c r="L361" s="915"/>
      <c r="M361" s="915"/>
      <c r="N361" s="915"/>
      <c r="O361" s="915"/>
      <c r="P361" s="915"/>
      <c r="Q361" s="484"/>
    </row>
    <row r="362" spans="1:17" s="95" customFormat="1" ht="15.75" hidden="1" customHeight="1" outlineLevel="1">
      <c r="A362" s="484"/>
      <c r="B362" s="916">
        <v>117</v>
      </c>
      <c r="C362" s="925"/>
      <c r="D362" s="921"/>
      <c r="E362" s="921" t="s">
        <v>19</v>
      </c>
      <c r="F362" s="923" t="str">
        <f>VLOOKUP(E362,$S$14:$T$18,2,0)</f>
        <v>-</v>
      </c>
      <c r="G362" s="84"/>
      <c r="H362" s="82"/>
      <c r="I362" s="921"/>
      <c r="J362" s="913">
        <f t="shared" ref="J362" si="116">SUM(K362:O364)</f>
        <v>0</v>
      </c>
      <c r="K362" s="913"/>
      <c r="L362" s="913"/>
      <c r="M362" s="913"/>
      <c r="N362" s="913"/>
      <c r="O362" s="913"/>
      <c r="P362" s="913"/>
      <c r="Q362" s="484"/>
    </row>
    <row r="363" spans="1:17" s="95" customFormat="1" ht="15.75" hidden="1" customHeight="1" outlineLevel="1">
      <c r="A363" s="484"/>
      <c r="B363" s="916"/>
      <c r="C363" s="925"/>
      <c r="D363" s="921"/>
      <c r="E363" s="921"/>
      <c r="F363" s="923"/>
      <c r="G363" s="87"/>
      <c r="H363" s="82"/>
      <c r="I363" s="921"/>
      <c r="J363" s="914"/>
      <c r="K363" s="914"/>
      <c r="L363" s="914"/>
      <c r="M363" s="914"/>
      <c r="N363" s="914"/>
      <c r="O363" s="914"/>
      <c r="P363" s="914"/>
      <c r="Q363" s="484"/>
    </row>
    <row r="364" spans="1:17" s="95" customFormat="1" ht="15.75" hidden="1" customHeight="1" outlineLevel="1">
      <c r="A364" s="484"/>
      <c r="B364" s="917"/>
      <c r="C364" s="926"/>
      <c r="D364" s="922"/>
      <c r="E364" s="922"/>
      <c r="F364" s="924"/>
      <c r="G364" s="92"/>
      <c r="H364" s="90"/>
      <c r="I364" s="922"/>
      <c r="J364" s="915"/>
      <c r="K364" s="915"/>
      <c r="L364" s="915"/>
      <c r="M364" s="915"/>
      <c r="N364" s="915"/>
      <c r="O364" s="915"/>
      <c r="P364" s="915"/>
      <c r="Q364" s="484"/>
    </row>
    <row r="365" spans="1:17" s="95" customFormat="1" ht="15.75" hidden="1" customHeight="1" outlineLevel="1">
      <c r="A365" s="484"/>
      <c r="B365" s="916">
        <v>118</v>
      </c>
      <c r="C365" s="925"/>
      <c r="D365" s="921"/>
      <c r="E365" s="921" t="s">
        <v>19</v>
      </c>
      <c r="F365" s="923" t="str">
        <f>VLOOKUP(E365,$S$14:$T$18,2,0)</f>
        <v>-</v>
      </c>
      <c r="G365" s="84"/>
      <c r="H365" s="82"/>
      <c r="I365" s="921"/>
      <c r="J365" s="913">
        <f t="shared" ref="J365" si="117">SUM(K365:O367)</f>
        <v>0</v>
      </c>
      <c r="K365" s="913"/>
      <c r="L365" s="913"/>
      <c r="M365" s="913"/>
      <c r="N365" s="913"/>
      <c r="O365" s="913"/>
      <c r="P365" s="913"/>
      <c r="Q365" s="484"/>
    </row>
    <row r="366" spans="1:17" s="95" customFormat="1" ht="15.75" hidden="1" customHeight="1" outlineLevel="1">
      <c r="A366" s="484"/>
      <c r="B366" s="916"/>
      <c r="C366" s="925"/>
      <c r="D366" s="921"/>
      <c r="E366" s="921"/>
      <c r="F366" s="923"/>
      <c r="G366" s="87"/>
      <c r="H366" s="82"/>
      <c r="I366" s="921"/>
      <c r="J366" s="914"/>
      <c r="K366" s="914"/>
      <c r="L366" s="914"/>
      <c r="M366" s="914"/>
      <c r="N366" s="914"/>
      <c r="O366" s="914"/>
      <c r="P366" s="914"/>
      <c r="Q366" s="484"/>
    </row>
    <row r="367" spans="1:17" s="95" customFormat="1" ht="15.75" hidden="1" customHeight="1" outlineLevel="1">
      <c r="A367" s="484"/>
      <c r="B367" s="917"/>
      <c r="C367" s="926"/>
      <c r="D367" s="922"/>
      <c r="E367" s="922"/>
      <c r="F367" s="924"/>
      <c r="G367" s="92"/>
      <c r="H367" s="90"/>
      <c r="I367" s="922"/>
      <c r="J367" s="915"/>
      <c r="K367" s="915"/>
      <c r="L367" s="915"/>
      <c r="M367" s="915"/>
      <c r="N367" s="915"/>
      <c r="O367" s="915"/>
      <c r="P367" s="915"/>
      <c r="Q367" s="484"/>
    </row>
    <row r="368" spans="1:17" s="95" customFormat="1" ht="15.75" hidden="1" customHeight="1" outlineLevel="1">
      <c r="A368" s="484"/>
      <c r="B368" s="916">
        <v>119</v>
      </c>
      <c r="C368" s="925"/>
      <c r="D368" s="921"/>
      <c r="E368" s="921" t="s">
        <v>19</v>
      </c>
      <c r="F368" s="923" t="str">
        <f>VLOOKUP(E368,$S$14:$T$18,2,0)</f>
        <v>-</v>
      </c>
      <c r="G368" s="84"/>
      <c r="H368" s="82"/>
      <c r="I368" s="921"/>
      <c r="J368" s="913">
        <f t="shared" ref="J368" si="118">SUM(K368:O370)</f>
        <v>0</v>
      </c>
      <c r="K368" s="913"/>
      <c r="L368" s="913"/>
      <c r="M368" s="913"/>
      <c r="N368" s="913"/>
      <c r="O368" s="913"/>
      <c r="P368" s="913"/>
      <c r="Q368" s="484"/>
    </row>
    <row r="369" spans="1:17" s="95" customFormat="1" ht="15.75" hidden="1" customHeight="1" outlineLevel="1">
      <c r="A369" s="484"/>
      <c r="B369" s="916"/>
      <c r="C369" s="925"/>
      <c r="D369" s="921"/>
      <c r="E369" s="921"/>
      <c r="F369" s="923"/>
      <c r="G369" s="87"/>
      <c r="H369" s="82"/>
      <c r="I369" s="921"/>
      <c r="J369" s="914"/>
      <c r="K369" s="914"/>
      <c r="L369" s="914"/>
      <c r="M369" s="914"/>
      <c r="N369" s="914"/>
      <c r="O369" s="914"/>
      <c r="P369" s="914"/>
      <c r="Q369" s="484"/>
    </row>
    <row r="370" spans="1:17" s="95" customFormat="1" ht="15.75" hidden="1" customHeight="1" outlineLevel="1">
      <c r="A370" s="484"/>
      <c r="B370" s="917"/>
      <c r="C370" s="926"/>
      <c r="D370" s="922"/>
      <c r="E370" s="922"/>
      <c r="F370" s="924"/>
      <c r="G370" s="92"/>
      <c r="H370" s="90"/>
      <c r="I370" s="922"/>
      <c r="J370" s="915"/>
      <c r="K370" s="915"/>
      <c r="L370" s="915"/>
      <c r="M370" s="915"/>
      <c r="N370" s="915"/>
      <c r="O370" s="915"/>
      <c r="P370" s="915"/>
      <c r="Q370" s="484"/>
    </row>
    <row r="371" spans="1:17" s="95" customFormat="1" ht="15.75" hidden="1" customHeight="1" outlineLevel="1">
      <c r="A371" s="484"/>
      <c r="B371" s="916">
        <v>120</v>
      </c>
      <c r="C371" s="925"/>
      <c r="D371" s="921"/>
      <c r="E371" s="921" t="s">
        <v>19</v>
      </c>
      <c r="F371" s="923" t="str">
        <f>VLOOKUP(E371,$S$14:$T$18,2,0)</f>
        <v>-</v>
      </c>
      <c r="G371" s="84"/>
      <c r="H371" s="82"/>
      <c r="I371" s="921"/>
      <c r="J371" s="913">
        <f t="shared" ref="J371" si="119">SUM(K371:O373)</f>
        <v>0</v>
      </c>
      <c r="K371" s="913"/>
      <c r="L371" s="913"/>
      <c r="M371" s="913"/>
      <c r="N371" s="913"/>
      <c r="O371" s="913"/>
      <c r="P371" s="913"/>
      <c r="Q371" s="484"/>
    </row>
    <row r="372" spans="1:17" s="95" customFormat="1" ht="15.75" hidden="1" customHeight="1" outlineLevel="1">
      <c r="A372" s="484"/>
      <c r="B372" s="916"/>
      <c r="C372" s="925"/>
      <c r="D372" s="921"/>
      <c r="E372" s="921"/>
      <c r="F372" s="923"/>
      <c r="G372" s="87"/>
      <c r="H372" s="82"/>
      <c r="I372" s="921"/>
      <c r="J372" s="914"/>
      <c r="K372" s="914"/>
      <c r="L372" s="914"/>
      <c r="M372" s="914"/>
      <c r="N372" s="914"/>
      <c r="O372" s="914"/>
      <c r="P372" s="914"/>
      <c r="Q372" s="484"/>
    </row>
    <row r="373" spans="1:17" s="95" customFormat="1" ht="15.75" hidden="1" customHeight="1" outlineLevel="1">
      <c r="A373" s="484"/>
      <c r="B373" s="917"/>
      <c r="C373" s="926"/>
      <c r="D373" s="922"/>
      <c r="E373" s="922"/>
      <c r="F373" s="924"/>
      <c r="G373" s="92"/>
      <c r="H373" s="90"/>
      <c r="I373" s="922"/>
      <c r="J373" s="915"/>
      <c r="K373" s="915"/>
      <c r="L373" s="915"/>
      <c r="M373" s="915"/>
      <c r="N373" s="915"/>
      <c r="O373" s="915"/>
      <c r="P373" s="915"/>
      <c r="Q373" s="484"/>
    </row>
    <row r="374" spans="1:17" s="95" customFormat="1" ht="15.75" hidden="1" customHeight="1" outlineLevel="1">
      <c r="A374" s="484"/>
      <c r="B374" s="916">
        <v>121</v>
      </c>
      <c r="C374" s="925"/>
      <c r="D374" s="921"/>
      <c r="E374" s="921" t="s">
        <v>19</v>
      </c>
      <c r="F374" s="923" t="str">
        <f>VLOOKUP(E374,$S$14:$T$18,2,0)</f>
        <v>-</v>
      </c>
      <c r="G374" s="84"/>
      <c r="H374" s="82"/>
      <c r="I374" s="921"/>
      <c r="J374" s="913">
        <f t="shared" ref="J374" si="120">SUM(K374:O376)</f>
        <v>0</v>
      </c>
      <c r="K374" s="913"/>
      <c r="L374" s="913"/>
      <c r="M374" s="913"/>
      <c r="N374" s="913"/>
      <c r="O374" s="913"/>
      <c r="P374" s="913"/>
      <c r="Q374" s="484"/>
    </row>
    <row r="375" spans="1:17" s="95" customFormat="1" ht="15.75" hidden="1" customHeight="1" outlineLevel="1">
      <c r="A375" s="484"/>
      <c r="B375" s="916"/>
      <c r="C375" s="925"/>
      <c r="D375" s="921"/>
      <c r="E375" s="921"/>
      <c r="F375" s="923"/>
      <c r="G375" s="87"/>
      <c r="H375" s="82"/>
      <c r="I375" s="921"/>
      <c r="J375" s="914"/>
      <c r="K375" s="914"/>
      <c r="L375" s="914"/>
      <c r="M375" s="914"/>
      <c r="N375" s="914"/>
      <c r="O375" s="914"/>
      <c r="P375" s="914"/>
      <c r="Q375" s="484"/>
    </row>
    <row r="376" spans="1:17" s="95" customFormat="1" ht="15.75" hidden="1" customHeight="1" outlineLevel="1">
      <c r="A376" s="484"/>
      <c r="B376" s="917"/>
      <c r="C376" s="926"/>
      <c r="D376" s="922"/>
      <c r="E376" s="922"/>
      <c r="F376" s="924"/>
      <c r="G376" s="92"/>
      <c r="H376" s="90"/>
      <c r="I376" s="922"/>
      <c r="J376" s="915"/>
      <c r="K376" s="915"/>
      <c r="L376" s="915"/>
      <c r="M376" s="915"/>
      <c r="N376" s="915"/>
      <c r="O376" s="915"/>
      <c r="P376" s="915"/>
      <c r="Q376" s="484"/>
    </row>
    <row r="377" spans="1:17" s="95" customFormat="1" ht="15.75" hidden="1" customHeight="1" outlineLevel="1">
      <c r="A377" s="484"/>
      <c r="B377" s="916">
        <v>122</v>
      </c>
      <c r="C377" s="925"/>
      <c r="D377" s="921"/>
      <c r="E377" s="921" t="s">
        <v>19</v>
      </c>
      <c r="F377" s="923" t="str">
        <f>VLOOKUP(E377,$S$14:$T$18,2,0)</f>
        <v>-</v>
      </c>
      <c r="G377" s="84"/>
      <c r="H377" s="82"/>
      <c r="I377" s="921"/>
      <c r="J377" s="913">
        <f t="shared" ref="J377" si="121">SUM(K377:O379)</f>
        <v>0</v>
      </c>
      <c r="K377" s="913"/>
      <c r="L377" s="913"/>
      <c r="M377" s="913"/>
      <c r="N377" s="913"/>
      <c r="O377" s="913"/>
      <c r="P377" s="913"/>
      <c r="Q377" s="484"/>
    </row>
    <row r="378" spans="1:17" s="95" customFormat="1" ht="15.75" hidden="1" customHeight="1" outlineLevel="1">
      <c r="A378" s="484"/>
      <c r="B378" s="916"/>
      <c r="C378" s="925"/>
      <c r="D378" s="921"/>
      <c r="E378" s="921"/>
      <c r="F378" s="923"/>
      <c r="G378" s="87"/>
      <c r="H378" s="82"/>
      <c r="I378" s="921"/>
      <c r="J378" s="914"/>
      <c r="K378" s="914"/>
      <c r="L378" s="914"/>
      <c r="M378" s="914"/>
      <c r="N378" s="914"/>
      <c r="O378" s="914"/>
      <c r="P378" s="914"/>
      <c r="Q378" s="484"/>
    </row>
    <row r="379" spans="1:17" s="95" customFormat="1" ht="15.75" hidden="1" customHeight="1" outlineLevel="1">
      <c r="A379" s="484"/>
      <c r="B379" s="917"/>
      <c r="C379" s="926"/>
      <c r="D379" s="922"/>
      <c r="E379" s="922"/>
      <c r="F379" s="924"/>
      <c r="G379" s="92"/>
      <c r="H379" s="90"/>
      <c r="I379" s="922"/>
      <c r="J379" s="915"/>
      <c r="K379" s="915"/>
      <c r="L379" s="915"/>
      <c r="M379" s="915"/>
      <c r="N379" s="915"/>
      <c r="O379" s="915"/>
      <c r="P379" s="915"/>
      <c r="Q379" s="484"/>
    </row>
    <row r="380" spans="1:17" s="95" customFormat="1" ht="15.75" hidden="1" customHeight="1" outlineLevel="1">
      <c r="A380" s="484"/>
      <c r="B380" s="916">
        <v>123</v>
      </c>
      <c r="C380" s="925"/>
      <c r="D380" s="921"/>
      <c r="E380" s="921" t="s">
        <v>19</v>
      </c>
      <c r="F380" s="923" t="str">
        <f>VLOOKUP(E380,$S$14:$T$18,2,0)</f>
        <v>-</v>
      </c>
      <c r="G380" s="84"/>
      <c r="H380" s="82"/>
      <c r="I380" s="921"/>
      <c r="J380" s="913">
        <f t="shared" ref="J380" si="122">SUM(K380:O382)</f>
        <v>0</v>
      </c>
      <c r="K380" s="913"/>
      <c r="L380" s="913"/>
      <c r="M380" s="913"/>
      <c r="N380" s="913"/>
      <c r="O380" s="913"/>
      <c r="P380" s="913"/>
      <c r="Q380" s="484"/>
    </row>
    <row r="381" spans="1:17" s="95" customFormat="1" ht="15.75" hidden="1" customHeight="1" outlineLevel="1">
      <c r="A381" s="484"/>
      <c r="B381" s="916"/>
      <c r="C381" s="925"/>
      <c r="D381" s="921"/>
      <c r="E381" s="921"/>
      <c r="F381" s="923"/>
      <c r="G381" s="87"/>
      <c r="H381" s="82"/>
      <c r="I381" s="921"/>
      <c r="J381" s="914"/>
      <c r="K381" s="914"/>
      <c r="L381" s="914"/>
      <c r="M381" s="914"/>
      <c r="N381" s="914"/>
      <c r="O381" s="914"/>
      <c r="P381" s="914"/>
      <c r="Q381" s="484"/>
    </row>
    <row r="382" spans="1:17" s="95" customFormat="1" ht="15.75" hidden="1" customHeight="1" outlineLevel="1">
      <c r="A382" s="484"/>
      <c r="B382" s="917"/>
      <c r="C382" s="926"/>
      <c r="D382" s="922"/>
      <c r="E382" s="922"/>
      <c r="F382" s="924"/>
      <c r="G382" s="92"/>
      <c r="H382" s="90"/>
      <c r="I382" s="922"/>
      <c r="J382" s="915"/>
      <c r="K382" s="915"/>
      <c r="L382" s="915"/>
      <c r="M382" s="915"/>
      <c r="N382" s="915"/>
      <c r="O382" s="915"/>
      <c r="P382" s="915"/>
      <c r="Q382" s="484"/>
    </row>
    <row r="383" spans="1:17" s="95" customFormat="1" ht="15.75" hidden="1" customHeight="1" outlineLevel="1">
      <c r="A383" s="484"/>
      <c r="B383" s="916">
        <v>124</v>
      </c>
      <c r="C383" s="925"/>
      <c r="D383" s="921"/>
      <c r="E383" s="921" t="s">
        <v>19</v>
      </c>
      <c r="F383" s="923" t="str">
        <f>VLOOKUP(E383,$S$14:$T$18,2,0)</f>
        <v>-</v>
      </c>
      <c r="G383" s="84"/>
      <c r="H383" s="82"/>
      <c r="I383" s="921"/>
      <c r="J383" s="913">
        <f t="shared" ref="J383" si="123">SUM(K383:O385)</f>
        <v>0</v>
      </c>
      <c r="K383" s="913"/>
      <c r="L383" s="913"/>
      <c r="M383" s="913"/>
      <c r="N383" s="913"/>
      <c r="O383" s="913"/>
      <c r="P383" s="913"/>
      <c r="Q383" s="484"/>
    </row>
    <row r="384" spans="1:17" s="95" customFormat="1" ht="15.75" hidden="1" customHeight="1" outlineLevel="1">
      <c r="A384" s="484"/>
      <c r="B384" s="916"/>
      <c r="C384" s="925"/>
      <c r="D384" s="921"/>
      <c r="E384" s="921"/>
      <c r="F384" s="923"/>
      <c r="G384" s="87"/>
      <c r="H384" s="82"/>
      <c r="I384" s="921"/>
      <c r="J384" s="914"/>
      <c r="K384" s="914"/>
      <c r="L384" s="914"/>
      <c r="M384" s="914"/>
      <c r="N384" s="914"/>
      <c r="O384" s="914"/>
      <c r="P384" s="914"/>
      <c r="Q384" s="484"/>
    </row>
    <row r="385" spans="1:17" s="95" customFormat="1" ht="15.75" hidden="1" customHeight="1" outlineLevel="1">
      <c r="A385" s="484"/>
      <c r="B385" s="917"/>
      <c r="C385" s="926"/>
      <c r="D385" s="922"/>
      <c r="E385" s="922"/>
      <c r="F385" s="924"/>
      <c r="G385" s="92"/>
      <c r="H385" s="90"/>
      <c r="I385" s="922"/>
      <c r="J385" s="915"/>
      <c r="K385" s="915"/>
      <c r="L385" s="915"/>
      <c r="M385" s="915"/>
      <c r="N385" s="915"/>
      <c r="O385" s="915"/>
      <c r="P385" s="915"/>
      <c r="Q385" s="484"/>
    </row>
    <row r="386" spans="1:17" s="95" customFormat="1" ht="15.75" hidden="1" customHeight="1" outlineLevel="1">
      <c r="A386" s="484"/>
      <c r="B386" s="916">
        <v>125</v>
      </c>
      <c r="C386" s="925"/>
      <c r="D386" s="921"/>
      <c r="E386" s="921" t="s">
        <v>19</v>
      </c>
      <c r="F386" s="923" t="str">
        <f>VLOOKUP(E386,$S$14:$T$18,2,0)</f>
        <v>-</v>
      </c>
      <c r="G386" s="84"/>
      <c r="H386" s="82"/>
      <c r="I386" s="921"/>
      <c r="J386" s="913">
        <f t="shared" ref="J386" si="124">SUM(K386:O388)</f>
        <v>0</v>
      </c>
      <c r="K386" s="913"/>
      <c r="L386" s="913"/>
      <c r="M386" s="913"/>
      <c r="N386" s="913"/>
      <c r="O386" s="913"/>
      <c r="P386" s="913"/>
      <c r="Q386" s="484"/>
    </row>
    <row r="387" spans="1:17" s="95" customFormat="1" ht="15.75" hidden="1" customHeight="1" outlineLevel="1">
      <c r="A387" s="484"/>
      <c r="B387" s="916"/>
      <c r="C387" s="925"/>
      <c r="D387" s="921"/>
      <c r="E387" s="921"/>
      <c r="F387" s="923"/>
      <c r="G387" s="87"/>
      <c r="H387" s="82"/>
      <c r="I387" s="921"/>
      <c r="J387" s="914"/>
      <c r="K387" s="914"/>
      <c r="L387" s="914"/>
      <c r="M387" s="914"/>
      <c r="N387" s="914"/>
      <c r="O387" s="914"/>
      <c r="P387" s="914"/>
      <c r="Q387" s="484"/>
    </row>
    <row r="388" spans="1:17" s="95" customFormat="1" ht="15.75" hidden="1" customHeight="1" outlineLevel="1">
      <c r="A388" s="484"/>
      <c r="B388" s="917"/>
      <c r="C388" s="926"/>
      <c r="D388" s="922"/>
      <c r="E388" s="922"/>
      <c r="F388" s="924"/>
      <c r="G388" s="92"/>
      <c r="H388" s="90"/>
      <c r="I388" s="922"/>
      <c r="J388" s="915"/>
      <c r="K388" s="915"/>
      <c r="L388" s="915"/>
      <c r="M388" s="915"/>
      <c r="N388" s="915"/>
      <c r="O388" s="915"/>
      <c r="P388" s="915"/>
      <c r="Q388" s="484"/>
    </row>
    <row r="389" spans="1:17" s="95" customFormat="1" ht="15.75" hidden="1" customHeight="1" outlineLevel="1">
      <c r="A389" s="484"/>
      <c r="B389" s="916">
        <v>126</v>
      </c>
      <c r="C389" s="925"/>
      <c r="D389" s="921"/>
      <c r="E389" s="921" t="s">
        <v>19</v>
      </c>
      <c r="F389" s="923" t="str">
        <f>VLOOKUP(E389,$S$14:$T$18,2,0)</f>
        <v>-</v>
      </c>
      <c r="G389" s="84"/>
      <c r="H389" s="82"/>
      <c r="I389" s="921"/>
      <c r="J389" s="913">
        <f t="shared" ref="J389" si="125">SUM(K389:O391)</f>
        <v>0</v>
      </c>
      <c r="K389" s="913"/>
      <c r="L389" s="913"/>
      <c r="M389" s="913"/>
      <c r="N389" s="913"/>
      <c r="O389" s="913"/>
      <c r="P389" s="913"/>
      <c r="Q389" s="484"/>
    </row>
    <row r="390" spans="1:17" s="95" customFormat="1" ht="15.75" hidden="1" customHeight="1" outlineLevel="1">
      <c r="A390" s="484"/>
      <c r="B390" s="916"/>
      <c r="C390" s="925"/>
      <c r="D390" s="921"/>
      <c r="E390" s="921"/>
      <c r="F390" s="923"/>
      <c r="G390" s="87"/>
      <c r="H390" s="82"/>
      <c r="I390" s="921"/>
      <c r="J390" s="914"/>
      <c r="K390" s="914"/>
      <c r="L390" s="914"/>
      <c r="M390" s="914"/>
      <c r="N390" s="914"/>
      <c r="O390" s="914"/>
      <c r="P390" s="914"/>
      <c r="Q390" s="484"/>
    </row>
    <row r="391" spans="1:17" s="95" customFormat="1" ht="15.75" hidden="1" customHeight="1" outlineLevel="1">
      <c r="A391" s="484"/>
      <c r="B391" s="917"/>
      <c r="C391" s="926"/>
      <c r="D391" s="922"/>
      <c r="E391" s="922"/>
      <c r="F391" s="924"/>
      <c r="G391" s="92"/>
      <c r="H391" s="90"/>
      <c r="I391" s="922"/>
      <c r="J391" s="915"/>
      <c r="K391" s="915"/>
      <c r="L391" s="915"/>
      <c r="M391" s="915"/>
      <c r="N391" s="915"/>
      <c r="O391" s="915"/>
      <c r="P391" s="915"/>
      <c r="Q391" s="484"/>
    </row>
    <row r="392" spans="1:17" s="95" customFormat="1" ht="15.75" hidden="1" customHeight="1" outlineLevel="1">
      <c r="A392" s="484"/>
      <c r="B392" s="916">
        <v>127</v>
      </c>
      <c r="C392" s="925"/>
      <c r="D392" s="921"/>
      <c r="E392" s="921" t="s">
        <v>19</v>
      </c>
      <c r="F392" s="923" t="str">
        <f>VLOOKUP(E392,$S$14:$T$18,2,0)</f>
        <v>-</v>
      </c>
      <c r="G392" s="84"/>
      <c r="H392" s="82"/>
      <c r="I392" s="921"/>
      <c r="J392" s="913">
        <f t="shared" ref="J392" si="126">SUM(K392:O394)</f>
        <v>0</v>
      </c>
      <c r="K392" s="913"/>
      <c r="L392" s="913"/>
      <c r="M392" s="913"/>
      <c r="N392" s="913"/>
      <c r="O392" s="913"/>
      <c r="P392" s="913"/>
      <c r="Q392" s="484"/>
    </row>
    <row r="393" spans="1:17" s="95" customFormat="1" ht="15.75" hidden="1" customHeight="1" outlineLevel="1">
      <c r="A393" s="484"/>
      <c r="B393" s="916"/>
      <c r="C393" s="925"/>
      <c r="D393" s="921"/>
      <c r="E393" s="921"/>
      <c r="F393" s="923"/>
      <c r="G393" s="87"/>
      <c r="H393" s="82"/>
      <c r="I393" s="921"/>
      <c r="J393" s="914"/>
      <c r="K393" s="914"/>
      <c r="L393" s="914"/>
      <c r="M393" s="914"/>
      <c r="N393" s="914"/>
      <c r="O393" s="914"/>
      <c r="P393" s="914"/>
      <c r="Q393" s="484"/>
    </row>
    <row r="394" spans="1:17" s="95" customFormat="1" ht="15.75" hidden="1" customHeight="1" outlineLevel="1">
      <c r="A394" s="484"/>
      <c r="B394" s="917"/>
      <c r="C394" s="926"/>
      <c r="D394" s="922"/>
      <c r="E394" s="922"/>
      <c r="F394" s="924"/>
      <c r="G394" s="92"/>
      <c r="H394" s="90"/>
      <c r="I394" s="922"/>
      <c r="J394" s="915"/>
      <c r="K394" s="915"/>
      <c r="L394" s="915"/>
      <c r="M394" s="915"/>
      <c r="N394" s="915"/>
      <c r="O394" s="915"/>
      <c r="P394" s="915"/>
      <c r="Q394" s="484"/>
    </row>
    <row r="395" spans="1:17" s="95" customFormat="1" ht="15.75" hidden="1" customHeight="1" outlineLevel="1">
      <c r="A395" s="484"/>
      <c r="B395" s="916">
        <v>128</v>
      </c>
      <c r="C395" s="925"/>
      <c r="D395" s="921"/>
      <c r="E395" s="921" t="s">
        <v>19</v>
      </c>
      <c r="F395" s="923" t="str">
        <f>VLOOKUP(E395,$S$14:$T$18,2,0)</f>
        <v>-</v>
      </c>
      <c r="G395" s="84"/>
      <c r="H395" s="82"/>
      <c r="I395" s="921"/>
      <c r="J395" s="913">
        <f t="shared" ref="J395" si="127">SUM(K395:O397)</f>
        <v>0</v>
      </c>
      <c r="K395" s="913"/>
      <c r="L395" s="913"/>
      <c r="M395" s="913"/>
      <c r="N395" s="913"/>
      <c r="O395" s="913"/>
      <c r="P395" s="913"/>
      <c r="Q395" s="484"/>
    </row>
    <row r="396" spans="1:17" s="95" customFormat="1" ht="15.75" hidden="1" customHeight="1" outlineLevel="1">
      <c r="A396" s="484"/>
      <c r="B396" s="916"/>
      <c r="C396" s="925"/>
      <c r="D396" s="921"/>
      <c r="E396" s="921"/>
      <c r="F396" s="923"/>
      <c r="G396" s="87"/>
      <c r="H396" s="82"/>
      <c r="I396" s="921"/>
      <c r="J396" s="914"/>
      <c r="K396" s="914"/>
      <c r="L396" s="914"/>
      <c r="M396" s="914"/>
      <c r="N396" s="914"/>
      <c r="O396" s="914"/>
      <c r="P396" s="914"/>
      <c r="Q396" s="484"/>
    </row>
    <row r="397" spans="1:17" s="95" customFormat="1" ht="15.75" hidden="1" customHeight="1" outlineLevel="1">
      <c r="A397" s="484"/>
      <c r="B397" s="917"/>
      <c r="C397" s="926"/>
      <c r="D397" s="922"/>
      <c r="E397" s="922"/>
      <c r="F397" s="924"/>
      <c r="G397" s="92"/>
      <c r="H397" s="90"/>
      <c r="I397" s="922"/>
      <c r="J397" s="915"/>
      <c r="K397" s="915"/>
      <c r="L397" s="915"/>
      <c r="M397" s="915"/>
      <c r="N397" s="915"/>
      <c r="O397" s="915"/>
      <c r="P397" s="915"/>
      <c r="Q397" s="484"/>
    </row>
    <row r="398" spans="1:17" s="95" customFormat="1" ht="15.75" hidden="1" customHeight="1" outlineLevel="1">
      <c r="A398" s="484"/>
      <c r="B398" s="916">
        <v>129</v>
      </c>
      <c r="C398" s="925"/>
      <c r="D398" s="921"/>
      <c r="E398" s="921" t="s">
        <v>19</v>
      </c>
      <c r="F398" s="923" t="str">
        <f>VLOOKUP(E398,$S$14:$T$18,2,0)</f>
        <v>-</v>
      </c>
      <c r="G398" s="84"/>
      <c r="H398" s="82"/>
      <c r="I398" s="921"/>
      <c r="J398" s="913">
        <f t="shared" ref="J398" si="128">SUM(K398:O400)</f>
        <v>0</v>
      </c>
      <c r="K398" s="913"/>
      <c r="L398" s="913"/>
      <c r="M398" s="913"/>
      <c r="N398" s="913"/>
      <c r="O398" s="913"/>
      <c r="P398" s="913"/>
      <c r="Q398" s="484"/>
    </row>
    <row r="399" spans="1:17" s="95" customFormat="1" ht="15.75" hidden="1" customHeight="1" outlineLevel="1">
      <c r="A399" s="484"/>
      <c r="B399" s="916"/>
      <c r="C399" s="925"/>
      <c r="D399" s="921"/>
      <c r="E399" s="921"/>
      <c r="F399" s="923"/>
      <c r="G399" s="87"/>
      <c r="H399" s="82"/>
      <c r="I399" s="921"/>
      <c r="J399" s="914"/>
      <c r="K399" s="914"/>
      <c r="L399" s="914"/>
      <c r="M399" s="914"/>
      <c r="N399" s="914"/>
      <c r="O399" s="914"/>
      <c r="P399" s="914"/>
      <c r="Q399" s="484"/>
    </row>
    <row r="400" spans="1:17" s="95" customFormat="1" ht="15.75" hidden="1" customHeight="1" outlineLevel="1">
      <c r="A400" s="484"/>
      <c r="B400" s="917"/>
      <c r="C400" s="926"/>
      <c r="D400" s="922"/>
      <c r="E400" s="922"/>
      <c r="F400" s="924"/>
      <c r="G400" s="92"/>
      <c r="H400" s="90"/>
      <c r="I400" s="922"/>
      <c r="J400" s="915"/>
      <c r="K400" s="915"/>
      <c r="L400" s="915"/>
      <c r="M400" s="915"/>
      <c r="N400" s="915"/>
      <c r="O400" s="915"/>
      <c r="P400" s="915"/>
      <c r="Q400" s="484"/>
    </row>
    <row r="401" spans="1:17" s="95" customFormat="1" ht="15.75" hidden="1" customHeight="1" outlineLevel="1">
      <c r="A401" s="484"/>
      <c r="B401" s="916">
        <v>130</v>
      </c>
      <c r="C401" s="925"/>
      <c r="D401" s="921"/>
      <c r="E401" s="921" t="s">
        <v>19</v>
      </c>
      <c r="F401" s="923" t="str">
        <f>VLOOKUP(E401,$S$14:$T$18,2,0)</f>
        <v>-</v>
      </c>
      <c r="G401" s="84"/>
      <c r="H401" s="82"/>
      <c r="I401" s="921"/>
      <c r="J401" s="913">
        <f t="shared" ref="J401" si="129">SUM(K401:O403)</f>
        <v>0</v>
      </c>
      <c r="K401" s="913"/>
      <c r="L401" s="913"/>
      <c r="M401" s="913"/>
      <c r="N401" s="913"/>
      <c r="O401" s="913"/>
      <c r="P401" s="913"/>
      <c r="Q401" s="484"/>
    </row>
    <row r="402" spans="1:17" s="95" customFormat="1" ht="15.75" hidden="1" customHeight="1" outlineLevel="1">
      <c r="A402" s="484"/>
      <c r="B402" s="916"/>
      <c r="C402" s="925"/>
      <c r="D402" s="921"/>
      <c r="E402" s="921"/>
      <c r="F402" s="923"/>
      <c r="G402" s="87"/>
      <c r="H402" s="82"/>
      <c r="I402" s="921"/>
      <c r="J402" s="914"/>
      <c r="K402" s="914"/>
      <c r="L402" s="914"/>
      <c r="M402" s="914"/>
      <c r="N402" s="914"/>
      <c r="O402" s="914"/>
      <c r="P402" s="914"/>
      <c r="Q402" s="484"/>
    </row>
    <row r="403" spans="1:17" s="95" customFormat="1" ht="15.75" hidden="1" customHeight="1" outlineLevel="1">
      <c r="A403" s="484"/>
      <c r="B403" s="917"/>
      <c r="C403" s="926"/>
      <c r="D403" s="922"/>
      <c r="E403" s="922"/>
      <c r="F403" s="924"/>
      <c r="G403" s="92"/>
      <c r="H403" s="90"/>
      <c r="I403" s="922"/>
      <c r="J403" s="915"/>
      <c r="K403" s="915"/>
      <c r="L403" s="915"/>
      <c r="M403" s="915"/>
      <c r="N403" s="915"/>
      <c r="O403" s="915"/>
      <c r="P403" s="915"/>
      <c r="Q403" s="484"/>
    </row>
    <row r="404" spans="1:17" s="95" customFormat="1" ht="15.75" hidden="1" customHeight="1" outlineLevel="1">
      <c r="A404" s="484"/>
      <c r="B404" s="916">
        <v>131</v>
      </c>
      <c r="C404" s="925"/>
      <c r="D404" s="921"/>
      <c r="E404" s="921" t="s">
        <v>19</v>
      </c>
      <c r="F404" s="923" t="str">
        <f>VLOOKUP(E404,$S$14:$T$18,2,0)</f>
        <v>-</v>
      </c>
      <c r="G404" s="84"/>
      <c r="H404" s="82"/>
      <c r="I404" s="921"/>
      <c r="J404" s="913">
        <f t="shared" ref="J404" si="130">SUM(K404:O406)</f>
        <v>0</v>
      </c>
      <c r="K404" s="913"/>
      <c r="L404" s="913"/>
      <c r="M404" s="913"/>
      <c r="N404" s="913"/>
      <c r="O404" s="913"/>
      <c r="P404" s="913"/>
      <c r="Q404" s="484"/>
    </row>
    <row r="405" spans="1:17" s="95" customFormat="1" ht="15.75" hidden="1" customHeight="1" outlineLevel="1">
      <c r="A405" s="484"/>
      <c r="B405" s="916"/>
      <c r="C405" s="925"/>
      <c r="D405" s="921"/>
      <c r="E405" s="921"/>
      <c r="F405" s="923"/>
      <c r="G405" s="87"/>
      <c r="H405" s="82"/>
      <c r="I405" s="921"/>
      <c r="J405" s="914"/>
      <c r="K405" s="914"/>
      <c r="L405" s="914"/>
      <c r="M405" s="914"/>
      <c r="N405" s="914"/>
      <c r="O405" s="914"/>
      <c r="P405" s="914"/>
      <c r="Q405" s="484"/>
    </row>
    <row r="406" spans="1:17" s="95" customFormat="1" ht="15.75" hidden="1" customHeight="1" outlineLevel="1">
      <c r="A406" s="484"/>
      <c r="B406" s="917"/>
      <c r="C406" s="926"/>
      <c r="D406" s="922"/>
      <c r="E406" s="922"/>
      <c r="F406" s="924"/>
      <c r="G406" s="92"/>
      <c r="H406" s="90"/>
      <c r="I406" s="922"/>
      <c r="J406" s="915"/>
      <c r="K406" s="915"/>
      <c r="L406" s="915"/>
      <c r="M406" s="915"/>
      <c r="N406" s="915"/>
      <c r="O406" s="915"/>
      <c r="P406" s="915"/>
      <c r="Q406" s="484"/>
    </row>
    <row r="407" spans="1:17" s="95" customFormat="1" ht="15.75" hidden="1" customHeight="1" outlineLevel="1">
      <c r="A407" s="484"/>
      <c r="B407" s="916">
        <v>132</v>
      </c>
      <c r="C407" s="925"/>
      <c r="D407" s="921"/>
      <c r="E407" s="921" t="s">
        <v>19</v>
      </c>
      <c r="F407" s="923" t="str">
        <f>VLOOKUP(E407,$S$14:$T$18,2,0)</f>
        <v>-</v>
      </c>
      <c r="G407" s="84"/>
      <c r="H407" s="82"/>
      <c r="I407" s="921"/>
      <c r="J407" s="913">
        <f t="shared" ref="J407" si="131">SUM(K407:O409)</f>
        <v>0</v>
      </c>
      <c r="K407" s="913"/>
      <c r="L407" s="913"/>
      <c r="M407" s="913"/>
      <c r="N407" s="913"/>
      <c r="O407" s="913"/>
      <c r="P407" s="913"/>
      <c r="Q407" s="484"/>
    </row>
    <row r="408" spans="1:17" s="95" customFormat="1" ht="15.75" hidden="1" customHeight="1" outlineLevel="1">
      <c r="A408" s="484"/>
      <c r="B408" s="916"/>
      <c r="C408" s="925"/>
      <c r="D408" s="921"/>
      <c r="E408" s="921"/>
      <c r="F408" s="923"/>
      <c r="G408" s="87"/>
      <c r="H408" s="82"/>
      <c r="I408" s="921"/>
      <c r="J408" s="914"/>
      <c r="K408" s="914"/>
      <c r="L408" s="914"/>
      <c r="M408" s="914"/>
      <c r="N408" s="914"/>
      <c r="O408" s="914"/>
      <c r="P408" s="914"/>
      <c r="Q408" s="484"/>
    </row>
    <row r="409" spans="1:17" s="95" customFormat="1" ht="15.75" hidden="1" customHeight="1" outlineLevel="1">
      <c r="A409" s="484"/>
      <c r="B409" s="917"/>
      <c r="C409" s="926"/>
      <c r="D409" s="922"/>
      <c r="E409" s="922"/>
      <c r="F409" s="924"/>
      <c r="G409" s="92"/>
      <c r="H409" s="90"/>
      <c r="I409" s="922"/>
      <c r="J409" s="915"/>
      <c r="K409" s="915"/>
      <c r="L409" s="915"/>
      <c r="M409" s="915"/>
      <c r="N409" s="915"/>
      <c r="O409" s="915"/>
      <c r="P409" s="915"/>
      <c r="Q409" s="484"/>
    </row>
    <row r="410" spans="1:17" s="95" customFormat="1" ht="15.75" hidden="1" customHeight="1" outlineLevel="1">
      <c r="A410" s="484"/>
      <c r="B410" s="916">
        <v>133</v>
      </c>
      <c r="C410" s="925"/>
      <c r="D410" s="921"/>
      <c r="E410" s="921" t="s">
        <v>19</v>
      </c>
      <c r="F410" s="923" t="str">
        <f>VLOOKUP(E410,$S$14:$T$18,2,0)</f>
        <v>-</v>
      </c>
      <c r="G410" s="84"/>
      <c r="H410" s="82"/>
      <c r="I410" s="921"/>
      <c r="J410" s="913">
        <f t="shared" ref="J410" si="132">SUM(K410:O412)</f>
        <v>0</v>
      </c>
      <c r="K410" s="913"/>
      <c r="L410" s="913"/>
      <c r="M410" s="913"/>
      <c r="N410" s="913"/>
      <c r="O410" s="913"/>
      <c r="P410" s="913"/>
      <c r="Q410" s="484"/>
    </row>
    <row r="411" spans="1:17" s="95" customFormat="1" ht="15.75" hidden="1" customHeight="1" outlineLevel="1">
      <c r="A411" s="484"/>
      <c r="B411" s="916"/>
      <c r="C411" s="925"/>
      <c r="D411" s="921"/>
      <c r="E411" s="921"/>
      <c r="F411" s="923"/>
      <c r="G411" s="87"/>
      <c r="H411" s="82"/>
      <c r="I411" s="921"/>
      <c r="J411" s="914"/>
      <c r="K411" s="914"/>
      <c r="L411" s="914"/>
      <c r="M411" s="914"/>
      <c r="N411" s="914"/>
      <c r="O411" s="914"/>
      <c r="P411" s="914"/>
      <c r="Q411" s="484"/>
    </row>
    <row r="412" spans="1:17" s="95" customFormat="1" ht="15.75" hidden="1" customHeight="1" outlineLevel="1">
      <c r="A412" s="484"/>
      <c r="B412" s="917"/>
      <c r="C412" s="926"/>
      <c r="D412" s="922"/>
      <c r="E412" s="922"/>
      <c r="F412" s="924"/>
      <c r="G412" s="92"/>
      <c r="H412" s="90"/>
      <c r="I412" s="922"/>
      <c r="J412" s="915"/>
      <c r="K412" s="915"/>
      <c r="L412" s="915"/>
      <c r="M412" s="915"/>
      <c r="N412" s="915"/>
      <c r="O412" s="915"/>
      <c r="P412" s="915"/>
      <c r="Q412" s="484"/>
    </row>
    <row r="413" spans="1:17" s="95" customFormat="1" ht="15.75" hidden="1" customHeight="1" outlineLevel="1">
      <c r="A413" s="484"/>
      <c r="B413" s="916">
        <v>134</v>
      </c>
      <c r="C413" s="925"/>
      <c r="D413" s="921"/>
      <c r="E413" s="921" t="s">
        <v>19</v>
      </c>
      <c r="F413" s="923" t="str">
        <f>VLOOKUP(E413,$S$14:$T$18,2,0)</f>
        <v>-</v>
      </c>
      <c r="G413" s="84"/>
      <c r="H413" s="82"/>
      <c r="I413" s="921"/>
      <c r="J413" s="913">
        <f t="shared" ref="J413" si="133">SUM(K413:O415)</f>
        <v>0</v>
      </c>
      <c r="K413" s="913"/>
      <c r="L413" s="913"/>
      <c r="M413" s="913"/>
      <c r="N413" s="913"/>
      <c r="O413" s="913"/>
      <c r="P413" s="913"/>
      <c r="Q413" s="484"/>
    </row>
    <row r="414" spans="1:17" s="95" customFormat="1" ht="15.75" hidden="1" customHeight="1" outlineLevel="1">
      <c r="A414" s="484"/>
      <c r="B414" s="916"/>
      <c r="C414" s="925"/>
      <c r="D414" s="921"/>
      <c r="E414" s="921"/>
      <c r="F414" s="923"/>
      <c r="G414" s="87"/>
      <c r="H414" s="82"/>
      <c r="I414" s="921"/>
      <c r="J414" s="914"/>
      <c r="K414" s="914"/>
      <c r="L414" s="914"/>
      <c r="M414" s="914"/>
      <c r="N414" s="914"/>
      <c r="O414" s="914"/>
      <c r="P414" s="914"/>
      <c r="Q414" s="484"/>
    </row>
    <row r="415" spans="1:17" s="95" customFormat="1" ht="15.75" hidden="1" customHeight="1" outlineLevel="1">
      <c r="A415" s="484"/>
      <c r="B415" s="917"/>
      <c r="C415" s="926"/>
      <c r="D415" s="922"/>
      <c r="E415" s="922"/>
      <c r="F415" s="924"/>
      <c r="G415" s="92"/>
      <c r="H415" s="90"/>
      <c r="I415" s="922"/>
      <c r="J415" s="915"/>
      <c r="K415" s="915"/>
      <c r="L415" s="915"/>
      <c r="M415" s="915"/>
      <c r="N415" s="915"/>
      <c r="O415" s="915"/>
      <c r="P415" s="915"/>
      <c r="Q415" s="484"/>
    </row>
    <row r="416" spans="1:17" s="95" customFormat="1" ht="15.75" hidden="1" customHeight="1" outlineLevel="1">
      <c r="A416" s="484"/>
      <c r="B416" s="916">
        <v>135</v>
      </c>
      <c r="C416" s="925"/>
      <c r="D416" s="921"/>
      <c r="E416" s="921" t="s">
        <v>19</v>
      </c>
      <c r="F416" s="923" t="str">
        <f>VLOOKUP(E416,$S$14:$T$18,2,0)</f>
        <v>-</v>
      </c>
      <c r="G416" s="84"/>
      <c r="H416" s="82"/>
      <c r="I416" s="921"/>
      <c r="J416" s="913">
        <f t="shared" ref="J416" si="134">SUM(K416:O418)</f>
        <v>0</v>
      </c>
      <c r="K416" s="913"/>
      <c r="L416" s="913"/>
      <c r="M416" s="913"/>
      <c r="N416" s="913"/>
      <c r="O416" s="913"/>
      <c r="P416" s="913"/>
      <c r="Q416" s="484"/>
    </row>
    <row r="417" spans="1:17" s="95" customFormat="1" ht="15.75" hidden="1" customHeight="1" outlineLevel="1">
      <c r="A417" s="484"/>
      <c r="B417" s="916"/>
      <c r="C417" s="925"/>
      <c r="D417" s="921"/>
      <c r="E417" s="921"/>
      <c r="F417" s="923"/>
      <c r="G417" s="87"/>
      <c r="H417" s="82"/>
      <c r="I417" s="921"/>
      <c r="J417" s="914"/>
      <c r="K417" s="914"/>
      <c r="L417" s="914"/>
      <c r="M417" s="914"/>
      <c r="N417" s="914"/>
      <c r="O417" s="914"/>
      <c r="P417" s="914"/>
      <c r="Q417" s="484"/>
    </row>
    <row r="418" spans="1:17" s="95" customFormat="1" ht="15.75" hidden="1" customHeight="1" outlineLevel="1">
      <c r="A418" s="484"/>
      <c r="B418" s="917"/>
      <c r="C418" s="926"/>
      <c r="D418" s="922"/>
      <c r="E418" s="922"/>
      <c r="F418" s="924"/>
      <c r="G418" s="92"/>
      <c r="H418" s="90"/>
      <c r="I418" s="922"/>
      <c r="J418" s="915"/>
      <c r="K418" s="915"/>
      <c r="L418" s="915"/>
      <c r="M418" s="915"/>
      <c r="N418" s="915"/>
      <c r="O418" s="915"/>
      <c r="P418" s="915"/>
      <c r="Q418" s="484"/>
    </row>
    <row r="419" spans="1:17" s="95" customFormat="1" ht="15.75" hidden="1" customHeight="1" outlineLevel="1">
      <c r="A419" s="484"/>
      <c r="B419" s="916">
        <v>136</v>
      </c>
      <c r="C419" s="925"/>
      <c r="D419" s="921"/>
      <c r="E419" s="921" t="s">
        <v>19</v>
      </c>
      <c r="F419" s="923" t="str">
        <f>VLOOKUP(E419,$S$14:$T$18,2,0)</f>
        <v>-</v>
      </c>
      <c r="G419" s="84"/>
      <c r="H419" s="82"/>
      <c r="I419" s="921"/>
      <c r="J419" s="913">
        <f t="shared" ref="J419" si="135">SUM(K419:O421)</f>
        <v>0</v>
      </c>
      <c r="K419" s="913"/>
      <c r="L419" s="913"/>
      <c r="M419" s="913"/>
      <c r="N419" s="913"/>
      <c r="O419" s="913"/>
      <c r="P419" s="913"/>
      <c r="Q419" s="484"/>
    </row>
    <row r="420" spans="1:17" s="95" customFormat="1" ht="15.75" hidden="1" customHeight="1" outlineLevel="1">
      <c r="A420" s="484"/>
      <c r="B420" s="916"/>
      <c r="C420" s="925"/>
      <c r="D420" s="921"/>
      <c r="E420" s="921"/>
      <c r="F420" s="923"/>
      <c r="G420" s="87"/>
      <c r="H420" s="82"/>
      <c r="I420" s="921"/>
      <c r="J420" s="914"/>
      <c r="K420" s="914"/>
      <c r="L420" s="914"/>
      <c r="M420" s="914"/>
      <c r="N420" s="914"/>
      <c r="O420" s="914"/>
      <c r="P420" s="914"/>
      <c r="Q420" s="484"/>
    </row>
    <row r="421" spans="1:17" s="95" customFormat="1" ht="15.75" hidden="1" customHeight="1" outlineLevel="1">
      <c r="A421" s="484"/>
      <c r="B421" s="917"/>
      <c r="C421" s="926"/>
      <c r="D421" s="922"/>
      <c r="E421" s="922"/>
      <c r="F421" s="924"/>
      <c r="G421" s="92"/>
      <c r="H421" s="90"/>
      <c r="I421" s="922"/>
      <c r="J421" s="915"/>
      <c r="K421" s="915"/>
      <c r="L421" s="915"/>
      <c r="M421" s="915"/>
      <c r="N421" s="915"/>
      <c r="O421" s="915"/>
      <c r="P421" s="915"/>
      <c r="Q421" s="484"/>
    </row>
    <row r="422" spans="1:17" s="95" customFormat="1" ht="15.75" hidden="1" customHeight="1" outlineLevel="1">
      <c r="A422" s="484"/>
      <c r="B422" s="916">
        <v>137</v>
      </c>
      <c r="C422" s="925"/>
      <c r="D422" s="921"/>
      <c r="E422" s="921" t="s">
        <v>19</v>
      </c>
      <c r="F422" s="923" t="str">
        <f>VLOOKUP(E422,$S$14:$T$18,2,0)</f>
        <v>-</v>
      </c>
      <c r="G422" s="84"/>
      <c r="H422" s="82"/>
      <c r="I422" s="921"/>
      <c r="J422" s="913">
        <f t="shared" ref="J422" si="136">SUM(K422:O424)</f>
        <v>0</v>
      </c>
      <c r="K422" s="913"/>
      <c r="L422" s="913"/>
      <c r="M422" s="913"/>
      <c r="N422" s="913"/>
      <c r="O422" s="913"/>
      <c r="P422" s="913"/>
      <c r="Q422" s="484"/>
    </row>
    <row r="423" spans="1:17" s="95" customFormat="1" ht="15.75" hidden="1" customHeight="1" outlineLevel="1">
      <c r="A423" s="484"/>
      <c r="B423" s="916"/>
      <c r="C423" s="925"/>
      <c r="D423" s="921"/>
      <c r="E423" s="921"/>
      <c r="F423" s="923"/>
      <c r="G423" s="87"/>
      <c r="H423" s="82"/>
      <c r="I423" s="921"/>
      <c r="J423" s="914"/>
      <c r="K423" s="914"/>
      <c r="L423" s="914"/>
      <c r="M423" s="914"/>
      <c r="N423" s="914"/>
      <c r="O423" s="914"/>
      <c r="P423" s="914"/>
      <c r="Q423" s="484"/>
    </row>
    <row r="424" spans="1:17" s="95" customFormat="1" ht="15.75" hidden="1" customHeight="1" outlineLevel="1">
      <c r="A424" s="484"/>
      <c r="B424" s="917"/>
      <c r="C424" s="926"/>
      <c r="D424" s="922"/>
      <c r="E424" s="922"/>
      <c r="F424" s="924"/>
      <c r="G424" s="92"/>
      <c r="H424" s="90"/>
      <c r="I424" s="922"/>
      <c r="J424" s="915"/>
      <c r="K424" s="915"/>
      <c r="L424" s="915"/>
      <c r="M424" s="915"/>
      <c r="N424" s="915"/>
      <c r="O424" s="915"/>
      <c r="P424" s="915"/>
      <c r="Q424" s="484"/>
    </row>
    <row r="425" spans="1:17" s="95" customFormat="1" ht="15.75" hidden="1" customHeight="1" outlineLevel="1">
      <c r="A425" s="484"/>
      <c r="B425" s="916">
        <v>138</v>
      </c>
      <c r="C425" s="925"/>
      <c r="D425" s="921"/>
      <c r="E425" s="921" t="s">
        <v>19</v>
      </c>
      <c r="F425" s="923" t="str">
        <f>VLOOKUP(E425,$S$14:$T$18,2,0)</f>
        <v>-</v>
      </c>
      <c r="G425" s="84"/>
      <c r="H425" s="82"/>
      <c r="I425" s="921"/>
      <c r="J425" s="913">
        <f t="shared" ref="J425" si="137">SUM(K425:O427)</f>
        <v>0</v>
      </c>
      <c r="K425" s="913"/>
      <c r="L425" s="913"/>
      <c r="M425" s="913"/>
      <c r="N425" s="913"/>
      <c r="O425" s="913"/>
      <c r="P425" s="913"/>
      <c r="Q425" s="484"/>
    </row>
    <row r="426" spans="1:17" s="95" customFormat="1" ht="15.75" hidden="1" customHeight="1" outlineLevel="1">
      <c r="A426" s="484"/>
      <c r="B426" s="916"/>
      <c r="C426" s="925"/>
      <c r="D426" s="921"/>
      <c r="E426" s="921"/>
      <c r="F426" s="923"/>
      <c r="G426" s="87"/>
      <c r="H426" s="82"/>
      <c r="I426" s="921"/>
      <c r="J426" s="914"/>
      <c r="K426" s="914"/>
      <c r="L426" s="914"/>
      <c r="M426" s="914"/>
      <c r="N426" s="914"/>
      <c r="O426" s="914"/>
      <c r="P426" s="914"/>
      <c r="Q426" s="484"/>
    </row>
    <row r="427" spans="1:17" s="95" customFormat="1" ht="15.75" hidden="1" customHeight="1" outlineLevel="1">
      <c r="A427" s="484"/>
      <c r="B427" s="917"/>
      <c r="C427" s="926"/>
      <c r="D427" s="922"/>
      <c r="E427" s="922"/>
      <c r="F427" s="924"/>
      <c r="G427" s="92"/>
      <c r="H427" s="90"/>
      <c r="I427" s="922"/>
      <c r="J427" s="915"/>
      <c r="K427" s="915"/>
      <c r="L427" s="915"/>
      <c r="M427" s="915"/>
      <c r="N427" s="915"/>
      <c r="O427" s="915"/>
      <c r="P427" s="915"/>
      <c r="Q427" s="484"/>
    </row>
    <row r="428" spans="1:17" s="95" customFormat="1" ht="15.75" hidden="1" customHeight="1" outlineLevel="1">
      <c r="A428" s="484"/>
      <c r="B428" s="916">
        <v>139</v>
      </c>
      <c r="C428" s="925"/>
      <c r="D428" s="921"/>
      <c r="E428" s="921" t="s">
        <v>19</v>
      </c>
      <c r="F428" s="923" t="str">
        <f>VLOOKUP(E428,$S$14:$T$18,2,0)</f>
        <v>-</v>
      </c>
      <c r="G428" s="84"/>
      <c r="H428" s="82"/>
      <c r="I428" s="921"/>
      <c r="J428" s="913">
        <f t="shared" ref="J428" si="138">SUM(K428:O430)</f>
        <v>0</v>
      </c>
      <c r="K428" s="913"/>
      <c r="L428" s="913"/>
      <c r="M428" s="913"/>
      <c r="N428" s="913"/>
      <c r="O428" s="913"/>
      <c r="P428" s="913"/>
      <c r="Q428" s="484"/>
    </row>
    <row r="429" spans="1:17" s="95" customFormat="1" ht="15.75" hidden="1" customHeight="1" outlineLevel="1">
      <c r="A429" s="484"/>
      <c r="B429" s="916"/>
      <c r="C429" s="925"/>
      <c r="D429" s="921"/>
      <c r="E429" s="921"/>
      <c r="F429" s="923"/>
      <c r="G429" s="87"/>
      <c r="H429" s="82"/>
      <c r="I429" s="921"/>
      <c r="J429" s="914"/>
      <c r="K429" s="914"/>
      <c r="L429" s="914"/>
      <c r="M429" s="914"/>
      <c r="N429" s="914"/>
      <c r="O429" s="914"/>
      <c r="P429" s="914"/>
      <c r="Q429" s="484"/>
    </row>
    <row r="430" spans="1:17" s="95" customFormat="1" ht="15.75" hidden="1" customHeight="1" outlineLevel="1">
      <c r="A430" s="484"/>
      <c r="B430" s="917"/>
      <c r="C430" s="926"/>
      <c r="D430" s="922"/>
      <c r="E430" s="922"/>
      <c r="F430" s="924"/>
      <c r="G430" s="92"/>
      <c r="H430" s="90"/>
      <c r="I430" s="922"/>
      <c r="J430" s="915"/>
      <c r="K430" s="915"/>
      <c r="L430" s="915"/>
      <c r="M430" s="915"/>
      <c r="N430" s="915"/>
      <c r="O430" s="915"/>
      <c r="P430" s="915"/>
      <c r="Q430" s="484"/>
    </row>
    <row r="431" spans="1:17" s="95" customFormat="1" ht="15.75" hidden="1" customHeight="1" outlineLevel="1">
      <c r="A431" s="484"/>
      <c r="B431" s="916">
        <v>140</v>
      </c>
      <c r="C431" s="925"/>
      <c r="D431" s="921"/>
      <c r="E431" s="921" t="s">
        <v>19</v>
      </c>
      <c r="F431" s="923" t="str">
        <f>VLOOKUP(E431,$S$14:$T$18,2,0)</f>
        <v>-</v>
      </c>
      <c r="G431" s="84"/>
      <c r="H431" s="82"/>
      <c r="I431" s="921"/>
      <c r="J431" s="913">
        <f t="shared" ref="J431" si="139">SUM(K431:O433)</f>
        <v>0</v>
      </c>
      <c r="K431" s="913"/>
      <c r="L431" s="913"/>
      <c r="M431" s="913"/>
      <c r="N431" s="913"/>
      <c r="O431" s="913"/>
      <c r="P431" s="913"/>
      <c r="Q431" s="484"/>
    </row>
    <row r="432" spans="1:17" s="95" customFormat="1" ht="15.75" hidden="1" customHeight="1" outlineLevel="1">
      <c r="A432" s="484"/>
      <c r="B432" s="916"/>
      <c r="C432" s="925"/>
      <c r="D432" s="921"/>
      <c r="E432" s="921"/>
      <c r="F432" s="923"/>
      <c r="G432" s="87"/>
      <c r="H432" s="82"/>
      <c r="I432" s="921"/>
      <c r="J432" s="914"/>
      <c r="K432" s="914"/>
      <c r="L432" s="914"/>
      <c r="M432" s="914"/>
      <c r="N432" s="914"/>
      <c r="O432" s="914"/>
      <c r="P432" s="914"/>
      <c r="Q432" s="484"/>
    </row>
    <row r="433" spans="1:17" s="95" customFormat="1" ht="15.75" hidden="1" customHeight="1" outlineLevel="1">
      <c r="A433" s="484"/>
      <c r="B433" s="917"/>
      <c r="C433" s="926"/>
      <c r="D433" s="922"/>
      <c r="E433" s="922"/>
      <c r="F433" s="924"/>
      <c r="G433" s="92"/>
      <c r="H433" s="90"/>
      <c r="I433" s="922"/>
      <c r="J433" s="915"/>
      <c r="K433" s="915"/>
      <c r="L433" s="915"/>
      <c r="M433" s="915"/>
      <c r="N433" s="915"/>
      <c r="O433" s="915"/>
      <c r="P433" s="915"/>
      <c r="Q433" s="484"/>
    </row>
    <row r="434" spans="1:17" s="95" customFormat="1" ht="15.75" hidden="1" customHeight="1" outlineLevel="1">
      <c r="A434" s="484"/>
      <c r="B434" s="916">
        <v>141</v>
      </c>
      <c r="C434" s="925"/>
      <c r="D434" s="921"/>
      <c r="E434" s="921" t="s">
        <v>19</v>
      </c>
      <c r="F434" s="923" t="str">
        <f>VLOOKUP(E434,$S$14:$T$18,2,0)</f>
        <v>-</v>
      </c>
      <c r="G434" s="84"/>
      <c r="H434" s="82"/>
      <c r="I434" s="921"/>
      <c r="J434" s="913">
        <f t="shared" ref="J434" si="140">SUM(K434:O436)</f>
        <v>0</v>
      </c>
      <c r="K434" s="913"/>
      <c r="L434" s="913"/>
      <c r="M434" s="913"/>
      <c r="N434" s="913"/>
      <c r="O434" s="913"/>
      <c r="P434" s="913"/>
      <c r="Q434" s="484"/>
    </row>
    <row r="435" spans="1:17" s="95" customFormat="1" ht="15.75" hidden="1" customHeight="1" outlineLevel="1">
      <c r="A435" s="484"/>
      <c r="B435" s="916"/>
      <c r="C435" s="925"/>
      <c r="D435" s="921"/>
      <c r="E435" s="921"/>
      <c r="F435" s="923"/>
      <c r="G435" s="87"/>
      <c r="H435" s="82"/>
      <c r="I435" s="921"/>
      <c r="J435" s="914"/>
      <c r="K435" s="914"/>
      <c r="L435" s="914"/>
      <c r="M435" s="914"/>
      <c r="N435" s="914"/>
      <c r="O435" s="914"/>
      <c r="P435" s="914"/>
      <c r="Q435" s="484"/>
    </row>
    <row r="436" spans="1:17" s="95" customFormat="1" ht="15.75" hidden="1" customHeight="1" outlineLevel="1">
      <c r="A436" s="484"/>
      <c r="B436" s="917"/>
      <c r="C436" s="926"/>
      <c r="D436" s="922"/>
      <c r="E436" s="922"/>
      <c r="F436" s="924"/>
      <c r="G436" s="92"/>
      <c r="H436" s="90"/>
      <c r="I436" s="922"/>
      <c r="J436" s="915"/>
      <c r="K436" s="915"/>
      <c r="L436" s="915"/>
      <c r="M436" s="915"/>
      <c r="N436" s="915"/>
      <c r="O436" s="915"/>
      <c r="P436" s="915"/>
      <c r="Q436" s="484"/>
    </row>
    <row r="437" spans="1:17" s="95" customFormat="1" ht="15.75" hidden="1" customHeight="1" outlineLevel="1">
      <c r="A437" s="484"/>
      <c r="B437" s="916">
        <v>142</v>
      </c>
      <c r="C437" s="925"/>
      <c r="D437" s="921"/>
      <c r="E437" s="921" t="s">
        <v>19</v>
      </c>
      <c r="F437" s="923" t="str">
        <f>VLOOKUP(E437,$S$14:$T$18,2,0)</f>
        <v>-</v>
      </c>
      <c r="G437" s="84"/>
      <c r="H437" s="82"/>
      <c r="I437" s="921"/>
      <c r="J437" s="913">
        <f t="shared" ref="J437" si="141">SUM(K437:O439)</f>
        <v>0</v>
      </c>
      <c r="K437" s="913"/>
      <c r="L437" s="913"/>
      <c r="M437" s="913"/>
      <c r="N437" s="913"/>
      <c r="O437" s="913"/>
      <c r="P437" s="913"/>
      <c r="Q437" s="484"/>
    </row>
    <row r="438" spans="1:17" s="95" customFormat="1" ht="15.75" hidden="1" customHeight="1" outlineLevel="1">
      <c r="A438" s="484"/>
      <c r="B438" s="916"/>
      <c r="C438" s="925"/>
      <c r="D438" s="921"/>
      <c r="E438" s="921"/>
      <c r="F438" s="923"/>
      <c r="G438" s="87"/>
      <c r="H438" s="82"/>
      <c r="I438" s="921"/>
      <c r="J438" s="914"/>
      <c r="K438" s="914"/>
      <c r="L438" s="914"/>
      <c r="M438" s="914"/>
      <c r="N438" s="914"/>
      <c r="O438" s="914"/>
      <c r="P438" s="914"/>
      <c r="Q438" s="484"/>
    </row>
    <row r="439" spans="1:17" s="95" customFormat="1" ht="15.75" hidden="1" customHeight="1" outlineLevel="1">
      <c r="A439" s="484"/>
      <c r="B439" s="917"/>
      <c r="C439" s="926"/>
      <c r="D439" s="922"/>
      <c r="E439" s="922"/>
      <c r="F439" s="924"/>
      <c r="G439" s="92"/>
      <c r="H439" s="90"/>
      <c r="I439" s="922"/>
      <c r="J439" s="915"/>
      <c r="K439" s="915"/>
      <c r="L439" s="915"/>
      <c r="M439" s="915"/>
      <c r="N439" s="915"/>
      <c r="O439" s="915"/>
      <c r="P439" s="915"/>
      <c r="Q439" s="484"/>
    </row>
    <row r="440" spans="1:17" s="95" customFormat="1" ht="15.75" hidden="1" customHeight="1" outlineLevel="1">
      <c r="A440" s="484"/>
      <c r="B440" s="916">
        <v>143</v>
      </c>
      <c r="C440" s="925"/>
      <c r="D440" s="921"/>
      <c r="E440" s="921" t="s">
        <v>19</v>
      </c>
      <c r="F440" s="923" t="str">
        <f>VLOOKUP(E440,$S$14:$T$18,2,0)</f>
        <v>-</v>
      </c>
      <c r="G440" s="84"/>
      <c r="H440" s="82"/>
      <c r="I440" s="921"/>
      <c r="J440" s="913">
        <f t="shared" ref="J440" si="142">SUM(K440:O442)</f>
        <v>0</v>
      </c>
      <c r="K440" s="913"/>
      <c r="L440" s="913"/>
      <c r="M440" s="913"/>
      <c r="N440" s="913"/>
      <c r="O440" s="913"/>
      <c r="P440" s="913"/>
      <c r="Q440" s="484"/>
    </row>
    <row r="441" spans="1:17" s="95" customFormat="1" ht="15.75" hidden="1" customHeight="1" outlineLevel="1">
      <c r="A441" s="484"/>
      <c r="B441" s="916"/>
      <c r="C441" s="925"/>
      <c r="D441" s="921"/>
      <c r="E441" s="921"/>
      <c r="F441" s="923"/>
      <c r="G441" s="87"/>
      <c r="H441" s="82"/>
      <c r="I441" s="921"/>
      <c r="J441" s="914"/>
      <c r="K441" s="914"/>
      <c r="L441" s="914"/>
      <c r="M441" s="914"/>
      <c r="N441" s="914"/>
      <c r="O441" s="914"/>
      <c r="P441" s="914"/>
      <c r="Q441" s="484"/>
    </row>
    <row r="442" spans="1:17" s="95" customFormat="1" ht="15.75" hidden="1" customHeight="1" outlineLevel="1">
      <c r="A442" s="484"/>
      <c r="B442" s="917"/>
      <c r="C442" s="926"/>
      <c r="D442" s="922"/>
      <c r="E442" s="922"/>
      <c r="F442" s="924"/>
      <c r="G442" s="92"/>
      <c r="H442" s="90"/>
      <c r="I442" s="922"/>
      <c r="J442" s="915"/>
      <c r="K442" s="915"/>
      <c r="L442" s="915"/>
      <c r="M442" s="915"/>
      <c r="N442" s="915"/>
      <c r="O442" s="915"/>
      <c r="P442" s="915"/>
      <c r="Q442" s="484"/>
    </row>
    <row r="443" spans="1:17" s="95" customFormat="1" ht="15.75" hidden="1" customHeight="1" outlineLevel="1">
      <c r="A443" s="484"/>
      <c r="B443" s="916">
        <v>144</v>
      </c>
      <c r="C443" s="925"/>
      <c r="D443" s="921"/>
      <c r="E443" s="921" t="s">
        <v>19</v>
      </c>
      <c r="F443" s="923" t="str">
        <f>VLOOKUP(E443,$S$14:$T$18,2,0)</f>
        <v>-</v>
      </c>
      <c r="G443" s="84"/>
      <c r="H443" s="82"/>
      <c r="I443" s="921"/>
      <c r="J443" s="913">
        <f t="shared" ref="J443" si="143">SUM(K443:O445)</f>
        <v>0</v>
      </c>
      <c r="K443" s="913"/>
      <c r="L443" s="913"/>
      <c r="M443" s="913"/>
      <c r="N443" s="913"/>
      <c r="O443" s="913"/>
      <c r="P443" s="913"/>
      <c r="Q443" s="484"/>
    </row>
    <row r="444" spans="1:17" s="95" customFormat="1" ht="15.75" hidden="1" customHeight="1" outlineLevel="1">
      <c r="A444" s="484"/>
      <c r="B444" s="916"/>
      <c r="C444" s="925"/>
      <c r="D444" s="921"/>
      <c r="E444" s="921"/>
      <c r="F444" s="923"/>
      <c r="G444" s="87"/>
      <c r="H444" s="82"/>
      <c r="I444" s="921"/>
      <c r="J444" s="914"/>
      <c r="K444" s="914"/>
      <c r="L444" s="914"/>
      <c r="M444" s="914"/>
      <c r="N444" s="914"/>
      <c r="O444" s="914"/>
      <c r="P444" s="914"/>
      <c r="Q444" s="484"/>
    </row>
    <row r="445" spans="1:17" s="95" customFormat="1" ht="15.75" hidden="1" customHeight="1" outlineLevel="1">
      <c r="A445" s="484"/>
      <c r="B445" s="917"/>
      <c r="C445" s="926"/>
      <c r="D445" s="922"/>
      <c r="E445" s="922"/>
      <c r="F445" s="924"/>
      <c r="G445" s="92"/>
      <c r="H445" s="90"/>
      <c r="I445" s="922"/>
      <c r="J445" s="915"/>
      <c r="K445" s="915"/>
      <c r="L445" s="915"/>
      <c r="M445" s="915"/>
      <c r="N445" s="915"/>
      <c r="O445" s="915"/>
      <c r="P445" s="915"/>
      <c r="Q445" s="484"/>
    </row>
    <row r="446" spans="1:17" s="95" customFormat="1" ht="15.75" hidden="1" customHeight="1" outlineLevel="1">
      <c r="A446" s="484"/>
      <c r="B446" s="916">
        <v>145</v>
      </c>
      <c r="C446" s="925"/>
      <c r="D446" s="921"/>
      <c r="E446" s="921" t="s">
        <v>19</v>
      </c>
      <c r="F446" s="923" t="str">
        <f>VLOOKUP(E446,$S$14:$T$18,2,0)</f>
        <v>-</v>
      </c>
      <c r="G446" s="84"/>
      <c r="H446" s="82"/>
      <c r="I446" s="921"/>
      <c r="J446" s="913">
        <f t="shared" ref="J446" si="144">SUM(K446:O448)</f>
        <v>0</v>
      </c>
      <c r="K446" s="913"/>
      <c r="L446" s="913"/>
      <c r="M446" s="913"/>
      <c r="N446" s="913"/>
      <c r="O446" s="913"/>
      <c r="P446" s="913"/>
      <c r="Q446" s="484"/>
    </row>
    <row r="447" spans="1:17" s="95" customFormat="1" ht="15.75" hidden="1" customHeight="1" outlineLevel="1">
      <c r="A447" s="484"/>
      <c r="B447" s="916"/>
      <c r="C447" s="925"/>
      <c r="D447" s="921"/>
      <c r="E447" s="921"/>
      <c r="F447" s="923"/>
      <c r="G447" s="87"/>
      <c r="H447" s="82"/>
      <c r="I447" s="921"/>
      <c r="J447" s="914"/>
      <c r="K447" s="914"/>
      <c r="L447" s="914"/>
      <c r="M447" s="914"/>
      <c r="N447" s="914"/>
      <c r="O447" s="914"/>
      <c r="P447" s="914"/>
      <c r="Q447" s="484"/>
    </row>
    <row r="448" spans="1:17" s="95" customFormat="1" ht="15.75" hidden="1" customHeight="1" outlineLevel="1">
      <c r="A448" s="484"/>
      <c r="B448" s="917"/>
      <c r="C448" s="926"/>
      <c r="D448" s="922"/>
      <c r="E448" s="922"/>
      <c r="F448" s="924"/>
      <c r="G448" s="92"/>
      <c r="H448" s="90"/>
      <c r="I448" s="922"/>
      <c r="J448" s="915"/>
      <c r="K448" s="915"/>
      <c r="L448" s="915"/>
      <c r="M448" s="915"/>
      <c r="N448" s="915"/>
      <c r="O448" s="915"/>
      <c r="P448" s="915"/>
      <c r="Q448" s="484"/>
    </row>
    <row r="449" spans="1:17" s="95" customFormat="1" ht="15.75" hidden="1" customHeight="1" outlineLevel="1">
      <c r="A449" s="484"/>
      <c r="B449" s="916">
        <v>146</v>
      </c>
      <c r="C449" s="925"/>
      <c r="D449" s="921"/>
      <c r="E449" s="921" t="s">
        <v>19</v>
      </c>
      <c r="F449" s="923" t="str">
        <f>VLOOKUP(E449,$S$14:$T$18,2,0)</f>
        <v>-</v>
      </c>
      <c r="G449" s="84"/>
      <c r="H449" s="82"/>
      <c r="I449" s="921"/>
      <c r="J449" s="913">
        <f t="shared" ref="J449" si="145">SUM(K449:O451)</f>
        <v>0</v>
      </c>
      <c r="K449" s="913"/>
      <c r="L449" s="913"/>
      <c r="M449" s="913"/>
      <c r="N449" s="913"/>
      <c r="O449" s="913"/>
      <c r="P449" s="913"/>
      <c r="Q449" s="484"/>
    </row>
    <row r="450" spans="1:17" s="95" customFormat="1" ht="15.75" hidden="1" customHeight="1" outlineLevel="1">
      <c r="A450" s="484"/>
      <c r="B450" s="916"/>
      <c r="C450" s="925"/>
      <c r="D450" s="921"/>
      <c r="E450" s="921"/>
      <c r="F450" s="923"/>
      <c r="G450" s="87"/>
      <c r="H450" s="82"/>
      <c r="I450" s="921"/>
      <c r="J450" s="914"/>
      <c r="K450" s="914"/>
      <c r="L450" s="914"/>
      <c r="M450" s="914"/>
      <c r="N450" s="914"/>
      <c r="O450" s="914"/>
      <c r="P450" s="914"/>
      <c r="Q450" s="484"/>
    </row>
    <row r="451" spans="1:17" s="95" customFormat="1" ht="15.75" hidden="1" customHeight="1" outlineLevel="1">
      <c r="A451" s="484"/>
      <c r="B451" s="917"/>
      <c r="C451" s="926"/>
      <c r="D451" s="922"/>
      <c r="E451" s="922"/>
      <c r="F451" s="924"/>
      <c r="G451" s="92"/>
      <c r="H451" s="90"/>
      <c r="I451" s="922"/>
      <c r="J451" s="915"/>
      <c r="K451" s="915"/>
      <c r="L451" s="915"/>
      <c r="M451" s="915"/>
      <c r="N451" s="915"/>
      <c r="O451" s="915"/>
      <c r="P451" s="915"/>
      <c r="Q451" s="484"/>
    </row>
    <row r="452" spans="1:17" s="95" customFormat="1" ht="15.75" hidden="1" customHeight="1" outlineLevel="1">
      <c r="A452" s="484"/>
      <c r="B452" s="916">
        <v>147</v>
      </c>
      <c r="C452" s="925"/>
      <c r="D452" s="921"/>
      <c r="E452" s="921" t="s">
        <v>19</v>
      </c>
      <c r="F452" s="923" t="str">
        <f>VLOOKUP(E452,$S$14:$T$18,2,0)</f>
        <v>-</v>
      </c>
      <c r="G452" s="84"/>
      <c r="H452" s="82"/>
      <c r="I452" s="921"/>
      <c r="J452" s="913">
        <f t="shared" ref="J452" si="146">SUM(K452:O454)</f>
        <v>0</v>
      </c>
      <c r="K452" s="913"/>
      <c r="L452" s="913"/>
      <c r="M452" s="913"/>
      <c r="N452" s="913"/>
      <c r="O452" s="913"/>
      <c r="P452" s="913"/>
      <c r="Q452" s="484"/>
    </row>
    <row r="453" spans="1:17" s="95" customFormat="1" ht="15.75" hidden="1" customHeight="1" outlineLevel="1">
      <c r="A453" s="484"/>
      <c r="B453" s="916"/>
      <c r="C453" s="925"/>
      <c r="D453" s="921"/>
      <c r="E453" s="921"/>
      <c r="F453" s="923"/>
      <c r="G453" s="87"/>
      <c r="H453" s="82"/>
      <c r="I453" s="921"/>
      <c r="J453" s="914"/>
      <c r="K453" s="914"/>
      <c r="L453" s="914"/>
      <c r="M453" s="914"/>
      <c r="N453" s="914"/>
      <c r="O453" s="914"/>
      <c r="P453" s="914"/>
      <c r="Q453" s="484"/>
    </row>
    <row r="454" spans="1:17" s="95" customFormat="1" ht="15.75" hidden="1" customHeight="1" outlineLevel="1">
      <c r="A454" s="484"/>
      <c r="B454" s="917"/>
      <c r="C454" s="926"/>
      <c r="D454" s="922"/>
      <c r="E454" s="922"/>
      <c r="F454" s="924"/>
      <c r="G454" s="92"/>
      <c r="H454" s="90"/>
      <c r="I454" s="922"/>
      <c r="J454" s="915"/>
      <c r="K454" s="915"/>
      <c r="L454" s="915"/>
      <c r="M454" s="915"/>
      <c r="N454" s="915"/>
      <c r="O454" s="915"/>
      <c r="P454" s="915"/>
      <c r="Q454" s="484"/>
    </row>
    <row r="455" spans="1:17" s="95" customFormat="1" ht="15.75" hidden="1" customHeight="1" outlineLevel="1">
      <c r="A455" s="484"/>
      <c r="B455" s="916">
        <v>148</v>
      </c>
      <c r="C455" s="925"/>
      <c r="D455" s="921"/>
      <c r="E455" s="921" t="s">
        <v>19</v>
      </c>
      <c r="F455" s="923" t="str">
        <f>VLOOKUP(E455,$S$14:$T$18,2,0)</f>
        <v>-</v>
      </c>
      <c r="G455" s="84"/>
      <c r="H455" s="82"/>
      <c r="I455" s="921"/>
      <c r="J455" s="913">
        <f t="shared" ref="J455" si="147">SUM(K455:O457)</f>
        <v>0</v>
      </c>
      <c r="K455" s="913"/>
      <c r="L455" s="913"/>
      <c r="M455" s="913"/>
      <c r="N455" s="913"/>
      <c r="O455" s="913"/>
      <c r="P455" s="913"/>
      <c r="Q455" s="484"/>
    </row>
    <row r="456" spans="1:17" s="95" customFormat="1" ht="15.75" hidden="1" customHeight="1" outlineLevel="1">
      <c r="A456" s="484"/>
      <c r="B456" s="916"/>
      <c r="C456" s="925"/>
      <c r="D456" s="921"/>
      <c r="E456" s="921"/>
      <c r="F456" s="923"/>
      <c r="G456" s="87"/>
      <c r="H456" s="82"/>
      <c r="I456" s="921"/>
      <c r="J456" s="914"/>
      <c r="K456" s="914"/>
      <c r="L456" s="914"/>
      <c r="M456" s="914"/>
      <c r="N456" s="914"/>
      <c r="O456" s="914"/>
      <c r="P456" s="914"/>
      <c r="Q456" s="484"/>
    </row>
    <row r="457" spans="1:17" s="95" customFormat="1" ht="15.75" hidden="1" customHeight="1" outlineLevel="1">
      <c r="A457" s="484"/>
      <c r="B457" s="917"/>
      <c r="C457" s="926"/>
      <c r="D457" s="922"/>
      <c r="E457" s="922"/>
      <c r="F457" s="924"/>
      <c r="G457" s="92"/>
      <c r="H457" s="90"/>
      <c r="I457" s="922"/>
      <c r="J457" s="915"/>
      <c r="K457" s="915"/>
      <c r="L457" s="915"/>
      <c r="M457" s="915"/>
      <c r="N457" s="915"/>
      <c r="O457" s="915"/>
      <c r="P457" s="915"/>
      <c r="Q457" s="484"/>
    </row>
    <row r="458" spans="1:17" s="95" customFormat="1" ht="15.75" hidden="1" customHeight="1" outlineLevel="1">
      <c r="A458" s="484"/>
      <c r="B458" s="916">
        <v>149</v>
      </c>
      <c r="C458" s="925"/>
      <c r="D458" s="921"/>
      <c r="E458" s="921" t="s">
        <v>19</v>
      </c>
      <c r="F458" s="923" t="str">
        <f>VLOOKUP(E458,$S$14:$T$18,2,0)</f>
        <v>-</v>
      </c>
      <c r="G458" s="84"/>
      <c r="H458" s="82"/>
      <c r="I458" s="921"/>
      <c r="J458" s="913">
        <f t="shared" ref="J458" si="148">SUM(K458:O460)</f>
        <v>0</v>
      </c>
      <c r="K458" s="913"/>
      <c r="L458" s="913"/>
      <c r="M458" s="913"/>
      <c r="N458" s="913"/>
      <c r="O458" s="913"/>
      <c r="P458" s="913"/>
      <c r="Q458" s="484"/>
    </row>
    <row r="459" spans="1:17" s="95" customFormat="1" ht="15.75" hidden="1" customHeight="1" outlineLevel="1">
      <c r="A459" s="484"/>
      <c r="B459" s="916"/>
      <c r="C459" s="925"/>
      <c r="D459" s="921"/>
      <c r="E459" s="921"/>
      <c r="F459" s="923"/>
      <c r="G459" s="87"/>
      <c r="H459" s="82"/>
      <c r="I459" s="921"/>
      <c r="J459" s="914"/>
      <c r="K459" s="914"/>
      <c r="L459" s="914"/>
      <c r="M459" s="914"/>
      <c r="N459" s="914"/>
      <c r="O459" s="914"/>
      <c r="P459" s="914"/>
      <c r="Q459" s="484"/>
    </row>
    <row r="460" spans="1:17" s="95" customFormat="1" ht="15.75" hidden="1" customHeight="1" outlineLevel="1">
      <c r="A460" s="484"/>
      <c r="B460" s="917"/>
      <c r="C460" s="926"/>
      <c r="D460" s="922"/>
      <c r="E460" s="922"/>
      <c r="F460" s="924"/>
      <c r="G460" s="92"/>
      <c r="H460" s="90"/>
      <c r="I460" s="922"/>
      <c r="J460" s="915"/>
      <c r="K460" s="915"/>
      <c r="L460" s="915"/>
      <c r="M460" s="915"/>
      <c r="N460" s="915"/>
      <c r="O460" s="915"/>
      <c r="P460" s="915"/>
      <c r="Q460" s="484"/>
    </row>
    <row r="461" spans="1:17" s="95" customFormat="1" ht="15.75" hidden="1" customHeight="1" outlineLevel="1">
      <c r="A461" s="484"/>
      <c r="B461" s="916">
        <v>150</v>
      </c>
      <c r="C461" s="925"/>
      <c r="D461" s="921"/>
      <c r="E461" s="921" t="s">
        <v>19</v>
      </c>
      <c r="F461" s="923" t="str">
        <f>VLOOKUP(E461,$S$14:$T$18,2,0)</f>
        <v>-</v>
      </c>
      <c r="G461" s="84"/>
      <c r="H461" s="82"/>
      <c r="I461" s="921"/>
      <c r="J461" s="913">
        <f t="shared" ref="J461" si="149">SUM(K461:O463)</f>
        <v>0</v>
      </c>
      <c r="K461" s="913"/>
      <c r="L461" s="913"/>
      <c r="M461" s="913"/>
      <c r="N461" s="913"/>
      <c r="O461" s="913"/>
      <c r="P461" s="913"/>
      <c r="Q461" s="484"/>
    </row>
    <row r="462" spans="1:17" s="95" customFormat="1" ht="15.75" hidden="1" customHeight="1" outlineLevel="1">
      <c r="A462" s="484"/>
      <c r="B462" s="916"/>
      <c r="C462" s="925"/>
      <c r="D462" s="921"/>
      <c r="E462" s="921"/>
      <c r="F462" s="923"/>
      <c r="G462" s="87"/>
      <c r="H462" s="82"/>
      <c r="I462" s="921"/>
      <c r="J462" s="914"/>
      <c r="K462" s="914"/>
      <c r="L462" s="914"/>
      <c r="M462" s="914"/>
      <c r="N462" s="914"/>
      <c r="O462" s="914"/>
      <c r="P462" s="914"/>
      <c r="Q462" s="484"/>
    </row>
    <row r="463" spans="1:17" s="95" customFormat="1" ht="15.75" hidden="1" customHeight="1" outlineLevel="1">
      <c r="A463" s="484"/>
      <c r="B463" s="917"/>
      <c r="C463" s="926"/>
      <c r="D463" s="922"/>
      <c r="E463" s="922"/>
      <c r="F463" s="924"/>
      <c r="G463" s="92"/>
      <c r="H463" s="90"/>
      <c r="I463" s="922"/>
      <c r="J463" s="915"/>
      <c r="K463" s="915"/>
      <c r="L463" s="915"/>
      <c r="M463" s="915"/>
      <c r="N463" s="915"/>
      <c r="O463" s="915"/>
      <c r="P463" s="915"/>
      <c r="Q463" s="484"/>
    </row>
    <row r="464" spans="1:17" s="95" customFormat="1" ht="15.75" hidden="1" customHeight="1" outlineLevel="1">
      <c r="A464" s="484"/>
      <c r="B464" s="916">
        <v>151</v>
      </c>
      <c r="C464" s="925"/>
      <c r="D464" s="921"/>
      <c r="E464" s="921" t="s">
        <v>19</v>
      </c>
      <c r="F464" s="923" t="str">
        <f>VLOOKUP(E464,$S$14:$T$18,2,0)</f>
        <v>-</v>
      </c>
      <c r="G464" s="84"/>
      <c r="H464" s="82"/>
      <c r="I464" s="921"/>
      <c r="J464" s="913">
        <f t="shared" ref="J464" si="150">SUM(K464:O466)</f>
        <v>0</v>
      </c>
      <c r="K464" s="913"/>
      <c r="L464" s="913"/>
      <c r="M464" s="913"/>
      <c r="N464" s="913"/>
      <c r="O464" s="913"/>
      <c r="P464" s="913"/>
      <c r="Q464" s="484"/>
    </row>
    <row r="465" spans="1:17" s="95" customFormat="1" ht="15.75" hidden="1" customHeight="1" outlineLevel="1">
      <c r="A465" s="484"/>
      <c r="B465" s="916"/>
      <c r="C465" s="925"/>
      <c r="D465" s="921"/>
      <c r="E465" s="921"/>
      <c r="F465" s="923"/>
      <c r="G465" s="87"/>
      <c r="H465" s="82"/>
      <c r="I465" s="921"/>
      <c r="J465" s="914"/>
      <c r="K465" s="914"/>
      <c r="L465" s="914"/>
      <c r="M465" s="914"/>
      <c r="N465" s="914"/>
      <c r="O465" s="914"/>
      <c r="P465" s="914"/>
      <c r="Q465" s="484"/>
    </row>
    <row r="466" spans="1:17" s="95" customFormat="1" ht="15.75" hidden="1" customHeight="1" outlineLevel="1">
      <c r="A466" s="484"/>
      <c r="B466" s="917"/>
      <c r="C466" s="926"/>
      <c r="D466" s="922"/>
      <c r="E466" s="922"/>
      <c r="F466" s="924"/>
      <c r="G466" s="92"/>
      <c r="H466" s="90"/>
      <c r="I466" s="922"/>
      <c r="J466" s="915"/>
      <c r="K466" s="915"/>
      <c r="L466" s="915"/>
      <c r="M466" s="915"/>
      <c r="N466" s="915"/>
      <c r="O466" s="915"/>
      <c r="P466" s="915"/>
      <c r="Q466" s="484"/>
    </row>
    <row r="467" spans="1:17" s="95" customFormat="1" ht="15.75" hidden="1" customHeight="1" outlineLevel="1">
      <c r="A467" s="484"/>
      <c r="B467" s="916">
        <v>152</v>
      </c>
      <c r="C467" s="925"/>
      <c r="D467" s="921"/>
      <c r="E467" s="921" t="s">
        <v>19</v>
      </c>
      <c r="F467" s="923" t="str">
        <f>VLOOKUP(E467,$S$14:$T$18,2,0)</f>
        <v>-</v>
      </c>
      <c r="G467" s="84"/>
      <c r="H467" s="82"/>
      <c r="I467" s="921"/>
      <c r="J467" s="913">
        <f t="shared" ref="J467" si="151">SUM(K467:O469)</f>
        <v>0</v>
      </c>
      <c r="K467" s="913"/>
      <c r="L467" s="913"/>
      <c r="M467" s="913"/>
      <c r="N467" s="913"/>
      <c r="O467" s="913"/>
      <c r="P467" s="913"/>
      <c r="Q467" s="484"/>
    </row>
    <row r="468" spans="1:17" s="95" customFormat="1" ht="15.75" hidden="1" customHeight="1" outlineLevel="1">
      <c r="A468" s="484"/>
      <c r="B468" s="916"/>
      <c r="C468" s="925"/>
      <c r="D468" s="921"/>
      <c r="E468" s="921"/>
      <c r="F468" s="923"/>
      <c r="G468" s="87"/>
      <c r="H468" s="82"/>
      <c r="I468" s="921"/>
      <c r="J468" s="914"/>
      <c r="K468" s="914"/>
      <c r="L468" s="914"/>
      <c r="M468" s="914"/>
      <c r="N468" s="914"/>
      <c r="O468" s="914"/>
      <c r="P468" s="914"/>
      <c r="Q468" s="484"/>
    </row>
    <row r="469" spans="1:17" s="95" customFormat="1" ht="15.75" hidden="1" customHeight="1" outlineLevel="1">
      <c r="A469" s="484"/>
      <c r="B469" s="917"/>
      <c r="C469" s="926"/>
      <c r="D469" s="922"/>
      <c r="E469" s="922"/>
      <c r="F469" s="924"/>
      <c r="G469" s="92"/>
      <c r="H469" s="90"/>
      <c r="I469" s="922"/>
      <c r="J469" s="915"/>
      <c r="K469" s="915"/>
      <c r="L469" s="915"/>
      <c r="M469" s="915"/>
      <c r="N469" s="915"/>
      <c r="O469" s="915"/>
      <c r="P469" s="915"/>
      <c r="Q469" s="484"/>
    </row>
    <row r="470" spans="1:17" s="95" customFormat="1" ht="15.75" hidden="1" customHeight="1" outlineLevel="1">
      <c r="A470" s="484"/>
      <c r="B470" s="916">
        <v>153</v>
      </c>
      <c r="C470" s="925"/>
      <c r="D470" s="921"/>
      <c r="E470" s="921" t="s">
        <v>19</v>
      </c>
      <c r="F470" s="923" t="str">
        <f>VLOOKUP(E470,$S$14:$T$18,2,0)</f>
        <v>-</v>
      </c>
      <c r="G470" s="84"/>
      <c r="H470" s="82"/>
      <c r="I470" s="921"/>
      <c r="J470" s="913">
        <f t="shared" ref="J470" si="152">SUM(K470:O472)</f>
        <v>0</v>
      </c>
      <c r="K470" s="913"/>
      <c r="L470" s="913"/>
      <c r="M470" s="913"/>
      <c r="N470" s="913"/>
      <c r="O470" s="913"/>
      <c r="P470" s="913"/>
      <c r="Q470" s="484"/>
    </row>
    <row r="471" spans="1:17" s="95" customFormat="1" ht="15.75" hidden="1" customHeight="1" outlineLevel="1">
      <c r="A471" s="484"/>
      <c r="B471" s="916"/>
      <c r="C471" s="925"/>
      <c r="D471" s="921"/>
      <c r="E471" s="921"/>
      <c r="F471" s="923"/>
      <c r="G471" s="87"/>
      <c r="H471" s="82"/>
      <c r="I471" s="921"/>
      <c r="J471" s="914"/>
      <c r="K471" s="914"/>
      <c r="L471" s="914"/>
      <c r="M471" s="914"/>
      <c r="N471" s="914"/>
      <c r="O471" s="914"/>
      <c r="P471" s="914"/>
      <c r="Q471" s="484"/>
    </row>
    <row r="472" spans="1:17" s="95" customFormat="1" ht="15.75" hidden="1" customHeight="1" outlineLevel="1">
      <c r="A472" s="484"/>
      <c r="B472" s="917"/>
      <c r="C472" s="926"/>
      <c r="D472" s="922"/>
      <c r="E472" s="922"/>
      <c r="F472" s="924"/>
      <c r="G472" s="92"/>
      <c r="H472" s="90"/>
      <c r="I472" s="922"/>
      <c r="J472" s="915"/>
      <c r="K472" s="915"/>
      <c r="L472" s="915"/>
      <c r="M472" s="915"/>
      <c r="N472" s="915"/>
      <c r="O472" s="915"/>
      <c r="P472" s="915"/>
      <c r="Q472" s="484"/>
    </row>
    <row r="473" spans="1:17" s="95" customFormat="1" ht="15.75" hidden="1" customHeight="1" outlineLevel="1">
      <c r="A473" s="484"/>
      <c r="B473" s="916">
        <v>154</v>
      </c>
      <c r="C473" s="925"/>
      <c r="D473" s="921"/>
      <c r="E473" s="921" t="s">
        <v>19</v>
      </c>
      <c r="F473" s="923" t="str">
        <f>VLOOKUP(E473,$S$14:$T$18,2,0)</f>
        <v>-</v>
      </c>
      <c r="G473" s="84"/>
      <c r="H473" s="82"/>
      <c r="I473" s="921"/>
      <c r="J473" s="913">
        <f t="shared" ref="J473" si="153">SUM(K473:O475)</f>
        <v>0</v>
      </c>
      <c r="K473" s="913"/>
      <c r="L473" s="913"/>
      <c r="M473" s="913"/>
      <c r="N473" s="913"/>
      <c r="O473" s="913"/>
      <c r="P473" s="913"/>
      <c r="Q473" s="484"/>
    </row>
    <row r="474" spans="1:17" s="95" customFormat="1" ht="15.75" hidden="1" customHeight="1" outlineLevel="1">
      <c r="A474" s="484"/>
      <c r="B474" s="916"/>
      <c r="C474" s="925"/>
      <c r="D474" s="921"/>
      <c r="E474" s="921"/>
      <c r="F474" s="923"/>
      <c r="G474" s="87"/>
      <c r="H474" s="82"/>
      <c r="I474" s="921"/>
      <c r="J474" s="914"/>
      <c r="K474" s="914"/>
      <c r="L474" s="914"/>
      <c r="M474" s="914"/>
      <c r="N474" s="914"/>
      <c r="O474" s="914"/>
      <c r="P474" s="914"/>
      <c r="Q474" s="484"/>
    </row>
    <row r="475" spans="1:17" s="95" customFormat="1" ht="15.75" hidden="1" customHeight="1" outlineLevel="1">
      <c r="A475" s="484"/>
      <c r="B475" s="917"/>
      <c r="C475" s="926"/>
      <c r="D475" s="922"/>
      <c r="E475" s="922"/>
      <c r="F475" s="924"/>
      <c r="G475" s="92"/>
      <c r="H475" s="90"/>
      <c r="I475" s="922"/>
      <c r="J475" s="915"/>
      <c r="K475" s="915"/>
      <c r="L475" s="915"/>
      <c r="M475" s="915"/>
      <c r="N475" s="915"/>
      <c r="O475" s="915"/>
      <c r="P475" s="915"/>
      <c r="Q475" s="484"/>
    </row>
    <row r="476" spans="1:17" s="95" customFormat="1" ht="15.75" hidden="1" customHeight="1" outlineLevel="1">
      <c r="A476" s="484"/>
      <c r="B476" s="916">
        <v>155</v>
      </c>
      <c r="C476" s="925"/>
      <c r="D476" s="921"/>
      <c r="E476" s="921" t="s">
        <v>19</v>
      </c>
      <c r="F476" s="923" t="str">
        <f>VLOOKUP(E476,$S$14:$T$18,2,0)</f>
        <v>-</v>
      </c>
      <c r="G476" s="84"/>
      <c r="H476" s="82"/>
      <c r="I476" s="921"/>
      <c r="J476" s="913">
        <f t="shared" ref="J476" si="154">SUM(K476:O478)</f>
        <v>0</v>
      </c>
      <c r="K476" s="913"/>
      <c r="L476" s="913"/>
      <c r="M476" s="913"/>
      <c r="N476" s="913"/>
      <c r="O476" s="913"/>
      <c r="P476" s="913"/>
      <c r="Q476" s="484"/>
    </row>
    <row r="477" spans="1:17" s="95" customFormat="1" ht="15.75" hidden="1" customHeight="1" outlineLevel="1">
      <c r="A477" s="484"/>
      <c r="B477" s="916"/>
      <c r="C477" s="925"/>
      <c r="D477" s="921"/>
      <c r="E477" s="921"/>
      <c r="F477" s="923"/>
      <c r="G477" s="87"/>
      <c r="H477" s="82"/>
      <c r="I477" s="921"/>
      <c r="J477" s="914"/>
      <c r="K477" s="914"/>
      <c r="L477" s="914"/>
      <c r="M477" s="914"/>
      <c r="N477" s="914"/>
      <c r="O477" s="914"/>
      <c r="P477" s="914"/>
      <c r="Q477" s="484"/>
    </row>
    <row r="478" spans="1:17" s="95" customFormat="1" ht="15.75" hidden="1" customHeight="1" outlineLevel="1">
      <c r="A478" s="484"/>
      <c r="B478" s="917"/>
      <c r="C478" s="926"/>
      <c r="D478" s="922"/>
      <c r="E478" s="922"/>
      <c r="F478" s="924"/>
      <c r="G478" s="92"/>
      <c r="H478" s="90"/>
      <c r="I478" s="922"/>
      <c r="J478" s="915"/>
      <c r="K478" s="915"/>
      <c r="L478" s="915"/>
      <c r="M478" s="915"/>
      <c r="N478" s="915"/>
      <c r="O478" s="915"/>
      <c r="P478" s="915"/>
      <c r="Q478" s="484"/>
    </row>
    <row r="479" spans="1:17" s="95" customFormat="1" ht="15.75" hidden="1" customHeight="1" outlineLevel="1">
      <c r="A479" s="484"/>
      <c r="B479" s="916">
        <v>156</v>
      </c>
      <c r="C479" s="925"/>
      <c r="D479" s="921"/>
      <c r="E479" s="921" t="s">
        <v>19</v>
      </c>
      <c r="F479" s="923" t="str">
        <f>VLOOKUP(E479,$S$14:$T$18,2,0)</f>
        <v>-</v>
      </c>
      <c r="G479" s="84"/>
      <c r="H479" s="82"/>
      <c r="I479" s="921"/>
      <c r="J479" s="913">
        <f t="shared" ref="J479" si="155">SUM(K479:O481)</f>
        <v>0</v>
      </c>
      <c r="K479" s="913"/>
      <c r="L479" s="913"/>
      <c r="M479" s="913"/>
      <c r="N479" s="913"/>
      <c r="O479" s="913"/>
      <c r="P479" s="913"/>
      <c r="Q479" s="484"/>
    </row>
    <row r="480" spans="1:17" s="95" customFormat="1" ht="15.75" hidden="1" customHeight="1" outlineLevel="1">
      <c r="A480" s="484"/>
      <c r="B480" s="916"/>
      <c r="C480" s="925"/>
      <c r="D480" s="921"/>
      <c r="E480" s="921"/>
      <c r="F480" s="923"/>
      <c r="G480" s="87"/>
      <c r="H480" s="82"/>
      <c r="I480" s="921"/>
      <c r="J480" s="914"/>
      <c r="K480" s="914"/>
      <c r="L480" s="914"/>
      <c r="M480" s="914"/>
      <c r="N480" s="914"/>
      <c r="O480" s="914"/>
      <c r="P480" s="914"/>
      <c r="Q480" s="484"/>
    </row>
    <row r="481" spans="1:17" s="95" customFormat="1" ht="15.75" hidden="1" customHeight="1" outlineLevel="1">
      <c r="A481" s="484"/>
      <c r="B481" s="917"/>
      <c r="C481" s="926"/>
      <c r="D481" s="922"/>
      <c r="E481" s="922"/>
      <c r="F481" s="924"/>
      <c r="G481" s="92"/>
      <c r="H481" s="90"/>
      <c r="I481" s="922"/>
      <c r="J481" s="915"/>
      <c r="K481" s="915"/>
      <c r="L481" s="915"/>
      <c r="M481" s="915"/>
      <c r="N481" s="915"/>
      <c r="O481" s="915"/>
      <c r="P481" s="915"/>
      <c r="Q481" s="484"/>
    </row>
    <row r="482" spans="1:17" s="95" customFormat="1" ht="15.75" hidden="1" customHeight="1" outlineLevel="1">
      <c r="A482" s="484"/>
      <c r="B482" s="916">
        <v>157</v>
      </c>
      <c r="C482" s="925"/>
      <c r="D482" s="921"/>
      <c r="E482" s="921" t="s">
        <v>19</v>
      </c>
      <c r="F482" s="923" t="str">
        <f>VLOOKUP(E482,$S$14:$T$18,2,0)</f>
        <v>-</v>
      </c>
      <c r="G482" s="84"/>
      <c r="H482" s="82"/>
      <c r="I482" s="921"/>
      <c r="J482" s="913">
        <f t="shared" ref="J482" si="156">SUM(K482:O484)</f>
        <v>0</v>
      </c>
      <c r="K482" s="913"/>
      <c r="L482" s="913"/>
      <c r="M482" s="913"/>
      <c r="N482" s="913"/>
      <c r="O482" s="913"/>
      <c r="P482" s="913"/>
      <c r="Q482" s="484"/>
    </row>
    <row r="483" spans="1:17" s="95" customFormat="1" ht="15.75" hidden="1" customHeight="1" outlineLevel="1">
      <c r="A483" s="484"/>
      <c r="B483" s="916"/>
      <c r="C483" s="925"/>
      <c r="D483" s="921"/>
      <c r="E483" s="921"/>
      <c r="F483" s="923"/>
      <c r="G483" s="87"/>
      <c r="H483" s="82"/>
      <c r="I483" s="921"/>
      <c r="J483" s="914"/>
      <c r="K483" s="914"/>
      <c r="L483" s="914"/>
      <c r="M483" s="914"/>
      <c r="N483" s="914"/>
      <c r="O483" s="914"/>
      <c r="P483" s="914"/>
      <c r="Q483" s="484"/>
    </row>
    <row r="484" spans="1:17" s="95" customFormat="1" ht="15.75" hidden="1" customHeight="1" outlineLevel="1">
      <c r="A484" s="484"/>
      <c r="B484" s="917"/>
      <c r="C484" s="926"/>
      <c r="D484" s="922"/>
      <c r="E484" s="922"/>
      <c r="F484" s="924"/>
      <c r="G484" s="92"/>
      <c r="H484" s="90"/>
      <c r="I484" s="922"/>
      <c r="J484" s="915"/>
      <c r="K484" s="915"/>
      <c r="L484" s="915"/>
      <c r="M484" s="915"/>
      <c r="N484" s="915"/>
      <c r="O484" s="915"/>
      <c r="P484" s="915"/>
      <c r="Q484" s="484"/>
    </row>
    <row r="485" spans="1:17" s="95" customFormat="1" ht="15.75" hidden="1" customHeight="1" outlineLevel="1">
      <c r="A485" s="484"/>
      <c r="B485" s="916">
        <v>158</v>
      </c>
      <c r="C485" s="925"/>
      <c r="D485" s="921"/>
      <c r="E485" s="921" t="s">
        <v>19</v>
      </c>
      <c r="F485" s="923" t="str">
        <f>VLOOKUP(E485,$S$14:$T$18,2,0)</f>
        <v>-</v>
      </c>
      <c r="G485" s="84"/>
      <c r="H485" s="82"/>
      <c r="I485" s="921"/>
      <c r="J485" s="913">
        <f t="shared" ref="J485" si="157">SUM(K485:O487)</f>
        <v>0</v>
      </c>
      <c r="K485" s="913"/>
      <c r="L485" s="913"/>
      <c r="M485" s="913"/>
      <c r="N485" s="913"/>
      <c r="O485" s="913"/>
      <c r="P485" s="913"/>
      <c r="Q485" s="484"/>
    </row>
    <row r="486" spans="1:17" s="95" customFormat="1" ht="15.75" hidden="1" customHeight="1" outlineLevel="1">
      <c r="A486" s="484"/>
      <c r="B486" s="916"/>
      <c r="C486" s="925"/>
      <c r="D486" s="921"/>
      <c r="E486" s="921"/>
      <c r="F486" s="923"/>
      <c r="G486" s="87"/>
      <c r="H486" s="82"/>
      <c r="I486" s="921"/>
      <c r="J486" s="914"/>
      <c r="K486" s="914"/>
      <c r="L486" s="914"/>
      <c r="M486" s="914"/>
      <c r="N486" s="914"/>
      <c r="O486" s="914"/>
      <c r="P486" s="914"/>
      <c r="Q486" s="484"/>
    </row>
    <row r="487" spans="1:17" s="95" customFormat="1" ht="15.75" hidden="1" customHeight="1" outlineLevel="1">
      <c r="A487" s="484"/>
      <c r="B487" s="917"/>
      <c r="C487" s="926"/>
      <c r="D487" s="922"/>
      <c r="E487" s="922"/>
      <c r="F487" s="924"/>
      <c r="G487" s="92"/>
      <c r="H487" s="90"/>
      <c r="I487" s="922"/>
      <c r="J487" s="915"/>
      <c r="K487" s="915"/>
      <c r="L487" s="915"/>
      <c r="M487" s="915"/>
      <c r="N487" s="915"/>
      <c r="O487" s="915"/>
      <c r="P487" s="915"/>
      <c r="Q487" s="484"/>
    </row>
    <row r="488" spans="1:17" s="95" customFormat="1" ht="15.75" hidden="1" customHeight="1" outlineLevel="1">
      <c r="A488" s="484"/>
      <c r="B488" s="916">
        <v>159</v>
      </c>
      <c r="C488" s="925"/>
      <c r="D488" s="921"/>
      <c r="E488" s="921" t="s">
        <v>19</v>
      </c>
      <c r="F488" s="923" t="str">
        <f>VLOOKUP(E488,$S$14:$T$18,2,0)</f>
        <v>-</v>
      </c>
      <c r="G488" s="84"/>
      <c r="H488" s="82"/>
      <c r="I488" s="921"/>
      <c r="J488" s="913">
        <f t="shared" ref="J488" si="158">SUM(K488:O490)</f>
        <v>0</v>
      </c>
      <c r="K488" s="913"/>
      <c r="L488" s="913"/>
      <c r="M488" s="913"/>
      <c r="N488" s="913"/>
      <c r="O488" s="913"/>
      <c r="P488" s="913"/>
      <c r="Q488" s="484"/>
    </row>
    <row r="489" spans="1:17" s="95" customFormat="1" ht="15.75" hidden="1" customHeight="1" outlineLevel="1">
      <c r="A489" s="484"/>
      <c r="B489" s="916"/>
      <c r="C489" s="925"/>
      <c r="D489" s="921"/>
      <c r="E489" s="921"/>
      <c r="F489" s="923"/>
      <c r="G489" s="87"/>
      <c r="H489" s="82"/>
      <c r="I489" s="921"/>
      <c r="J489" s="914"/>
      <c r="K489" s="914"/>
      <c r="L489" s="914"/>
      <c r="M489" s="914"/>
      <c r="N489" s="914"/>
      <c r="O489" s="914"/>
      <c r="P489" s="914"/>
      <c r="Q489" s="484"/>
    </row>
    <row r="490" spans="1:17" s="95" customFormat="1" ht="15.75" hidden="1" customHeight="1" outlineLevel="1">
      <c r="A490" s="484"/>
      <c r="B490" s="917"/>
      <c r="C490" s="926"/>
      <c r="D490" s="922"/>
      <c r="E490" s="922"/>
      <c r="F490" s="924"/>
      <c r="G490" s="92"/>
      <c r="H490" s="90"/>
      <c r="I490" s="922"/>
      <c r="J490" s="915"/>
      <c r="K490" s="915"/>
      <c r="L490" s="915"/>
      <c r="M490" s="915"/>
      <c r="N490" s="915"/>
      <c r="O490" s="915"/>
      <c r="P490" s="915"/>
      <c r="Q490" s="484"/>
    </row>
    <row r="491" spans="1:17" s="95" customFormat="1" ht="15.75" hidden="1" customHeight="1" outlineLevel="1">
      <c r="A491" s="484"/>
      <c r="B491" s="916">
        <v>160</v>
      </c>
      <c r="C491" s="925"/>
      <c r="D491" s="921"/>
      <c r="E491" s="921" t="s">
        <v>19</v>
      </c>
      <c r="F491" s="923" t="str">
        <f>VLOOKUP(E491,$S$14:$T$18,2,0)</f>
        <v>-</v>
      </c>
      <c r="G491" s="84"/>
      <c r="H491" s="82"/>
      <c r="I491" s="921"/>
      <c r="J491" s="913">
        <f t="shared" ref="J491" si="159">SUM(K491:O493)</f>
        <v>0</v>
      </c>
      <c r="K491" s="913"/>
      <c r="L491" s="913"/>
      <c r="M491" s="913"/>
      <c r="N491" s="913"/>
      <c r="O491" s="913"/>
      <c r="P491" s="913"/>
      <c r="Q491" s="484"/>
    </row>
    <row r="492" spans="1:17" s="95" customFormat="1" ht="15.75" hidden="1" customHeight="1" outlineLevel="1">
      <c r="A492" s="484"/>
      <c r="B492" s="916"/>
      <c r="C492" s="925"/>
      <c r="D492" s="921"/>
      <c r="E492" s="921"/>
      <c r="F492" s="923"/>
      <c r="G492" s="87"/>
      <c r="H492" s="82"/>
      <c r="I492" s="921"/>
      <c r="J492" s="914"/>
      <c r="K492" s="914"/>
      <c r="L492" s="914"/>
      <c r="M492" s="914"/>
      <c r="N492" s="914"/>
      <c r="O492" s="914"/>
      <c r="P492" s="914"/>
      <c r="Q492" s="484"/>
    </row>
    <row r="493" spans="1:17" s="95" customFormat="1" ht="15.75" hidden="1" customHeight="1" outlineLevel="1">
      <c r="A493" s="484"/>
      <c r="B493" s="917"/>
      <c r="C493" s="926"/>
      <c r="D493" s="922"/>
      <c r="E493" s="922"/>
      <c r="F493" s="924"/>
      <c r="G493" s="92"/>
      <c r="H493" s="90"/>
      <c r="I493" s="922"/>
      <c r="J493" s="915"/>
      <c r="K493" s="915"/>
      <c r="L493" s="915"/>
      <c r="M493" s="915"/>
      <c r="N493" s="915"/>
      <c r="O493" s="915"/>
      <c r="P493" s="915"/>
      <c r="Q493" s="484"/>
    </row>
    <row r="494" spans="1:17" s="95" customFormat="1" ht="15.75" hidden="1" customHeight="1" outlineLevel="1">
      <c r="A494" s="484"/>
      <c r="B494" s="916">
        <v>161</v>
      </c>
      <c r="C494" s="925"/>
      <c r="D494" s="921"/>
      <c r="E494" s="921" t="s">
        <v>19</v>
      </c>
      <c r="F494" s="923" t="str">
        <f>VLOOKUP(E494,$S$14:$T$18,2,0)</f>
        <v>-</v>
      </c>
      <c r="G494" s="84"/>
      <c r="H494" s="82"/>
      <c r="I494" s="921"/>
      <c r="J494" s="913">
        <f t="shared" ref="J494" si="160">SUM(K494:O496)</f>
        <v>0</v>
      </c>
      <c r="K494" s="913"/>
      <c r="L494" s="913"/>
      <c r="M494" s="913"/>
      <c r="N494" s="913"/>
      <c r="O494" s="913"/>
      <c r="P494" s="913"/>
      <c r="Q494" s="484"/>
    </row>
    <row r="495" spans="1:17" s="95" customFormat="1" ht="15.75" hidden="1" customHeight="1" outlineLevel="1">
      <c r="A495" s="484"/>
      <c r="B495" s="916"/>
      <c r="C495" s="925"/>
      <c r="D495" s="921"/>
      <c r="E495" s="921"/>
      <c r="F495" s="923"/>
      <c r="G495" s="87"/>
      <c r="H495" s="82"/>
      <c r="I495" s="921"/>
      <c r="J495" s="914"/>
      <c r="K495" s="914"/>
      <c r="L495" s="914"/>
      <c r="M495" s="914"/>
      <c r="N495" s="914"/>
      <c r="O495" s="914"/>
      <c r="P495" s="914"/>
      <c r="Q495" s="484"/>
    </row>
    <row r="496" spans="1:17" s="95" customFormat="1" ht="15.75" hidden="1" customHeight="1" outlineLevel="1">
      <c r="A496" s="484"/>
      <c r="B496" s="917"/>
      <c r="C496" s="926"/>
      <c r="D496" s="922"/>
      <c r="E496" s="922"/>
      <c r="F496" s="924"/>
      <c r="G496" s="92"/>
      <c r="H496" s="90"/>
      <c r="I496" s="922"/>
      <c r="J496" s="915"/>
      <c r="K496" s="915"/>
      <c r="L496" s="915"/>
      <c r="M496" s="915"/>
      <c r="N496" s="915"/>
      <c r="O496" s="915"/>
      <c r="P496" s="915"/>
      <c r="Q496" s="484"/>
    </row>
    <row r="497" spans="1:17" s="95" customFormat="1" ht="15.75" hidden="1" customHeight="1" outlineLevel="1">
      <c r="A497" s="484"/>
      <c r="B497" s="916">
        <v>162</v>
      </c>
      <c r="C497" s="925"/>
      <c r="D497" s="921"/>
      <c r="E497" s="921" t="s">
        <v>19</v>
      </c>
      <c r="F497" s="923" t="str">
        <f>VLOOKUP(E497,$S$14:$T$18,2,0)</f>
        <v>-</v>
      </c>
      <c r="G497" s="84"/>
      <c r="H497" s="82"/>
      <c r="I497" s="921"/>
      <c r="J497" s="913">
        <f t="shared" ref="J497" si="161">SUM(K497:O499)</f>
        <v>0</v>
      </c>
      <c r="K497" s="913"/>
      <c r="L497" s="913"/>
      <c r="M497" s="913"/>
      <c r="N497" s="913"/>
      <c r="O497" s="913"/>
      <c r="P497" s="913"/>
      <c r="Q497" s="484"/>
    </row>
    <row r="498" spans="1:17" s="95" customFormat="1" ht="15.75" hidden="1" customHeight="1" outlineLevel="1">
      <c r="A498" s="484"/>
      <c r="B498" s="916"/>
      <c r="C498" s="925"/>
      <c r="D498" s="921"/>
      <c r="E498" s="921"/>
      <c r="F498" s="923"/>
      <c r="G498" s="87"/>
      <c r="H498" s="82"/>
      <c r="I498" s="921"/>
      <c r="J498" s="914"/>
      <c r="K498" s="914"/>
      <c r="L498" s="914"/>
      <c r="M498" s="914"/>
      <c r="N498" s="914"/>
      <c r="O498" s="914"/>
      <c r="P498" s="914"/>
      <c r="Q498" s="484"/>
    </row>
    <row r="499" spans="1:17" s="95" customFormat="1" ht="15.75" hidden="1" customHeight="1" outlineLevel="1">
      <c r="A499" s="484"/>
      <c r="B499" s="917"/>
      <c r="C499" s="926"/>
      <c r="D499" s="922"/>
      <c r="E499" s="922"/>
      <c r="F499" s="924"/>
      <c r="G499" s="92"/>
      <c r="H499" s="90"/>
      <c r="I499" s="922"/>
      <c r="J499" s="915"/>
      <c r="K499" s="915"/>
      <c r="L499" s="915"/>
      <c r="M499" s="915"/>
      <c r="N499" s="915"/>
      <c r="O499" s="915"/>
      <c r="P499" s="915"/>
      <c r="Q499" s="484"/>
    </row>
    <row r="500" spans="1:17" s="95" customFormat="1" ht="15.75" hidden="1" customHeight="1" outlineLevel="1">
      <c r="A500" s="484"/>
      <c r="B500" s="916">
        <v>163</v>
      </c>
      <c r="C500" s="925"/>
      <c r="D500" s="921"/>
      <c r="E500" s="921" t="s">
        <v>19</v>
      </c>
      <c r="F500" s="923" t="str">
        <f>VLOOKUP(E500,$S$14:$T$18,2,0)</f>
        <v>-</v>
      </c>
      <c r="G500" s="84"/>
      <c r="H500" s="82"/>
      <c r="I500" s="921"/>
      <c r="J500" s="913">
        <f t="shared" ref="J500" si="162">SUM(K500:O502)</f>
        <v>0</v>
      </c>
      <c r="K500" s="913"/>
      <c r="L500" s="913"/>
      <c r="M500" s="913"/>
      <c r="N500" s="913"/>
      <c r="O500" s="913"/>
      <c r="P500" s="913"/>
      <c r="Q500" s="484"/>
    </row>
    <row r="501" spans="1:17" s="95" customFormat="1" ht="15.75" hidden="1" customHeight="1" outlineLevel="1">
      <c r="A501" s="484"/>
      <c r="B501" s="916"/>
      <c r="C501" s="925"/>
      <c r="D501" s="921"/>
      <c r="E501" s="921"/>
      <c r="F501" s="923"/>
      <c r="G501" s="87"/>
      <c r="H501" s="82"/>
      <c r="I501" s="921"/>
      <c r="J501" s="914"/>
      <c r="K501" s="914"/>
      <c r="L501" s="914"/>
      <c r="M501" s="914"/>
      <c r="N501" s="914"/>
      <c r="O501" s="914"/>
      <c r="P501" s="914"/>
      <c r="Q501" s="484"/>
    </row>
    <row r="502" spans="1:17" s="95" customFormat="1" ht="15.75" hidden="1" customHeight="1" outlineLevel="1">
      <c r="A502" s="484"/>
      <c r="B502" s="917"/>
      <c r="C502" s="926"/>
      <c r="D502" s="922"/>
      <c r="E502" s="922"/>
      <c r="F502" s="924"/>
      <c r="G502" s="92"/>
      <c r="H502" s="90"/>
      <c r="I502" s="922"/>
      <c r="J502" s="915"/>
      <c r="K502" s="915"/>
      <c r="L502" s="915"/>
      <c r="M502" s="915"/>
      <c r="N502" s="915"/>
      <c r="O502" s="915"/>
      <c r="P502" s="915"/>
      <c r="Q502" s="484"/>
    </row>
    <row r="503" spans="1:17" s="95" customFormat="1" ht="15.75" hidden="1" customHeight="1" outlineLevel="1">
      <c r="A503" s="484"/>
      <c r="B503" s="916">
        <v>164</v>
      </c>
      <c r="C503" s="925"/>
      <c r="D503" s="921"/>
      <c r="E503" s="921" t="s">
        <v>19</v>
      </c>
      <c r="F503" s="923" t="str">
        <f>VLOOKUP(E503,$S$14:$T$18,2,0)</f>
        <v>-</v>
      </c>
      <c r="G503" s="84"/>
      <c r="H503" s="82"/>
      <c r="I503" s="921"/>
      <c r="J503" s="913">
        <f t="shared" ref="J503" si="163">SUM(K503:O505)</f>
        <v>0</v>
      </c>
      <c r="K503" s="913"/>
      <c r="L503" s="913"/>
      <c r="M503" s="913"/>
      <c r="N503" s="913"/>
      <c r="O503" s="913"/>
      <c r="P503" s="913"/>
      <c r="Q503" s="484"/>
    </row>
    <row r="504" spans="1:17" s="95" customFormat="1" ht="15.75" hidden="1" customHeight="1" outlineLevel="1">
      <c r="A504" s="484"/>
      <c r="B504" s="916"/>
      <c r="C504" s="925"/>
      <c r="D504" s="921"/>
      <c r="E504" s="921"/>
      <c r="F504" s="923"/>
      <c r="G504" s="87"/>
      <c r="H504" s="82"/>
      <c r="I504" s="921"/>
      <c r="J504" s="914"/>
      <c r="K504" s="914"/>
      <c r="L504" s="914"/>
      <c r="M504" s="914"/>
      <c r="N504" s="914"/>
      <c r="O504" s="914"/>
      <c r="P504" s="914"/>
      <c r="Q504" s="484"/>
    </row>
    <row r="505" spans="1:17" s="95" customFormat="1" ht="15.75" hidden="1" customHeight="1" outlineLevel="1">
      <c r="A505" s="484"/>
      <c r="B505" s="917"/>
      <c r="C505" s="926"/>
      <c r="D505" s="922"/>
      <c r="E505" s="922"/>
      <c r="F505" s="924"/>
      <c r="G505" s="92"/>
      <c r="H505" s="90"/>
      <c r="I505" s="922"/>
      <c r="J505" s="915"/>
      <c r="K505" s="915"/>
      <c r="L505" s="915"/>
      <c r="M505" s="915"/>
      <c r="N505" s="915"/>
      <c r="O505" s="915"/>
      <c r="P505" s="915"/>
      <c r="Q505" s="484"/>
    </row>
    <row r="506" spans="1:17" s="95" customFormat="1" ht="15.75" hidden="1" customHeight="1" outlineLevel="1">
      <c r="A506" s="484"/>
      <c r="B506" s="916">
        <v>165</v>
      </c>
      <c r="C506" s="925"/>
      <c r="D506" s="921"/>
      <c r="E506" s="921" t="s">
        <v>19</v>
      </c>
      <c r="F506" s="923" t="str">
        <f>VLOOKUP(E506,$S$14:$T$18,2,0)</f>
        <v>-</v>
      </c>
      <c r="G506" s="84"/>
      <c r="H506" s="82"/>
      <c r="I506" s="921"/>
      <c r="J506" s="913">
        <f t="shared" ref="J506" si="164">SUM(K506:O508)</f>
        <v>0</v>
      </c>
      <c r="K506" s="913"/>
      <c r="L506" s="913"/>
      <c r="M506" s="913"/>
      <c r="N506" s="913"/>
      <c r="O506" s="913"/>
      <c r="P506" s="913"/>
      <c r="Q506" s="484"/>
    </row>
    <row r="507" spans="1:17" s="95" customFormat="1" ht="15.75" hidden="1" customHeight="1" outlineLevel="1">
      <c r="A507" s="484"/>
      <c r="B507" s="916"/>
      <c r="C507" s="925"/>
      <c r="D507" s="921"/>
      <c r="E507" s="921"/>
      <c r="F507" s="923"/>
      <c r="G507" s="87"/>
      <c r="H507" s="82"/>
      <c r="I507" s="921"/>
      <c r="J507" s="914"/>
      <c r="K507" s="914"/>
      <c r="L507" s="914"/>
      <c r="M507" s="914"/>
      <c r="N507" s="914"/>
      <c r="O507" s="914"/>
      <c r="P507" s="914"/>
      <c r="Q507" s="484"/>
    </row>
    <row r="508" spans="1:17" s="95" customFormat="1" ht="15.75" hidden="1" customHeight="1" outlineLevel="1">
      <c r="A508" s="484"/>
      <c r="B508" s="917"/>
      <c r="C508" s="926"/>
      <c r="D508" s="922"/>
      <c r="E508" s="922"/>
      <c r="F508" s="924"/>
      <c r="G508" s="92"/>
      <c r="H508" s="90"/>
      <c r="I508" s="922"/>
      <c r="J508" s="915"/>
      <c r="K508" s="915"/>
      <c r="L508" s="915"/>
      <c r="M508" s="915"/>
      <c r="N508" s="915"/>
      <c r="O508" s="915"/>
      <c r="P508" s="915"/>
      <c r="Q508" s="484"/>
    </row>
    <row r="509" spans="1:17" s="95" customFormat="1" ht="15.75" hidden="1" customHeight="1" outlineLevel="1">
      <c r="A509" s="484"/>
      <c r="B509" s="916">
        <v>166</v>
      </c>
      <c r="C509" s="925"/>
      <c r="D509" s="921"/>
      <c r="E509" s="921" t="s">
        <v>19</v>
      </c>
      <c r="F509" s="923" t="str">
        <f>VLOOKUP(E509,$S$14:$T$18,2,0)</f>
        <v>-</v>
      </c>
      <c r="G509" s="84"/>
      <c r="H509" s="82"/>
      <c r="I509" s="921"/>
      <c r="J509" s="913">
        <f t="shared" ref="J509" si="165">SUM(K509:O511)</f>
        <v>0</v>
      </c>
      <c r="K509" s="913"/>
      <c r="L509" s="913"/>
      <c r="M509" s="913"/>
      <c r="N509" s="913"/>
      <c r="O509" s="913"/>
      <c r="P509" s="913"/>
      <c r="Q509" s="484"/>
    </row>
    <row r="510" spans="1:17" s="95" customFormat="1" ht="15.75" hidden="1" customHeight="1" outlineLevel="1">
      <c r="A510" s="484"/>
      <c r="B510" s="916"/>
      <c r="C510" s="925"/>
      <c r="D510" s="921"/>
      <c r="E510" s="921"/>
      <c r="F510" s="923"/>
      <c r="G510" s="87"/>
      <c r="H510" s="82"/>
      <c r="I510" s="921"/>
      <c r="J510" s="914"/>
      <c r="K510" s="914"/>
      <c r="L510" s="914"/>
      <c r="M510" s="914"/>
      <c r="N510" s="914"/>
      <c r="O510" s="914"/>
      <c r="P510" s="914"/>
      <c r="Q510" s="484"/>
    </row>
    <row r="511" spans="1:17" s="95" customFormat="1" ht="15.75" hidden="1" customHeight="1" outlineLevel="1">
      <c r="A511" s="484"/>
      <c r="B511" s="917"/>
      <c r="C511" s="926"/>
      <c r="D511" s="922"/>
      <c r="E511" s="922"/>
      <c r="F511" s="924"/>
      <c r="G511" s="92"/>
      <c r="H511" s="90"/>
      <c r="I511" s="922"/>
      <c r="J511" s="915"/>
      <c r="K511" s="915"/>
      <c r="L511" s="915"/>
      <c r="M511" s="915"/>
      <c r="N511" s="915"/>
      <c r="O511" s="915"/>
      <c r="P511" s="915"/>
      <c r="Q511" s="484"/>
    </row>
    <row r="512" spans="1:17" s="95" customFormat="1" ht="15.75" hidden="1" customHeight="1" outlineLevel="1">
      <c r="A512" s="484"/>
      <c r="B512" s="916">
        <v>167</v>
      </c>
      <c r="C512" s="925"/>
      <c r="D512" s="921"/>
      <c r="E512" s="921" t="s">
        <v>19</v>
      </c>
      <c r="F512" s="923" t="str">
        <f>VLOOKUP(E512,$S$14:$T$18,2,0)</f>
        <v>-</v>
      </c>
      <c r="G512" s="84"/>
      <c r="H512" s="82"/>
      <c r="I512" s="921"/>
      <c r="J512" s="913">
        <f t="shared" ref="J512" si="166">SUM(K512:O514)</f>
        <v>0</v>
      </c>
      <c r="K512" s="913"/>
      <c r="L512" s="913"/>
      <c r="M512" s="913"/>
      <c r="N512" s="913"/>
      <c r="O512" s="913"/>
      <c r="P512" s="913"/>
      <c r="Q512" s="484"/>
    </row>
    <row r="513" spans="1:17" s="95" customFormat="1" ht="15.75" hidden="1" customHeight="1" outlineLevel="1">
      <c r="A513" s="484"/>
      <c r="B513" s="916"/>
      <c r="C513" s="925"/>
      <c r="D513" s="921"/>
      <c r="E513" s="921"/>
      <c r="F513" s="923"/>
      <c r="G513" s="87"/>
      <c r="H513" s="82"/>
      <c r="I513" s="921"/>
      <c r="J513" s="914"/>
      <c r="K513" s="914"/>
      <c r="L513" s="914"/>
      <c r="M513" s="914"/>
      <c r="N513" s="914"/>
      <c r="O513" s="914"/>
      <c r="P513" s="914"/>
      <c r="Q513" s="484"/>
    </row>
    <row r="514" spans="1:17" s="95" customFormat="1" ht="15.75" hidden="1" customHeight="1" outlineLevel="1">
      <c r="A514" s="484"/>
      <c r="B514" s="917"/>
      <c r="C514" s="926"/>
      <c r="D514" s="922"/>
      <c r="E514" s="922"/>
      <c r="F514" s="924"/>
      <c r="G514" s="92"/>
      <c r="H514" s="90"/>
      <c r="I514" s="922"/>
      <c r="J514" s="915"/>
      <c r="K514" s="915"/>
      <c r="L514" s="915"/>
      <c r="M514" s="915"/>
      <c r="N514" s="915"/>
      <c r="O514" s="915"/>
      <c r="P514" s="915"/>
      <c r="Q514" s="484"/>
    </row>
    <row r="515" spans="1:17" s="95" customFormat="1" ht="15.75" hidden="1" customHeight="1" outlineLevel="1">
      <c r="A515" s="484"/>
      <c r="B515" s="916">
        <v>168</v>
      </c>
      <c r="C515" s="925"/>
      <c r="D515" s="921"/>
      <c r="E515" s="921" t="s">
        <v>19</v>
      </c>
      <c r="F515" s="923" t="str">
        <f>VLOOKUP(E515,$S$14:$T$18,2,0)</f>
        <v>-</v>
      </c>
      <c r="G515" s="84"/>
      <c r="H515" s="82"/>
      <c r="I515" s="921"/>
      <c r="J515" s="913">
        <f t="shared" ref="J515" si="167">SUM(K515:O517)</f>
        <v>0</v>
      </c>
      <c r="K515" s="913"/>
      <c r="L515" s="913"/>
      <c r="M515" s="913"/>
      <c r="N515" s="913"/>
      <c r="O515" s="913"/>
      <c r="P515" s="913"/>
      <c r="Q515" s="484"/>
    </row>
    <row r="516" spans="1:17" s="95" customFormat="1" ht="15.75" hidden="1" customHeight="1" outlineLevel="1">
      <c r="A516" s="484"/>
      <c r="B516" s="916"/>
      <c r="C516" s="925"/>
      <c r="D516" s="921"/>
      <c r="E516" s="921"/>
      <c r="F516" s="923"/>
      <c r="G516" s="87"/>
      <c r="H516" s="82"/>
      <c r="I516" s="921"/>
      <c r="J516" s="914"/>
      <c r="K516" s="914"/>
      <c r="L516" s="914"/>
      <c r="M516" s="914"/>
      <c r="N516" s="914"/>
      <c r="O516" s="914"/>
      <c r="P516" s="914"/>
      <c r="Q516" s="484"/>
    </row>
    <row r="517" spans="1:17" s="95" customFormat="1" ht="15.75" hidden="1" customHeight="1" outlineLevel="1">
      <c r="A517" s="484"/>
      <c r="B517" s="917"/>
      <c r="C517" s="926"/>
      <c r="D517" s="922"/>
      <c r="E517" s="922"/>
      <c r="F517" s="924"/>
      <c r="G517" s="92"/>
      <c r="H517" s="90"/>
      <c r="I517" s="922"/>
      <c r="J517" s="915"/>
      <c r="K517" s="915"/>
      <c r="L517" s="915"/>
      <c r="M517" s="915"/>
      <c r="N517" s="915"/>
      <c r="O517" s="915"/>
      <c r="P517" s="915"/>
      <c r="Q517" s="484"/>
    </row>
    <row r="518" spans="1:17" s="95" customFormat="1" ht="15.75" hidden="1" customHeight="1" outlineLevel="1">
      <c r="A518" s="484"/>
      <c r="B518" s="916">
        <v>169</v>
      </c>
      <c r="C518" s="925"/>
      <c r="D518" s="921"/>
      <c r="E518" s="921" t="s">
        <v>19</v>
      </c>
      <c r="F518" s="923" t="str">
        <f>VLOOKUP(E518,$S$14:$T$18,2,0)</f>
        <v>-</v>
      </c>
      <c r="G518" s="84"/>
      <c r="H518" s="82"/>
      <c r="I518" s="921"/>
      <c r="J518" s="913">
        <f t="shared" ref="J518" si="168">SUM(K518:O520)</f>
        <v>0</v>
      </c>
      <c r="K518" s="913"/>
      <c r="L518" s="913"/>
      <c r="M518" s="913"/>
      <c r="N518" s="913"/>
      <c r="O518" s="913"/>
      <c r="P518" s="913"/>
      <c r="Q518" s="484"/>
    </row>
    <row r="519" spans="1:17" s="95" customFormat="1" ht="15.75" hidden="1" customHeight="1" outlineLevel="1">
      <c r="A519" s="484"/>
      <c r="B519" s="916"/>
      <c r="C519" s="925"/>
      <c r="D519" s="921"/>
      <c r="E519" s="921"/>
      <c r="F519" s="923"/>
      <c r="G519" s="87"/>
      <c r="H519" s="82"/>
      <c r="I519" s="921"/>
      <c r="J519" s="914"/>
      <c r="K519" s="914"/>
      <c r="L519" s="914"/>
      <c r="M519" s="914"/>
      <c r="N519" s="914"/>
      <c r="O519" s="914"/>
      <c r="P519" s="914"/>
      <c r="Q519" s="484"/>
    </row>
    <row r="520" spans="1:17" s="95" customFormat="1" ht="15.75" hidden="1" customHeight="1" outlineLevel="1">
      <c r="A520" s="484"/>
      <c r="B520" s="917"/>
      <c r="C520" s="926"/>
      <c r="D520" s="922"/>
      <c r="E520" s="922"/>
      <c r="F520" s="924"/>
      <c r="G520" s="92"/>
      <c r="H520" s="90"/>
      <c r="I520" s="922"/>
      <c r="J520" s="915"/>
      <c r="K520" s="915"/>
      <c r="L520" s="915"/>
      <c r="M520" s="915"/>
      <c r="N520" s="915"/>
      <c r="O520" s="915"/>
      <c r="P520" s="915"/>
      <c r="Q520" s="484"/>
    </row>
    <row r="521" spans="1:17" s="95" customFormat="1" ht="15.75" hidden="1" customHeight="1" outlineLevel="1">
      <c r="A521" s="484"/>
      <c r="B521" s="916">
        <v>170</v>
      </c>
      <c r="C521" s="925"/>
      <c r="D521" s="921"/>
      <c r="E521" s="921" t="s">
        <v>19</v>
      </c>
      <c r="F521" s="923" t="str">
        <f>VLOOKUP(E521,$S$14:$T$18,2,0)</f>
        <v>-</v>
      </c>
      <c r="G521" s="84"/>
      <c r="H521" s="82"/>
      <c r="I521" s="921"/>
      <c r="J521" s="913">
        <f t="shared" ref="J521" si="169">SUM(K521:O523)</f>
        <v>0</v>
      </c>
      <c r="K521" s="913"/>
      <c r="L521" s="913"/>
      <c r="M521" s="913"/>
      <c r="N521" s="913"/>
      <c r="O521" s="913"/>
      <c r="P521" s="913"/>
      <c r="Q521" s="484"/>
    </row>
    <row r="522" spans="1:17" s="95" customFormat="1" ht="15.75" hidden="1" customHeight="1" outlineLevel="1">
      <c r="A522" s="484"/>
      <c r="B522" s="916"/>
      <c r="C522" s="925"/>
      <c r="D522" s="921"/>
      <c r="E522" s="921"/>
      <c r="F522" s="923"/>
      <c r="G522" s="87"/>
      <c r="H522" s="82"/>
      <c r="I522" s="921"/>
      <c r="J522" s="914"/>
      <c r="K522" s="914"/>
      <c r="L522" s="914"/>
      <c r="M522" s="914"/>
      <c r="N522" s="914"/>
      <c r="O522" s="914"/>
      <c r="P522" s="914"/>
      <c r="Q522" s="484"/>
    </row>
    <row r="523" spans="1:17" s="95" customFormat="1" ht="15.75" hidden="1" customHeight="1" outlineLevel="1">
      <c r="A523" s="484"/>
      <c r="B523" s="917"/>
      <c r="C523" s="926"/>
      <c r="D523" s="922"/>
      <c r="E523" s="922"/>
      <c r="F523" s="924"/>
      <c r="G523" s="92"/>
      <c r="H523" s="90"/>
      <c r="I523" s="922"/>
      <c r="J523" s="915"/>
      <c r="K523" s="915"/>
      <c r="L523" s="915"/>
      <c r="M523" s="915"/>
      <c r="N523" s="915"/>
      <c r="O523" s="915"/>
      <c r="P523" s="915"/>
      <c r="Q523" s="484"/>
    </row>
    <row r="524" spans="1:17" s="95" customFormat="1" ht="15.75" hidden="1" customHeight="1" outlineLevel="1">
      <c r="A524" s="484"/>
      <c r="B524" s="916">
        <v>171</v>
      </c>
      <c r="C524" s="925"/>
      <c r="D524" s="921"/>
      <c r="E524" s="921" t="s">
        <v>19</v>
      </c>
      <c r="F524" s="923" t="str">
        <f>VLOOKUP(E524,$S$14:$T$18,2,0)</f>
        <v>-</v>
      </c>
      <c r="G524" s="84"/>
      <c r="H524" s="82"/>
      <c r="I524" s="921"/>
      <c r="J524" s="913">
        <f t="shared" ref="J524" si="170">SUM(K524:O526)</f>
        <v>0</v>
      </c>
      <c r="K524" s="913"/>
      <c r="L524" s="913"/>
      <c r="M524" s="913"/>
      <c r="N524" s="913"/>
      <c r="O524" s="913"/>
      <c r="P524" s="913"/>
      <c r="Q524" s="484"/>
    </row>
    <row r="525" spans="1:17" s="95" customFormat="1" ht="15.75" hidden="1" customHeight="1" outlineLevel="1">
      <c r="A525" s="484"/>
      <c r="B525" s="916"/>
      <c r="C525" s="925"/>
      <c r="D525" s="921"/>
      <c r="E525" s="921"/>
      <c r="F525" s="923"/>
      <c r="G525" s="87"/>
      <c r="H525" s="82"/>
      <c r="I525" s="921"/>
      <c r="J525" s="914"/>
      <c r="K525" s="914"/>
      <c r="L525" s="914"/>
      <c r="M525" s="914"/>
      <c r="N525" s="914"/>
      <c r="O525" s="914"/>
      <c r="P525" s="914"/>
      <c r="Q525" s="484"/>
    </row>
    <row r="526" spans="1:17" s="95" customFormat="1" ht="15.75" hidden="1" customHeight="1" outlineLevel="1">
      <c r="A526" s="484"/>
      <c r="B526" s="917"/>
      <c r="C526" s="926"/>
      <c r="D526" s="922"/>
      <c r="E526" s="922"/>
      <c r="F526" s="924"/>
      <c r="G526" s="92"/>
      <c r="H526" s="90"/>
      <c r="I526" s="922"/>
      <c r="J526" s="915"/>
      <c r="K526" s="915"/>
      <c r="L526" s="915"/>
      <c r="M526" s="915"/>
      <c r="N526" s="915"/>
      <c r="O526" s="915"/>
      <c r="P526" s="915"/>
      <c r="Q526" s="484"/>
    </row>
    <row r="527" spans="1:17" s="95" customFormat="1" ht="15.75" hidden="1" customHeight="1" outlineLevel="1">
      <c r="A527" s="484"/>
      <c r="B527" s="916">
        <v>172</v>
      </c>
      <c r="C527" s="925"/>
      <c r="D527" s="921"/>
      <c r="E527" s="921" t="s">
        <v>19</v>
      </c>
      <c r="F527" s="923" t="str">
        <f>VLOOKUP(E527,$S$14:$T$18,2,0)</f>
        <v>-</v>
      </c>
      <c r="G527" s="84"/>
      <c r="H527" s="82"/>
      <c r="I527" s="921"/>
      <c r="J527" s="913">
        <f t="shared" ref="J527" si="171">SUM(K527:O529)</f>
        <v>0</v>
      </c>
      <c r="K527" s="913"/>
      <c r="L527" s="913"/>
      <c r="M527" s="913"/>
      <c r="N527" s="913"/>
      <c r="O527" s="913"/>
      <c r="P527" s="913"/>
      <c r="Q527" s="484"/>
    </row>
    <row r="528" spans="1:17" s="95" customFormat="1" ht="15.75" hidden="1" customHeight="1" outlineLevel="1">
      <c r="A528" s="484"/>
      <c r="B528" s="916"/>
      <c r="C528" s="925"/>
      <c r="D528" s="921"/>
      <c r="E528" s="921"/>
      <c r="F528" s="923"/>
      <c r="G528" s="87"/>
      <c r="H528" s="82"/>
      <c r="I528" s="921"/>
      <c r="J528" s="914"/>
      <c r="K528" s="914"/>
      <c r="L528" s="914"/>
      <c r="M528" s="914"/>
      <c r="N528" s="914"/>
      <c r="O528" s="914"/>
      <c r="P528" s="914"/>
      <c r="Q528" s="484"/>
    </row>
    <row r="529" spans="1:17" s="95" customFormat="1" ht="15.75" hidden="1" customHeight="1" outlineLevel="1">
      <c r="A529" s="484"/>
      <c r="B529" s="917"/>
      <c r="C529" s="926"/>
      <c r="D529" s="922"/>
      <c r="E529" s="922"/>
      <c r="F529" s="924"/>
      <c r="G529" s="92"/>
      <c r="H529" s="90"/>
      <c r="I529" s="922"/>
      <c r="J529" s="915"/>
      <c r="K529" s="915"/>
      <c r="L529" s="915"/>
      <c r="M529" s="915"/>
      <c r="N529" s="915"/>
      <c r="O529" s="915"/>
      <c r="P529" s="915"/>
      <c r="Q529" s="484"/>
    </row>
    <row r="530" spans="1:17" s="95" customFormat="1" ht="15.75" hidden="1" customHeight="1" outlineLevel="1">
      <c r="A530" s="484"/>
      <c r="B530" s="916">
        <v>173</v>
      </c>
      <c r="C530" s="925"/>
      <c r="D530" s="921"/>
      <c r="E530" s="921" t="s">
        <v>19</v>
      </c>
      <c r="F530" s="923" t="str">
        <f>VLOOKUP(E530,$S$14:$T$18,2,0)</f>
        <v>-</v>
      </c>
      <c r="G530" s="84"/>
      <c r="H530" s="82"/>
      <c r="I530" s="921"/>
      <c r="J530" s="913">
        <f t="shared" ref="J530" si="172">SUM(K530:O532)</f>
        <v>0</v>
      </c>
      <c r="K530" s="913"/>
      <c r="L530" s="913"/>
      <c r="M530" s="913"/>
      <c r="N530" s="913"/>
      <c r="O530" s="913"/>
      <c r="P530" s="913"/>
      <c r="Q530" s="484"/>
    </row>
    <row r="531" spans="1:17" s="95" customFormat="1" ht="15.75" hidden="1" customHeight="1" outlineLevel="1">
      <c r="A531" s="484"/>
      <c r="B531" s="916"/>
      <c r="C531" s="925"/>
      <c r="D531" s="921"/>
      <c r="E531" s="921"/>
      <c r="F531" s="923"/>
      <c r="G531" s="87"/>
      <c r="H531" s="82"/>
      <c r="I531" s="921"/>
      <c r="J531" s="914"/>
      <c r="K531" s="914"/>
      <c r="L531" s="914"/>
      <c r="M531" s="914"/>
      <c r="N531" s="914"/>
      <c r="O531" s="914"/>
      <c r="P531" s="914"/>
      <c r="Q531" s="484"/>
    </row>
    <row r="532" spans="1:17" s="95" customFormat="1" ht="15.75" hidden="1" customHeight="1" outlineLevel="1">
      <c r="A532" s="484"/>
      <c r="B532" s="917"/>
      <c r="C532" s="926"/>
      <c r="D532" s="922"/>
      <c r="E532" s="922"/>
      <c r="F532" s="924"/>
      <c r="G532" s="92"/>
      <c r="H532" s="90"/>
      <c r="I532" s="922"/>
      <c r="J532" s="915"/>
      <c r="K532" s="915"/>
      <c r="L532" s="915"/>
      <c r="M532" s="915"/>
      <c r="N532" s="915"/>
      <c r="O532" s="915"/>
      <c r="P532" s="915"/>
      <c r="Q532" s="484"/>
    </row>
    <row r="533" spans="1:17" s="95" customFormat="1" ht="15.75" hidden="1" customHeight="1" outlineLevel="1">
      <c r="A533" s="484"/>
      <c r="B533" s="916">
        <v>174</v>
      </c>
      <c r="C533" s="925"/>
      <c r="D533" s="921"/>
      <c r="E533" s="921" t="s">
        <v>19</v>
      </c>
      <c r="F533" s="923" t="str">
        <f>VLOOKUP(E533,$S$14:$T$18,2,0)</f>
        <v>-</v>
      </c>
      <c r="G533" s="84"/>
      <c r="H533" s="82"/>
      <c r="I533" s="921"/>
      <c r="J533" s="913">
        <f t="shared" ref="J533" si="173">SUM(K533:O535)</f>
        <v>0</v>
      </c>
      <c r="K533" s="913"/>
      <c r="L533" s="913"/>
      <c r="M533" s="913"/>
      <c r="N533" s="913"/>
      <c r="O533" s="913"/>
      <c r="P533" s="913"/>
      <c r="Q533" s="484"/>
    </row>
    <row r="534" spans="1:17" s="95" customFormat="1" ht="15.75" hidden="1" customHeight="1" outlineLevel="1">
      <c r="A534" s="484"/>
      <c r="B534" s="916"/>
      <c r="C534" s="925"/>
      <c r="D534" s="921"/>
      <c r="E534" s="921"/>
      <c r="F534" s="923"/>
      <c r="G534" s="87"/>
      <c r="H534" s="82"/>
      <c r="I534" s="921"/>
      <c r="J534" s="914"/>
      <c r="K534" s="914"/>
      <c r="L534" s="914"/>
      <c r="M534" s="914"/>
      <c r="N534" s="914"/>
      <c r="O534" s="914"/>
      <c r="P534" s="914"/>
      <c r="Q534" s="484"/>
    </row>
    <row r="535" spans="1:17" s="95" customFormat="1" ht="15.75" hidden="1" customHeight="1" outlineLevel="1">
      <c r="A535" s="484"/>
      <c r="B535" s="917"/>
      <c r="C535" s="926"/>
      <c r="D535" s="922"/>
      <c r="E535" s="922"/>
      <c r="F535" s="924"/>
      <c r="G535" s="92"/>
      <c r="H535" s="90"/>
      <c r="I535" s="922"/>
      <c r="J535" s="915"/>
      <c r="K535" s="915"/>
      <c r="L535" s="915"/>
      <c r="M535" s="915"/>
      <c r="N535" s="915"/>
      <c r="O535" s="915"/>
      <c r="P535" s="915"/>
      <c r="Q535" s="484"/>
    </row>
    <row r="536" spans="1:17" s="95" customFormat="1" ht="15.75" hidden="1" customHeight="1" outlineLevel="1">
      <c r="A536" s="484"/>
      <c r="B536" s="916">
        <v>175</v>
      </c>
      <c r="C536" s="925"/>
      <c r="D536" s="921"/>
      <c r="E536" s="921" t="s">
        <v>19</v>
      </c>
      <c r="F536" s="923" t="str">
        <f>VLOOKUP(E536,$S$14:$T$18,2,0)</f>
        <v>-</v>
      </c>
      <c r="G536" s="84"/>
      <c r="H536" s="82"/>
      <c r="I536" s="921"/>
      <c r="J536" s="913">
        <f t="shared" ref="J536" si="174">SUM(K536:O538)</f>
        <v>0</v>
      </c>
      <c r="K536" s="913"/>
      <c r="L536" s="913"/>
      <c r="M536" s="913"/>
      <c r="N536" s="913"/>
      <c r="O536" s="913"/>
      <c r="P536" s="913"/>
      <c r="Q536" s="484"/>
    </row>
    <row r="537" spans="1:17" s="95" customFormat="1" ht="15.75" hidden="1" customHeight="1" outlineLevel="1">
      <c r="A537" s="484"/>
      <c r="B537" s="916"/>
      <c r="C537" s="925"/>
      <c r="D537" s="921"/>
      <c r="E537" s="921"/>
      <c r="F537" s="923"/>
      <c r="G537" s="87"/>
      <c r="H537" s="82"/>
      <c r="I537" s="921"/>
      <c r="J537" s="914"/>
      <c r="K537" s="914"/>
      <c r="L537" s="914"/>
      <c r="M537" s="914"/>
      <c r="N537" s="914"/>
      <c r="O537" s="914"/>
      <c r="P537" s="914"/>
      <c r="Q537" s="484"/>
    </row>
    <row r="538" spans="1:17" s="95" customFormat="1" ht="15.75" hidden="1" customHeight="1" outlineLevel="1">
      <c r="A538" s="484"/>
      <c r="B538" s="917"/>
      <c r="C538" s="926"/>
      <c r="D538" s="922"/>
      <c r="E538" s="922"/>
      <c r="F538" s="924"/>
      <c r="G538" s="92"/>
      <c r="H538" s="90"/>
      <c r="I538" s="922"/>
      <c r="J538" s="915"/>
      <c r="K538" s="915"/>
      <c r="L538" s="915"/>
      <c r="M538" s="915"/>
      <c r="N538" s="915"/>
      <c r="O538" s="915"/>
      <c r="P538" s="915"/>
      <c r="Q538" s="484"/>
    </row>
    <row r="539" spans="1:17" s="95" customFormat="1" ht="15.75" hidden="1" customHeight="1" outlineLevel="1">
      <c r="A539" s="484"/>
      <c r="B539" s="916">
        <v>176</v>
      </c>
      <c r="C539" s="925"/>
      <c r="D539" s="921"/>
      <c r="E539" s="921" t="s">
        <v>19</v>
      </c>
      <c r="F539" s="923" t="str">
        <f>VLOOKUP(E539,$S$14:$T$18,2,0)</f>
        <v>-</v>
      </c>
      <c r="G539" s="84"/>
      <c r="H539" s="82"/>
      <c r="I539" s="921"/>
      <c r="J539" s="913">
        <f t="shared" ref="J539" si="175">SUM(K539:O541)</f>
        <v>0</v>
      </c>
      <c r="K539" s="913"/>
      <c r="L539" s="913"/>
      <c r="M539" s="913"/>
      <c r="N539" s="913"/>
      <c r="O539" s="913"/>
      <c r="P539" s="913"/>
      <c r="Q539" s="484"/>
    </row>
    <row r="540" spans="1:17" s="95" customFormat="1" ht="15.75" hidden="1" customHeight="1" outlineLevel="1">
      <c r="A540" s="484"/>
      <c r="B540" s="916"/>
      <c r="C540" s="925"/>
      <c r="D540" s="921"/>
      <c r="E540" s="921"/>
      <c r="F540" s="923"/>
      <c r="G540" s="87"/>
      <c r="H540" s="82"/>
      <c r="I540" s="921"/>
      <c r="J540" s="914"/>
      <c r="K540" s="914"/>
      <c r="L540" s="914"/>
      <c r="M540" s="914"/>
      <c r="N540" s="914"/>
      <c r="O540" s="914"/>
      <c r="P540" s="914"/>
      <c r="Q540" s="484"/>
    </row>
    <row r="541" spans="1:17" s="95" customFormat="1" ht="15.75" hidden="1" customHeight="1" outlineLevel="1">
      <c r="A541" s="484"/>
      <c r="B541" s="917"/>
      <c r="C541" s="926"/>
      <c r="D541" s="922"/>
      <c r="E541" s="922"/>
      <c r="F541" s="924"/>
      <c r="G541" s="92"/>
      <c r="H541" s="90"/>
      <c r="I541" s="922"/>
      <c r="J541" s="915"/>
      <c r="K541" s="915"/>
      <c r="L541" s="915"/>
      <c r="M541" s="915"/>
      <c r="N541" s="915"/>
      <c r="O541" s="915"/>
      <c r="P541" s="915"/>
      <c r="Q541" s="484"/>
    </row>
    <row r="542" spans="1:17" s="95" customFormat="1" ht="15.75" hidden="1" customHeight="1" outlineLevel="1">
      <c r="A542" s="484"/>
      <c r="B542" s="916">
        <v>177</v>
      </c>
      <c r="C542" s="925"/>
      <c r="D542" s="921"/>
      <c r="E542" s="921" t="s">
        <v>19</v>
      </c>
      <c r="F542" s="923" t="str">
        <f>VLOOKUP(E542,$S$14:$T$18,2,0)</f>
        <v>-</v>
      </c>
      <c r="G542" s="84"/>
      <c r="H542" s="82"/>
      <c r="I542" s="921"/>
      <c r="J542" s="913">
        <f t="shared" ref="J542" si="176">SUM(K542:O544)</f>
        <v>0</v>
      </c>
      <c r="K542" s="913"/>
      <c r="L542" s="913"/>
      <c r="M542" s="913"/>
      <c r="N542" s="913"/>
      <c r="O542" s="913"/>
      <c r="P542" s="913"/>
      <c r="Q542" s="484"/>
    </row>
    <row r="543" spans="1:17" s="95" customFormat="1" ht="15.75" hidden="1" customHeight="1" outlineLevel="1">
      <c r="A543" s="484"/>
      <c r="B543" s="916"/>
      <c r="C543" s="925"/>
      <c r="D543" s="921"/>
      <c r="E543" s="921"/>
      <c r="F543" s="923"/>
      <c r="G543" s="87"/>
      <c r="H543" s="82"/>
      <c r="I543" s="921"/>
      <c r="J543" s="914"/>
      <c r="K543" s="914"/>
      <c r="L543" s="914"/>
      <c r="M543" s="914"/>
      <c r="N543" s="914"/>
      <c r="O543" s="914"/>
      <c r="P543" s="914"/>
      <c r="Q543" s="484"/>
    </row>
    <row r="544" spans="1:17" s="95" customFormat="1" ht="15.75" hidden="1" customHeight="1" outlineLevel="1">
      <c r="A544" s="484"/>
      <c r="B544" s="917"/>
      <c r="C544" s="926"/>
      <c r="D544" s="922"/>
      <c r="E544" s="922"/>
      <c r="F544" s="924"/>
      <c r="G544" s="92"/>
      <c r="H544" s="90"/>
      <c r="I544" s="922"/>
      <c r="J544" s="915"/>
      <c r="K544" s="915"/>
      <c r="L544" s="915"/>
      <c r="M544" s="915"/>
      <c r="N544" s="915"/>
      <c r="O544" s="915"/>
      <c r="P544" s="915"/>
      <c r="Q544" s="484"/>
    </row>
    <row r="545" spans="1:17" s="95" customFormat="1" ht="15.75" hidden="1" customHeight="1" outlineLevel="1">
      <c r="A545" s="484"/>
      <c r="B545" s="916">
        <v>178</v>
      </c>
      <c r="C545" s="925"/>
      <c r="D545" s="921"/>
      <c r="E545" s="921" t="s">
        <v>19</v>
      </c>
      <c r="F545" s="923" t="str">
        <f>VLOOKUP(E545,$S$14:$T$18,2,0)</f>
        <v>-</v>
      </c>
      <c r="G545" s="84"/>
      <c r="H545" s="82"/>
      <c r="I545" s="921"/>
      <c r="J545" s="913">
        <f t="shared" ref="J545" si="177">SUM(K545:O547)</f>
        <v>0</v>
      </c>
      <c r="K545" s="913"/>
      <c r="L545" s="913"/>
      <c r="M545" s="913"/>
      <c r="N545" s="913"/>
      <c r="O545" s="913"/>
      <c r="P545" s="913"/>
      <c r="Q545" s="484"/>
    </row>
    <row r="546" spans="1:17" s="95" customFormat="1" ht="15.75" hidden="1" customHeight="1" outlineLevel="1">
      <c r="A546" s="484"/>
      <c r="B546" s="916"/>
      <c r="C546" s="925"/>
      <c r="D546" s="921"/>
      <c r="E546" s="921"/>
      <c r="F546" s="923"/>
      <c r="G546" s="87"/>
      <c r="H546" s="82"/>
      <c r="I546" s="921"/>
      <c r="J546" s="914"/>
      <c r="K546" s="914"/>
      <c r="L546" s="914"/>
      <c r="M546" s="914"/>
      <c r="N546" s="914"/>
      <c r="O546" s="914"/>
      <c r="P546" s="914"/>
      <c r="Q546" s="484"/>
    </row>
    <row r="547" spans="1:17" s="95" customFormat="1" ht="15.75" hidden="1" customHeight="1" outlineLevel="1">
      <c r="A547" s="484"/>
      <c r="B547" s="917"/>
      <c r="C547" s="926"/>
      <c r="D547" s="922"/>
      <c r="E547" s="922"/>
      <c r="F547" s="924"/>
      <c r="G547" s="92"/>
      <c r="H547" s="90"/>
      <c r="I547" s="922"/>
      <c r="J547" s="915"/>
      <c r="K547" s="915"/>
      <c r="L547" s="915"/>
      <c r="M547" s="915"/>
      <c r="N547" s="915"/>
      <c r="O547" s="915"/>
      <c r="P547" s="915"/>
      <c r="Q547" s="484"/>
    </row>
    <row r="548" spans="1:17" s="95" customFormat="1" ht="15.75" hidden="1" customHeight="1" outlineLevel="1">
      <c r="A548" s="484"/>
      <c r="B548" s="916">
        <v>179</v>
      </c>
      <c r="C548" s="925"/>
      <c r="D548" s="921"/>
      <c r="E548" s="921" t="s">
        <v>19</v>
      </c>
      <c r="F548" s="923" t="str">
        <f>VLOOKUP(E548,$S$14:$T$18,2,0)</f>
        <v>-</v>
      </c>
      <c r="G548" s="84"/>
      <c r="H548" s="82"/>
      <c r="I548" s="921"/>
      <c r="J548" s="913">
        <f t="shared" ref="J548" si="178">SUM(K548:O550)</f>
        <v>0</v>
      </c>
      <c r="K548" s="913"/>
      <c r="L548" s="913"/>
      <c r="M548" s="913"/>
      <c r="N548" s="913"/>
      <c r="O548" s="913"/>
      <c r="P548" s="913"/>
      <c r="Q548" s="484"/>
    </row>
    <row r="549" spans="1:17" s="95" customFormat="1" ht="15.75" hidden="1" customHeight="1" outlineLevel="1">
      <c r="A549" s="484"/>
      <c r="B549" s="916"/>
      <c r="C549" s="925"/>
      <c r="D549" s="921"/>
      <c r="E549" s="921"/>
      <c r="F549" s="923"/>
      <c r="G549" s="87"/>
      <c r="H549" s="82"/>
      <c r="I549" s="921"/>
      <c r="J549" s="914"/>
      <c r="K549" s="914"/>
      <c r="L549" s="914"/>
      <c r="M549" s="914"/>
      <c r="N549" s="914"/>
      <c r="O549" s="914"/>
      <c r="P549" s="914"/>
      <c r="Q549" s="484"/>
    </row>
    <row r="550" spans="1:17" s="95" customFormat="1" ht="15.75" hidden="1" customHeight="1" outlineLevel="1">
      <c r="A550" s="484"/>
      <c r="B550" s="917"/>
      <c r="C550" s="926"/>
      <c r="D550" s="922"/>
      <c r="E550" s="922"/>
      <c r="F550" s="924"/>
      <c r="G550" s="92"/>
      <c r="H550" s="90"/>
      <c r="I550" s="922"/>
      <c r="J550" s="915"/>
      <c r="K550" s="915"/>
      <c r="L550" s="915"/>
      <c r="M550" s="915"/>
      <c r="N550" s="915"/>
      <c r="O550" s="915"/>
      <c r="P550" s="915"/>
      <c r="Q550" s="484"/>
    </row>
    <row r="551" spans="1:17" s="95" customFormat="1" ht="15.75" hidden="1" customHeight="1" outlineLevel="1">
      <c r="A551" s="484"/>
      <c r="B551" s="916">
        <v>180</v>
      </c>
      <c r="C551" s="925"/>
      <c r="D551" s="921"/>
      <c r="E551" s="921" t="s">
        <v>19</v>
      </c>
      <c r="F551" s="923" t="str">
        <f>VLOOKUP(E551,$S$14:$T$18,2,0)</f>
        <v>-</v>
      </c>
      <c r="G551" s="84"/>
      <c r="H551" s="82"/>
      <c r="I551" s="921"/>
      <c r="J551" s="913">
        <f t="shared" ref="J551" si="179">SUM(K551:O553)</f>
        <v>0</v>
      </c>
      <c r="K551" s="913"/>
      <c r="L551" s="913"/>
      <c r="M551" s="913"/>
      <c r="N551" s="913"/>
      <c r="O551" s="913"/>
      <c r="P551" s="913"/>
      <c r="Q551" s="484"/>
    </row>
    <row r="552" spans="1:17" s="95" customFormat="1" ht="15.75" hidden="1" customHeight="1" outlineLevel="1">
      <c r="A552" s="484"/>
      <c r="B552" s="916"/>
      <c r="C552" s="925"/>
      <c r="D552" s="921"/>
      <c r="E552" s="921"/>
      <c r="F552" s="923"/>
      <c r="G552" s="87"/>
      <c r="H552" s="82"/>
      <c r="I552" s="921"/>
      <c r="J552" s="914"/>
      <c r="K552" s="914"/>
      <c r="L552" s="914"/>
      <c r="M552" s="914"/>
      <c r="N552" s="914"/>
      <c r="O552" s="914"/>
      <c r="P552" s="914"/>
      <c r="Q552" s="484"/>
    </row>
    <row r="553" spans="1:17" s="95" customFormat="1" ht="15.75" hidden="1" customHeight="1" outlineLevel="1">
      <c r="A553" s="484"/>
      <c r="B553" s="917"/>
      <c r="C553" s="926"/>
      <c r="D553" s="922"/>
      <c r="E553" s="922"/>
      <c r="F553" s="924"/>
      <c r="G553" s="92"/>
      <c r="H553" s="90"/>
      <c r="I553" s="922"/>
      <c r="J553" s="915"/>
      <c r="K553" s="915"/>
      <c r="L553" s="915"/>
      <c r="M553" s="915"/>
      <c r="N553" s="915"/>
      <c r="O553" s="915"/>
      <c r="P553" s="915"/>
      <c r="Q553" s="484"/>
    </row>
    <row r="554" spans="1:17" s="95" customFormat="1" ht="15.75" hidden="1" customHeight="1" outlineLevel="1">
      <c r="A554" s="484"/>
      <c r="B554" s="916">
        <v>181</v>
      </c>
      <c r="C554" s="925"/>
      <c r="D554" s="921"/>
      <c r="E554" s="921" t="s">
        <v>19</v>
      </c>
      <c r="F554" s="923" t="str">
        <f>VLOOKUP(E554,$S$14:$T$18,2,0)</f>
        <v>-</v>
      </c>
      <c r="G554" s="84"/>
      <c r="H554" s="82"/>
      <c r="I554" s="921"/>
      <c r="J554" s="913">
        <f t="shared" ref="J554" si="180">SUM(K554:O556)</f>
        <v>0</v>
      </c>
      <c r="K554" s="913"/>
      <c r="L554" s="913"/>
      <c r="M554" s="913"/>
      <c r="N554" s="913"/>
      <c r="O554" s="913"/>
      <c r="P554" s="913"/>
      <c r="Q554" s="484"/>
    </row>
    <row r="555" spans="1:17" s="95" customFormat="1" ht="15.75" hidden="1" customHeight="1" outlineLevel="1">
      <c r="A555" s="484"/>
      <c r="B555" s="916"/>
      <c r="C555" s="925"/>
      <c r="D555" s="921"/>
      <c r="E555" s="921"/>
      <c r="F555" s="923"/>
      <c r="G555" s="87"/>
      <c r="H555" s="82"/>
      <c r="I555" s="921"/>
      <c r="J555" s="914"/>
      <c r="K555" s="914"/>
      <c r="L555" s="914"/>
      <c r="M555" s="914"/>
      <c r="N555" s="914"/>
      <c r="O555" s="914"/>
      <c r="P555" s="914"/>
      <c r="Q555" s="484"/>
    </row>
    <row r="556" spans="1:17" s="95" customFormat="1" ht="15.75" hidden="1" customHeight="1" outlineLevel="1">
      <c r="A556" s="484"/>
      <c r="B556" s="917"/>
      <c r="C556" s="926"/>
      <c r="D556" s="922"/>
      <c r="E556" s="922"/>
      <c r="F556" s="924"/>
      <c r="G556" s="92"/>
      <c r="H556" s="90"/>
      <c r="I556" s="922"/>
      <c r="J556" s="915"/>
      <c r="K556" s="915"/>
      <c r="L556" s="915"/>
      <c r="M556" s="915"/>
      <c r="N556" s="915"/>
      <c r="O556" s="915"/>
      <c r="P556" s="915"/>
      <c r="Q556" s="484"/>
    </row>
    <row r="557" spans="1:17" s="95" customFormat="1" ht="15.75" hidden="1" customHeight="1" outlineLevel="1">
      <c r="A557" s="484"/>
      <c r="B557" s="916">
        <v>182</v>
      </c>
      <c r="C557" s="925"/>
      <c r="D557" s="921"/>
      <c r="E557" s="921" t="s">
        <v>19</v>
      </c>
      <c r="F557" s="923" t="str">
        <f>VLOOKUP(E557,$S$14:$T$18,2,0)</f>
        <v>-</v>
      </c>
      <c r="G557" s="84"/>
      <c r="H557" s="82"/>
      <c r="I557" s="921"/>
      <c r="J557" s="913">
        <f t="shared" ref="J557" si="181">SUM(K557:O559)</f>
        <v>0</v>
      </c>
      <c r="K557" s="913"/>
      <c r="L557" s="913"/>
      <c r="M557" s="913"/>
      <c r="N557" s="913"/>
      <c r="O557" s="913"/>
      <c r="P557" s="913"/>
      <c r="Q557" s="484"/>
    </row>
    <row r="558" spans="1:17" s="95" customFormat="1" ht="15.75" hidden="1" customHeight="1" outlineLevel="1">
      <c r="A558" s="484"/>
      <c r="B558" s="916"/>
      <c r="C558" s="925"/>
      <c r="D558" s="921"/>
      <c r="E558" s="921"/>
      <c r="F558" s="923"/>
      <c r="G558" s="87"/>
      <c r="H558" s="82"/>
      <c r="I558" s="921"/>
      <c r="J558" s="914"/>
      <c r="K558" s="914"/>
      <c r="L558" s="914"/>
      <c r="M558" s="914"/>
      <c r="N558" s="914"/>
      <c r="O558" s="914"/>
      <c r="P558" s="914"/>
      <c r="Q558" s="484"/>
    </row>
    <row r="559" spans="1:17" s="95" customFormat="1" ht="15.75" hidden="1" customHeight="1" outlineLevel="1">
      <c r="A559" s="484"/>
      <c r="B559" s="917"/>
      <c r="C559" s="926"/>
      <c r="D559" s="922"/>
      <c r="E559" s="922"/>
      <c r="F559" s="924"/>
      <c r="G559" s="92"/>
      <c r="H559" s="90"/>
      <c r="I559" s="922"/>
      <c r="J559" s="915"/>
      <c r="K559" s="915"/>
      <c r="L559" s="915"/>
      <c r="M559" s="915"/>
      <c r="N559" s="915"/>
      <c r="O559" s="915"/>
      <c r="P559" s="915"/>
      <c r="Q559" s="484"/>
    </row>
    <row r="560" spans="1:17" s="95" customFormat="1" ht="15.75" hidden="1" customHeight="1" outlineLevel="1">
      <c r="A560" s="484"/>
      <c r="B560" s="916">
        <v>183</v>
      </c>
      <c r="C560" s="925"/>
      <c r="D560" s="921"/>
      <c r="E560" s="921" t="s">
        <v>19</v>
      </c>
      <c r="F560" s="923" t="str">
        <f>VLOOKUP(E560,$S$14:$T$18,2,0)</f>
        <v>-</v>
      </c>
      <c r="G560" s="84"/>
      <c r="H560" s="82"/>
      <c r="I560" s="921"/>
      <c r="J560" s="913">
        <f t="shared" ref="J560" si="182">SUM(K560:O562)</f>
        <v>0</v>
      </c>
      <c r="K560" s="913"/>
      <c r="L560" s="913"/>
      <c r="M560" s="913"/>
      <c r="N560" s="913"/>
      <c r="O560" s="913"/>
      <c r="P560" s="913"/>
      <c r="Q560" s="484"/>
    </row>
    <row r="561" spans="1:17" s="95" customFormat="1" ht="15.75" hidden="1" customHeight="1" outlineLevel="1">
      <c r="A561" s="484"/>
      <c r="B561" s="916"/>
      <c r="C561" s="925"/>
      <c r="D561" s="921"/>
      <c r="E561" s="921"/>
      <c r="F561" s="923"/>
      <c r="G561" s="87"/>
      <c r="H561" s="82"/>
      <c r="I561" s="921"/>
      <c r="J561" s="914"/>
      <c r="K561" s="914"/>
      <c r="L561" s="914"/>
      <c r="M561" s="914"/>
      <c r="N561" s="914"/>
      <c r="O561" s="914"/>
      <c r="P561" s="914"/>
      <c r="Q561" s="484"/>
    </row>
    <row r="562" spans="1:17" s="95" customFormat="1" ht="15.75" hidden="1" customHeight="1" outlineLevel="1">
      <c r="A562" s="484"/>
      <c r="B562" s="917"/>
      <c r="C562" s="926"/>
      <c r="D562" s="922"/>
      <c r="E562" s="922"/>
      <c r="F562" s="924"/>
      <c r="G562" s="92"/>
      <c r="H562" s="90"/>
      <c r="I562" s="922"/>
      <c r="J562" s="915"/>
      <c r="K562" s="915"/>
      <c r="L562" s="915"/>
      <c r="M562" s="915"/>
      <c r="N562" s="915"/>
      <c r="O562" s="915"/>
      <c r="P562" s="915"/>
      <c r="Q562" s="484"/>
    </row>
    <row r="563" spans="1:17" s="95" customFormat="1" ht="15.75" hidden="1" customHeight="1" outlineLevel="1">
      <c r="A563" s="484"/>
      <c r="B563" s="916">
        <v>184</v>
      </c>
      <c r="C563" s="925"/>
      <c r="D563" s="921"/>
      <c r="E563" s="921" t="s">
        <v>19</v>
      </c>
      <c r="F563" s="923" t="str">
        <f>VLOOKUP(E563,$S$14:$T$18,2,0)</f>
        <v>-</v>
      </c>
      <c r="G563" s="84"/>
      <c r="H563" s="82"/>
      <c r="I563" s="921"/>
      <c r="J563" s="913">
        <f t="shared" ref="J563" si="183">SUM(K563:O565)</f>
        <v>0</v>
      </c>
      <c r="K563" s="913"/>
      <c r="L563" s="913"/>
      <c r="M563" s="913"/>
      <c r="N563" s="913"/>
      <c r="O563" s="913"/>
      <c r="P563" s="913"/>
      <c r="Q563" s="484"/>
    </row>
    <row r="564" spans="1:17" s="95" customFormat="1" ht="15.75" hidden="1" customHeight="1" outlineLevel="1">
      <c r="A564" s="484"/>
      <c r="B564" s="916"/>
      <c r="C564" s="925"/>
      <c r="D564" s="921"/>
      <c r="E564" s="921"/>
      <c r="F564" s="923"/>
      <c r="G564" s="87"/>
      <c r="H564" s="82"/>
      <c r="I564" s="921"/>
      <c r="J564" s="914"/>
      <c r="K564" s="914"/>
      <c r="L564" s="914"/>
      <c r="M564" s="914"/>
      <c r="N564" s="914"/>
      <c r="O564" s="914"/>
      <c r="P564" s="914"/>
      <c r="Q564" s="484"/>
    </row>
    <row r="565" spans="1:17" s="95" customFormat="1" ht="15.75" hidden="1" customHeight="1" outlineLevel="1">
      <c r="A565" s="484"/>
      <c r="B565" s="917"/>
      <c r="C565" s="926"/>
      <c r="D565" s="922"/>
      <c r="E565" s="922"/>
      <c r="F565" s="924"/>
      <c r="G565" s="92"/>
      <c r="H565" s="90"/>
      <c r="I565" s="922"/>
      <c r="J565" s="915"/>
      <c r="K565" s="915"/>
      <c r="L565" s="915"/>
      <c r="M565" s="915"/>
      <c r="N565" s="915"/>
      <c r="O565" s="915"/>
      <c r="P565" s="915"/>
      <c r="Q565" s="484"/>
    </row>
    <row r="566" spans="1:17" s="95" customFormat="1" ht="15.75" hidden="1" customHeight="1" outlineLevel="1">
      <c r="A566" s="484"/>
      <c r="B566" s="916">
        <v>185</v>
      </c>
      <c r="C566" s="925"/>
      <c r="D566" s="921"/>
      <c r="E566" s="921" t="s">
        <v>19</v>
      </c>
      <c r="F566" s="923" t="str">
        <f>VLOOKUP(E566,$S$14:$T$18,2,0)</f>
        <v>-</v>
      </c>
      <c r="G566" s="84"/>
      <c r="H566" s="82"/>
      <c r="I566" s="921"/>
      <c r="J566" s="913">
        <f t="shared" ref="J566" si="184">SUM(K566:O568)</f>
        <v>0</v>
      </c>
      <c r="K566" s="913"/>
      <c r="L566" s="913"/>
      <c r="M566" s="913"/>
      <c r="N566" s="913"/>
      <c r="O566" s="913"/>
      <c r="P566" s="913"/>
      <c r="Q566" s="484"/>
    </row>
    <row r="567" spans="1:17" s="95" customFormat="1" ht="15.75" hidden="1" customHeight="1" outlineLevel="1">
      <c r="A567" s="484"/>
      <c r="B567" s="916"/>
      <c r="C567" s="925"/>
      <c r="D567" s="921"/>
      <c r="E567" s="921"/>
      <c r="F567" s="923"/>
      <c r="G567" s="87"/>
      <c r="H567" s="82"/>
      <c r="I567" s="921"/>
      <c r="J567" s="914"/>
      <c r="K567" s="914"/>
      <c r="L567" s="914"/>
      <c r="M567" s="914"/>
      <c r="N567" s="914"/>
      <c r="O567" s="914"/>
      <c r="P567" s="914"/>
      <c r="Q567" s="484"/>
    </row>
    <row r="568" spans="1:17" s="95" customFormat="1" ht="15.75" hidden="1" customHeight="1" outlineLevel="1">
      <c r="A568" s="484"/>
      <c r="B568" s="917"/>
      <c r="C568" s="926"/>
      <c r="D568" s="922"/>
      <c r="E568" s="922"/>
      <c r="F568" s="924"/>
      <c r="G568" s="92"/>
      <c r="H568" s="90"/>
      <c r="I568" s="922"/>
      <c r="J568" s="915"/>
      <c r="K568" s="915"/>
      <c r="L568" s="915"/>
      <c r="M568" s="915"/>
      <c r="N568" s="915"/>
      <c r="O568" s="915"/>
      <c r="P568" s="915"/>
      <c r="Q568" s="484"/>
    </row>
    <row r="569" spans="1:17" s="95" customFormat="1" ht="15.75" hidden="1" customHeight="1" outlineLevel="1">
      <c r="A569" s="484"/>
      <c r="B569" s="916">
        <v>186</v>
      </c>
      <c r="C569" s="925"/>
      <c r="D569" s="921"/>
      <c r="E569" s="921" t="s">
        <v>19</v>
      </c>
      <c r="F569" s="923" t="str">
        <f>VLOOKUP(E569,$S$14:$T$18,2,0)</f>
        <v>-</v>
      </c>
      <c r="G569" s="84"/>
      <c r="H569" s="82"/>
      <c r="I569" s="921"/>
      <c r="J569" s="913">
        <f t="shared" ref="J569" si="185">SUM(K569:O571)</f>
        <v>0</v>
      </c>
      <c r="K569" s="913"/>
      <c r="L569" s="913"/>
      <c r="M569" s="913"/>
      <c r="N569" s="913"/>
      <c r="O569" s="913"/>
      <c r="P569" s="913"/>
      <c r="Q569" s="484"/>
    </row>
    <row r="570" spans="1:17" s="95" customFormat="1" ht="15.75" hidden="1" customHeight="1" outlineLevel="1">
      <c r="A570" s="484"/>
      <c r="B570" s="916"/>
      <c r="C570" s="925"/>
      <c r="D570" s="921"/>
      <c r="E570" s="921"/>
      <c r="F570" s="923"/>
      <c r="G570" s="87"/>
      <c r="H570" s="82"/>
      <c r="I570" s="921"/>
      <c r="J570" s="914"/>
      <c r="K570" s="914"/>
      <c r="L570" s="914"/>
      <c r="M570" s="914"/>
      <c r="N570" s="914"/>
      <c r="O570" s="914"/>
      <c r="P570" s="914"/>
      <c r="Q570" s="484"/>
    </row>
    <row r="571" spans="1:17" s="95" customFormat="1" ht="15.75" hidden="1" customHeight="1" outlineLevel="1">
      <c r="A571" s="484"/>
      <c r="B571" s="917"/>
      <c r="C571" s="926"/>
      <c r="D571" s="922"/>
      <c r="E571" s="922"/>
      <c r="F571" s="924"/>
      <c r="G571" s="92"/>
      <c r="H571" s="90"/>
      <c r="I571" s="922"/>
      <c r="J571" s="915"/>
      <c r="K571" s="915"/>
      <c r="L571" s="915"/>
      <c r="M571" s="915"/>
      <c r="N571" s="915"/>
      <c r="O571" s="915"/>
      <c r="P571" s="915"/>
      <c r="Q571" s="484"/>
    </row>
    <row r="572" spans="1:17" s="95" customFormat="1" ht="15.75" hidden="1" customHeight="1" outlineLevel="1">
      <c r="A572" s="484"/>
      <c r="B572" s="916">
        <v>187</v>
      </c>
      <c r="C572" s="925"/>
      <c r="D572" s="921"/>
      <c r="E572" s="921" t="s">
        <v>19</v>
      </c>
      <c r="F572" s="923" t="str">
        <f>VLOOKUP(E572,$S$14:$T$18,2,0)</f>
        <v>-</v>
      </c>
      <c r="G572" s="84"/>
      <c r="H572" s="82"/>
      <c r="I572" s="921"/>
      <c r="J572" s="913">
        <f t="shared" ref="J572" si="186">SUM(K572:O574)</f>
        <v>0</v>
      </c>
      <c r="K572" s="913"/>
      <c r="L572" s="913"/>
      <c r="M572" s="913"/>
      <c r="N572" s="913"/>
      <c r="O572" s="913"/>
      <c r="P572" s="913"/>
      <c r="Q572" s="484"/>
    </row>
    <row r="573" spans="1:17" s="95" customFormat="1" ht="15.75" hidden="1" customHeight="1" outlineLevel="1">
      <c r="A573" s="484"/>
      <c r="B573" s="916"/>
      <c r="C573" s="925"/>
      <c r="D573" s="921"/>
      <c r="E573" s="921"/>
      <c r="F573" s="923"/>
      <c r="G573" s="87"/>
      <c r="H573" s="82"/>
      <c r="I573" s="921"/>
      <c r="J573" s="914"/>
      <c r="K573" s="914"/>
      <c r="L573" s="914"/>
      <c r="M573" s="914"/>
      <c r="N573" s="914"/>
      <c r="O573" s="914"/>
      <c r="P573" s="914"/>
      <c r="Q573" s="484"/>
    </row>
    <row r="574" spans="1:17" s="95" customFormat="1" ht="15.75" hidden="1" customHeight="1" outlineLevel="1">
      <c r="A574" s="484"/>
      <c r="B574" s="917"/>
      <c r="C574" s="926"/>
      <c r="D574" s="922"/>
      <c r="E574" s="922"/>
      <c r="F574" s="924"/>
      <c r="G574" s="92"/>
      <c r="H574" s="90"/>
      <c r="I574" s="922"/>
      <c r="J574" s="915"/>
      <c r="K574" s="915"/>
      <c r="L574" s="915"/>
      <c r="M574" s="915"/>
      <c r="N574" s="915"/>
      <c r="O574" s="915"/>
      <c r="P574" s="915"/>
      <c r="Q574" s="484"/>
    </row>
    <row r="575" spans="1:17" s="95" customFormat="1" ht="15.75" hidden="1" customHeight="1" outlineLevel="1">
      <c r="A575" s="484"/>
      <c r="B575" s="916">
        <v>188</v>
      </c>
      <c r="C575" s="925"/>
      <c r="D575" s="921"/>
      <c r="E575" s="921" t="s">
        <v>19</v>
      </c>
      <c r="F575" s="923" t="str">
        <f>VLOOKUP(E575,$S$14:$T$18,2,0)</f>
        <v>-</v>
      </c>
      <c r="G575" s="84"/>
      <c r="H575" s="82"/>
      <c r="I575" s="921"/>
      <c r="J575" s="913">
        <f t="shared" ref="J575" si="187">SUM(K575:O577)</f>
        <v>0</v>
      </c>
      <c r="K575" s="913"/>
      <c r="L575" s="913"/>
      <c r="M575" s="913"/>
      <c r="N575" s="913"/>
      <c r="O575" s="913"/>
      <c r="P575" s="913"/>
      <c r="Q575" s="484"/>
    </row>
    <row r="576" spans="1:17" s="95" customFormat="1" ht="15.75" hidden="1" customHeight="1" outlineLevel="1">
      <c r="A576" s="484"/>
      <c r="B576" s="916"/>
      <c r="C576" s="925"/>
      <c r="D576" s="921"/>
      <c r="E576" s="921"/>
      <c r="F576" s="923"/>
      <c r="G576" s="87"/>
      <c r="H576" s="82"/>
      <c r="I576" s="921"/>
      <c r="J576" s="914"/>
      <c r="K576" s="914"/>
      <c r="L576" s="914"/>
      <c r="M576" s="914"/>
      <c r="N576" s="914"/>
      <c r="O576" s="914"/>
      <c r="P576" s="914"/>
      <c r="Q576" s="484"/>
    </row>
    <row r="577" spans="1:17" s="95" customFormat="1" ht="15.75" hidden="1" customHeight="1" outlineLevel="1">
      <c r="A577" s="484"/>
      <c r="B577" s="917"/>
      <c r="C577" s="926"/>
      <c r="D577" s="922"/>
      <c r="E577" s="922"/>
      <c r="F577" s="924"/>
      <c r="G577" s="92"/>
      <c r="H577" s="90"/>
      <c r="I577" s="922"/>
      <c r="J577" s="915"/>
      <c r="K577" s="915"/>
      <c r="L577" s="915"/>
      <c r="M577" s="915"/>
      <c r="N577" s="915"/>
      <c r="O577" s="915"/>
      <c r="P577" s="915"/>
      <c r="Q577" s="484"/>
    </row>
    <row r="578" spans="1:17" s="95" customFormat="1" ht="15.75" hidden="1" customHeight="1" outlineLevel="1">
      <c r="A578" s="484"/>
      <c r="B578" s="916">
        <v>189</v>
      </c>
      <c r="C578" s="925"/>
      <c r="D578" s="921"/>
      <c r="E578" s="921" t="s">
        <v>19</v>
      </c>
      <c r="F578" s="923" t="str">
        <f>VLOOKUP(E578,$S$14:$T$18,2,0)</f>
        <v>-</v>
      </c>
      <c r="G578" s="84"/>
      <c r="H578" s="82"/>
      <c r="I578" s="921"/>
      <c r="J578" s="913">
        <f t="shared" ref="J578" si="188">SUM(K578:O580)</f>
        <v>0</v>
      </c>
      <c r="K578" s="913"/>
      <c r="L578" s="913"/>
      <c r="M578" s="913"/>
      <c r="N578" s="913"/>
      <c r="O578" s="913"/>
      <c r="P578" s="913"/>
      <c r="Q578" s="484"/>
    </row>
    <row r="579" spans="1:17" s="95" customFormat="1" ht="15.75" hidden="1" customHeight="1" outlineLevel="1">
      <c r="A579" s="484"/>
      <c r="B579" s="916"/>
      <c r="C579" s="925"/>
      <c r="D579" s="921"/>
      <c r="E579" s="921"/>
      <c r="F579" s="923"/>
      <c r="G579" s="87"/>
      <c r="H579" s="82"/>
      <c r="I579" s="921"/>
      <c r="J579" s="914"/>
      <c r="K579" s="914"/>
      <c r="L579" s="914"/>
      <c r="M579" s="914"/>
      <c r="N579" s="914"/>
      <c r="O579" s="914"/>
      <c r="P579" s="914"/>
      <c r="Q579" s="484"/>
    </row>
    <row r="580" spans="1:17" s="95" customFormat="1" ht="15.75" hidden="1" customHeight="1" outlineLevel="1">
      <c r="A580" s="484"/>
      <c r="B580" s="917"/>
      <c r="C580" s="926"/>
      <c r="D580" s="922"/>
      <c r="E580" s="922"/>
      <c r="F580" s="924"/>
      <c r="G580" s="92"/>
      <c r="H580" s="90"/>
      <c r="I580" s="922"/>
      <c r="J580" s="915"/>
      <c r="K580" s="915"/>
      <c r="L580" s="915"/>
      <c r="M580" s="915"/>
      <c r="N580" s="915"/>
      <c r="O580" s="915"/>
      <c r="P580" s="915"/>
      <c r="Q580" s="484"/>
    </row>
    <row r="581" spans="1:17" s="95" customFormat="1" ht="15.75" hidden="1" customHeight="1" outlineLevel="1">
      <c r="A581" s="484"/>
      <c r="B581" s="916">
        <v>190</v>
      </c>
      <c r="C581" s="925"/>
      <c r="D581" s="921"/>
      <c r="E581" s="921" t="s">
        <v>19</v>
      </c>
      <c r="F581" s="923" t="str">
        <f>VLOOKUP(E581,$S$14:$T$18,2,0)</f>
        <v>-</v>
      </c>
      <c r="G581" s="84"/>
      <c r="H581" s="82"/>
      <c r="I581" s="921"/>
      <c r="J581" s="913">
        <f t="shared" ref="J581" si="189">SUM(K581:O583)</f>
        <v>0</v>
      </c>
      <c r="K581" s="913"/>
      <c r="L581" s="913"/>
      <c r="M581" s="913"/>
      <c r="N581" s="913"/>
      <c r="O581" s="913"/>
      <c r="P581" s="913"/>
      <c r="Q581" s="484"/>
    </row>
    <row r="582" spans="1:17" s="95" customFormat="1" ht="15.75" hidden="1" customHeight="1" outlineLevel="1">
      <c r="A582" s="484"/>
      <c r="B582" s="916"/>
      <c r="C582" s="925"/>
      <c r="D582" s="921"/>
      <c r="E582" s="921"/>
      <c r="F582" s="923"/>
      <c r="G582" s="87"/>
      <c r="H582" s="82"/>
      <c r="I582" s="921"/>
      <c r="J582" s="914"/>
      <c r="K582" s="914"/>
      <c r="L582" s="914"/>
      <c r="M582" s="914"/>
      <c r="N582" s="914"/>
      <c r="O582" s="914"/>
      <c r="P582" s="914"/>
      <c r="Q582" s="484"/>
    </row>
    <row r="583" spans="1:17" s="95" customFormat="1" ht="15.75" hidden="1" customHeight="1" outlineLevel="1">
      <c r="A583" s="484"/>
      <c r="B583" s="917"/>
      <c r="C583" s="926"/>
      <c r="D583" s="922"/>
      <c r="E583" s="922"/>
      <c r="F583" s="924"/>
      <c r="G583" s="92"/>
      <c r="H583" s="90"/>
      <c r="I583" s="922"/>
      <c r="J583" s="915"/>
      <c r="K583" s="915"/>
      <c r="L583" s="915"/>
      <c r="M583" s="915"/>
      <c r="N583" s="915"/>
      <c r="O583" s="915"/>
      <c r="P583" s="915"/>
      <c r="Q583" s="484"/>
    </row>
    <row r="584" spans="1:17" s="95" customFormat="1" ht="15.75" hidden="1" customHeight="1" outlineLevel="1">
      <c r="A584" s="484"/>
      <c r="B584" s="916">
        <v>191</v>
      </c>
      <c r="C584" s="925"/>
      <c r="D584" s="921"/>
      <c r="E584" s="921" t="s">
        <v>19</v>
      </c>
      <c r="F584" s="923" t="str">
        <f>VLOOKUP(E584,$S$14:$T$18,2,0)</f>
        <v>-</v>
      </c>
      <c r="G584" s="84"/>
      <c r="H584" s="82"/>
      <c r="I584" s="921"/>
      <c r="J584" s="913">
        <f t="shared" ref="J584" si="190">SUM(K584:O586)</f>
        <v>0</v>
      </c>
      <c r="K584" s="913"/>
      <c r="L584" s="913"/>
      <c r="M584" s="913"/>
      <c r="N584" s="913"/>
      <c r="O584" s="913"/>
      <c r="P584" s="913"/>
      <c r="Q584" s="484"/>
    </row>
    <row r="585" spans="1:17" s="95" customFormat="1" ht="15.75" hidden="1" customHeight="1" outlineLevel="1">
      <c r="A585" s="484"/>
      <c r="B585" s="916"/>
      <c r="C585" s="925"/>
      <c r="D585" s="921"/>
      <c r="E585" s="921"/>
      <c r="F585" s="923"/>
      <c r="G585" s="87"/>
      <c r="H585" s="82"/>
      <c r="I585" s="921"/>
      <c r="J585" s="914"/>
      <c r="K585" s="914"/>
      <c r="L585" s="914"/>
      <c r="M585" s="914"/>
      <c r="N585" s="914"/>
      <c r="O585" s="914"/>
      <c r="P585" s="914"/>
      <c r="Q585" s="484"/>
    </row>
    <row r="586" spans="1:17" s="95" customFormat="1" ht="15.75" hidden="1" customHeight="1" outlineLevel="1">
      <c r="A586" s="484"/>
      <c r="B586" s="917"/>
      <c r="C586" s="926"/>
      <c r="D586" s="922"/>
      <c r="E586" s="922"/>
      <c r="F586" s="924"/>
      <c r="G586" s="92"/>
      <c r="H586" s="90"/>
      <c r="I586" s="922"/>
      <c r="J586" s="915"/>
      <c r="K586" s="915"/>
      <c r="L586" s="915"/>
      <c r="M586" s="915"/>
      <c r="N586" s="915"/>
      <c r="O586" s="915"/>
      <c r="P586" s="915"/>
      <c r="Q586" s="484"/>
    </row>
    <row r="587" spans="1:17" s="95" customFormat="1" ht="15.75" hidden="1" customHeight="1" outlineLevel="1">
      <c r="A587" s="484"/>
      <c r="B587" s="916">
        <v>192</v>
      </c>
      <c r="C587" s="925"/>
      <c r="D587" s="921"/>
      <c r="E587" s="921" t="s">
        <v>19</v>
      </c>
      <c r="F587" s="923" t="str">
        <f>VLOOKUP(E587,$S$14:$T$18,2,0)</f>
        <v>-</v>
      </c>
      <c r="G587" s="84"/>
      <c r="H587" s="82"/>
      <c r="I587" s="921"/>
      <c r="J587" s="913">
        <f t="shared" ref="J587" si="191">SUM(K587:O589)</f>
        <v>0</v>
      </c>
      <c r="K587" s="913"/>
      <c r="L587" s="913"/>
      <c r="M587" s="913"/>
      <c r="N587" s="913"/>
      <c r="O587" s="913"/>
      <c r="P587" s="913"/>
      <c r="Q587" s="484"/>
    </row>
    <row r="588" spans="1:17" s="95" customFormat="1" ht="15.75" hidden="1" customHeight="1" outlineLevel="1">
      <c r="A588" s="484"/>
      <c r="B588" s="916"/>
      <c r="C588" s="925"/>
      <c r="D588" s="921"/>
      <c r="E588" s="921"/>
      <c r="F588" s="923"/>
      <c r="G588" s="87"/>
      <c r="H588" s="82"/>
      <c r="I588" s="921"/>
      <c r="J588" s="914"/>
      <c r="K588" s="914"/>
      <c r="L588" s="914"/>
      <c r="M588" s="914"/>
      <c r="N588" s="914"/>
      <c r="O588" s="914"/>
      <c r="P588" s="914"/>
      <c r="Q588" s="484"/>
    </row>
    <row r="589" spans="1:17" s="95" customFormat="1" ht="15.75" hidden="1" customHeight="1" outlineLevel="1">
      <c r="A589" s="484"/>
      <c r="B589" s="917"/>
      <c r="C589" s="926"/>
      <c r="D589" s="922"/>
      <c r="E589" s="922"/>
      <c r="F589" s="924"/>
      <c r="G589" s="92"/>
      <c r="H589" s="90"/>
      <c r="I589" s="922"/>
      <c r="J589" s="915"/>
      <c r="K589" s="915"/>
      <c r="L589" s="915"/>
      <c r="M589" s="915"/>
      <c r="N589" s="915"/>
      <c r="O589" s="915"/>
      <c r="P589" s="915"/>
      <c r="Q589" s="484"/>
    </row>
    <row r="590" spans="1:17" s="95" customFormat="1" ht="15.75" hidden="1" customHeight="1" outlineLevel="1">
      <c r="A590" s="484"/>
      <c r="B590" s="916">
        <v>193</v>
      </c>
      <c r="C590" s="925"/>
      <c r="D590" s="921"/>
      <c r="E590" s="921" t="s">
        <v>19</v>
      </c>
      <c r="F590" s="923" t="str">
        <f>VLOOKUP(E590,$S$14:$T$18,2,0)</f>
        <v>-</v>
      </c>
      <c r="G590" s="84"/>
      <c r="H590" s="82"/>
      <c r="I590" s="921"/>
      <c r="J590" s="913">
        <f t="shared" ref="J590" si="192">SUM(K590:O592)</f>
        <v>0</v>
      </c>
      <c r="K590" s="913"/>
      <c r="L590" s="913"/>
      <c r="M590" s="913"/>
      <c r="N590" s="913"/>
      <c r="O590" s="913"/>
      <c r="P590" s="913"/>
      <c r="Q590" s="484"/>
    </row>
    <row r="591" spans="1:17" s="95" customFormat="1" ht="15.75" hidden="1" customHeight="1" outlineLevel="1">
      <c r="A591" s="484"/>
      <c r="B591" s="916"/>
      <c r="C591" s="925"/>
      <c r="D591" s="921"/>
      <c r="E591" s="921"/>
      <c r="F591" s="923"/>
      <c r="G591" s="87"/>
      <c r="H591" s="82"/>
      <c r="I591" s="921"/>
      <c r="J591" s="914"/>
      <c r="K591" s="914"/>
      <c r="L591" s="914"/>
      <c r="M591" s="914"/>
      <c r="N591" s="914"/>
      <c r="O591" s="914"/>
      <c r="P591" s="914"/>
      <c r="Q591" s="484"/>
    </row>
    <row r="592" spans="1:17" s="95" customFormat="1" ht="15.75" hidden="1" customHeight="1" outlineLevel="1">
      <c r="A592" s="484"/>
      <c r="B592" s="917"/>
      <c r="C592" s="926"/>
      <c r="D592" s="922"/>
      <c r="E592" s="922"/>
      <c r="F592" s="924"/>
      <c r="G592" s="92"/>
      <c r="H592" s="90"/>
      <c r="I592" s="922"/>
      <c r="J592" s="915"/>
      <c r="K592" s="915"/>
      <c r="L592" s="915"/>
      <c r="M592" s="915"/>
      <c r="N592" s="915"/>
      <c r="O592" s="915"/>
      <c r="P592" s="915"/>
      <c r="Q592" s="484"/>
    </row>
    <row r="593" spans="1:17" s="95" customFormat="1" ht="15.75" hidden="1" customHeight="1" outlineLevel="1">
      <c r="A593" s="484"/>
      <c r="B593" s="916">
        <v>194</v>
      </c>
      <c r="C593" s="925"/>
      <c r="D593" s="921"/>
      <c r="E593" s="921" t="s">
        <v>19</v>
      </c>
      <c r="F593" s="923" t="str">
        <f>VLOOKUP(E593,$S$14:$T$18,2,0)</f>
        <v>-</v>
      </c>
      <c r="G593" s="84"/>
      <c r="H593" s="82"/>
      <c r="I593" s="921"/>
      <c r="J593" s="913">
        <f t="shared" ref="J593" si="193">SUM(K593:O595)</f>
        <v>0</v>
      </c>
      <c r="K593" s="913"/>
      <c r="L593" s="913"/>
      <c r="M593" s="913"/>
      <c r="N593" s="913"/>
      <c r="O593" s="913"/>
      <c r="P593" s="913"/>
      <c r="Q593" s="484"/>
    </row>
    <row r="594" spans="1:17" s="95" customFormat="1" ht="15.75" hidden="1" customHeight="1" outlineLevel="1">
      <c r="A594" s="484"/>
      <c r="B594" s="916"/>
      <c r="C594" s="925"/>
      <c r="D594" s="921"/>
      <c r="E594" s="921"/>
      <c r="F594" s="923"/>
      <c r="G594" s="87"/>
      <c r="H594" s="82"/>
      <c r="I594" s="921"/>
      <c r="J594" s="914"/>
      <c r="K594" s="914"/>
      <c r="L594" s="914"/>
      <c r="M594" s="914"/>
      <c r="N594" s="914"/>
      <c r="O594" s="914"/>
      <c r="P594" s="914"/>
      <c r="Q594" s="484"/>
    </row>
    <row r="595" spans="1:17" s="95" customFormat="1" ht="15.75" hidden="1" customHeight="1" outlineLevel="1">
      <c r="A595" s="484"/>
      <c r="B595" s="917"/>
      <c r="C595" s="926"/>
      <c r="D595" s="922"/>
      <c r="E595" s="922"/>
      <c r="F595" s="924"/>
      <c r="G595" s="92"/>
      <c r="H595" s="90"/>
      <c r="I595" s="922"/>
      <c r="J595" s="915"/>
      <c r="K595" s="915"/>
      <c r="L595" s="915"/>
      <c r="M595" s="915"/>
      <c r="N595" s="915"/>
      <c r="O595" s="915"/>
      <c r="P595" s="915"/>
      <c r="Q595" s="484"/>
    </row>
    <row r="596" spans="1:17" s="95" customFormat="1" ht="15.75" hidden="1" customHeight="1" outlineLevel="1">
      <c r="A596" s="484"/>
      <c r="B596" s="916">
        <v>195</v>
      </c>
      <c r="C596" s="925"/>
      <c r="D596" s="921"/>
      <c r="E596" s="921" t="s">
        <v>19</v>
      </c>
      <c r="F596" s="923" t="str">
        <f>VLOOKUP(E596,$S$14:$T$18,2,0)</f>
        <v>-</v>
      </c>
      <c r="G596" s="84"/>
      <c r="H596" s="82"/>
      <c r="I596" s="921"/>
      <c r="J596" s="913">
        <f t="shared" ref="J596" si="194">SUM(K596:O598)</f>
        <v>0</v>
      </c>
      <c r="K596" s="913"/>
      <c r="L596" s="913"/>
      <c r="M596" s="913"/>
      <c r="N596" s="913"/>
      <c r="O596" s="913"/>
      <c r="P596" s="913"/>
      <c r="Q596" s="484"/>
    </row>
    <row r="597" spans="1:17" s="95" customFormat="1" ht="15.75" hidden="1" customHeight="1" outlineLevel="1">
      <c r="A597" s="484"/>
      <c r="B597" s="916"/>
      <c r="C597" s="925"/>
      <c r="D597" s="921"/>
      <c r="E597" s="921"/>
      <c r="F597" s="923"/>
      <c r="G597" s="87"/>
      <c r="H597" s="82"/>
      <c r="I597" s="921"/>
      <c r="J597" s="914"/>
      <c r="K597" s="914"/>
      <c r="L597" s="914"/>
      <c r="M597" s="914"/>
      <c r="N597" s="914"/>
      <c r="O597" s="914"/>
      <c r="P597" s="914"/>
      <c r="Q597" s="484"/>
    </row>
    <row r="598" spans="1:17" s="95" customFormat="1" ht="15.75" hidden="1" customHeight="1" outlineLevel="1">
      <c r="A598" s="484"/>
      <c r="B598" s="917"/>
      <c r="C598" s="926"/>
      <c r="D598" s="922"/>
      <c r="E598" s="922"/>
      <c r="F598" s="924"/>
      <c r="G598" s="92"/>
      <c r="H598" s="90"/>
      <c r="I598" s="922"/>
      <c r="J598" s="915"/>
      <c r="K598" s="915"/>
      <c r="L598" s="915"/>
      <c r="M598" s="915"/>
      <c r="N598" s="915"/>
      <c r="O598" s="915"/>
      <c r="P598" s="915"/>
      <c r="Q598" s="484"/>
    </row>
    <row r="599" spans="1:17" s="95" customFormat="1" ht="15.75" hidden="1" customHeight="1" outlineLevel="1">
      <c r="A599" s="484"/>
      <c r="B599" s="916">
        <v>196</v>
      </c>
      <c r="C599" s="925"/>
      <c r="D599" s="921"/>
      <c r="E599" s="921" t="s">
        <v>19</v>
      </c>
      <c r="F599" s="923" t="str">
        <f>VLOOKUP(E599,$S$14:$T$18,2,0)</f>
        <v>-</v>
      </c>
      <c r="G599" s="84"/>
      <c r="H599" s="82"/>
      <c r="I599" s="921"/>
      <c r="J599" s="913">
        <f t="shared" ref="J599" si="195">SUM(K599:O601)</f>
        <v>0</v>
      </c>
      <c r="K599" s="913"/>
      <c r="L599" s="913"/>
      <c r="M599" s="913"/>
      <c r="N599" s="913"/>
      <c r="O599" s="913"/>
      <c r="P599" s="913"/>
      <c r="Q599" s="484"/>
    </row>
    <row r="600" spans="1:17" s="95" customFormat="1" ht="15.75" hidden="1" customHeight="1" outlineLevel="1">
      <c r="A600" s="484"/>
      <c r="B600" s="916"/>
      <c r="C600" s="925"/>
      <c r="D600" s="921"/>
      <c r="E600" s="921"/>
      <c r="F600" s="923"/>
      <c r="G600" s="87"/>
      <c r="H600" s="82"/>
      <c r="I600" s="921"/>
      <c r="J600" s="914"/>
      <c r="K600" s="914"/>
      <c r="L600" s="914"/>
      <c r="M600" s="914"/>
      <c r="N600" s="914"/>
      <c r="O600" s="914"/>
      <c r="P600" s="914"/>
      <c r="Q600" s="484"/>
    </row>
    <row r="601" spans="1:17" s="95" customFormat="1" ht="15.75" hidden="1" customHeight="1" outlineLevel="1">
      <c r="A601" s="484"/>
      <c r="B601" s="917"/>
      <c r="C601" s="926"/>
      <c r="D601" s="922"/>
      <c r="E601" s="922"/>
      <c r="F601" s="924"/>
      <c r="G601" s="92"/>
      <c r="H601" s="90"/>
      <c r="I601" s="922"/>
      <c r="J601" s="915"/>
      <c r="K601" s="915"/>
      <c r="L601" s="915"/>
      <c r="M601" s="915"/>
      <c r="N601" s="915"/>
      <c r="O601" s="915"/>
      <c r="P601" s="915"/>
      <c r="Q601" s="484"/>
    </row>
    <row r="602" spans="1:17" s="95" customFormat="1" ht="15.75" hidden="1" customHeight="1" outlineLevel="1">
      <c r="A602" s="484"/>
      <c r="B602" s="916">
        <v>197</v>
      </c>
      <c r="C602" s="925"/>
      <c r="D602" s="921"/>
      <c r="E602" s="921" t="s">
        <v>19</v>
      </c>
      <c r="F602" s="923" t="str">
        <f>VLOOKUP(E602,$S$14:$T$18,2,0)</f>
        <v>-</v>
      </c>
      <c r="G602" s="84"/>
      <c r="H602" s="82"/>
      <c r="I602" s="921"/>
      <c r="J602" s="913">
        <f t="shared" ref="J602" si="196">SUM(K602:O604)</f>
        <v>0</v>
      </c>
      <c r="K602" s="913"/>
      <c r="L602" s="913"/>
      <c r="M602" s="913"/>
      <c r="N602" s="913"/>
      <c r="O602" s="913"/>
      <c r="P602" s="913"/>
      <c r="Q602" s="484"/>
    </row>
    <row r="603" spans="1:17" s="95" customFormat="1" ht="15.75" hidden="1" customHeight="1" outlineLevel="1">
      <c r="A603" s="484"/>
      <c r="B603" s="916"/>
      <c r="C603" s="925"/>
      <c r="D603" s="921"/>
      <c r="E603" s="921"/>
      <c r="F603" s="923"/>
      <c r="G603" s="87"/>
      <c r="H603" s="82"/>
      <c r="I603" s="921"/>
      <c r="J603" s="914"/>
      <c r="K603" s="914"/>
      <c r="L603" s="914"/>
      <c r="M603" s="914"/>
      <c r="N603" s="914"/>
      <c r="O603" s="914"/>
      <c r="P603" s="914"/>
      <c r="Q603" s="484"/>
    </row>
    <row r="604" spans="1:17" s="95" customFormat="1" ht="15.75" hidden="1" customHeight="1" outlineLevel="1">
      <c r="A604" s="484"/>
      <c r="B604" s="917"/>
      <c r="C604" s="926"/>
      <c r="D604" s="922"/>
      <c r="E604" s="922"/>
      <c r="F604" s="924"/>
      <c r="G604" s="92"/>
      <c r="H604" s="90"/>
      <c r="I604" s="922"/>
      <c r="J604" s="915"/>
      <c r="K604" s="915"/>
      <c r="L604" s="915"/>
      <c r="M604" s="915"/>
      <c r="N604" s="915"/>
      <c r="O604" s="915"/>
      <c r="P604" s="915"/>
      <c r="Q604" s="484"/>
    </row>
    <row r="605" spans="1:17" s="95" customFormat="1" ht="15.75" hidden="1" customHeight="1" outlineLevel="1">
      <c r="A605" s="484"/>
      <c r="B605" s="916">
        <v>198</v>
      </c>
      <c r="C605" s="925"/>
      <c r="D605" s="921"/>
      <c r="E605" s="921" t="s">
        <v>19</v>
      </c>
      <c r="F605" s="923" t="str">
        <f>VLOOKUP(E605,$S$14:$T$18,2,0)</f>
        <v>-</v>
      </c>
      <c r="G605" s="84"/>
      <c r="H605" s="82"/>
      <c r="I605" s="921"/>
      <c r="J605" s="913">
        <f t="shared" ref="J605" si="197">SUM(K605:O607)</f>
        <v>0</v>
      </c>
      <c r="K605" s="913"/>
      <c r="L605" s="913"/>
      <c r="M605" s="913"/>
      <c r="N605" s="913"/>
      <c r="O605" s="913"/>
      <c r="P605" s="913"/>
      <c r="Q605" s="484"/>
    </row>
    <row r="606" spans="1:17" s="95" customFormat="1" ht="15.75" hidden="1" customHeight="1" outlineLevel="1">
      <c r="A606" s="484"/>
      <c r="B606" s="916"/>
      <c r="C606" s="925"/>
      <c r="D606" s="921"/>
      <c r="E606" s="921"/>
      <c r="F606" s="923"/>
      <c r="G606" s="87"/>
      <c r="H606" s="82"/>
      <c r="I606" s="921"/>
      <c r="J606" s="914"/>
      <c r="K606" s="914"/>
      <c r="L606" s="914"/>
      <c r="M606" s="914"/>
      <c r="N606" s="914"/>
      <c r="O606" s="914"/>
      <c r="P606" s="914"/>
      <c r="Q606" s="484"/>
    </row>
    <row r="607" spans="1:17" s="95" customFormat="1" ht="15.75" hidden="1" customHeight="1" outlineLevel="1">
      <c r="A607" s="484"/>
      <c r="B607" s="917"/>
      <c r="C607" s="926"/>
      <c r="D607" s="922"/>
      <c r="E607" s="922"/>
      <c r="F607" s="924"/>
      <c r="G607" s="92"/>
      <c r="H607" s="90"/>
      <c r="I607" s="922"/>
      <c r="J607" s="915"/>
      <c r="K607" s="915"/>
      <c r="L607" s="915"/>
      <c r="M607" s="915"/>
      <c r="N607" s="915"/>
      <c r="O607" s="915"/>
      <c r="P607" s="915"/>
      <c r="Q607" s="484"/>
    </row>
    <row r="608" spans="1:17" s="95" customFormat="1" ht="15.75" hidden="1" customHeight="1" outlineLevel="1">
      <c r="A608" s="484"/>
      <c r="B608" s="916">
        <v>199</v>
      </c>
      <c r="C608" s="925"/>
      <c r="D608" s="921"/>
      <c r="E608" s="921" t="s">
        <v>19</v>
      </c>
      <c r="F608" s="923" t="str">
        <f>VLOOKUP(E608,$S$14:$T$18,2,0)</f>
        <v>-</v>
      </c>
      <c r="G608" s="84"/>
      <c r="H608" s="82"/>
      <c r="I608" s="921"/>
      <c r="J608" s="913">
        <f t="shared" ref="J608" si="198">SUM(K608:O610)</f>
        <v>0</v>
      </c>
      <c r="K608" s="913"/>
      <c r="L608" s="913"/>
      <c r="M608" s="913"/>
      <c r="N608" s="913"/>
      <c r="O608" s="913"/>
      <c r="P608" s="913"/>
      <c r="Q608" s="484"/>
    </row>
    <row r="609" spans="1:17" s="95" customFormat="1" ht="15.75" hidden="1" customHeight="1" outlineLevel="1">
      <c r="A609" s="484"/>
      <c r="B609" s="916"/>
      <c r="C609" s="925"/>
      <c r="D609" s="921"/>
      <c r="E609" s="921"/>
      <c r="F609" s="923"/>
      <c r="G609" s="87"/>
      <c r="H609" s="82"/>
      <c r="I609" s="921"/>
      <c r="J609" s="914"/>
      <c r="K609" s="914"/>
      <c r="L609" s="914"/>
      <c r="M609" s="914"/>
      <c r="N609" s="914"/>
      <c r="O609" s="914"/>
      <c r="P609" s="914"/>
      <c r="Q609" s="484"/>
    </row>
    <row r="610" spans="1:17" s="95" customFormat="1" ht="15.75" hidden="1" customHeight="1" outlineLevel="1">
      <c r="A610" s="484"/>
      <c r="B610" s="917"/>
      <c r="C610" s="926"/>
      <c r="D610" s="922"/>
      <c r="E610" s="922"/>
      <c r="F610" s="924"/>
      <c r="G610" s="92"/>
      <c r="H610" s="90"/>
      <c r="I610" s="922"/>
      <c r="J610" s="915"/>
      <c r="K610" s="915"/>
      <c r="L610" s="915"/>
      <c r="M610" s="915"/>
      <c r="N610" s="915"/>
      <c r="O610" s="915"/>
      <c r="P610" s="915"/>
      <c r="Q610" s="484"/>
    </row>
    <row r="611" spans="1:17" s="95" customFormat="1" ht="15.75" hidden="1" customHeight="1" outlineLevel="1">
      <c r="A611" s="484"/>
      <c r="B611" s="916">
        <v>200</v>
      </c>
      <c r="C611" s="918" t="e">
        <f>CONCATENATE("Inne ",IF(#REF!=0,0,ROUND(#REF!/#REF!*100,1))," %")</f>
        <v>#REF!</v>
      </c>
      <c r="D611" s="921"/>
      <c r="E611" s="921" t="s">
        <v>19</v>
      </c>
      <c r="F611" s="923" t="str">
        <f>VLOOKUP(E611,$S$14:$T$18,2,0)</f>
        <v>-</v>
      </c>
      <c r="G611" s="84"/>
      <c r="H611" s="82"/>
      <c r="I611" s="921"/>
      <c r="J611" s="913">
        <f t="shared" ref="J611" si="199">SUM(K611:O613)</f>
        <v>0</v>
      </c>
      <c r="K611" s="913"/>
      <c r="L611" s="913"/>
      <c r="M611" s="913"/>
      <c r="N611" s="913"/>
      <c r="O611" s="913"/>
      <c r="P611" s="913"/>
      <c r="Q611" s="484"/>
    </row>
    <row r="612" spans="1:17" s="95" customFormat="1" ht="15.75" hidden="1" customHeight="1" outlineLevel="1">
      <c r="A612" s="484"/>
      <c r="B612" s="916"/>
      <c r="C612" s="919"/>
      <c r="D612" s="921"/>
      <c r="E612" s="921"/>
      <c r="F612" s="923"/>
      <c r="G612" s="87"/>
      <c r="H612" s="82"/>
      <c r="I612" s="921"/>
      <c r="J612" s="914"/>
      <c r="K612" s="914"/>
      <c r="L612" s="914"/>
      <c r="M612" s="914"/>
      <c r="N612" s="914"/>
      <c r="O612" s="914"/>
      <c r="P612" s="914"/>
      <c r="Q612" s="484"/>
    </row>
    <row r="613" spans="1:17" s="95" customFormat="1" ht="15.75" hidden="1" customHeight="1" outlineLevel="1" thickBot="1">
      <c r="A613" s="484"/>
      <c r="B613" s="917"/>
      <c r="C613" s="920"/>
      <c r="D613" s="922"/>
      <c r="E613" s="922"/>
      <c r="F613" s="924"/>
      <c r="G613" s="92"/>
      <c r="H613" s="90"/>
      <c r="I613" s="922"/>
      <c r="J613" s="943"/>
      <c r="K613" s="915"/>
      <c r="L613" s="915"/>
      <c r="M613" s="915"/>
      <c r="N613" s="915"/>
      <c r="O613" s="915"/>
      <c r="P613" s="91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27"/>
      <c r="G622" s="928"/>
      <c r="H622" s="928"/>
      <c r="I622" s="928"/>
      <c r="J622" s="512"/>
      <c r="K622" s="654"/>
      <c r="L622" s="654"/>
      <c r="M622" s="512"/>
      <c r="N622" s="512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608:K610"/>
    <mergeCell ref="L608:L610"/>
    <mergeCell ref="K611:K613"/>
    <mergeCell ref="L611:L613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K146:K148"/>
    <mergeCell ref="L146:L148"/>
    <mergeCell ref="K149:K151"/>
    <mergeCell ref="L149:L151"/>
    <mergeCell ref="K47:K49"/>
    <mergeCell ref="L47:L49"/>
    <mergeCell ref="K50:K52"/>
    <mergeCell ref="L50:L52"/>
    <mergeCell ref="K53:K55"/>
    <mergeCell ref="L53:L55"/>
    <mergeCell ref="K56:K58"/>
    <mergeCell ref="L56:L5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L20:L22"/>
    <mergeCell ref="K23:K25"/>
    <mergeCell ref="L23:L25"/>
    <mergeCell ref="K26:K28"/>
    <mergeCell ref="L26:L28"/>
    <mergeCell ref="K29:K31"/>
    <mergeCell ref="L29:L31"/>
    <mergeCell ref="K32:K3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J611:J613"/>
    <mergeCell ref="M611:M613"/>
    <mergeCell ref="N611:N613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J575:J577"/>
    <mergeCell ref="M575:M577"/>
    <mergeCell ref="N575:N577"/>
    <mergeCell ref="J578:J580"/>
    <mergeCell ref="M578:M580"/>
    <mergeCell ref="N578:N580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J557:J559"/>
    <mergeCell ref="M557:M559"/>
    <mergeCell ref="N557:N559"/>
    <mergeCell ref="J560:J562"/>
    <mergeCell ref="M560:M562"/>
    <mergeCell ref="N560:N562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K557:K559"/>
    <mergeCell ref="L557:L559"/>
    <mergeCell ref="K560:K562"/>
    <mergeCell ref="L560:L562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J539:J541"/>
    <mergeCell ref="M539:M541"/>
    <mergeCell ref="N539:N541"/>
    <mergeCell ref="J542:J544"/>
    <mergeCell ref="M542:M544"/>
    <mergeCell ref="N542:N544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539:K541"/>
    <mergeCell ref="L539:L541"/>
    <mergeCell ref="K542:K544"/>
    <mergeCell ref="L542:L544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J521:J523"/>
    <mergeCell ref="M521:M523"/>
    <mergeCell ref="N521:N523"/>
    <mergeCell ref="J524:J526"/>
    <mergeCell ref="M524:M526"/>
    <mergeCell ref="N524:N526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K521:K523"/>
    <mergeCell ref="L521:L523"/>
    <mergeCell ref="K524:K526"/>
    <mergeCell ref="L524:L526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J503:J505"/>
    <mergeCell ref="M503:M505"/>
    <mergeCell ref="N503:N505"/>
    <mergeCell ref="J506:J508"/>
    <mergeCell ref="M506:M508"/>
    <mergeCell ref="N506:N508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J485:J487"/>
    <mergeCell ref="M485:M487"/>
    <mergeCell ref="N485:N487"/>
    <mergeCell ref="J488:J490"/>
    <mergeCell ref="M488:M490"/>
    <mergeCell ref="N488:N490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485:K487"/>
    <mergeCell ref="L485:L487"/>
    <mergeCell ref="K488:K490"/>
    <mergeCell ref="L488:L490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J467:J469"/>
    <mergeCell ref="M467:M469"/>
    <mergeCell ref="N467:N469"/>
    <mergeCell ref="J470:J472"/>
    <mergeCell ref="M470:M472"/>
    <mergeCell ref="N470:N472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J449:J451"/>
    <mergeCell ref="M449:M451"/>
    <mergeCell ref="N449:N451"/>
    <mergeCell ref="J452:J454"/>
    <mergeCell ref="M452:M454"/>
    <mergeCell ref="N452:N454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J431:J433"/>
    <mergeCell ref="M431:M433"/>
    <mergeCell ref="N431:N433"/>
    <mergeCell ref="J434:J436"/>
    <mergeCell ref="M434:M436"/>
    <mergeCell ref="N434:N436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K431:K433"/>
    <mergeCell ref="L431:L433"/>
    <mergeCell ref="K434:K436"/>
    <mergeCell ref="L434:L436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J413:J415"/>
    <mergeCell ref="M413:M415"/>
    <mergeCell ref="N413:N415"/>
    <mergeCell ref="J416:J418"/>
    <mergeCell ref="M416:M418"/>
    <mergeCell ref="N416:N418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J395:J397"/>
    <mergeCell ref="M395:M397"/>
    <mergeCell ref="N395:N397"/>
    <mergeCell ref="J398:J400"/>
    <mergeCell ref="M398:M400"/>
    <mergeCell ref="N398:N400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95:K397"/>
    <mergeCell ref="L395:L397"/>
    <mergeCell ref="K398:K400"/>
    <mergeCell ref="L398:L400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J377:J379"/>
    <mergeCell ref="M377:M379"/>
    <mergeCell ref="N377:N379"/>
    <mergeCell ref="J380:J382"/>
    <mergeCell ref="M380:M382"/>
    <mergeCell ref="N380:N382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K377:K379"/>
    <mergeCell ref="L377:L379"/>
    <mergeCell ref="K380:K382"/>
    <mergeCell ref="L380:L382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J359:J361"/>
    <mergeCell ref="M359:M361"/>
    <mergeCell ref="N359:N361"/>
    <mergeCell ref="J362:J364"/>
    <mergeCell ref="M362:M364"/>
    <mergeCell ref="N362:N364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K362:K364"/>
    <mergeCell ref="L362:L364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J341:J343"/>
    <mergeCell ref="M341:M343"/>
    <mergeCell ref="N341:N343"/>
    <mergeCell ref="J344:J346"/>
    <mergeCell ref="M344:M346"/>
    <mergeCell ref="N344:N346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J323:J325"/>
    <mergeCell ref="M323:M325"/>
    <mergeCell ref="N323:N325"/>
    <mergeCell ref="J326:J328"/>
    <mergeCell ref="M326:M328"/>
    <mergeCell ref="N326:N328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K323:K325"/>
    <mergeCell ref="L323:L325"/>
    <mergeCell ref="K326:K328"/>
    <mergeCell ref="L326:L328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J305:J307"/>
    <mergeCell ref="M305:M307"/>
    <mergeCell ref="N305:N307"/>
    <mergeCell ref="J308:J310"/>
    <mergeCell ref="M308:M310"/>
    <mergeCell ref="N308:N310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J287:J289"/>
    <mergeCell ref="M287:M289"/>
    <mergeCell ref="N287:N289"/>
    <mergeCell ref="J290:J292"/>
    <mergeCell ref="M290:M292"/>
    <mergeCell ref="N290:N292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L287:L289"/>
    <mergeCell ref="K290:K292"/>
    <mergeCell ref="L290:L292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J269:J271"/>
    <mergeCell ref="M269:M271"/>
    <mergeCell ref="N269:N271"/>
    <mergeCell ref="J272:J274"/>
    <mergeCell ref="M272:M274"/>
    <mergeCell ref="N272:N274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K269:K271"/>
    <mergeCell ref="L269:L271"/>
    <mergeCell ref="K272:K274"/>
    <mergeCell ref="L272:L274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J251:J253"/>
    <mergeCell ref="M251:M253"/>
    <mergeCell ref="N251:N253"/>
    <mergeCell ref="J254:J256"/>
    <mergeCell ref="M254:M256"/>
    <mergeCell ref="N254:N256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J233:J235"/>
    <mergeCell ref="M233:M235"/>
    <mergeCell ref="N233:N235"/>
    <mergeCell ref="J236:J238"/>
    <mergeCell ref="M236:M238"/>
    <mergeCell ref="N236:N238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J215:J217"/>
    <mergeCell ref="M215:M217"/>
    <mergeCell ref="N215:N217"/>
    <mergeCell ref="J218:J220"/>
    <mergeCell ref="M218:M220"/>
    <mergeCell ref="N218:N220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K215:K217"/>
    <mergeCell ref="L215:L217"/>
    <mergeCell ref="K218:K220"/>
    <mergeCell ref="L218:L220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J197:J199"/>
    <mergeCell ref="M197:M199"/>
    <mergeCell ref="N197:N199"/>
    <mergeCell ref="J200:J202"/>
    <mergeCell ref="M200:M202"/>
    <mergeCell ref="N200:N202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J179:J181"/>
    <mergeCell ref="M179:M181"/>
    <mergeCell ref="N179:N181"/>
    <mergeCell ref="J182:J184"/>
    <mergeCell ref="M182:M184"/>
    <mergeCell ref="N182:N184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K182:K184"/>
    <mergeCell ref="L182:L184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J161:J163"/>
    <mergeCell ref="M161:M163"/>
    <mergeCell ref="N161:N163"/>
    <mergeCell ref="J164:J166"/>
    <mergeCell ref="M164:M166"/>
    <mergeCell ref="N164:N166"/>
    <mergeCell ref="K152:K154"/>
    <mergeCell ref="L152:L154"/>
    <mergeCell ref="K155:K157"/>
    <mergeCell ref="L155:L157"/>
    <mergeCell ref="K158:K160"/>
    <mergeCell ref="L158:L160"/>
    <mergeCell ref="K161:K163"/>
    <mergeCell ref="L161:L163"/>
    <mergeCell ref="K164:K166"/>
    <mergeCell ref="L164:L166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J140:J142"/>
    <mergeCell ref="M140:M142"/>
    <mergeCell ref="N140:N142"/>
    <mergeCell ref="J143:J145"/>
    <mergeCell ref="M143:M145"/>
    <mergeCell ref="N143:N145"/>
    <mergeCell ref="J146:J148"/>
    <mergeCell ref="M146:M148"/>
    <mergeCell ref="N146:N148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113:J115"/>
    <mergeCell ref="M113:M115"/>
    <mergeCell ref="N113:N115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J89:J91"/>
    <mergeCell ref="M89:M91"/>
    <mergeCell ref="N89:N91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K89:K91"/>
    <mergeCell ref="L89:L91"/>
    <mergeCell ref="M53:M55"/>
    <mergeCell ref="N53:N55"/>
    <mergeCell ref="J56:J58"/>
    <mergeCell ref="M56:M58"/>
    <mergeCell ref="N56:N58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M29:M31"/>
    <mergeCell ref="N29:N31"/>
    <mergeCell ref="J32:J34"/>
    <mergeCell ref="M32:M34"/>
    <mergeCell ref="N32:N34"/>
    <mergeCell ref="J35:J37"/>
    <mergeCell ref="M35:M37"/>
    <mergeCell ref="N35:N37"/>
    <mergeCell ref="J38:J40"/>
    <mergeCell ref="M38:M40"/>
    <mergeCell ref="N38:N40"/>
    <mergeCell ref="J41:J43"/>
    <mergeCell ref="M41:M43"/>
    <mergeCell ref="N41:N43"/>
    <mergeCell ref="J44:J46"/>
    <mergeCell ref="M44:M46"/>
    <mergeCell ref="N44:N46"/>
    <mergeCell ref="C3:H3"/>
    <mergeCell ref="C4:H4"/>
    <mergeCell ref="O14:O16"/>
    <mergeCell ref="H14:H16"/>
    <mergeCell ref="C14:C16"/>
    <mergeCell ref="B14:B16"/>
    <mergeCell ref="P14:P16"/>
    <mergeCell ref="C6:H6"/>
    <mergeCell ref="C5:H5"/>
    <mergeCell ref="D14:D16"/>
    <mergeCell ref="P8:P11"/>
    <mergeCell ref="B8:B11"/>
    <mergeCell ref="C8:C11"/>
    <mergeCell ref="D8:D11"/>
    <mergeCell ref="E8:E11"/>
    <mergeCell ref="F8:F11"/>
    <mergeCell ref="G8:G11"/>
    <mergeCell ref="H8:H11"/>
    <mergeCell ref="I8:I11"/>
    <mergeCell ref="J8:O8"/>
    <mergeCell ref="J9:J10"/>
    <mergeCell ref="J14:J16"/>
    <mergeCell ref="K9:O9"/>
    <mergeCell ref="K14:K16"/>
    <mergeCell ref="L14:L16"/>
    <mergeCell ref="D17:D19"/>
    <mergeCell ref="E17:E19"/>
    <mergeCell ref="F17:F19"/>
    <mergeCell ref="I14:I16"/>
    <mergeCell ref="I17:I19"/>
    <mergeCell ref="E14:E16"/>
    <mergeCell ref="F14:F16"/>
    <mergeCell ref="D20:D22"/>
    <mergeCell ref="E20:E22"/>
    <mergeCell ref="O17:O19"/>
    <mergeCell ref="H17:H19"/>
    <mergeCell ref="B17:B19"/>
    <mergeCell ref="C17:C19"/>
    <mergeCell ref="P20:P22"/>
    <mergeCell ref="I20:I22"/>
    <mergeCell ref="H20:H22"/>
    <mergeCell ref="O20:O22"/>
    <mergeCell ref="F20:F22"/>
    <mergeCell ref="B20:B22"/>
    <mergeCell ref="C20:C22"/>
    <mergeCell ref="P17:P19"/>
    <mergeCell ref="M14:M16"/>
    <mergeCell ref="N14:N16"/>
    <mergeCell ref="J17:J19"/>
    <mergeCell ref="M17:M19"/>
    <mergeCell ref="N17:N19"/>
    <mergeCell ref="J20:J22"/>
    <mergeCell ref="M20:M22"/>
    <mergeCell ref="N20:N22"/>
    <mergeCell ref="K17:K19"/>
    <mergeCell ref="L17:L19"/>
    <mergeCell ref="K20:K22"/>
    <mergeCell ref="O35:O37"/>
    <mergeCell ref="O29:O31"/>
    <mergeCell ref="F23:F25"/>
    <mergeCell ref="I23:I25"/>
    <mergeCell ref="B26:B28"/>
    <mergeCell ref="C26:C28"/>
    <mergeCell ref="D26:D28"/>
    <mergeCell ref="E26:E28"/>
    <mergeCell ref="B23:B25"/>
    <mergeCell ref="C23:C25"/>
    <mergeCell ref="D23:D25"/>
    <mergeCell ref="E23:E25"/>
    <mergeCell ref="P23:P25"/>
    <mergeCell ref="O26:O28"/>
    <mergeCell ref="O23:O25"/>
    <mergeCell ref="P26:P28"/>
    <mergeCell ref="B29:B31"/>
    <mergeCell ref="C29:C31"/>
    <mergeCell ref="F26:F28"/>
    <mergeCell ref="I26:I28"/>
    <mergeCell ref="D29:D31"/>
    <mergeCell ref="E29:E31"/>
    <mergeCell ref="P29:P31"/>
    <mergeCell ref="F29:F31"/>
    <mergeCell ref="I29:I31"/>
    <mergeCell ref="J23:J25"/>
    <mergeCell ref="M23:M25"/>
    <mergeCell ref="N23:N25"/>
    <mergeCell ref="J26:J28"/>
    <mergeCell ref="M26:M28"/>
    <mergeCell ref="N26:N28"/>
    <mergeCell ref="J29:J31"/>
    <mergeCell ref="C38:C40"/>
    <mergeCell ref="D38:D40"/>
    <mergeCell ref="E38:E40"/>
    <mergeCell ref="P32:P34"/>
    <mergeCell ref="B35:B37"/>
    <mergeCell ref="C35:C37"/>
    <mergeCell ref="D35:D37"/>
    <mergeCell ref="E35:E37"/>
    <mergeCell ref="F35:F37"/>
    <mergeCell ref="O38:O40"/>
    <mergeCell ref="P38:P40"/>
    <mergeCell ref="B41:B43"/>
    <mergeCell ref="C41:C43"/>
    <mergeCell ref="D41:D43"/>
    <mergeCell ref="E41:E43"/>
    <mergeCell ref="B38:B40"/>
    <mergeCell ref="P41:P43"/>
    <mergeCell ref="F38:F40"/>
    <mergeCell ref="I38:I40"/>
    <mergeCell ref="H41:H43"/>
    <mergeCell ref="H38:H40"/>
    <mergeCell ref="O32:O34"/>
    <mergeCell ref="D32:D34"/>
    <mergeCell ref="E32:E34"/>
    <mergeCell ref="F32:F34"/>
    <mergeCell ref="I32:I34"/>
    <mergeCell ref="B32:B34"/>
    <mergeCell ref="C32:C34"/>
    <mergeCell ref="I35:I37"/>
    <mergeCell ref="H35:H37"/>
    <mergeCell ref="O41:O43"/>
    <mergeCell ref="P35:P37"/>
    <mergeCell ref="E47:E49"/>
    <mergeCell ref="E44:E46"/>
    <mergeCell ref="F41:F43"/>
    <mergeCell ref="I41:I43"/>
    <mergeCell ref="I47:I49"/>
    <mergeCell ref="B44:B46"/>
    <mergeCell ref="C44:C46"/>
    <mergeCell ref="D44:D46"/>
    <mergeCell ref="B50:B52"/>
    <mergeCell ref="C50:C52"/>
    <mergeCell ref="D50:D52"/>
    <mergeCell ref="B47:B49"/>
    <mergeCell ref="C47:C49"/>
    <mergeCell ref="E50:E52"/>
    <mergeCell ref="F47:F49"/>
    <mergeCell ref="D47:D49"/>
    <mergeCell ref="F50:F52"/>
    <mergeCell ref="I59:I61"/>
    <mergeCell ref="I50:I52"/>
    <mergeCell ref="H53:H55"/>
    <mergeCell ref="H50:H52"/>
    <mergeCell ref="H44:H46"/>
    <mergeCell ref="F44:F46"/>
    <mergeCell ref="I44:I46"/>
    <mergeCell ref="H56:H58"/>
    <mergeCell ref="F56:F58"/>
    <mergeCell ref="I56:I58"/>
    <mergeCell ref="P53:P55"/>
    <mergeCell ref="O53:O55"/>
    <mergeCell ref="O56:O58"/>
    <mergeCell ref="P56:P58"/>
    <mergeCell ref="P59:P61"/>
    <mergeCell ref="O59:O61"/>
    <mergeCell ref="I53:I55"/>
    <mergeCell ref="H59:H61"/>
    <mergeCell ref="O44:O46"/>
    <mergeCell ref="P44:P46"/>
    <mergeCell ref="H47:H49"/>
    <mergeCell ref="P47:P49"/>
    <mergeCell ref="O47:O49"/>
    <mergeCell ref="O50:O52"/>
    <mergeCell ref="P50:P52"/>
    <mergeCell ref="J47:J49"/>
    <mergeCell ref="M47:M49"/>
    <mergeCell ref="N47:N49"/>
    <mergeCell ref="J50:J52"/>
    <mergeCell ref="M50:M52"/>
    <mergeCell ref="N50:N52"/>
    <mergeCell ref="J53:J55"/>
    <mergeCell ref="E59:E61"/>
    <mergeCell ref="B56:B58"/>
    <mergeCell ref="C56:C58"/>
    <mergeCell ref="D56:D58"/>
    <mergeCell ref="B59:B61"/>
    <mergeCell ref="C59:C61"/>
    <mergeCell ref="D59:D61"/>
    <mergeCell ref="E56:E58"/>
    <mergeCell ref="B53:B55"/>
    <mergeCell ref="C53:C55"/>
    <mergeCell ref="D53:D55"/>
    <mergeCell ref="E53:E55"/>
    <mergeCell ref="F53:F55"/>
    <mergeCell ref="B65:B67"/>
    <mergeCell ref="C65:C67"/>
    <mergeCell ref="D65:D67"/>
    <mergeCell ref="E65:E67"/>
    <mergeCell ref="E62:E64"/>
    <mergeCell ref="F59:F61"/>
    <mergeCell ref="B62:B64"/>
    <mergeCell ref="C62:C64"/>
    <mergeCell ref="D62:D64"/>
    <mergeCell ref="H71:H73"/>
    <mergeCell ref="O62:O64"/>
    <mergeCell ref="P62:P64"/>
    <mergeCell ref="E68:E70"/>
    <mergeCell ref="F65:F67"/>
    <mergeCell ref="I65:I67"/>
    <mergeCell ref="F62:F64"/>
    <mergeCell ref="I62:I64"/>
    <mergeCell ref="H65:H67"/>
    <mergeCell ref="H62:H64"/>
    <mergeCell ref="H68:H70"/>
    <mergeCell ref="F68:F70"/>
    <mergeCell ref="I68:I70"/>
    <mergeCell ref="P65:P67"/>
    <mergeCell ref="O65:O67"/>
    <mergeCell ref="O68:O70"/>
    <mergeCell ref="P68:P70"/>
    <mergeCell ref="P71:P73"/>
    <mergeCell ref="O71:O73"/>
    <mergeCell ref="J71:J73"/>
    <mergeCell ref="M71:M73"/>
    <mergeCell ref="N71:N73"/>
    <mergeCell ref="O74:O76"/>
    <mergeCell ref="P74:P76"/>
    <mergeCell ref="F74:F76"/>
    <mergeCell ref="I74:I76"/>
    <mergeCell ref="H77:H79"/>
    <mergeCell ref="H74:H76"/>
    <mergeCell ref="H80:H82"/>
    <mergeCell ref="F80:F82"/>
    <mergeCell ref="I80:I82"/>
    <mergeCell ref="P77:P79"/>
    <mergeCell ref="O77:O79"/>
    <mergeCell ref="O80:O82"/>
    <mergeCell ref="P80:P82"/>
    <mergeCell ref="E71:E73"/>
    <mergeCell ref="B68:B70"/>
    <mergeCell ref="C68:C70"/>
    <mergeCell ref="D68:D70"/>
    <mergeCell ref="B74:B76"/>
    <mergeCell ref="C74:C76"/>
    <mergeCell ref="D74:D76"/>
    <mergeCell ref="B71:B73"/>
    <mergeCell ref="C71:C73"/>
    <mergeCell ref="I71:I73"/>
    <mergeCell ref="B77:B79"/>
    <mergeCell ref="C77:C79"/>
    <mergeCell ref="D77:D79"/>
    <mergeCell ref="E77:E79"/>
    <mergeCell ref="E74:E76"/>
    <mergeCell ref="F71:F73"/>
    <mergeCell ref="D71:D73"/>
    <mergeCell ref="B80:B82"/>
    <mergeCell ref="C80:C82"/>
    <mergeCell ref="D80:D82"/>
    <mergeCell ref="B83:B85"/>
    <mergeCell ref="C83:C85"/>
    <mergeCell ref="D83:D85"/>
    <mergeCell ref="E80:E82"/>
    <mergeCell ref="B89:B91"/>
    <mergeCell ref="C89:C91"/>
    <mergeCell ref="D89:D91"/>
    <mergeCell ref="E89:E91"/>
    <mergeCell ref="E86:E88"/>
    <mergeCell ref="F83:F85"/>
    <mergeCell ref="B86:B88"/>
    <mergeCell ref="C86:C88"/>
    <mergeCell ref="D86:D88"/>
    <mergeCell ref="O86:O88"/>
    <mergeCell ref="F89:F91"/>
    <mergeCell ref="I89:I91"/>
    <mergeCell ref="F86:F88"/>
    <mergeCell ref="I86:I88"/>
    <mergeCell ref="H89:H91"/>
    <mergeCell ref="H86:H88"/>
    <mergeCell ref="H92:H94"/>
    <mergeCell ref="F92:F94"/>
    <mergeCell ref="I92:I94"/>
    <mergeCell ref="P89:P91"/>
    <mergeCell ref="O89:O91"/>
    <mergeCell ref="O92:O94"/>
    <mergeCell ref="P92:P94"/>
    <mergeCell ref="E95:E97"/>
    <mergeCell ref="P95:P97"/>
    <mergeCell ref="O95:O97"/>
    <mergeCell ref="I83:I85"/>
    <mergeCell ref="P83:P85"/>
    <mergeCell ref="O83:O85"/>
    <mergeCell ref="I77:I79"/>
    <mergeCell ref="H83:H85"/>
    <mergeCell ref="E83:E85"/>
    <mergeCell ref="P86:P88"/>
    <mergeCell ref="F77:F79"/>
    <mergeCell ref="J92:J94"/>
    <mergeCell ref="M92:M94"/>
    <mergeCell ref="N92:N94"/>
    <mergeCell ref="J95:J97"/>
    <mergeCell ref="M95:M97"/>
    <mergeCell ref="N95:N97"/>
    <mergeCell ref="K92:K94"/>
    <mergeCell ref="L92:L94"/>
    <mergeCell ref="K95:K97"/>
    <mergeCell ref="L95:L97"/>
    <mergeCell ref="O98:O100"/>
    <mergeCell ref="P98:P100"/>
    <mergeCell ref="F98:F100"/>
    <mergeCell ref="I98:I100"/>
    <mergeCell ref="H101:H103"/>
    <mergeCell ref="H98:H100"/>
    <mergeCell ref="H104:H106"/>
    <mergeCell ref="F104:F106"/>
    <mergeCell ref="I104:I106"/>
    <mergeCell ref="P101:P103"/>
    <mergeCell ref="O101:O103"/>
    <mergeCell ref="O104:O106"/>
    <mergeCell ref="P104:P106"/>
    <mergeCell ref="B92:B94"/>
    <mergeCell ref="C92:C94"/>
    <mergeCell ref="D92:D94"/>
    <mergeCell ref="B98:B100"/>
    <mergeCell ref="C98:C100"/>
    <mergeCell ref="D98:D100"/>
    <mergeCell ref="B95:B97"/>
    <mergeCell ref="C95:C97"/>
    <mergeCell ref="I95:I97"/>
    <mergeCell ref="B101:B103"/>
    <mergeCell ref="C101:C103"/>
    <mergeCell ref="D101:D103"/>
    <mergeCell ref="E101:E103"/>
    <mergeCell ref="E98:E100"/>
    <mergeCell ref="F95:F97"/>
    <mergeCell ref="D95:D97"/>
    <mergeCell ref="F101:F103"/>
    <mergeCell ref="H95:H97"/>
    <mergeCell ref="E92:E94"/>
    <mergeCell ref="I107:I109"/>
    <mergeCell ref="P107:P109"/>
    <mergeCell ref="O107:O109"/>
    <mergeCell ref="I101:I103"/>
    <mergeCell ref="H107:H109"/>
    <mergeCell ref="E107:E109"/>
    <mergeCell ref="B104:B106"/>
    <mergeCell ref="C104:C106"/>
    <mergeCell ref="D104:D106"/>
    <mergeCell ref="B107:B109"/>
    <mergeCell ref="C107:C109"/>
    <mergeCell ref="D107:D109"/>
    <mergeCell ref="E104:E106"/>
    <mergeCell ref="B113:B115"/>
    <mergeCell ref="C113:C115"/>
    <mergeCell ref="D113:D115"/>
    <mergeCell ref="E113:E115"/>
    <mergeCell ref="E110:E112"/>
    <mergeCell ref="F107:F109"/>
    <mergeCell ref="B110:B112"/>
    <mergeCell ref="C110:C112"/>
    <mergeCell ref="D110:D112"/>
    <mergeCell ref="O110:O112"/>
    <mergeCell ref="P110:P112"/>
    <mergeCell ref="E116:E118"/>
    <mergeCell ref="F113:F115"/>
    <mergeCell ref="I113:I115"/>
    <mergeCell ref="F110:F112"/>
    <mergeCell ref="I110:I112"/>
    <mergeCell ref="H113:H115"/>
    <mergeCell ref="H110:H112"/>
    <mergeCell ref="H116:H118"/>
    <mergeCell ref="F116:F118"/>
    <mergeCell ref="I116:I118"/>
    <mergeCell ref="P113:P115"/>
    <mergeCell ref="O113:O115"/>
    <mergeCell ref="O116:O118"/>
    <mergeCell ref="P116:P118"/>
    <mergeCell ref="B116:B118"/>
    <mergeCell ref="C116:C118"/>
    <mergeCell ref="D116:D118"/>
    <mergeCell ref="J116:J118"/>
    <mergeCell ref="M116:M118"/>
    <mergeCell ref="N116:N118"/>
    <mergeCell ref="K116:K118"/>
    <mergeCell ref="L116:L118"/>
    <mergeCell ref="B122:B124"/>
    <mergeCell ref="C122:C124"/>
    <mergeCell ref="D122:D124"/>
    <mergeCell ref="B119:B121"/>
    <mergeCell ref="C119:C121"/>
    <mergeCell ref="D119:D121"/>
    <mergeCell ref="E122:E124"/>
    <mergeCell ref="F119:F121"/>
    <mergeCell ref="I119:I121"/>
    <mergeCell ref="H119:H121"/>
    <mergeCell ref="F122:F124"/>
    <mergeCell ref="I122:I124"/>
    <mergeCell ref="E119:E121"/>
    <mergeCell ref="P119:P121"/>
    <mergeCell ref="O119:O121"/>
    <mergeCell ref="O122:O124"/>
    <mergeCell ref="P122:P124"/>
    <mergeCell ref="H122:H124"/>
    <mergeCell ref="J119:J121"/>
    <mergeCell ref="M119:M121"/>
    <mergeCell ref="N119:N121"/>
    <mergeCell ref="J122:J124"/>
    <mergeCell ref="M122:M124"/>
    <mergeCell ref="N122:N124"/>
    <mergeCell ref="K119:K121"/>
    <mergeCell ref="L119:L121"/>
    <mergeCell ref="K122:K124"/>
    <mergeCell ref="L122:L124"/>
    <mergeCell ref="I131:I133"/>
    <mergeCell ref="B128:B130"/>
    <mergeCell ref="C128:C130"/>
    <mergeCell ref="D128:D130"/>
    <mergeCell ref="E128:E130"/>
    <mergeCell ref="B125:B127"/>
    <mergeCell ref="C125:C127"/>
    <mergeCell ref="D125:D127"/>
    <mergeCell ref="E125:E127"/>
    <mergeCell ref="P125:P127"/>
    <mergeCell ref="O125:O127"/>
    <mergeCell ref="O128:O130"/>
    <mergeCell ref="P128:P130"/>
    <mergeCell ref="H125:H127"/>
    <mergeCell ref="F128:F130"/>
    <mergeCell ref="I128:I130"/>
    <mergeCell ref="H128:H130"/>
    <mergeCell ref="F125:F127"/>
    <mergeCell ref="I125:I127"/>
    <mergeCell ref="H131:H133"/>
    <mergeCell ref="B131:B133"/>
    <mergeCell ref="C131:C133"/>
    <mergeCell ref="D131:D133"/>
    <mergeCell ref="E131:E133"/>
    <mergeCell ref="P131:P133"/>
    <mergeCell ref="O131:O133"/>
    <mergeCell ref="F131:F133"/>
    <mergeCell ref="J125:J127"/>
    <mergeCell ref="M125:M127"/>
    <mergeCell ref="N125:N127"/>
    <mergeCell ref="J128:J130"/>
    <mergeCell ref="M128:M130"/>
    <mergeCell ref="H134:H136"/>
    <mergeCell ref="B140:B142"/>
    <mergeCell ref="C140:C142"/>
    <mergeCell ref="B137:B139"/>
    <mergeCell ref="C137:C139"/>
    <mergeCell ref="D137:D139"/>
    <mergeCell ref="E137:E139"/>
    <mergeCell ref="D140:D142"/>
    <mergeCell ref="E140:E142"/>
    <mergeCell ref="P137:P139"/>
    <mergeCell ref="F140:F142"/>
    <mergeCell ref="I140:I142"/>
    <mergeCell ref="P140:P142"/>
    <mergeCell ref="O137:O139"/>
    <mergeCell ref="O140:O142"/>
    <mergeCell ref="H140:H142"/>
    <mergeCell ref="B134:B136"/>
    <mergeCell ref="C134:C136"/>
    <mergeCell ref="D134:D136"/>
    <mergeCell ref="E134:E136"/>
    <mergeCell ref="P134:P136"/>
    <mergeCell ref="F134:F136"/>
    <mergeCell ref="I134:I136"/>
    <mergeCell ref="O134:O136"/>
    <mergeCell ref="D143:D145"/>
    <mergeCell ref="E143:E145"/>
    <mergeCell ref="D146:D148"/>
    <mergeCell ref="E146:E148"/>
    <mergeCell ref="B146:B148"/>
    <mergeCell ref="C146:C148"/>
    <mergeCell ref="B143:B145"/>
    <mergeCell ref="C143:C145"/>
    <mergeCell ref="P143:P145"/>
    <mergeCell ref="F146:F148"/>
    <mergeCell ref="I146:I148"/>
    <mergeCell ref="P146:P148"/>
    <mergeCell ref="O143:O145"/>
    <mergeCell ref="O146:O148"/>
    <mergeCell ref="F143:F145"/>
    <mergeCell ref="I143:I145"/>
    <mergeCell ref="F137:F139"/>
    <mergeCell ref="I137:I139"/>
    <mergeCell ref="D155:D157"/>
    <mergeCell ref="E155:E157"/>
    <mergeCell ref="D158:D160"/>
    <mergeCell ref="E158:E160"/>
    <mergeCell ref="B158:B160"/>
    <mergeCell ref="C158:C160"/>
    <mergeCell ref="B155:B157"/>
    <mergeCell ref="C155:C157"/>
    <mergeCell ref="P155:P157"/>
    <mergeCell ref="F158:F160"/>
    <mergeCell ref="I158:I160"/>
    <mergeCell ref="P158:P160"/>
    <mergeCell ref="O155:O157"/>
    <mergeCell ref="O158:O160"/>
    <mergeCell ref="F155:F157"/>
    <mergeCell ref="I155:I157"/>
    <mergeCell ref="D149:D151"/>
    <mergeCell ref="E149:E151"/>
    <mergeCell ref="D152:D154"/>
    <mergeCell ref="E152:E154"/>
    <mergeCell ref="B152:B154"/>
    <mergeCell ref="C152:C154"/>
    <mergeCell ref="B149:B151"/>
    <mergeCell ref="C149:C151"/>
    <mergeCell ref="P149:P151"/>
    <mergeCell ref="F152:F154"/>
    <mergeCell ref="I152:I154"/>
    <mergeCell ref="P152:P154"/>
    <mergeCell ref="O149:O151"/>
    <mergeCell ref="O152:O154"/>
    <mergeCell ref="F149:F151"/>
    <mergeCell ref="I149:I151"/>
    <mergeCell ref="D167:D169"/>
    <mergeCell ref="E167:E169"/>
    <mergeCell ref="D170:D172"/>
    <mergeCell ref="E170:E172"/>
    <mergeCell ref="B170:B172"/>
    <mergeCell ref="C170:C172"/>
    <mergeCell ref="B167:B169"/>
    <mergeCell ref="C167:C169"/>
    <mergeCell ref="P167:P169"/>
    <mergeCell ref="F170:F172"/>
    <mergeCell ref="I170:I172"/>
    <mergeCell ref="P170:P172"/>
    <mergeCell ref="O167:O169"/>
    <mergeCell ref="O170:O172"/>
    <mergeCell ref="F167:F169"/>
    <mergeCell ref="I167:I169"/>
    <mergeCell ref="D161:D163"/>
    <mergeCell ref="E161:E163"/>
    <mergeCell ref="D164:D166"/>
    <mergeCell ref="E164:E166"/>
    <mergeCell ref="B164:B166"/>
    <mergeCell ref="C164:C166"/>
    <mergeCell ref="B161:B163"/>
    <mergeCell ref="C161:C163"/>
    <mergeCell ref="P161:P163"/>
    <mergeCell ref="F164:F166"/>
    <mergeCell ref="I164:I166"/>
    <mergeCell ref="P164:P166"/>
    <mergeCell ref="O161:O163"/>
    <mergeCell ref="O164:O166"/>
    <mergeCell ref="F161:F163"/>
    <mergeCell ref="I161:I163"/>
    <mergeCell ref="D179:D181"/>
    <mergeCell ref="E179:E181"/>
    <mergeCell ref="D182:D184"/>
    <mergeCell ref="E182:E184"/>
    <mergeCell ref="B182:B184"/>
    <mergeCell ref="C182:C184"/>
    <mergeCell ref="B179:B181"/>
    <mergeCell ref="C179:C181"/>
    <mergeCell ref="P179:P181"/>
    <mergeCell ref="F182:F184"/>
    <mergeCell ref="I182:I184"/>
    <mergeCell ref="P182:P184"/>
    <mergeCell ref="O179:O181"/>
    <mergeCell ref="O182:O184"/>
    <mergeCell ref="F179:F181"/>
    <mergeCell ref="I179:I181"/>
    <mergeCell ref="D173:D175"/>
    <mergeCell ref="E173:E175"/>
    <mergeCell ref="D176:D178"/>
    <mergeCell ref="E176:E178"/>
    <mergeCell ref="B176:B178"/>
    <mergeCell ref="C176:C178"/>
    <mergeCell ref="B173:B175"/>
    <mergeCell ref="C173:C175"/>
    <mergeCell ref="P173:P175"/>
    <mergeCell ref="F176:F178"/>
    <mergeCell ref="I176:I178"/>
    <mergeCell ref="P176:P178"/>
    <mergeCell ref="O173:O175"/>
    <mergeCell ref="O176:O178"/>
    <mergeCell ref="F173:F175"/>
    <mergeCell ref="I173:I175"/>
    <mergeCell ref="D191:D193"/>
    <mergeCell ref="E191:E193"/>
    <mergeCell ref="D194:D196"/>
    <mergeCell ref="E194:E196"/>
    <mergeCell ref="B194:B196"/>
    <mergeCell ref="C194:C196"/>
    <mergeCell ref="B191:B193"/>
    <mergeCell ref="C191:C193"/>
    <mergeCell ref="P191:P193"/>
    <mergeCell ref="F194:F196"/>
    <mergeCell ref="I194:I196"/>
    <mergeCell ref="P194:P196"/>
    <mergeCell ref="O191:O193"/>
    <mergeCell ref="O194:O196"/>
    <mergeCell ref="F191:F193"/>
    <mergeCell ref="I191:I193"/>
    <mergeCell ref="D185:D187"/>
    <mergeCell ref="E185:E187"/>
    <mergeCell ref="D188:D190"/>
    <mergeCell ref="E188:E190"/>
    <mergeCell ref="B188:B190"/>
    <mergeCell ref="C188:C190"/>
    <mergeCell ref="B185:B187"/>
    <mergeCell ref="C185:C187"/>
    <mergeCell ref="P185:P187"/>
    <mergeCell ref="F188:F190"/>
    <mergeCell ref="I188:I190"/>
    <mergeCell ref="P188:P190"/>
    <mergeCell ref="O185:O187"/>
    <mergeCell ref="O188:O190"/>
    <mergeCell ref="F185:F187"/>
    <mergeCell ref="I185:I187"/>
    <mergeCell ref="D203:D205"/>
    <mergeCell ref="E203:E205"/>
    <mergeCell ref="D206:D208"/>
    <mergeCell ref="E206:E208"/>
    <mergeCell ref="B206:B208"/>
    <mergeCell ref="C206:C208"/>
    <mergeCell ref="B203:B205"/>
    <mergeCell ref="C203:C205"/>
    <mergeCell ref="P203:P205"/>
    <mergeCell ref="F206:F208"/>
    <mergeCell ref="I206:I208"/>
    <mergeCell ref="P206:P208"/>
    <mergeCell ref="O203:O205"/>
    <mergeCell ref="O206:O208"/>
    <mergeCell ref="F203:F205"/>
    <mergeCell ref="I203:I205"/>
    <mergeCell ref="D197:D199"/>
    <mergeCell ref="E197:E199"/>
    <mergeCell ref="D200:D202"/>
    <mergeCell ref="E200:E202"/>
    <mergeCell ref="B200:B202"/>
    <mergeCell ref="C200:C202"/>
    <mergeCell ref="B197:B199"/>
    <mergeCell ref="C197:C199"/>
    <mergeCell ref="P197:P199"/>
    <mergeCell ref="F200:F202"/>
    <mergeCell ref="I200:I202"/>
    <mergeCell ref="P200:P202"/>
    <mergeCell ref="O197:O199"/>
    <mergeCell ref="O200:O202"/>
    <mergeCell ref="F197:F199"/>
    <mergeCell ref="I197:I199"/>
    <mergeCell ref="D215:D217"/>
    <mergeCell ref="E215:E217"/>
    <mergeCell ref="D218:D220"/>
    <mergeCell ref="E218:E220"/>
    <mergeCell ref="B218:B220"/>
    <mergeCell ref="C218:C220"/>
    <mergeCell ref="B215:B217"/>
    <mergeCell ref="C215:C217"/>
    <mergeCell ref="P215:P217"/>
    <mergeCell ref="F218:F220"/>
    <mergeCell ref="I218:I220"/>
    <mergeCell ref="P218:P220"/>
    <mergeCell ref="O215:O217"/>
    <mergeCell ref="O218:O220"/>
    <mergeCell ref="F215:F217"/>
    <mergeCell ref="I215:I217"/>
    <mergeCell ref="D209:D211"/>
    <mergeCell ref="E209:E211"/>
    <mergeCell ref="D212:D214"/>
    <mergeCell ref="E212:E214"/>
    <mergeCell ref="B212:B214"/>
    <mergeCell ref="C212:C214"/>
    <mergeCell ref="B209:B211"/>
    <mergeCell ref="C209:C211"/>
    <mergeCell ref="P209:P211"/>
    <mergeCell ref="F212:F214"/>
    <mergeCell ref="I212:I214"/>
    <mergeCell ref="P212:P214"/>
    <mergeCell ref="O209:O211"/>
    <mergeCell ref="O212:O214"/>
    <mergeCell ref="F209:F211"/>
    <mergeCell ref="I209:I211"/>
    <mergeCell ref="D227:D229"/>
    <mergeCell ref="E227:E229"/>
    <mergeCell ref="D230:D232"/>
    <mergeCell ref="E230:E232"/>
    <mergeCell ref="B230:B232"/>
    <mergeCell ref="C230:C232"/>
    <mergeCell ref="B227:B229"/>
    <mergeCell ref="C227:C229"/>
    <mergeCell ref="P227:P229"/>
    <mergeCell ref="F230:F232"/>
    <mergeCell ref="I230:I232"/>
    <mergeCell ref="P230:P232"/>
    <mergeCell ref="O227:O229"/>
    <mergeCell ref="O230:O232"/>
    <mergeCell ref="F227:F229"/>
    <mergeCell ref="I227:I229"/>
    <mergeCell ref="D221:D223"/>
    <mergeCell ref="E221:E223"/>
    <mergeCell ref="D224:D226"/>
    <mergeCell ref="E224:E226"/>
    <mergeCell ref="B224:B226"/>
    <mergeCell ref="C224:C226"/>
    <mergeCell ref="B221:B223"/>
    <mergeCell ref="C221:C223"/>
    <mergeCell ref="P221:P223"/>
    <mergeCell ref="F224:F226"/>
    <mergeCell ref="I224:I226"/>
    <mergeCell ref="P224:P226"/>
    <mergeCell ref="O221:O223"/>
    <mergeCell ref="O224:O226"/>
    <mergeCell ref="F221:F223"/>
    <mergeCell ref="I221:I223"/>
    <mergeCell ref="D239:D241"/>
    <mergeCell ref="E239:E241"/>
    <mergeCell ref="D242:D244"/>
    <mergeCell ref="E242:E244"/>
    <mergeCell ref="B242:B244"/>
    <mergeCell ref="C242:C244"/>
    <mergeCell ref="B239:B241"/>
    <mergeCell ref="C239:C241"/>
    <mergeCell ref="P239:P241"/>
    <mergeCell ref="F242:F244"/>
    <mergeCell ref="I242:I244"/>
    <mergeCell ref="P242:P244"/>
    <mergeCell ref="O239:O241"/>
    <mergeCell ref="O242:O244"/>
    <mergeCell ref="F239:F241"/>
    <mergeCell ref="I239:I241"/>
    <mergeCell ref="D233:D235"/>
    <mergeCell ref="E233:E235"/>
    <mergeCell ref="D236:D238"/>
    <mergeCell ref="E236:E238"/>
    <mergeCell ref="B236:B238"/>
    <mergeCell ref="C236:C238"/>
    <mergeCell ref="B233:B235"/>
    <mergeCell ref="C233:C235"/>
    <mergeCell ref="P233:P235"/>
    <mergeCell ref="F236:F238"/>
    <mergeCell ref="I236:I238"/>
    <mergeCell ref="P236:P238"/>
    <mergeCell ref="O233:O235"/>
    <mergeCell ref="O236:O238"/>
    <mergeCell ref="F233:F235"/>
    <mergeCell ref="I233:I235"/>
    <mergeCell ref="D251:D253"/>
    <mergeCell ref="E251:E253"/>
    <mergeCell ref="D254:D256"/>
    <mergeCell ref="E254:E256"/>
    <mergeCell ref="B254:B256"/>
    <mergeCell ref="C254:C256"/>
    <mergeCell ref="B251:B253"/>
    <mergeCell ref="C251:C253"/>
    <mergeCell ref="P251:P253"/>
    <mergeCell ref="F254:F256"/>
    <mergeCell ref="I254:I256"/>
    <mergeCell ref="P254:P256"/>
    <mergeCell ref="O251:O253"/>
    <mergeCell ref="O254:O256"/>
    <mergeCell ref="F251:F253"/>
    <mergeCell ref="I251:I253"/>
    <mergeCell ref="D245:D247"/>
    <mergeCell ref="E245:E247"/>
    <mergeCell ref="D248:D250"/>
    <mergeCell ref="E248:E250"/>
    <mergeCell ref="B248:B250"/>
    <mergeCell ref="C248:C250"/>
    <mergeCell ref="B245:B247"/>
    <mergeCell ref="C245:C247"/>
    <mergeCell ref="P245:P247"/>
    <mergeCell ref="F248:F250"/>
    <mergeCell ref="I248:I250"/>
    <mergeCell ref="P248:P250"/>
    <mergeCell ref="O245:O247"/>
    <mergeCell ref="O248:O250"/>
    <mergeCell ref="F245:F247"/>
    <mergeCell ref="I245:I247"/>
    <mergeCell ref="D263:D265"/>
    <mergeCell ref="E263:E265"/>
    <mergeCell ref="D266:D268"/>
    <mergeCell ref="E266:E268"/>
    <mergeCell ref="B266:B268"/>
    <mergeCell ref="C266:C268"/>
    <mergeCell ref="B263:B265"/>
    <mergeCell ref="C263:C265"/>
    <mergeCell ref="P263:P265"/>
    <mergeCell ref="F266:F268"/>
    <mergeCell ref="I266:I268"/>
    <mergeCell ref="P266:P268"/>
    <mergeCell ref="O263:O265"/>
    <mergeCell ref="O266:O268"/>
    <mergeCell ref="F263:F265"/>
    <mergeCell ref="I263:I265"/>
    <mergeCell ref="D257:D259"/>
    <mergeCell ref="E257:E259"/>
    <mergeCell ref="D260:D262"/>
    <mergeCell ref="E260:E262"/>
    <mergeCell ref="B260:B262"/>
    <mergeCell ref="C260:C262"/>
    <mergeCell ref="B257:B259"/>
    <mergeCell ref="C257:C259"/>
    <mergeCell ref="P257:P259"/>
    <mergeCell ref="F260:F262"/>
    <mergeCell ref="I260:I262"/>
    <mergeCell ref="P260:P262"/>
    <mergeCell ref="O257:O259"/>
    <mergeCell ref="O260:O262"/>
    <mergeCell ref="F257:F259"/>
    <mergeCell ref="I257:I259"/>
    <mergeCell ref="D275:D277"/>
    <mergeCell ref="E275:E277"/>
    <mergeCell ref="D278:D280"/>
    <mergeCell ref="E278:E280"/>
    <mergeCell ref="B278:B280"/>
    <mergeCell ref="C278:C280"/>
    <mergeCell ref="B275:B277"/>
    <mergeCell ref="C275:C277"/>
    <mergeCell ref="P275:P277"/>
    <mergeCell ref="F278:F280"/>
    <mergeCell ref="I278:I280"/>
    <mergeCell ref="P278:P280"/>
    <mergeCell ref="O275:O277"/>
    <mergeCell ref="O278:O280"/>
    <mergeCell ref="F275:F277"/>
    <mergeCell ref="I275:I277"/>
    <mergeCell ref="D269:D271"/>
    <mergeCell ref="E269:E271"/>
    <mergeCell ref="D272:D274"/>
    <mergeCell ref="E272:E274"/>
    <mergeCell ref="B272:B274"/>
    <mergeCell ref="C272:C274"/>
    <mergeCell ref="B269:B271"/>
    <mergeCell ref="C269:C271"/>
    <mergeCell ref="P269:P271"/>
    <mergeCell ref="F272:F274"/>
    <mergeCell ref="I272:I274"/>
    <mergeCell ref="P272:P274"/>
    <mergeCell ref="O269:O271"/>
    <mergeCell ref="O272:O274"/>
    <mergeCell ref="F269:F271"/>
    <mergeCell ref="I269:I271"/>
    <mergeCell ref="D287:D289"/>
    <mergeCell ref="E287:E289"/>
    <mergeCell ref="D290:D292"/>
    <mergeCell ref="E290:E292"/>
    <mergeCell ref="B290:B292"/>
    <mergeCell ref="C290:C292"/>
    <mergeCell ref="B287:B289"/>
    <mergeCell ref="C287:C289"/>
    <mergeCell ref="P287:P289"/>
    <mergeCell ref="F290:F292"/>
    <mergeCell ref="I290:I292"/>
    <mergeCell ref="P290:P292"/>
    <mergeCell ref="O287:O289"/>
    <mergeCell ref="O290:O292"/>
    <mergeCell ref="F287:F289"/>
    <mergeCell ref="I287:I289"/>
    <mergeCell ref="D281:D283"/>
    <mergeCell ref="E281:E283"/>
    <mergeCell ref="D284:D286"/>
    <mergeCell ref="E284:E286"/>
    <mergeCell ref="B284:B286"/>
    <mergeCell ref="C284:C286"/>
    <mergeCell ref="B281:B283"/>
    <mergeCell ref="C281:C283"/>
    <mergeCell ref="P281:P283"/>
    <mergeCell ref="F284:F286"/>
    <mergeCell ref="I284:I286"/>
    <mergeCell ref="P284:P286"/>
    <mergeCell ref="O281:O283"/>
    <mergeCell ref="O284:O286"/>
    <mergeCell ref="F281:F283"/>
    <mergeCell ref="I281:I283"/>
    <mergeCell ref="D299:D301"/>
    <mergeCell ref="E299:E301"/>
    <mergeCell ref="D302:D304"/>
    <mergeCell ref="E302:E304"/>
    <mergeCell ref="B302:B304"/>
    <mergeCell ref="C302:C304"/>
    <mergeCell ref="B299:B301"/>
    <mergeCell ref="C299:C301"/>
    <mergeCell ref="P299:P301"/>
    <mergeCell ref="F302:F304"/>
    <mergeCell ref="I302:I304"/>
    <mergeCell ref="P302:P304"/>
    <mergeCell ref="O299:O301"/>
    <mergeCell ref="O302:O304"/>
    <mergeCell ref="F299:F301"/>
    <mergeCell ref="I299:I301"/>
    <mergeCell ref="D293:D295"/>
    <mergeCell ref="E293:E295"/>
    <mergeCell ref="D296:D298"/>
    <mergeCell ref="E296:E298"/>
    <mergeCell ref="B296:B298"/>
    <mergeCell ref="C296:C298"/>
    <mergeCell ref="B293:B295"/>
    <mergeCell ref="C293:C295"/>
    <mergeCell ref="P293:P295"/>
    <mergeCell ref="F296:F298"/>
    <mergeCell ref="I296:I298"/>
    <mergeCell ref="P296:P298"/>
    <mergeCell ref="O293:O295"/>
    <mergeCell ref="O296:O298"/>
    <mergeCell ref="F293:F295"/>
    <mergeCell ref="I293:I295"/>
    <mergeCell ref="D311:D313"/>
    <mergeCell ref="E311:E313"/>
    <mergeCell ref="D314:D316"/>
    <mergeCell ref="E314:E316"/>
    <mergeCell ref="B314:B316"/>
    <mergeCell ref="C314:C316"/>
    <mergeCell ref="B311:B313"/>
    <mergeCell ref="C311:C313"/>
    <mergeCell ref="P311:P313"/>
    <mergeCell ref="F314:F316"/>
    <mergeCell ref="I314:I316"/>
    <mergeCell ref="P314:P316"/>
    <mergeCell ref="O311:O313"/>
    <mergeCell ref="O314:O316"/>
    <mergeCell ref="F311:F313"/>
    <mergeCell ref="I311:I313"/>
    <mergeCell ref="D305:D307"/>
    <mergeCell ref="E305:E307"/>
    <mergeCell ref="D308:D310"/>
    <mergeCell ref="E308:E310"/>
    <mergeCell ref="B308:B310"/>
    <mergeCell ref="C308:C310"/>
    <mergeCell ref="B305:B307"/>
    <mergeCell ref="C305:C307"/>
    <mergeCell ref="P305:P307"/>
    <mergeCell ref="F308:F310"/>
    <mergeCell ref="I308:I310"/>
    <mergeCell ref="P308:P310"/>
    <mergeCell ref="O305:O307"/>
    <mergeCell ref="O308:O310"/>
    <mergeCell ref="F305:F307"/>
    <mergeCell ref="I305:I307"/>
    <mergeCell ref="D323:D325"/>
    <mergeCell ref="E323:E325"/>
    <mergeCell ref="D326:D328"/>
    <mergeCell ref="E326:E328"/>
    <mergeCell ref="B326:B328"/>
    <mergeCell ref="C326:C328"/>
    <mergeCell ref="B323:B325"/>
    <mergeCell ref="C323:C325"/>
    <mergeCell ref="P323:P325"/>
    <mergeCell ref="F326:F328"/>
    <mergeCell ref="I326:I328"/>
    <mergeCell ref="P326:P328"/>
    <mergeCell ref="O323:O325"/>
    <mergeCell ref="O326:O328"/>
    <mergeCell ref="F323:F325"/>
    <mergeCell ref="I323:I325"/>
    <mergeCell ref="D317:D319"/>
    <mergeCell ref="E317:E319"/>
    <mergeCell ref="D320:D322"/>
    <mergeCell ref="E320:E322"/>
    <mergeCell ref="B320:B322"/>
    <mergeCell ref="C320:C322"/>
    <mergeCell ref="B317:B319"/>
    <mergeCell ref="C317:C319"/>
    <mergeCell ref="P317:P319"/>
    <mergeCell ref="F320:F322"/>
    <mergeCell ref="I320:I322"/>
    <mergeCell ref="P320:P322"/>
    <mergeCell ref="O317:O319"/>
    <mergeCell ref="O320:O322"/>
    <mergeCell ref="F317:F319"/>
    <mergeCell ref="I317:I319"/>
    <mergeCell ref="D335:D337"/>
    <mergeCell ref="E335:E337"/>
    <mergeCell ref="D338:D340"/>
    <mergeCell ref="E338:E340"/>
    <mergeCell ref="B338:B340"/>
    <mergeCell ref="C338:C340"/>
    <mergeCell ref="B335:B337"/>
    <mergeCell ref="C335:C337"/>
    <mergeCell ref="P335:P337"/>
    <mergeCell ref="F338:F340"/>
    <mergeCell ref="I338:I340"/>
    <mergeCell ref="P338:P340"/>
    <mergeCell ref="O335:O337"/>
    <mergeCell ref="O338:O340"/>
    <mergeCell ref="F335:F337"/>
    <mergeCell ref="I335:I337"/>
    <mergeCell ref="D329:D331"/>
    <mergeCell ref="E329:E331"/>
    <mergeCell ref="D332:D334"/>
    <mergeCell ref="E332:E334"/>
    <mergeCell ref="B332:B334"/>
    <mergeCell ref="C332:C334"/>
    <mergeCell ref="B329:B331"/>
    <mergeCell ref="C329:C331"/>
    <mergeCell ref="P329:P331"/>
    <mergeCell ref="F332:F334"/>
    <mergeCell ref="I332:I334"/>
    <mergeCell ref="P332:P334"/>
    <mergeCell ref="O329:O331"/>
    <mergeCell ref="O332:O334"/>
    <mergeCell ref="F329:F331"/>
    <mergeCell ref="I329:I331"/>
    <mergeCell ref="D347:D349"/>
    <mergeCell ref="E347:E349"/>
    <mergeCell ref="D350:D352"/>
    <mergeCell ref="E350:E352"/>
    <mergeCell ref="B350:B352"/>
    <mergeCell ref="C350:C352"/>
    <mergeCell ref="B347:B349"/>
    <mergeCell ref="C347:C349"/>
    <mergeCell ref="P347:P349"/>
    <mergeCell ref="F350:F352"/>
    <mergeCell ref="I350:I352"/>
    <mergeCell ref="P350:P352"/>
    <mergeCell ref="O347:O349"/>
    <mergeCell ref="O350:O352"/>
    <mergeCell ref="F347:F349"/>
    <mergeCell ref="I347:I349"/>
    <mergeCell ref="D341:D343"/>
    <mergeCell ref="E341:E343"/>
    <mergeCell ref="D344:D346"/>
    <mergeCell ref="E344:E346"/>
    <mergeCell ref="B344:B346"/>
    <mergeCell ref="C344:C346"/>
    <mergeCell ref="B341:B343"/>
    <mergeCell ref="C341:C343"/>
    <mergeCell ref="P341:P343"/>
    <mergeCell ref="F344:F346"/>
    <mergeCell ref="I344:I346"/>
    <mergeCell ref="P344:P346"/>
    <mergeCell ref="O341:O343"/>
    <mergeCell ref="O344:O346"/>
    <mergeCell ref="F341:F343"/>
    <mergeCell ref="I341:I343"/>
    <mergeCell ref="D359:D361"/>
    <mergeCell ref="E359:E361"/>
    <mergeCell ref="D362:D364"/>
    <mergeCell ref="E362:E364"/>
    <mergeCell ref="B362:B364"/>
    <mergeCell ref="C362:C364"/>
    <mergeCell ref="B359:B361"/>
    <mergeCell ref="C359:C361"/>
    <mergeCell ref="P359:P361"/>
    <mergeCell ref="F362:F364"/>
    <mergeCell ref="I362:I364"/>
    <mergeCell ref="P362:P364"/>
    <mergeCell ref="O359:O361"/>
    <mergeCell ref="O362:O364"/>
    <mergeCell ref="F359:F361"/>
    <mergeCell ref="I359:I361"/>
    <mergeCell ref="D353:D355"/>
    <mergeCell ref="E353:E355"/>
    <mergeCell ref="D356:D358"/>
    <mergeCell ref="E356:E358"/>
    <mergeCell ref="B356:B358"/>
    <mergeCell ref="C356:C358"/>
    <mergeCell ref="B353:B355"/>
    <mergeCell ref="C353:C355"/>
    <mergeCell ref="P353:P355"/>
    <mergeCell ref="F356:F358"/>
    <mergeCell ref="I356:I358"/>
    <mergeCell ref="P356:P358"/>
    <mergeCell ref="O353:O355"/>
    <mergeCell ref="O356:O358"/>
    <mergeCell ref="F353:F355"/>
    <mergeCell ref="I353:I355"/>
    <mergeCell ref="D371:D373"/>
    <mergeCell ref="E371:E373"/>
    <mergeCell ref="D374:D376"/>
    <mergeCell ref="E374:E376"/>
    <mergeCell ref="B374:B376"/>
    <mergeCell ref="C374:C376"/>
    <mergeCell ref="B371:B373"/>
    <mergeCell ref="C371:C373"/>
    <mergeCell ref="P371:P373"/>
    <mergeCell ref="F374:F376"/>
    <mergeCell ref="I374:I376"/>
    <mergeCell ref="P374:P376"/>
    <mergeCell ref="O371:O373"/>
    <mergeCell ref="O374:O376"/>
    <mergeCell ref="F371:F373"/>
    <mergeCell ref="I371:I373"/>
    <mergeCell ref="D365:D367"/>
    <mergeCell ref="E365:E367"/>
    <mergeCell ref="D368:D370"/>
    <mergeCell ref="E368:E370"/>
    <mergeCell ref="B368:B370"/>
    <mergeCell ref="C368:C370"/>
    <mergeCell ref="B365:B367"/>
    <mergeCell ref="C365:C367"/>
    <mergeCell ref="P365:P367"/>
    <mergeCell ref="F368:F370"/>
    <mergeCell ref="I368:I370"/>
    <mergeCell ref="P368:P370"/>
    <mergeCell ref="O365:O367"/>
    <mergeCell ref="O368:O370"/>
    <mergeCell ref="F365:F367"/>
    <mergeCell ref="I365:I367"/>
    <mergeCell ref="D383:D385"/>
    <mergeCell ref="E383:E385"/>
    <mergeCell ref="D386:D388"/>
    <mergeCell ref="E386:E388"/>
    <mergeCell ref="B386:B388"/>
    <mergeCell ref="C386:C388"/>
    <mergeCell ref="B383:B385"/>
    <mergeCell ref="C383:C385"/>
    <mergeCell ref="P383:P385"/>
    <mergeCell ref="F386:F388"/>
    <mergeCell ref="I386:I388"/>
    <mergeCell ref="P386:P388"/>
    <mergeCell ref="O383:O385"/>
    <mergeCell ref="O386:O388"/>
    <mergeCell ref="F383:F385"/>
    <mergeCell ref="I383:I385"/>
    <mergeCell ref="D377:D379"/>
    <mergeCell ref="E377:E379"/>
    <mergeCell ref="D380:D382"/>
    <mergeCell ref="E380:E382"/>
    <mergeCell ref="B380:B382"/>
    <mergeCell ref="C380:C382"/>
    <mergeCell ref="B377:B379"/>
    <mergeCell ref="C377:C379"/>
    <mergeCell ref="P377:P379"/>
    <mergeCell ref="F380:F382"/>
    <mergeCell ref="I380:I382"/>
    <mergeCell ref="P380:P382"/>
    <mergeCell ref="O377:O379"/>
    <mergeCell ref="O380:O382"/>
    <mergeCell ref="F377:F379"/>
    <mergeCell ref="I377:I379"/>
    <mergeCell ref="D395:D397"/>
    <mergeCell ref="E395:E397"/>
    <mergeCell ref="D398:D400"/>
    <mergeCell ref="E398:E400"/>
    <mergeCell ref="B398:B400"/>
    <mergeCell ref="C398:C400"/>
    <mergeCell ref="B395:B397"/>
    <mergeCell ref="C395:C397"/>
    <mergeCell ref="P395:P397"/>
    <mergeCell ref="F398:F400"/>
    <mergeCell ref="I398:I400"/>
    <mergeCell ref="P398:P400"/>
    <mergeCell ref="O395:O397"/>
    <mergeCell ref="O398:O400"/>
    <mergeCell ref="F395:F397"/>
    <mergeCell ref="I395:I397"/>
    <mergeCell ref="D389:D391"/>
    <mergeCell ref="E389:E391"/>
    <mergeCell ref="D392:D394"/>
    <mergeCell ref="E392:E394"/>
    <mergeCell ref="B392:B394"/>
    <mergeCell ref="C392:C394"/>
    <mergeCell ref="B389:B391"/>
    <mergeCell ref="C389:C391"/>
    <mergeCell ref="P389:P391"/>
    <mergeCell ref="F392:F394"/>
    <mergeCell ref="I392:I394"/>
    <mergeCell ref="P392:P394"/>
    <mergeCell ref="O389:O391"/>
    <mergeCell ref="O392:O394"/>
    <mergeCell ref="F389:F391"/>
    <mergeCell ref="I389:I391"/>
    <mergeCell ref="D407:D409"/>
    <mergeCell ref="E407:E409"/>
    <mergeCell ref="D410:D412"/>
    <mergeCell ref="E410:E412"/>
    <mergeCell ref="B410:B412"/>
    <mergeCell ref="C410:C412"/>
    <mergeCell ref="B407:B409"/>
    <mergeCell ref="C407:C409"/>
    <mergeCell ref="P407:P409"/>
    <mergeCell ref="F410:F412"/>
    <mergeCell ref="I410:I412"/>
    <mergeCell ref="P410:P412"/>
    <mergeCell ref="O407:O409"/>
    <mergeCell ref="O410:O412"/>
    <mergeCell ref="F407:F409"/>
    <mergeCell ref="I407:I409"/>
    <mergeCell ref="D401:D403"/>
    <mergeCell ref="E401:E403"/>
    <mergeCell ref="D404:D406"/>
    <mergeCell ref="E404:E406"/>
    <mergeCell ref="B404:B406"/>
    <mergeCell ref="C404:C406"/>
    <mergeCell ref="B401:B403"/>
    <mergeCell ref="C401:C403"/>
    <mergeCell ref="P401:P403"/>
    <mergeCell ref="F404:F406"/>
    <mergeCell ref="I404:I406"/>
    <mergeCell ref="P404:P406"/>
    <mergeCell ref="O401:O403"/>
    <mergeCell ref="O404:O406"/>
    <mergeCell ref="F401:F403"/>
    <mergeCell ref="I401:I403"/>
    <mergeCell ref="D419:D421"/>
    <mergeCell ref="E419:E421"/>
    <mergeCell ref="D422:D424"/>
    <mergeCell ref="E422:E424"/>
    <mergeCell ref="B422:B424"/>
    <mergeCell ref="C422:C424"/>
    <mergeCell ref="B419:B421"/>
    <mergeCell ref="C419:C421"/>
    <mergeCell ref="P419:P421"/>
    <mergeCell ref="F422:F424"/>
    <mergeCell ref="I422:I424"/>
    <mergeCell ref="P422:P424"/>
    <mergeCell ref="O419:O421"/>
    <mergeCell ref="O422:O424"/>
    <mergeCell ref="F419:F421"/>
    <mergeCell ref="I419:I421"/>
    <mergeCell ref="D413:D415"/>
    <mergeCell ref="E413:E415"/>
    <mergeCell ref="D416:D418"/>
    <mergeCell ref="E416:E418"/>
    <mergeCell ref="B416:B418"/>
    <mergeCell ref="C416:C418"/>
    <mergeCell ref="B413:B415"/>
    <mergeCell ref="C413:C415"/>
    <mergeCell ref="P413:P415"/>
    <mergeCell ref="F416:F418"/>
    <mergeCell ref="I416:I418"/>
    <mergeCell ref="P416:P418"/>
    <mergeCell ref="O413:O415"/>
    <mergeCell ref="O416:O418"/>
    <mergeCell ref="F413:F415"/>
    <mergeCell ref="I413:I415"/>
    <mergeCell ref="D431:D433"/>
    <mergeCell ref="E431:E433"/>
    <mergeCell ref="D434:D436"/>
    <mergeCell ref="E434:E436"/>
    <mergeCell ref="B434:B436"/>
    <mergeCell ref="C434:C436"/>
    <mergeCell ref="B431:B433"/>
    <mergeCell ref="C431:C433"/>
    <mergeCell ref="P431:P433"/>
    <mergeCell ref="F434:F436"/>
    <mergeCell ref="I434:I436"/>
    <mergeCell ref="P434:P436"/>
    <mergeCell ref="O431:O433"/>
    <mergeCell ref="O434:O436"/>
    <mergeCell ref="F431:F433"/>
    <mergeCell ref="I431:I433"/>
    <mergeCell ref="D425:D427"/>
    <mergeCell ref="E425:E427"/>
    <mergeCell ref="D428:D430"/>
    <mergeCell ref="E428:E430"/>
    <mergeCell ref="B428:B430"/>
    <mergeCell ref="C428:C430"/>
    <mergeCell ref="B425:B427"/>
    <mergeCell ref="C425:C427"/>
    <mergeCell ref="P425:P427"/>
    <mergeCell ref="F428:F430"/>
    <mergeCell ref="I428:I430"/>
    <mergeCell ref="P428:P430"/>
    <mergeCell ref="O425:O427"/>
    <mergeCell ref="O428:O430"/>
    <mergeCell ref="F425:F427"/>
    <mergeCell ref="I425:I427"/>
    <mergeCell ref="D443:D445"/>
    <mergeCell ref="E443:E445"/>
    <mergeCell ref="D446:D448"/>
    <mergeCell ref="E446:E448"/>
    <mergeCell ref="B446:B448"/>
    <mergeCell ref="C446:C448"/>
    <mergeCell ref="B443:B445"/>
    <mergeCell ref="C443:C445"/>
    <mergeCell ref="P443:P445"/>
    <mergeCell ref="F446:F448"/>
    <mergeCell ref="I446:I448"/>
    <mergeCell ref="P446:P448"/>
    <mergeCell ref="O443:O445"/>
    <mergeCell ref="O446:O448"/>
    <mergeCell ref="F443:F445"/>
    <mergeCell ref="I443:I445"/>
    <mergeCell ref="D437:D439"/>
    <mergeCell ref="E437:E439"/>
    <mergeCell ref="D440:D442"/>
    <mergeCell ref="E440:E442"/>
    <mergeCell ref="B440:B442"/>
    <mergeCell ref="C440:C442"/>
    <mergeCell ref="B437:B439"/>
    <mergeCell ref="C437:C439"/>
    <mergeCell ref="P437:P439"/>
    <mergeCell ref="F440:F442"/>
    <mergeCell ref="I440:I442"/>
    <mergeCell ref="P440:P442"/>
    <mergeCell ref="O437:O439"/>
    <mergeCell ref="O440:O442"/>
    <mergeCell ref="F437:F439"/>
    <mergeCell ref="I437:I439"/>
    <mergeCell ref="D455:D457"/>
    <mergeCell ref="E455:E457"/>
    <mergeCell ref="D458:D460"/>
    <mergeCell ref="E458:E460"/>
    <mergeCell ref="B458:B460"/>
    <mergeCell ref="C458:C460"/>
    <mergeCell ref="B455:B457"/>
    <mergeCell ref="C455:C457"/>
    <mergeCell ref="P455:P457"/>
    <mergeCell ref="F458:F460"/>
    <mergeCell ref="I458:I460"/>
    <mergeCell ref="P458:P460"/>
    <mergeCell ref="O455:O457"/>
    <mergeCell ref="O458:O460"/>
    <mergeCell ref="F455:F457"/>
    <mergeCell ref="I455:I457"/>
    <mergeCell ref="D449:D451"/>
    <mergeCell ref="E449:E451"/>
    <mergeCell ref="D452:D454"/>
    <mergeCell ref="E452:E454"/>
    <mergeCell ref="B452:B454"/>
    <mergeCell ref="C452:C454"/>
    <mergeCell ref="B449:B451"/>
    <mergeCell ref="C449:C451"/>
    <mergeCell ref="P449:P451"/>
    <mergeCell ref="F452:F454"/>
    <mergeCell ref="I452:I454"/>
    <mergeCell ref="P452:P454"/>
    <mergeCell ref="O449:O451"/>
    <mergeCell ref="O452:O454"/>
    <mergeCell ref="F449:F451"/>
    <mergeCell ref="I449:I451"/>
    <mergeCell ref="D467:D469"/>
    <mergeCell ref="E467:E469"/>
    <mergeCell ref="D470:D472"/>
    <mergeCell ref="E470:E472"/>
    <mergeCell ref="B470:B472"/>
    <mergeCell ref="C470:C472"/>
    <mergeCell ref="B467:B469"/>
    <mergeCell ref="C467:C469"/>
    <mergeCell ref="P467:P469"/>
    <mergeCell ref="F470:F472"/>
    <mergeCell ref="I470:I472"/>
    <mergeCell ref="P470:P472"/>
    <mergeCell ref="O467:O469"/>
    <mergeCell ref="O470:O472"/>
    <mergeCell ref="F467:F469"/>
    <mergeCell ref="I467:I469"/>
    <mergeCell ref="D461:D463"/>
    <mergeCell ref="E461:E463"/>
    <mergeCell ref="D464:D466"/>
    <mergeCell ref="E464:E466"/>
    <mergeCell ref="B464:B466"/>
    <mergeCell ref="C464:C466"/>
    <mergeCell ref="B461:B463"/>
    <mergeCell ref="C461:C463"/>
    <mergeCell ref="P461:P463"/>
    <mergeCell ref="F464:F466"/>
    <mergeCell ref="I464:I466"/>
    <mergeCell ref="P464:P466"/>
    <mergeCell ref="O461:O463"/>
    <mergeCell ref="O464:O466"/>
    <mergeCell ref="F461:F463"/>
    <mergeCell ref="I461:I463"/>
    <mergeCell ref="D479:D481"/>
    <mergeCell ref="E479:E481"/>
    <mergeCell ref="D482:D484"/>
    <mergeCell ref="E482:E484"/>
    <mergeCell ref="B482:B484"/>
    <mergeCell ref="C482:C484"/>
    <mergeCell ref="B479:B481"/>
    <mergeCell ref="C479:C481"/>
    <mergeCell ref="P479:P481"/>
    <mergeCell ref="F482:F484"/>
    <mergeCell ref="I482:I484"/>
    <mergeCell ref="P482:P484"/>
    <mergeCell ref="O479:O481"/>
    <mergeCell ref="O482:O484"/>
    <mergeCell ref="F479:F481"/>
    <mergeCell ref="I479:I481"/>
    <mergeCell ref="D473:D475"/>
    <mergeCell ref="E473:E475"/>
    <mergeCell ref="D476:D478"/>
    <mergeCell ref="E476:E478"/>
    <mergeCell ref="B476:B478"/>
    <mergeCell ref="C476:C478"/>
    <mergeCell ref="B473:B475"/>
    <mergeCell ref="C473:C475"/>
    <mergeCell ref="P473:P475"/>
    <mergeCell ref="F476:F478"/>
    <mergeCell ref="I476:I478"/>
    <mergeCell ref="P476:P478"/>
    <mergeCell ref="O473:O475"/>
    <mergeCell ref="O476:O478"/>
    <mergeCell ref="F473:F475"/>
    <mergeCell ref="I473:I475"/>
    <mergeCell ref="D491:D493"/>
    <mergeCell ref="E491:E493"/>
    <mergeCell ref="D494:D496"/>
    <mergeCell ref="E494:E496"/>
    <mergeCell ref="B494:B496"/>
    <mergeCell ref="C494:C496"/>
    <mergeCell ref="B491:B493"/>
    <mergeCell ref="C491:C493"/>
    <mergeCell ref="P491:P493"/>
    <mergeCell ref="F494:F496"/>
    <mergeCell ref="I494:I496"/>
    <mergeCell ref="P494:P496"/>
    <mergeCell ref="O491:O493"/>
    <mergeCell ref="O494:O496"/>
    <mergeCell ref="F491:F493"/>
    <mergeCell ref="I491:I493"/>
    <mergeCell ref="D485:D487"/>
    <mergeCell ref="E485:E487"/>
    <mergeCell ref="D488:D490"/>
    <mergeCell ref="E488:E490"/>
    <mergeCell ref="B488:B490"/>
    <mergeCell ref="C488:C490"/>
    <mergeCell ref="B485:B487"/>
    <mergeCell ref="C485:C487"/>
    <mergeCell ref="P485:P487"/>
    <mergeCell ref="F488:F490"/>
    <mergeCell ref="I488:I490"/>
    <mergeCell ref="P488:P490"/>
    <mergeCell ref="O485:O487"/>
    <mergeCell ref="O488:O490"/>
    <mergeCell ref="F485:F487"/>
    <mergeCell ref="I485:I487"/>
    <mergeCell ref="D503:D505"/>
    <mergeCell ref="E503:E505"/>
    <mergeCell ref="D506:D508"/>
    <mergeCell ref="E506:E508"/>
    <mergeCell ref="B506:B508"/>
    <mergeCell ref="C506:C508"/>
    <mergeCell ref="B503:B505"/>
    <mergeCell ref="C503:C505"/>
    <mergeCell ref="P503:P505"/>
    <mergeCell ref="F506:F508"/>
    <mergeCell ref="I506:I508"/>
    <mergeCell ref="P506:P508"/>
    <mergeCell ref="O503:O505"/>
    <mergeCell ref="O506:O508"/>
    <mergeCell ref="F503:F505"/>
    <mergeCell ref="I503:I505"/>
    <mergeCell ref="D497:D499"/>
    <mergeCell ref="E497:E499"/>
    <mergeCell ref="D500:D502"/>
    <mergeCell ref="E500:E502"/>
    <mergeCell ref="B500:B502"/>
    <mergeCell ref="C500:C502"/>
    <mergeCell ref="B497:B499"/>
    <mergeCell ref="C497:C499"/>
    <mergeCell ref="P497:P499"/>
    <mergeCell ref="F500:F502"/>
    <mergeCell ref="I500:I502"/>
    <mergeCell ref="P500:P502"/>
    <mergeCell ref="O497:O499"/>
    <mergeCell ref="O500:O502"/>
    <mergeCell ref="F497:F499"/>
    <mergeCell ref="I497:I499"/>
    <mergeCell ref="D515:D517"/>
    <mergeCell ref="E515:E517"/>
    <mergeCell ref="D518:D520"/>
    <mergeCell ref="E518:E520"/>
    <mergeCell ref="B518:B520"/>
    <mergeCell ref="C518:C520"/>
    <mergeCell ref="B515:B517"/>
    <mergeCell ref="C515:C517"/>
    <mergeCell ref="P515:P517"/>
    <mergeCell ref="F518:F520"/>
    <mergeCell ref="I518:I520"/>
    <mergeCell ref="P518:P520"/>
    <mergeCell ref="O515:O517"/>
    <mergeCell ref="O518:O520"/>
    <mergeCell ref="F515:F517"/>
    <mergeCell ref="I515:I517"/>
    <mergeCell ref="D509:D511"/>
    <mergeCell ref="E509:E511"/>
    <mergeCell ref="D512:D514"/>
    <mergeCell ref="E512:E514"/>
    <mergeCell ref="B512:B514"/>
    <mergeCell ref="C512:C514"/>
    <mergeCell ref="B509:B511"/>
    <mergeCell ref="C509:C511"/>
    <mergeCell ref="P509:P511"/>
    <mergeCell ref="F512:F514"/>
    <mergeCell ref="I512:I514"/>
    <mergeCell ref="P512:P514"/>
    <mergeCell ref="O509:O511"/>
    <mergeCell ref="O512:O514"/>
    <mergeCell ref="F509:F511"/>
    <mergeCell ref="I509:I511"/>
    <mergeCell ref="D527:D529"/>
    <mergeCell ref="E527:E529"/>
    <mergeCell ref="D530:D532"/>
    <mergeCell ref="E530:E532"/>
    <mergeCell ref="B530:B532"/>
    <mergeCell ref="C530:C532"/>
    <mergeCell ref="B527:B529"/>
    <mergeCell ref="C527:C529"/>
    <mergeCell ref="P527:P529"/>
    <mergeCell ref="F530:F532"/>
    <mergeCell ref="I530:I532"/>
    <mergeCell ref="P530:P532"/>
    <mergeCell ref="O527:O529"/>
    <mergeCell ref="O530:O532"/>
    <mergeCell ref="F527:F529"/>
    <mergeCell ref="I527:I529"/>
    <mergeCell ref="D521:D523"/>
    <mergeCell ref="E521:E523"/>
    <mergeCell ref="D524:D526"/>
    <mergeCell ref="E524:E526"/>
    <mergeCell ref="B524:B526"/>
    <mergeCell ref="C524:C526"/>
    <mergeCell ref="B521:B523"/>
    <mergeCell ref="C521:C523"/>
    <mergeCell ref="P521:P523"/>
    <mergeCell ref="F524:F526"/>
    <mergeCell ref="I524:I526"/>
    <mergeCell ref="P524:P526"/>
    <mergeCell ref="O521:O523"/>
    <mergeCell ref="O524:O526"/>
    <mergeCell ref="F521:F523"/>
    <mergeCell ref="I521:I523"/>
    <mergeCell ref="D539:D541"/>
    <mergeCell ref="E539:E541"/>
    <mergeCell ref="D542:D544"/>
    <mergeCell ref="E542:E544"/>
    <mergeCell ref="B542:B544"/>
    <mergeCell ref="C542:C544"/>
    <mergeCell ref="B539:B541"/>
    <mergeCell ref="C539:C541"/>
    <mergeCell ref="P539:P541"/>
    <mergeCell ref="F542:F544"/>
    <mergeCell ref="I542:I544"/>
    <mergeCell ref="P542:P544"/>
    <mergeCell ref="O539:O541"/>
    <mergeCell ref="O542:O544"/>
    <mergeCell ref="F539:F541"/>
    <mergeCell ref="I539:I541"/>
    <mergeCell ref="D533:D535"/>
    <mergeCell ref="E533:E535"/>
    <mergeCell ref="D536:D538"/>
    <mergeCell ref="E536:E538"/>
    <mergeCell ref="B536:B538"/>
    <mergeCell ref="C536:C538"/>
    <mergeCell ref="B533:B535"/>
    <mergeCell ref="C533:C535"/>
    <mergeCell ref="P533:P535"/>
    <mergeCell ref="F536:F538"/>
    <mergeCell ref="I536:I538"/>
    <mergeCell ref="P536:P538"/>
    <mergeCell ref="O533:O535"/>
    <mergeCell ref="O536:O538"/>
    <mergeCell ref="F533:F535"/>
    <mergeCell ref="I533:I535"/>
    <mergeCell ref="D551:D553"/>
    <mergeCell ref="E551:E553"/>
    <mergeCell ref="D554:D556"/>
    <mergeCell ref="E554:E556"/>
    <mergeCell ref="B554:B556"/>
    <mergeCell ref="C554:C556"/>
    <mergeCell ref="B551:B553"/>
    <mergeCell ref="C551:C553"/>
    <mergeCell ref="P551:P553"/>
    <mergeCell ref="F554:F556"/>
    <mergeCell ref="I554:I556"/>
    <mergeCell ref="P554:P556"/>
    <mergeCell ref="O551:O553"/>
    <mergeCell ref="O554:O556"/>
    <mergeCell ref="F551:F553"/>
    <mergeCell ref="I551:I553"/>
    <mergeCell ref="D545:D547"/>
    <mergeCell ref="E545:E547"/>
    <mergeCell ref="D548:D550"/>
    <mergeCell ref="E548:E550"/>
    <mergeCell ref="B548:B550"/>
    <mergeCell ref="C548:C550"/>
    <mergeCell ref="B545:B547"/>
    <mergeCell ref="C545:C547"/>
    <mergeCell ref="P545:P547"/>
    <mergeCell ref="F548:F550"/>
    <mergeCell ref="I548:I550"/>
    <mergeCell ref="P548:P550"/>
    <mergeCell ref="O545:O547"/>
    <mergeCell ref="O548:O550"/>
    <mergeCell ref="F545:F547"/>
    <mergeCell ref="I545:I547"/>
    <mergeCell ref="D563:D565"/>
    <mergeCell ref="E563:E565"/>
    <mergeCell ref="D566:D568"/>
    <mergeCell ref="E566:E568"/>
    <mergeCell ref="B566:B568"/>
    <mergeCell ref="C566:C568"/>
    <mergeCell ref="B563:B565"/>
    <mergeCell ref="C563:C565"/>
    <mergeCell ref="P563:P565"/>
    <mergeCell ref="F566:F568"/>
    <mergeCell ref="I566:I568"/>
    <mergeCell ref="P566:P568"/>
    <mergeCell ref="O563:O565"/>
    <mergeCell ref="O566:O568"/>
    <mergeCell ref="F563:F565"/>
    <mergeCell ref="I563:I565"/>
    <mergeCell ref="D557:D559"/>
    <mergeCell ref="E557:E559"/>
    <mergeCell ref="D560:D562"/>
    <mergeCell ref="E560:E562"/>
    <mergeCell ref="B560:B562"/>
    <mergeCell ref="C560:C562"/>
    <mergeCell ref="B557:B559"/>
    <mergeCell ref="C557:C559"/>
    <mergeCell ref="P557:P559"/>
    <mergeCell ref="F560:F562"/>
    <mergeCell ref="I560:I562"/>
    <mergeCell ref="P560:P562"/>
    <mergeCell ref="O557:O559"/>
    <mergeCell ref="O560:O562"/>
    <mergeCell ref="F557:F559"/>
    <mergeCell ref="I557:I559"/>
    <mergeCell ref="B572:B574"/>
    <mergeCell ref="C572:C574"/>
    <mergeCell ref="F584:F586"/>
    <mergeCell ref="I584:I586"/>
    <mergeCell ref="P584:P586"/>
    <mergeCell ref="O581:O583"/>
    <mergeCell ref="O584:O586"/>
    <mergeCell ref="F581:F583"/>
    <mergeCell ref="I581:I583"/>
    <mergeCell ref="B581:B583"/>
    <mergeCell ref="C581:C583"/>
    <mergeCell ref="D581:D583"/>
    <mergeCell ref="E581:E583"/>
    <mergeCell ref="B569:B571"/>
    <mergeCell ref="C569:C571"/>
    <mergeCell ref="D569:D571"/>
    <mergeCell ref="E569:E571"/>
    <mergeCell ref="D572:D574"/>
    <mergeCell ref="E572:E574"/>
    <mergeCell ref="D578:D580"/>
    <mergeCell ref="E578:E580"/>
    <mergeCell ref="P569:P571"/>
    <mergeCell ref="F572:F574"/>
    <mergeCell ref="I572:I574"/>
    <mergeCell ref="P572:P574"/>
    <mergeCell ref="O569:O571"/>
    <mergeCell ref="O572:O574"/>
    <mergeCell ref="D575:D577"/>
    <mergeCell ref="E575:E577"/>
    <mergeCell ref="F569:F571"/>
    <mergeCell ref="I569:I571"/>
    <mergeCell ref="B578:B580"/>
    <mergeCell ref="P578:P580"/>
    <mergeCell ref="O575:O577"/>
    <mergeCell ref="O578:O580"/>
    <mergeCell ref="F575:F577"/>
    <mergeCell ref="I575:I577"/>
    <mergeCell ref="P581:P583"/>
    <mergeCell ref="C578:C580"/>
    <mergeCell ref="B575:B577"/>
    <mergeCell ref="C575:C577"/>
    <mergeCell ref="P575:P577"/>
    <mergeCell ref="F578:F580"/>
    <mergeCell ref="I578:I580"/>
    <mergeCell ref="E590:E592"/>
    <mergeCell ref="B590:B592"/>
    <mergeCell ref="C590:C592"/>
    <mergeCell ref="D590:D592"/>
    <mergeCell ref="F590:F592"/>
    <mergeCell ref="B587:B589"/>
    <mergeCell ref="C587:C589"/>
    <mergeCell ref="D587:D589"/>
    <mergeCell ref="E587:E589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P593:P595"/>
    <mergeCell ref="O593:O595"/>
    <mergeCell ref="O596:O598"/>
    <mergeCell ref="P599:P601"/>
    <mergeCell ref="D584:D586"/>
    <mergeCell ref="E584:E586"/>
    <mergeCell ref="B584:B586"/>
    <mergeCell ref="C584:C586"/>
    <mergeCell ref="P590:P592"/>
    <mergeCell ref="O587:O589"/>
    <mergeCell ref="O590:O592"/>
    <mergeCell ref="F587:F589"/>
    <mergeCell ref="I587:I589"/>
    <mergeCell ref="P587:P589"/>
    <mergeCell ref="I590:I592"/>
    <mergeCell ref="P602:P604"/>
    <mergeCell ref="P596:P598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B605:B607"/>
    <mergeCell ref="C605:C607"/>
    <mergeCell ref="D605:D607"/>
    <mergeCell ref="E605:E607"/>
    <mergeCell ref="B602:B604"/>
    <mergeCell ref="O608:O610"/>
    <mergeCell ref="F596:F598"/>
    <mergeCell ref="F593:F595"/>
    <mergeCell ref="I593:I595"/>
    <mergeCell ref="I596:I598"/>
    <mergeCell ref="B593:B595"/>
    <mergeCell ref="C593:C595"/>
    <mergeCell ref="D593:D595"/>
    <mergeCell ref="E593:E595"/>
    <mergeCell ref="B596:B598"/>
    <mergeCell ref="C596:C598"/>
    <mergeCell ref="D596:D598"/>
    <mergeCell ref="E596:E598"/>
    <mergeCell ref="B599:B601"/>
    <mergeCell ref="C599:C601"/>
    <mergeCell ref="D599:D601"/>
    <mergeCell ref="E599:E601"/>
    <mergeCell ref="D602:D604"/>
    <mergeCell ref="E602:E604"/>
    <mergeCell ref="J605:J607"/>
    <mergeCell ref="M605:M607"/>
    <mergeCell ref="N605:N607"/>
    <mergeCell ref="J608:J610"/>
    <mergeCell ref="M608:M610"/>
    <mergeCell ref="N608:N610"/>
    <mergeCell ref="K605:K607"/>
    <mergeCell ref="L605:L607"/>
    <mergeCell ref="P611:P613"/>
    <mergeCell ref="F622:I622"/>
    <mergeCell ref="H23:H25"/>
    <mergeCell ref="H26:H28"/>
    <mergeCell ref="H29:H31"/>
    <mergeCell ref="H32:H34"/>
    <mergeCell ref="H137:H139"/>
    <mergeCell ref="B611:B613"/>
    <mergeCell ref="C611:C613"/>
    <mergeCell ref="D611:D613"/>
    <mergeCell ref="E611:E613"/>
    <mergeCell ref="B608:B610"/>
    <mergeCell ref="C608:C610"/>
    <mergeCell ref="O611:O613"/>
    <mergeCell ref="F611:F613"/>
    <mergeCell ref="I611:I613"/>
    <mergeCell ref="F608:F610"/>
    <mergeCell ref="I608:I610"/>
    <mergeCell ref="P605:P607"/>
    <mergeCell ref="O605:O607"/>
    <mergeCell ref="F605:F607"/>
    <mergeCell ref="P608:P610"/>
    <mergeCell ref="I599:I601"/>
    <mergeCell ref="O602:O604"/>
    <mergeCell ref="F599:F601"/>
    <mergeCell ref="O599:O601"/>
    <mergeCell ref="I602:I604"/>
    <mergeCell ref="I605:I607"/>
    <mergeCell ref="C602:C604"/>
    <mergeCell ref="D608:D610"/>
    <mergeCell ref="F602:F604"/>
    <mergeCell ref="E608:E610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40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  <colBreaks count="1" manualBreakCount="1">
    <brk id="16" min="1" max="61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6640625" style="70" customWidth="1"/>
    <col min="3" max="3" width="32.33203125" style="70" customWidth="1"/>
    <col min="4" max="4" width="21.88671875" style="99" customWidth="1"/>
    <col min="5" max="5" width="29.88671875" style="95" customWidth="1"/>
    <col min="6" max="6" width="45.6640625" style="95" customWidth="1"/>
    <col min="7" max="7" width="46.6640625" style="100" customWidth="1"/>
    <col min="8" max="9" width="36.109375" style="69" customWidth="1"/>
    <col min="10" max="14" width="15.77734375" style="69" customWidth="1"/>
    <col min="15" max="15" width="15.77734375" style="70" customWidth="1"/>
    <col min="16" max="16" width="25.77734375" style="70" customWidth="1"/>
    <col min="17" max="17" width="10.77734375" style="70" customWidth="1"/>
    <col min="18" max="21" width="10.77734375" style="70" hidden="1" customWidth="1"/>
    <col min="22" max="24" width="10.77734375" style="70" customWidth="1"/>
    <col min="25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4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4" ht="15" customHeight="1">
      <c r="A3" s="466"/>
      <c r="B3" s="482" t="s">
        <v>13</v>
      </c>
      <c r="C3" s="911" t="s">
        <v>20</v>
      </c>
      <c r="D3" s="912"/>
      <c r="E3" s="912"/>
      <c r="F3" s="912"/>
      <c r="G3" s="912"/>
      <c r="H3" s="887"/>
      <c r="I3" s="471"/>
      <c r="J3" s="471"/>
      <c r="K3" s="471"/>
      <c r="L3" s="471"/>
      <c r="M3" s="471"/>
      <c r="N3" s="471"/>
      <c r="O3" s="448"/>
      <c r="P3" s="448"/>
      <c r="Q3" s="448"/>
    </row>
    <row r="4" spans="1:24" ht="15" customHeight="1">
      <c r="A4" s="466"/>
      <c r="B4" s="483" t="s">
        <v>28</v>
      </c>
      <c r="C4" s="911" t="s">
        <v>213</v>
      </c>
      <c r="D4" s="912"/>
      <c r="E4" s="912"/>
      <c r="F4" s="912"/>
      <c r="G4" s="912"/>
      <c r="H4" s="855"/>
      <c r="I4" s="471"/>
      <c r="J4" s="471"/>
      <c r="K4" s="471"/>
      <c r="L4" s="471"/>
      <c r="M4" s="471"/>
      <c r="N4" s="471"/>
      <c r="O4" s="448"/>
      <c r="P4" s="448"/>
      <c r="Q4" s="448"/>
    </row>
    <row r="5" spans="1:24" ht="15" customHeight="1">
      <c r="A5" s="448"/>
      <c r="B5" s="465" t="s">
        <v>29</v>
      </c>
      <c r="C5" s="885" t="s">
        <v>79</v>
      </c>
      <c r="D5" s="885"/>
      <c r="E5" s="885"/>
      <c r="F5" s="885"/>
      <c r="G5" s="885"/>
      <c r="H5" s="855"/>
      <c r="I5" s="471"/>
      <c r="J5" s="471"/>
      <c r="K5" s="471"/>
      <c r="L5" s="471"/>
      <c r="M5" s="471"/>
      <c r="N5" s="471"/>
      <c r="O5" s="448"/>
      <c r="P5" s="448"/>
      <c r="Q5" s="448"/>
    </row>
    <row r="6" spans="1:24" ht="50.1" customHeight="1">
      <c r="A6" s="448"/>
      <c r="B6" s="465" t="s">
        <v>35</v>
      </c>
      <c r="C6" s="885" t="s">
        <v>212</v>
      </c>
      <c r="D6" s="889"/>
      <c r="E6" s="889"/>
      <c r="F6" s="889"/>
      <c r="G6" s="889"/>
      <c r="H6" s="855"/>
      <c r="I6" s="471"/>
      <c r="J6" s="471"/>
      <c r="K6" s="471"/>
      <c r="L6" s="471"/>
      <c r="M6" s="471"/>
      <c r="N6" s="471"/>
      <c r="O6" s="448"/>
      <c r="P6" s="448"/>
      <c r="Q6" s="448"/>
    </row>
    <row r="7" spans="1:24" s="71" customFormat="1" ht="30" customHeight="1" thickBot="1">
      <c r="A7" s="475"/>
      <c r="B7" s="476" t="s">
        <v>209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</row>
    <row r="8" spans="1:24" s="71" customFormat="1" ht="20.100000000000001" customHeight="1" thickBot="1">
      <c r="A8" s="475"/>
      <c r="B8" s="908" t="str">
        <f>'Tab.G1.1-4'!$B$8</f>
        <v>LP</v>
      </c>
      <c r="C8" s="908" t="str">
        <f>Tab.G6!$C$9</f>
        <v>Nazwa projektu inwestycyjnego</v>
      </c>
      <c r="D8" s="908" t="str">
        <f>Tab.G6!$D$9</f>
        <v>Lokalizacja projektu inwestycyjnego</v>
      </c>
      <c r="E8" s="908" t="str">
        <f>Tab.G6!$E$9</f>
        <v>Cel realizacji projektu</v>
      </c>
      <c r="F8" s="908" t="str">
        <f>Tab.G6!$F$9</f>
        <v>Spodziewane efekty, wynikające z realizacji projektu</v>
      </c>
      <c r="G8" s="908" t="str">
        <f>Tab.G6!$G$9</f>
        <v>Wartość dla poszczególnych spodziewanych efektów</v>
      </c>
      <c r="H8" s="908" t="str">
        <f>Tab.G7!$H$8</f>
        <v>Rodzaj i zakres powiązania projektu z główną działalnością</v>
      </c>
      <c r="I8" s="908" t="str">
        <f>Tab.G6!$H$9</f>
        <v>Zakres prac</v>
      </c>
      <c r="J8" s="881" t="str">
        <f>"POZIOM NAKŁADÓW INWESTYCYJNYCH"</f>
        <v>POZIOM NAKŁADÓW INWESTYCYJNYCH</v>
      </c>
      <c r="K8" s="882"/>
      <c r="L8" s="882"/>
      <c r="M8" s="883"/>
      <c r="N8" s="883"/>
      <c r="O8" s="884"/>
      <c r="P8" s="944" t="str">
        <f>Tab.G6!$O$9</f>
        <v>UWAGI</v>
      </c>
      <c r="Q8" s="481"/>
      <c r="R8" s="73"/>
    </row>
    <row r="9" spans="1:24" ht="20.100000000000001" customHeight="1">
      <c r="A9" s="448"/>
      <c r="B9" s="905"/>
      <c r="C9" s="905"/>
      <c r="D9" s="938"/>
      <c r="E9" s="936"/>
      <c r="F9" s="940"/>
      <c r="G9" s="905"/>
      <c r="H9" s="936"/>
      <c r="I9" s="936"/>
      <c r="J9" s="879" t="str">
        <f>"OGÓŁEM"</f>
        <v>OGÓŁEM</v>
      </c>
      <c r="K9" s="804" t="str">
        <f>'Tab.G1.1-4'!$E$8</f>
        <v>PLAN DO REALIZACJI</v>
      </c>
      <c r="L9" s="805"/>
      <c r="M9" s="805"/>
      <c r="N9" s="805"/>
      <c r="O9" s="806"/>
      <c r="P9" s="947"/>
      <c r="Q9" s="446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05"/>
      <c r="C10" s="905"/>
      <c r="D10" s="938"/>
      <c r="E10" s="936"/>
      <c r="F10" s="940"/>
      <c r="G10" s="905"/>
      <c r="H10" s="936"/>
      <c r="I10" s="936"/>
      <c r="J10" s="880"/>
      <c r="K10" s="514">
        <f>SUM(Rok_ZPR,1)</f>
        <v>2024</v>
      </c>
      <c r="L10" s="514">
        <f>SUM(K10,1)</f>
        <v>2025</v>
      </c>
      <c r="M10" s="514">
        <f>SUM(L10,1)</f>
        <v>2026</v>
      </c>
      <c r="N10" s="514">
        <f>SUM(M10,1)</f>
        <v>2027</v>
      </c>
      <c r="O10" s="684">
        <f>SUM(N10,1)</f>
        <v>2028</v>
      </c>
      <c r="P10" s="947"/>
      <c r="Q10" s="430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06"/>
      <c r="C11" s="906"/>
      <c r="D11" s="939"/>
      <c r="E11" s="937"/>
      <c r="F11" s="941"/>
      <c r="G11" s="906"/>
      <c r="H11" s="937"/>
      <c r="I11" s="93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48"/>
      <c r="Q11" s="459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</row>
    <row r="14" spans="1:24" s="74" customFormat="1" ht="12.75" customHeight="1">
      <c r="A14" s="468"/>
      <c r="B14" s="916">
        <v>1</v>
      </c>
      <c r="C14" s="925"/>
      <c r="D14" s="921"/>
      <c r="E14" s="921" t="s">
        <v>19</v>
      </c>
      <c r="F14" s="923" t="str">
        <f>VLOOKUP(E14,$S$14:$T$18,2,0)</f>
        <v>-</v>
      </c>
      <c r="G14" s="84"/>
      <c r="H14" s="921"/>
      <c r="I14" s="921"/>
      <c r="J14" s="914">
        <f>SUM(K14:O16)</f>
        <v>0</v>
      </c>
      <c r="K14" s="914"/>
      <c r="L14" s="914"/>
      <c r="M14" s="914"/>
      <c r="N14" s="914"/>
      <c r="O14" s="914"/>
      <c r="P14" s="914"/>
      <c r="Q14" s="460"/>
      <c r="R14" s="78"/>
      <c r="S14" s="85" t="s">
        <v>21</v>
      </c>
      <c r="T14" s="86" t="s">
        <v>22</v>
      </c>
    </row>
    <row r="15" spans="1:24" s="74" customFormat="1" ht="12.75" customHeight="1">
      <c r="A15" s="468"/>
      <c r="B15" s="916"/>
      <c r="C15" s="945"/>
      <c r="D15" s="921"/>
      <c r="E15" s="921"/>
      <c r="F15" s="923"/>
      <c r="G15" s="87"/>
      <c r="H15" s="921"/>
      <c r="I15" s="921"/>
      <c r="J15" s="914"/>
      <c r="K15" s="914"/>
      <c r="L15" s="914"/>
      <c r="M15" s="914"/>
      <c r="N15" s="914"/>
      <c r="O15" s="914"/>
      <c r="P15" s="914"/>
      <c r="Q15" s="460"/>
      <c r="R15" s="78"/>
      <c r="S15" s="88" t="s">
        <v>23</v>
      </c>
      <c r="T15" s="89" t="s">
        <v>43</v>
      </c>
    </row>
    <row r="16" spans="1:24" s="74" customFormat="1" ht="12.75" customHeight="1">
      <c r="A16" s="468"/>
      <c r="B16" s="917"/>
      <c r="C16" s="946"/>
      <c r="D16" s="922"/>
      <c r="E16" s="922"/>
      <c r="F16" s="924"/>
      <c r="G16" s="92"/>
      <c r="H16" s="922"/>
      <c r="I16" s="922"/>
      <c r="J16" s="915"/>
      <c r="K16" s="915"/>
      <c r="L16" s="915"/>
      <c r="M16" s="915"/>
      <c r="N16" s="915"/>
      <c r="O16" s="915"/>
      <c r="P16" s="915"/>
      <c r="Q16" s="460"/>
      <c r="R16" s="78"/>
      <c r="S16" s="88" t="s">
        <v>24</v>
      </c>
      <c r="T16" s="89" t="s">
        <v>25</v>
      </c>
    </row>
    <row r="17" spans="1:20" s="74" customFormat="1" ht="12.75" customHeight="1">
      <c r="A17" s="468"/>
      <c r="B17" s="916">
        <v>2</v>
      </c>
      <c r="C17" s="925"/>
      <c r="D17" s="921"/>
      <c r="E17" s="921" t="s">
        <v>19</v>
      </c>
      <c r="F17" s="923" t="str">
        <f>VLOOKUP(E17,$S$14:$T$18,2,0)</f>
        <v>-</v>
      </c>
      <c r="G17" s="84"/>
      <c r="H17" s="921"/>
      <c r="I17" s="921"/>
      <c r="J17" s="913">
        <f t="shared" ref="J17" si="1">SUM(K17:O19)</f>
        <v>0</v>
      </c>
      <c r="K17" s="913"/>
      <c r="L17" s="913"/>
      <c r="M17" s="913"/>
      <c r="N17" s="913"/>
      <c r="O17" s="913"/>
      <c r="P17" s="913"/>
      <c r="Q17" s="460"/>
      <c r="R17" s="78"/>
      <c r="S17" s="88" t="s">
        <v>26</v>
      </c>
      <c r="T17" s="89" t="s">
        <v>27</v>
      </c>
    </row>
    <row r="18" spans="1:20" s="74" customFormat="1" ht="12.75" customHeight="1" thickBot="1">
      <c r="A18" s="468"/>
      <c r="B18" s="916"/>
      <c r="C18" s="925"/>
      <c r="D18" s="921"/>
      <c r="E18" s="921"/>
      <c r="F18" s="923"/>
      <c r="G18" s="87"/>
      <c r="H18" s="921"/>
      <c r="I18" s="921"/>
      <c r="J18" s="914"/>
      <c r="K18" s="914"/>
      <c r="L18" s="914"/>
      <c r="M18" s="914"/>
      <c r="N18" s="914"/>
      <c r="O18" s="914"/>
      <c r="P18" s="914"/>
      <c r="Q18" s="460"/>
      <c r="R18" s="78"/>
      <c r="S18" s="93" t="s">
        <v>19</v>
      </c>
      <c r="T18" s="94" t="s">
        <v>19</v>
      </c>
    </row>
    <row r="19" spans="1:20" s="74" customFormat="1" ht="12.75" customHeight="1">
      <c r="A19" s="468"/>
      <c r="B19" s="917"/>
      <c r="C19" s="926"/>
      <c r="D19" s="922"/>
      <c r="E19" s="922"/>
      <c r="F19" s="924"/>
      <c r="G19" s="92"/>
      <c r="H19" s="922"/>
      <c r="I19" s="922"/>
      <c r="J19" s="915"/>
      <c r="K19" s="915"/>
      <c r="L19" s="915"/>
      <c r="M19" s="915"/>
      <c r="N19" s="915"/>
      <c r="O19" s="915"/>
      <c r="P19" s="915"/>
      <c r="Q19" s="460"/>
      <c r="R19" s="78"/>
      <c r="S19" s="95"/>
      <c r="T19" s="96"/>
    </row>
    <row r="20" spans="1:20" s="74" customFormat="1" ht="12.75" customHeight="1">
      <c r="A20" s="468"/>
      <c r="B20" s="916">
        <v>3</v>
      </c>
      <c r="C20" s="925"/>
      <c r="D20" s="921"/>
      <c r="E20" s="921" t="s">
        <v>19</v>
      </c>
      <c r="F20" s="923" t="str">
        <f>VLOOKUP(E20,$S$14:$T$18,2,0)</f>
        <v>-</v>
      </c>
      <c r="G20" s="84"/>
      <c r="H20" s="921"/>
      <c r="I20" s="921"/>
      <c r="J20" s="913">
        <f t="shared" ref="J20" si="2">SUM(K20:O22)</f>
        <v>0</v>
      </c>
      <c r="K20" s="913"/>
      <c r="L20" s="913"/>
      <c r="M20" s="913"/>
      <c r="N20" s="913"/>
      <c r="O20" s="913"/>
      <c r="P20" s="913"/>
      <c r="Q20" s="460"/>
      <c r="R20" s="78"/>
      <c r="S20" s="95"/>
      <c r="T20" s="96"/>
    </row>
    <row r="21" spans="1:20" s="74" customFormat="1" ht="12.75" customHeight="1">
      <c r="A21" s="468"/>
      <c r="B21" s="916"/>
      <c r="C21" s="925"/>
      <c r="D21" s="921"/>
      <c r="E21" s="921"/>
      <c r="F21" s="923"/>
      <c r="G21" s="87"/>
      <c r="H21" s="921"/>
      <c r="I21" s="921"/>
      <c r="J21" s="914"/>
      <c r="K21" s="914"/>
      <c r="L21" s="914"/>
      <c r="M21" s="914"/>
      <c r="N21" s="914"/>
      <c r="O21" s="914"/>
      <c r="P21" s="914"/>
      <c r="Q21" s="460"/>
      <c r="R21" s="78"/>
      <c r="S21" s="95"/>
      <c r="T21" s="96"/>
    </row>
    <row r="22" spans="1:20" s="74" customFormat="1" ht="12.75" customHeight="1">
      <c r="A22" s="468"/>
      <c r="B22" s="917"/>
      <c r="C22" s="926"/>
      <c r="D22" s="922"/>
      <c r="E22" s="922"/>
      <c r="F22" s="924"/>
      <c r="G22" s="92"/>
      <c r="H22" s="922"/>
      <c r="I22" s="922"/>
      <c r="J22" s="915"/>
      <c r="K22" s="915"/>
      <c r="L22" s="915"/>
      <c r="M22" s="915"/>
      <c r="N22" s="915"/>
      <c r="O22" s="915"/>
      <c r="P22" s="915"/>
      <c r="Q22" s="460"/>
      <c r="R22" s="78"/>
      <c r="S22" s="95"/>
      <c r="T22" s="96"/>
    </row>
    <row r="23" spans="1:20" s="74" customFormat="1" ht="12.75" customHeight="1">
      <c r="A23" s="468"/>
      <c r="B23" s="916">
        <v>4</v>
      </c>
      <c r="C23" s="925"/>
      <c r="D23" s="921"/>
      <c r="E23" s="921" t="s">
        <v>19</v>
      </c>
      <c r="F23" s="923" t="str">
        <f>VLOOKUP(E23,$S$14:$T$18,2,0)</f>
        <v>-</v>
      </c>
      <c r="G23" s="84"/>
      <c r="H23" s="921"/>
      <c r="I23" s="921"/>
      <c r="J23" s="913">
        <f t="shared" ref="J23" si="3">SUM(K23:O25)</f>
        <v>0</v>
      </c>
      <c r="K23" s="913"/>
      <c r="L23" s="913"/>
      <c r="M23" s="913"/>
      <c r="N23" s="913"/>
      <c r="O23" s="913"/>
      <c r="P23" s="913"/>
      <c r="Q23" s="460"/>
      <c r="R23" s="78"/>
      <c r="S23" s="95"/>
      <c r="T23" s="96"/>
    </row>
    <row r="24" spans="1:20" s="74" customFormat="1" ht="12.75" customHeight="1">
      <c r="A24" s="468"/>
      <c r="B24" s="916"/>
      <c r="C24" s="925"/>
      <c r="D24" s="921"/>
      <c r="E24" s="921"/>
      <c r="F24" s="923"/>
      <c r="G24" s="87"/>
      <c r="H24" s="921"/>
      <c r="I24" s="921"/>
      <c r="J24" s="914"/>
      <c r="K24" s="914"/>
      <c r="L24" s="914"/>
      <c r="M24" s="914"/>
      <c r="N24" s="914"/>
      <c r="O24" s="914"/>
      <c r="P24" s="914"/>
      <c r="Q24" s="460"/>
      <c r="R24" s="78"/>
      <c r="S24" s="95"/>
      <c r="T24" s="96"/>
    </row>
    <row r="25" spans="1:20" s="74" customFormat="1" ht="12.75" customHeight="1">
      <c r="A25" s="468"/>
      <c r="B25" s="917"/>
      <c r="C25" s="926"/>
      <c r="D25" s="922"/>
      <c r="E25" s="922"/>
      <c r="F25" s="924"/>
      <c r="G25" s="92"/>
      <c r="H25" s="922"/>
      <c r="I25" s="922"/>
      <c r="J25" s="915"/>
      <c r="K25" s="915"/>
      <c r="L25" s="915"/>
      <c r="M25" s="915"/>
      <c r="N25" s="915"/>
      <c r="O25" s="915"/>
      <c r="P25" s="915"/>
      <c r="Q25" s="460"/>
      <c r="R25" s="78"/>
      <c r="S25" s="95"/>
      <c r="T25" s="96"/>
    </row>
    <row r="26" spans="1:20" s="74" customFormat="1" ht="12.75" customHeight="1">
      <c r="A26" s="468"/>
      <c r="B26" s="916">
        <v>5</v>
      </c>
      <c r="C26" s="925"/>
      <c r="D26" s="921"/>
      <c r="E26" s="921" t="s">
        <v>19</v>
      </c>
      <c r="F26" s="923" t="str">
        <f>VLOOKUP(E26,$S$14:$T$18,2,0)</f>
        <v>-</v>
      </c>
      <c r="G26" s="84"/>
      <c r="H26" s="921"/>
      <c r="I26" s="921"/>
      <c r="J26" s="913">
        <f t="shared" ref="J26" si="4">SUM(K26:O28)</f>
        <v>0</v>
      </c>
      <c r="K26" s="913"/>
      <c r="L26" s="913"/>
      <c r="M26" s="913"/>
      <c r="N26" s="913"/>
      <c r="O26" s="913"/>
      <c r="P26" s="913"/>
      <c r="Q26" s="460"/>
      <c r="R26" s="78"/>
      <c r="S26" s="95"/>
      <c r="T26" s="96"/>
    </row>
    <row r="27" spans="1:20" s="74" customFormat="1" ht="12.75" customHeight="1">
      <c r="A27" s="468"/>
      <c r="B27" s="916"/>
      <c r="C27" s="925"/>
      <c r="D27" s="921"/>
      <c r="E27" s="921"/>
      <c r="F27" s="923"/>
      <c r="G27" s="87"/>
      <c r="H27" s="921"/>
      <c r="I27" s="921"/>
      <c r="J27" s="914"/>
      <c r="K27" s="914"/>
      <c r="L27" s="914"/>
      <c r="M27" s="914"/>
      <c r="N27" s="914"/>
      <c r="O27" s="914"/>
      <c r="P27" s="914"/>
      <c r="Q27" s="460"/>
      <c r="R27" s="78"/>
      <c r="S27" s="95"/>
      <c r="T27" s="96"/>
    </row>
    <row r="28" spans="1:20" s="74" customFormat="1" ht="12.75" customHeight="1">
      <c r="A28" s="468"/>
      <c r="B28" s="917"/>
      <c r="C28" s="926"/>
      <c r="D28" s="922"/>
      <c r="E28" s="922"/>
      <c r="F28" s="924"/>
      <c r="G28" s="92"/>
      <c r="H28" s="922"/>
      <c r="I28" s="922"/>
      <c r="J28" s="915"/>
      <c r="K28" s="915"/>
      <c r="L28" s="915"/>
      <c r="M28" s="915"/>
      <c r="N28" s="915"/>
      <c r="O28" s="915"/>
      <c r="P28" s="915"/>
      <c r="Q28" s="460"/>
      <c r="R28" s="78"/>
      <c r="S28" s="95"/>
      <c r="T28" s="96"/>
    </row>
    <row r="29" spans="1:20" s="74" customFormat="1" ht="12.75" customHeight="1">
      <c r="A29" s="468"/>
      <c r="B29" s="916">
        <v>6</v>
      </c>
      <c r="C29" s="925"/>
      <c r="D29" s="921"/>
      <c r="E29" s="921" t="s">
        <v>19</v>
      </c>
      <c r="F29" s="923" t="str">
        <f>VLOOKUP(E29,$S$14:$T$18,2,0)</f>
        <v>-</v>
      </c>
      <c r="G29" s="84"/>
      <c r="H29" s="921"/>
      <c r="I29" s="921"/>
      <c r="J29" s="913">
        <f t="shared" ref="J29" si="5">SUM(K29:O31)</f>
        <v>0</v>
      </c>
      <c r="K29" s="913"/>
      <c r="L29" s="913"/>
      <c r="M29" s="913"/>
      <c r="N29" s="913"/>
      <c r="O29" s="913"/>
      <c r="P29" s="913"/>
      <c r="Q29" s="460"/>
      <c r="R29" s="78"/>
      <c r="S29" s="95"/>
      <c r="T29" s="96"/>
    </row>
    <row r="30" spans="1:20" s="74" customFormat="1" ht="12.75" customHeight="1">
      <c r="A30" s="468"/>
      <c r="B30" s="916"/>
      <c r="C30" s="925"/>
      <c r="D30" s="921"/>
      <c r="E30" s="921"/>
      <c r="F30" s="923"/>
      <c r="G30" s="87"/>
      <c r="H30" s="921"/>
      <c r="I30" s="921"/>
      <c r="J30" s="914"/>
      <c r="K30" s="914"/>
      <c r="L30" s="914"/>
      <c r="M30" s="914"/>
      <c r="N30" s="914"/>
      <c r="O30" s="914"/>
      <c r="P30" s="914"/>
      <c r="Q30" s="460"/>
      <c r="R30" s="78"/>
      <c r="S30" s="95"/>
      <c r="T30" s="96"/>
    </row>
    <row r="31" spans="1:20" s="74" customFormat="1" ht="12.75" customHeight="1">
      <c r="A31" s="468"/>
      <c r="B31" s="917"/>
      <c r="C31" s="926"/>
      <c r="D31" s="922"/>
      <c r="E31" s="922"/>
      <c r="F31" s="924"/>
      <c r="G31" s="92"/>
      <c r="H31" s="922"/>
      <c r="I31" s="922"/>
      <c r="J31" s="915"/>
      <c r="K31" s="915"/>
      <c r="L31" s="915"/>
      <c r="M31" s="915"/>
      <c r="N31" s="915"/>
      <c r="O31" s="915"/>
      <c r="P31" s="915"/>
      <c r="Q31" s="460"/>
      <c r="R31" s="78"/>
      <c r="S31" s="95"/>
      <c r="T31" s="96"/>
    </row>
    <row r="32" spans="1:20" s="74" customFormat="1" ht="12.75" customHeight="1">
      <c r="A32" s="468"/>
      <c r="B32" s="916">
        <v>7</v>
      </c>
      <c r="C32" s="925"/>
      <c r="D32" s="921"/>
      <c r="E32" s="921" t="s">
        <v>19</v>
      </c>
      <c r="F32" s="923" t="str">
        <f>VLOOKUP(E32,$S$14:$T$18,2,0)</f>
        <v>-</v>
      </c>
      <c r="G32" s="84"/>
      <c r="H32" s="921"/>
      <c r="I32" s="921"/>
      <c r="J32" s="913">
        <f t="shared" ref="J32" si="6">SUM(K32:O34)</f>
        <v>0</v>
      </c>
      <c r="K32" s="913"/>
      <c r="L32" s="913"/>
      <c r="M32" s="913"/>
      <c r="N32" s="913"/>
      <c r="O32" s="913"/>
      <c r="P32" s="913"/>
      <c r="Q32" s="460"/>
      <c r="R32" s="78"/>
      <c r="S32" s="95"/>
      <c r="T32" s="96"/>
    </row>
    <row r="33" spans="1:20" s="74" customFormat="1" ht="12.75" customHeight="1">
      <c r="A33" s="468"/>
      <c r="B33" s="916"/>
      <c r="C33" s="925"/>
      <c r="D33" s="921"/>
      <c r="E33" s="921"/>
      <c r="F33" s="923"/>
      <c r="G33" s="87"/>
      <c r="H33" s="921"/>
      <c r="I33" s="921"/>
      <c r="J33" s="914"/>
      <c r="K33" s="914"/>
      <c r="L33" s="914"/>
      <c r="M33" s="914"/>
      <c r="N33" s="914"/>
      <c r="O33" s="914"/>
      <c r="P33" s="914"/>
      <c r="Q33" s="460"/>
      <c r="R33" s="78"/>
      <c r="S33" s="95"/>
      <c r="T33" s="96"/>
    </row>
    <row r="34" spans="1:20" s="74" customFormat="1" ht="12.75" customHeight="1">
      <c r="A34" s="468"/>
      <c r="B34" s="917"/>
      <c r="C34" s="926"/>
      <c r="D34" s="922"/>
      <c r="E34" s="922"/>
      <c r="F34" s="924"/>
      <c r="G34" s="92"/>
      <c r="H34" s="922"/>
      <c r="I34" s="922"/>
      <c r="J34" s="915"/>
      <c r="K34" s="930"/>
      <c r="L34" s="930"/>
      <c r="M34" s="930"/>
      <c r="N34" s="930"/>
      <c r="O34" s="930"/>
      <c r="P34" s="915"/>
      <c r="Q34" s="460"/>
      <c r="R34" s="78"/>
      <c r="S34" s="95"/>
      <c r="T34" s="96"/>
    </row>
    <row r="35" spans="1:20" s="74" customFormat="1" ht="12.75" customHeight="1">
      <c r="A35" s="468"/>
      <c r="B35" s="916">
        <v>8</v>
      </c>
      <c r="C35" s="925"/>
      <c r="D35" s="921"/>
      <c r="E35" s="921" t="s">
        <v>19</v>
      </c>
      <c r="F35" s="923" t="str">
        <f>VLOOKUP(E35,$S$14:$T$18,2,0)</f>
        <v>-</v>
      </c>
      <c r="G35" s="84"/>
      <c r="H35" s="921"/>
      <c r="I35" s="921"/>
      <c r="J35" s="913">
        <f t="shared" ref="J35" si="7">SUM(K35:O37)</f>
        <v>0</v>
      </c>
      <c r="K35" s="914"/>
      <c r="L35" s="914"/>
      <c r="M35" s="914"/>
      <c r="N35" s="914"/>
      <c r="O35" s="914"/>
      <c r="P35" s="913"/>
      <c r="Q35" s="460"/>
      <c r="R35" s="78"/>
      <c r="S35" s="95"/>
      <c r="T35" s="96"/>
    </row>
    <row r="36" spans="1:20" s="74" customFormat="1" ht="12.75" customHeight="1">
      <c r="A36" s="468"/>
      <c r="B36" s="916"/>
      <c r="C36" s="925"/>
      <c r="D36" s="921"/>
      <c r="E36" s="921"/>
      <c r="F36" s="923"/>
      <c r="G36" s="397"/>
      <c r="H36" s="921"/>
      <c r="I36" s="921"/>
      <c r="J36" s="914"/>
      <c r="K36" s="914"/>
      <c r="L36" s="914"/>
      <c r="M36" s="914"/>
      <c r="N36" s="914"/>
      <c r="O36" s="914"/>
      <c r="P36" s="914"/>
      <c r="Q36" s="460"/>
      <c r="R36" s="78"/>
      <c r="S36" s="95"/>
      <c r="T36" s="96"/>
    </row>
    <row r="37" spans="1:20" s="74" customFormat="1" ht="12.75" customHeight="1">
      <c r="A37" s="468"/>
      <c r="B37" s="917"/>
      <c r="C37" s="926"/>
      <c r="D37" s="922"/>
      <c r="E37" s="922"/>
      <c r="F37" s="924"/>
      <c r="G37" s="92"/>
      <c r="H37" s="922"/>
      <c r="I37" s="922"/>
      <c r="J37" s="915"/>
      <c r="K37" s="915"/>
      <c r="L37" s="915"/>
      <c r="M37" s="915"/>
      <c r="N37" s="915"/>
      <c r="O37" s="915"/>
      <c r="P37" s="915"/>
      <c r="Q37" s="460"/>
      <c r="R37" s="78"/>
      <c r="S37" s="95"/>
      <c r="T37" s="96"/>
    </row>
    <row r="38" spans="1:20" s="74" customFormat="1" ht="12.75" customHeight="1">
      <c r="A38" s="468"/>
      <c r="B38" s="916">
        <v>9</v>
      </c>
      <c r="C38" s="925"/>
      <c r="D38" s="921"/>
      <c r="E38" s="921" t="s">
        <v>19</v>
      </c>
      <c r="F38" s="923" t="str">
        <f>VLOOKUP(E38,$S$14:$T$18,2,0)</f>
        <v>-</v>
      </c>
      <c r="G38" s="84"/>
      <c r="H38" s="921"/>
      <c r="I38" s="921"/>
      <c r="J38" s="913">
        <f t="shared" ref="J38" si="8">SUM(K38:O40)</f>
        <v>0</v>
      </c>
      <c r="K38" s="913"/>
      <c r="L38" s="913"/>
      <c r="M38" s="913"/>
      <c r="N38" s="913"/>
      <c r="O38" s="913"/>
      <c r="P38" s="913"/>
      <c r="Q38" s="460"/>
      <c r="R38" s="78"/>
      <c r="S38" s="95"/>
      <c r="T38" s="96"/>
    </row>
    <row r="39" spans="1:20" s="74" customFormat="1" ht="12.75" customHeight="1">
      <c r="A39" s="468"/>
      <c r="B39" s="916"/>
      <c r="C39" s="925"/>
      <c r="D39" s="921"/>
      <c r="E39" s="921"/>
      <c r="F39" s="923"/>
      <c r="G39" s="87"/>
      <c r="H39" s="921"/>
      <c r="I39" s="921"/>
      <c r="J39" s="914"/>
      <c r="K39" s="914"/>
      <c r="L39" s="914"/>
      <c r="M39" s="914"/>
      <c r="N39" s="914"/>
      <c r="O39" s="914"/>
      <c r="P39" s="914"/>
      <c r="Q39" s="460"/>
      <c r="R39" s="78"/>
      <c r="S39" s="95"/>
      <c r="T39" s="96"/>
    </row>
    <row r="40" spans="1:20" s="74" customFormat="1" ht="12.75" customHeight="1">
      <c r="A40" s="468"/>
      <c r="B40" s="917"/>
      <c r="C40" s="926"/>
      <c r="D40" s="922"/>
      <c r="E40" s="922"/>
      <c r="F40" s="924"/>
      <c r="G40" s="92"/>
      <c r="H40" s="922"/>
      <c r="I40" s="922"/>
      <c r="J40" s="915"/>
      <c r="K40" s="915"/>
      <c r="L40" s="915"/>
      <c r="M40" s="915"/>
      <c r="N40" s="915"/>
      <c r="O40" s="915"/>
      <c r="P40" s="915"/>
      <c r="Q40" s="460"/>
      <c r="R40" s="78"/>
      <c r="S40" s="95"/>
      <c r="T40" s="96"/>
    </row>
    <row r="41" spans="1:20" s="74" customFormat="1" ht="12.75" customHeight="1">
      <c r="A41" s="468"/>
      <c r="B41" s="916">
        <v>10</v>
      </c>
      <c r="C41" s="925"/>
      <c r="D41" s="921"/>
      <c r="E41" s="921" t="s">
        <v>19</v>
      </c>
      <c r="F41" s="923" t="str">
        <f>VLOOKUP(E41,$S$14:$T$18,2,0)</f>
        <v>-</v>
      </c>
      <c r="G41" s="84"/>
      <c r="H41" s="921"/>
      <c r="I41" s="921"/>
      <c r="J41" s="913">
        <f t="shared" ref="J41" si="9">SUM(K41:O43)</f>
        <v>0</v>
      </c>
      <c r="K41" s="913"/>
      <c r="L41" s="913"/>
      <c r="M41" s="913"/>
      <c r="N41" s="913"/>
      <c r="O41" s="913"/>
      <c r="P41" s="913"/>
      <c r="Q41" s="460"/>
      <c r="R41" s="78"/>
      <c r="S41" s="95"/>
      <c r="T41" s="96"/>
    </row>
    <row r="42" spans="1:20" s="74" customFormat="1" ht="12.75" customHeight="1">
      <c r="A42" s="468"/>
      <c r="B42" s="916"/>
      <c r="C42" s="925"/>
      <c r="D42" s="921"/>
      <c r="E42" s="921"/>
      <c r="F42" s="923"/>
      <c r="G42" s="87"/>
      <c r="H42" s="921"/>
      <c r="I42" s="921"/>
      <c r="J42" s="914"/>
      <c r="K42" s="914"/>
      <c r="L42" s="914"/>
      <c r="M42" s="914"/>
      <c r="N42" s="914"/>
      <c r="O42" s="914"/>
      <c r="P42" s="914"/>
      <c r="Q42" s="460"/>
      <c r="R42" s="78"/>
      <c r="S42" s="95"/>
      <c r="T42" s="96"/>
    </row>
    <row r="43" spans="1:20" s="74" customFormat="1" ht="12.75" customHeight="1" thickBot="1">
      <c r="A43" s="468"/>
      <c r="B43" s="917"/>
      <c r="C43" s="926"/>
      <c r="D43" s="922"/>
      <c r="E43" s="922"/>
      <c r="F43" s="924"/>
      <c r="G43" s="92"/>
      <c r="H43" s="922"/>
      <c r="I43" s="922"/>
      <c r="J43" s="915"/>
      <c r="K43" s="915"/>
      <c r="L43" s="915"/>
      <c r="M43" s="915"/>
      <c r="N43" s="915"/>
      <c r="O43" s="915"/>
      <c r="P43" s="915"/>
      <c r="Q43" s="460"/>
      <c r="R43" s="78"/>
      <c r="S43" s="95"/>
      <c r="T43" s="96"/>
    </row>
    <row r="44" spans="1:20" s="95" customFormat="1" ht="15.75" hidden="1" customHeight="1" outlineLevel="1">
      <c r="A44" s="484"/>
      <c r="B44" s="916">
        <v>11</v>
      </c>
      <c r="C44" s="925"/>
      <c r="D44" s="921"/>
      <c r="E44" s="921" t="s">
        <v>19</v>
      </c>
      <c r="F44" s="923" t="str">
        <f>VLOOKUP(E44,$S$14:$T$18,2,0)</f>
        <v>-</v>
      </c>
      <c r="G44" s="84"/>
      <c r="H44" s="921"/>
      <c r="I44" s="921"/>
      <c r="J44" s="913">
        <f t="shared" ref="J44" si="10">SUM(K44:O46)</f>
        <v>0</v>
      </c>
      <c r="K44" s="913"/>
      <c r="L44" s="913"/>
      <c r="M44" s="913"/>
      <c r="N44" s="913"/>
      <c r="O44" s="913"/>
      <c r="P44" s="913"/>
      <c r="Q44" s="484"/>
    </row>
    <row r="45" spans="1:20" s="95" customFormat="1" ht="15.75" hidden="1" customHeight="1" outlineLevel="1">
      <c r="A45" s="484"/>
      <c r="B45" s="916"/>
      <c r="C45" s="925"/>
      <c r="D45" s="921"/>
      <c r="E45" s="921"/>
      <c r="F45" s="923"/>
      <c r="G45" s="87"/>
      <c r="H45" s="921"/>
      <c r="I45" s="921"/>
      <c r="J45" s="914"/>
      <c r="K45" s="914"/>
      <c r="L45" s="914"/>
      <c r="M45" s="914"/>
      <c r="N45" s="914"/>
      <c r="O45" s="914"/>
      <c r="P45" s="914"/>
      <c r="Q45" s="484"/>
    </row>
    <row r="46" spans="1:20" s="72" customFormat="1" ht="15.75" hidden="1" customHeight="1" outlineLevel="1">
      <c r="A46" s="478"/>
      <c r="B46" s="917"/>
      <c r="C46" s="926"/>
      <c r="D46" s="922"/>
      <c r="E46" s="922"/>
      <c r="F46" s="924"/>
      <c r="G46" s="92"/>
      <c r="H46" s="922"/>
      <c r="I46" s="922"/>
      <c r="J46" s="915"/>
      <c r="K46" s="915"/>
      <c r="L46" s="915"/>
      <c r="M46" s="915"/>
      <c r="N46" s="915"/>
      <c r="O46" s="915"/>
      <c r="P46" s="915"/>
      <c r="Q46" s="478"/>
    </row>
    <row r="47" spans="1:20" s="72" customFormat="1" ht="15.75" hidden="1" customHeight="1" outlineLevel="1">
      <c r="A47" s="478"/>
      <c r="B47" s="916">
        <v>12</v>
      </c>
      <c r="C47" s="925"/>
      <c r="D47" s="921"/>
      <c r="E47" s="921" t="s">
        <v>19</v>
      </c>
      <c r="F47" s="923" t="str">
        <f>VLOOKUP(E47,$S$14:$T$18,2,0)</f>
        <v>-</v>
      </c>
      <c r="G47" s="84"/>
      <c r="H47" s="921"/>
      <c r="I47" s="921"/>
      <c r="J47" s="913">
        <f t="shared" ref="J47" si="11">SUM(K47:O49)</f>
        <v>0</v>
      </c>
      <c r="K47" s="913"/>
      <c r="L47" s="913"/>
      <c r="M47" s="913"/>
      <c r="N47" s="913"/>
      <c r="O47" s="913"/>
      <c r="P47" s="913"/>
      <c r="Q47" s="478"/>
    </row>
    <row r="48" spans="1:20" s="95" customFormat="1" ht="15.75" hidden="1" customHeight="1" outlineLevel="1">
      <c r="A48" s="484"/>
      <c r="B48" s="916"/>
      <c r="C48" s="925"/>
      <c r="D48" s="921"/>
      <c r="E48" s="921"/>
      <c r="F48" s="923"/>
      <c r="G48" s="87"/>
      <c r="H48" s="921"/>
      <c r="I48" s="921"/>
      <c r="J48" s="914"/>
      <c r="K48" s="914"/>
      <c r="L48" s="914"/>
      <c r="M48" s="914"/>
      <c r="N48" s="914"/>
      <c r="O48" s="914"/>
      <c r="P48" s="914"/>
      <c r="Q48" s="484"/>
    </row>
    <row r="49" spans="1:17" s="95" customFormat="1" ht="15.75" hidden="1" customHeight="1" outlineLevel="1">
      <c r="A49" s="484"/>
      <c r="B49" s="917"/>
      <c r="C49" s="926"/>
      <c r="D49" s="922"/>
      <c r="E49" s="922"/>
      <c r="F49" s="924"/>
      <c r="G49" s="92"/>
      <c r="H49" s="922"/>
      <c r="I49" s="922"/>
      <c r="J49" s="915"/>
      <c r="K49" s="915"/>
      <c r="L49" s="915"/>
      <c r="M49" s="915"/>
      <c r="N49" s="915"/>
      <c r="O49" s="915"/>
      <c r="P49" s="915"/>
      <c r="Q49" s="484"/>
    </row>
    <row r="50" spans="1:17" s="95" customFormat="1" ht="15.75" hidden="1" customHeight="1" outlineLevel="1">
      <c r="A50" s="484"/>
      <c r="B50" s="916">
        <v>13</v>
      </c>
      <c r="C50" s="925"/>
      <c r="D50" s="921"/>
      <c r="E50" s="921" t="s">
        <v>19</v>
      </c>
      <c r="F50" s="923" t="str">
        <f>VLOOKUP(E50,$S$14:$T$18,2,0)</f>
        <v>-</v>
      </c>
      <c r="G50" s="84"/>
      <c r="H50" s="921"/>
      <c r="I50" s="921"/>
      <c r="J50" s="913">
        <f t="shared" ref="J50" si="12">SUM(K50:O52)</f>
        <v>0</v>
      </c>
      <c r="K50" s="913"/>
      <c r="L50" s="913"/>
      <c r="M50" s="913"/>
      <c r="N50" s="913"/>
      <c r="O50" s="913"/>
      <c r="P50" s="913"/>
      <c r="Q50" s="484"/>
    </row>
    <row r="51" spans="1:17" s="95" customFormat="1" ht="15.75" hidden="1" customHeight="1" outlineLevel="1">
      <c r="A51" s="484"/>
      <c r="B51" s="916"/>
      <c r="C51" s="925"/>
      <c r="D51" s="921"/>
      <c r="E51" s="921"/>
      <c r="F51" s="923"/>
      <c r="G51" s="87"/>
      <c r="H51" s="921"/>
      <c r="I51" s="921"/>
      <c r="J51" s="914"/>
      <c r="K51" s="914"/>
      <c r="L51" s="914"/>
      <c r="M51" s="914"/>
      <c r="N51" s="914"/>
      <c r="O51" s="914"/>
      <c r="P51" s="914"/>
      <c r="Q51" s="484"/>
    </row>
    <row r="52" spans="1:17" s="95" customFormat="1" ht="15.75" hidden="1" customHeight="1" outlineLevel="1">
      <c r="A52" s="484"/>
      <c r="B52" s="917"/>
      <c r="C52" s="926"/>
      <c r="D52" s="922"/>
      <c r="E52" s="922"/>
      <c r="F52" s="924"/>
      <c r="G52" s="92"/>
      <c r="H52" s="922"/>
      <c r="I52" s="922"/>
      <c r="J52" s="915"/>
      <c r="K52" s="915"/>
      <c r="L52" s="915"/>
      <c r="M52" s="915"/>
      <c r="N52" s="915"/>
      <c r="O52" s="915"/>
      <c r="P52" s="915"/>
      <c r="Q52" s="484"/>
    </row>
    <row r="53" spans="1:17" s="95" customFormat="1" ht="15.75" hidden="1" customHeight="1" outlineLevel="1">
      <c r="A53" s="484"/>
      <c r="B53" s="916">
        <v>14</v>
      </c>
      <c r="C53" s="925"/>
      <c r="D53" s="921"/>
      <c r="E53" s="921" t="s">
        <v>19</v>
      </c>
      <c r="F53" s="923" t="str">
        <f>VLOOKUP(E53,$S$14:$T$18,2,0)</f>
        <v>-</v>
      </c>
      <c r="G53" s="84"/>
      <c r="H53" s="921"/>
      <c r="I53" s="921"/>
      <c r="J53" s="913">
        <f t="shared" ref="J53" si="13">SUM(K53:O55)</f>
        <v>0</v>
      </c>
      <c r="K53" s="913"/>
      <c r="L53" s="913"/>
      <c r="M53" s="913"/>
      <c r="N53" s="913"/>
      <c r="O53" s="913"/>
      <c r="P53" s="913"/>
      <c r="Q53" s="484"/>
    </row>
    <row r="54" spans="1:17" s="95" customFormat="1" ht="15.75" hidden="1" customHeight="1" outlineLevel="1">
      <c r="A54" s="484"/>
      <c r="B54" s="916"/>
      <c r="C54" s="925"/>
      <c r="D54" s="921"/>
      <c r="E54" s="921"/>
      <c r="F54" s="923"/>
      <c r="G54" s="87"/>
      <c r="H54" s="921"/>
      <c r="I54" s="921"/>
      <c r="J54" s="914"/>
      <c r="K54" s="914"/>
      <c r="L54" s="914"/>
      <c r="M54" s="914"/>
      <c r="N54" s="914"/>
      <c r="O54" s="914"/>
      <c r="P54" s="914"/>
      <c r="Q54" s="484"/>
    </row>
    <row r="55" spans="1:17" s="95" customFormat="1" ht="15.75" hidden="1" customHeight="1" outlineLevel="1">
      <c r="A55" s="484"/>
      <c r="B55" s="917"/>
      <c r="C55" s="926"/>
      <c r="D55" s="922"/>
      <c r="E55" s="922"/>
      <c r="F55" s="924"/>
      <c r="G55" s="92"/>
      <c r="H55" s="922"/>
      <c r="I55" s="922"/>
      <c r="J55" s="915"/>
      <c r="K55" s="915"/>
      <c r="L55" s="915"/>
      <c r="M55" s="915"/>
      <c r="N55" s="915"/>
      <c r="O55" s="915"/>
      <c r="P55" s="915"/>
      <c r="Q55" s="484"/>
    </row>
    <row r="56" spans="1:17" s="95" customFormat="1" ht="15.75" hidden="1" customHeight="1" outlineLevel="1">
      <c r="A56" s="484"/>
      <c r="B56" s="916">
        <v>15</v>
      </c>
      <c r="C56" s="925"/>
      <c r="D56" s="921"/>
      <c r="E56" s="921" t="s">
        <v>19</v>
      </c>
      <c r="F56" s="923" t="str">
        <f>VLOOKUP(E56,$S$14:$T$18,2,0)</f>
        <v>-</v>
      </c>
      <c r="G56" s="84"/>
      <c r="H56" s="921"/>
      <c r="I56" s="921"/>
      <c r="J56" s="913">
        <f t="shared" ref="J56" si="14">SUM(K56:O58)</f>
        <v>0</v>
      </c>
      <c r="K56" s="913"/>
      <c r="L56" s="913"/>
      <c r="M56" s="913"/>
      <c r="N56" s="913"/>
      <c r="O56" s="913"/>
      <c r="P56" s="913"/>
      <c r="Q56" s="484"/>
    </row>
    <row r="57" spans="1:17" s="95" customFormat="1" ht="15.75" hidden="1" customHeight="1" outlineLevel="1">
      <c r="A57" s="484"/>
      <c r="B57" s="916"/>
      <c r="C57" s="925"/>
      <c r="D57" s="921"/>
      <c r="E57" s="921"/>
      <c r="F57" s="923"/>
      <c r="G57" s="87"/>
      <c r="H57" s="921"/>
      <c r="I57" s="921"/>
      <c r="J57" s="914"/>
      <c r="K57" s="914"/>
      <c r="L57" s="914"/>
      <c r="M57" s="914"/>
      <c r="N57" s="914"/>
      <c r="O57" s="914"/>
      <c r="P57" s="914"/>
      <c r="Q57" s="484"/>
    </row>
    <row r="58" spans="1:17" s="95" customFormat="1" ht="15.75" hidden="1" customHeight="1" outlineLevel="1">
      <c r="A58" s="484"/>
      <c r="B58" s="917"/>
      <c r="C58" s="926"/>
      <c r="D58" s="922"/>
      <c r="E58" s="922"/>
      <c r="F58" s="924"/>
      <c r="G58" s="92"/>
      <c r="H58" s="922"/>
      <c r="I58" s="922"/>
      <c r="J58" s="915"/>
      <c r="K58" s="915"/>
      <c r="L58" s="915"/>
      <c r="M58" s="915"/>
      <c r="N58" s="915"/>
      <c r="O58" s="915"/>
      <c r="P58" s="915"/>
      <c r="Q58" s="484"/>
    </row>
    <row r="59" spans="1:17" s="95" customFormat="1" ht="15.75" hidden="1" customHeight="1" outlineLevel="1">
      <c r="A59" s="484"/>
      <c r="B59" s="916">
        <v>16</v>
      </c>
      <c r="C59" s="925"/>
      <c r="D59" s="921"/>
      <c r="E59" s="921" t="s">
        <v>19</v>
      </c>
      <c r="F59" s="923"/>
      <c r="G59" s="84"/>
      <c r="H59" s="921"/>
      <c r="I59" s="921"/>
      <c r="J59" s="913">
        <f t="shared" ref="J59" si="15">SUM(K59:O61)</f>
        <v>0</v>
      </c>
      <c r="K59" s="913"/>
      <c r="L59" s="913"/>
      <c r="M59" s="913"/>
      <c r="N59" s="913"/>
      <c r="O59" s="913"/>
      <c r="P59" s="913"/>
      <c r="Q59" s="484"/>
    </row>
    <row r="60" spans="1:17" s="95" customFormat="1" ht="15.75" hidden="1" customHeight="1" outlineLevel="1">
      <c r="A60" s="484"/>
      <c r="B60" s="916"/>
      <c r="C60" s="925"/>
      <c r="D60" s="921"/>
      <c r="E60" s="921"/>
      <c r="F60" s="923"/>
      <c r="G60" s="87"/>
      <c r="H60" s="921"/>
      <c r="I60" s="921"/>
      <c r="J60" s="914"/>
      <c r="K60" s="914"/>
      <c r="L60" s="914"/>
      <c r="M60" s="914"/>
      <c r="N60" s="914"/>
      <c r="O60" s="914"/>
      <c r="P60" s="914"/>
      <c r="Q60" s="484"/>
    </row>
    <row r="61" spans="1:17" s="95" customFormat="1" ht="15.75" hidden="1" customHeight="1" outlineLevel="1">
      <c r="A61" s="484"/>
      <c r="B61" s="917"/>
      <c r="C61" s="926"/>
      <c r="D61" s="922"/>
      <c r="E61" s="922"/>
      <c r="F61" s="924"/>
      <c r="G61" s="92"/>
      <c r="H61" s="922"/>
      <c r="I61" s="922"/>
      <c r="J61" s="915"/>
      <c r="K61" s="915"/>
      <c r="L61" s="915"/>
      <c r="M61" s="915"/>
      <c r="N61" s="915"/>
      <c r="O61" s="915"/>
      <c r="P61" s="915"/>
      <c r="Q61" s="484"/>
    </row>
    <row r="62" spans="1:17" s="95" customFormat="1" ht="15.75" hidden="1" customHeight="1" outlineLevel="1">
      <c r="A62" s="484"/>
      <c r="B62" s="916">
        <v>17</v>
      </c>
      <c r="C62" s="925"/>
      <c r="D62" s="921"/>
      <c r="E62" s="921" t="s">
        <v>19</v>
      </c>
      <c r="F62" s="923" t="str">
        <f>VLOOKUP(E62,$S$14:$T$18,2,0)</f>
        <v>-</v>
      </c>
      <c r="G62" s="84"/>
      <c r="H62" s="921"/>
      <c r="I62" s="921"/>
      <c r="J62" s="913">
        <f t="shared" ref="J62" si="16">SUM(K62:O64)</f>
        <v>0</v>
      </c>
      <c r="K62" s="913"/>
      <c r="L62" s="913"/>
      <c r="M62" s="913"/>
      <c r="N62" s="913"/>
      <c r="O62" s="913"/>
      <c r="P62" s="913"/>
      <c r="Q62" s="484"/>
    </row>
    <row r="63" spans="1:17" s="95" customFormat="1" ht="15.75" hidden="1" customHeight="1" outlineLevel="1">
      <c r="A63" s="484"/>
      <c r="B63" s="916"/>
      <c r="C63" s="925"/>
      <c r="D63" s="921"/>
      <c r="E63" s="921"/>
      <c r="F63" s="923"/>
      <c r="G63" s="87"/>
      <c r="H63" s="921"/>
      <c r="I63" s="921"/>
      <c r="J63" s="914"/>
      <c r="K63" s="914"/>
      <c r="L63" s="914"/>
      <c r="M63" s="914"/>
      <c r="N63" s="914"/>
      <c r="O63" s="914"/>
      <c r="P63" s="914"/>
      <c r="Q63" s="484"/>
    </row>
    <row r="64" spans="1:17" s="95" customFormat="1" ht="15.75" hidden="1" customHeight="1" outlineLevel="1">
      <c r="A64" s="484"/>
      <c r="B64" s="917"/>
      <c r="C64" s="926"/>
      <c r="D64" s="922"/>
      <c r="E64" s="922"/>
      <c r="F64" s="924"/>
      <c r="G64" s="92"/>
      <c r="H64" s="922"/>
      <c r="I64" s="922"/>
      <c r="J64" s="915"/>
      <c r="K64" s="915"/>
      <c r="L64" s="915"/>
      <c r="M64" s="915"/>
      <c r="N64" s="915"/>
      <c r="O64" s="915"/>
      <c r="P64" s="915"/>
      <c r="Q64" s="484"/>
    </row>
    <row r="65" spans="1:17" s="95" customFormat="1" ht="15.75" hidden="1" customHeight="1" outlineLevel="1">
      <c r="A65" s="484"/>
      <c r="B65" s="916">
        <v>18</v>
      </c>
      <c r="C65" s="925"/>
      <c r="D65" s="921"/>
      <c r="E65" s="921" t="s">
        <v>19</v>
      </c>
      <c r="F65" s="923" t="str">
        <f>VLOOKUP(E65,$S$14:$T$18,2,0)</f>
        <v>-</v>
      </c>
      <c r="G65" s="84"/>
      <c r="H65" s="921"/>
      <c r="I65" s="921"/>
      <c r="J65" s="913">
        <f t="shared" ref="J65" si="17">SUM(K65:O67)</f>
        <v>0</v>
      </c>
      <c r="K65" s="913"/>
      <c r="L65" s="913"/>
      <c r="M65" s="913"/>
      <c r="N65" s="913"/>
      <c r="O65" s="913"/>
      <c r="P65" s="913"/>
      <c r="Q65" s="484"/>
    </row>
    <row r="66" spans="1:17" s="95" customFormat="1" ht="15.75" hidden="1" customHeight="1" outlineLevel="1">
      <c r="A66" s="484"/>
      <c r="B66" s="916"/>
      <c r="C66" s="925"/>
      <c r="D66" s="921"/>
      <c r="E66" s="921"/>
      <c r="F66" s="923"/>
      <c r="G66" s="87"/>
      <c r="H66" s="921"/>
      <c r="I66" s="921"/>
      <c r="J66" s="914"/>
      <c r="K66" s="914"/>
      <c r="L66" s="914"/>
      <c r="M66" s="914"/>
      <c r="N66" s="914"/>
      <c r="O66" s="914"/>
      <c r="P66" s="914"/>
      <c r="Q66" s="484"/>
    </row>
    <row r="67" spans="1:17" s="95" customFormat="1" ht="15.75" hidden="1" customHeight="1" outlineLevel="1">
      <c r="A67" s="484"/>
      <c r="B67" s="917"/>
      <c r="C67" s="926"/>
      <c r="D67" s="922"/>
      <c r="E67" s="922"/>
      <c r="F67" s="924"/>
      <c r="G67" s="92"/>
      <c r="H67" s="922"/>
      <c r="I67" s="922"/>
      <c r="J67" s="915"/>
      <c r="K67" s="915"/>
      <c r="L67" s="915"/>
      <c r="M67" s="915"/>
      <c r="N67" s="915"/>
      <c r="O67" s="915"/>
      <c r="P67" s="915"/>
      <c r="Q67" s="484"/>
    </row>
    <row r="68" spans="1:17" s="95" customFormat="1" ht="15.75" hidden="1" customHeight="1" outlineLevel="1">
      <c r="A68" s="484"/>
      <c r="B68" s="916">
        <v>19</v>
      </c>
      <c r="C68" s="925"/>
      <c r="D68" s="921"/>
      <c r="E68" s="921" t="s">
        <v>19</v>
      </c>
      <c r="F68" s="923" t="str">
        <f>VLOOKUP(E68,$S$14:$T$18,2,0)</f>
        <v>-</v>
      </c>
      <c r="G68" s="84"/>
      <c r="H68" s="921"/>
      <c r="I68" s="921"/>
      <c r="J68" s="913">
        <f t="shared" ref="J68" si="18">SUM(K68:O70)</f>
        <v>0</v>
      </c>
      <c r="K68" s="913"/>
      <c r="L68" s="913"/>
      <c r="M68" s="913"/>
      <c r="N68" s="913"/>
      <c r="O68" s="913"/>
      <c r="P68" s="913"/>
      <c r="Q68" s="484"/>
    </row>
    <row r="69" spans="1:17" s="95" customFormat="1" ht="15.75" hidden="1" customHeight="1" outlineLevel="1">
      <c r="A69" s="484"/>
      <c r="B69" s="916"/>
      <c r="C69" s="925"/>
      <c r="D69" s="921"/>
      <c r="E69" s="921"/>
      <c r="F69" s="923"/>
      <c r="G69" s="87"/>
      <c r="H69" s="921"/>
      <c r="I69" s="921"/>
      <c r="J69" s="914"/>
      <c r="K69" s="914"/>
      <c r="L69" s="914"/>
      <c r="M69" s="914"/>
      <c r="N69" s="914"/>
      <c r="O69" s="914"/>
      <c r="P69" s="914"/>
      <c r="Q69" s="484"/>
    </row>
    <row r="70" spans="1:17" s="95" customFormat="1" ht="15.75" hidden="1" customHeight="1" outlineLevel="1">
      <c r="A70" s="484"/>
      <c r="B70" s="917"/>
      <c r="C70" s="926"/>
      <c r="D70" s="922"/>
      <c r="E70" s="922"/>
      <c r="F70" s="924"/>
      <c r="G70" s="92"/>
      <c r="H70" s="922"/>
      <c r="I70" s="922"/>
      <c r="J70" s="915"/>
      <c r="K70" s="915"/>
      <c r="L70" s="915"/>
      <c r="M70" s="915"/>
      <c r="N70" s="915"/>
      <c r="O70" s="915"/>
      <c r="P70" s="915"/>
      <c r="Q70" s="484"/>
    </row>
    <row r="71" spans="1:17" s="95" customFormat="1" ht="15.75" hidden="1" customHeight="1" outlineLevel="1">
      <c r="A71" s="484"/>
      <c r="B71" s="916">
        <v>20</v>
      </c>
      <c r="C71" s="925"/>
      <c r="D71" s="921"/>
      <c r="E71" s="921" t="s">
        <v>19</v>
      </c>
      <c r="F71" s="923" t="str">
        <f>VLOOKUP(E71,$S$14:$T$18,2,0)</f>
        <v>-</v>
      </c>
      <c r="G71" s="84"/>
      <c r="H71" s="921"/>
      <c r="I71" s="921"/>
      <c r="J71" s="913">
        <f t="shared" ref="J71" si="19">SUM(K71:O73)</f>
        <v>0</v>
      </c>
      <c r="K71" s="913"/>
      <c r="L71" s="913"/>
      <c r="M71" s="913"/>
      <c r="N71" s="913"/>
      <c r="O71" s="913"/>
      <c r="P71" s="913"/>
      <c r="Q71" s="484"/>
    </row>
    <row r="72" spans="1:17" s="95" customFormat="1" ht="15.75" hidden="1" customHeight="1" outlineLevel="1">
      <c r="A72" s="484"/>
      <c r="B72" s="916"/>
      <c r="C72" s="925"/>
      <c r="D72" s="921"/>
      <c r="E72" s="921"/>
      <c r="F72" s="923"/>
      <c r="G72" s="87"/>
      <c r="H72" s="921"/>
      <c r="I72" s="921"/>
      <c r="J72" s="914"/>
      <c r="K72" s="914"/>
      <c r="L72" s="914"/>
      <c r="M72" s="914"/>
      <c r="N72" s="914"/>
      <c r="O72" s="914"/>
      <c r="P72" s="914"/>
      <c r="Q72" s="484"/>
    </row>
    <row r="73" spans="1:17" s="95" customFormat="1" ht="15.75" hidden="1" customHeight="1" outlineLevel="1">
      <c r="A73" s="484"/>
      <c r="B73" s="917"/>
      <c r="C73" s="926"/>
      <c r="D73" s="922"/>
      <c r="E73" s="922"/>
      <c r="F73" s="924"/>
      <c r="G73" s="92"/>
      <c r="H73" s="922"/>
      <c r="I73" s="922"/>
      <c r="J73" s="915"/>
      <c r="K73" s="915"/>
      <c r="L73" s="915"/>
      <c r="M73" s="915"/>
      <c r="N73" s="915"/>
      <c r="O73" s="915"/>
      <c r="P73" s="915"/>
      <c r="Q73" s="484"/>
    </row>
    <row r="74" spans="1:17" s="95" customFormat="1" ht="15.75" hidden="1" customHeight="1" outlineLevel="1">
      <c r="A74" s="484"/>
      <c r="B74" s="916">
        <v>21</v>
      </c>
      <c r="C74" s="925"/>
      <c r="D74" s="921"/>
      <c r="E74" s="921" t="s">
        <v>19</v>
      </c>
      <c r="F74" s="923" t="str">
        <f>VLOOKUP(E74,$S$14:$T$18,2,0)</f>
        <v>-</v>
      </c>
      <c r="G74" s="84"/>
      <c r="H74" s="921"/>
      <c r="I74" s="921"/>
      <c r="J74" s="913">
        <f t="shared" ref="J74" si="20">SUM(K74:O76)</f>
        <v>0</v>
      </c>
      <c r="K74" s="913"/>
      <c r="L74" s="913"/>
      <c r="M74" s="913"/>
      <c r="N74" s="913"/>
      <c r="O74" s="913"/>
      <c r="P74" s="913"/>
      <c r="Q74" s="484"/>
    </row>
    <row r="75" spans="1:17" s="95" customFormat="1" ht="15.75" hidden="1" customHeight="1" outlineLevel="1">
      <c r="A75" s="484"/>
      <c r="B75" s="916"/>
      <c r="C75" s="925"/>
      <c r="D75" s="921"/>
      <c r="E75" s="921"/>
      <c r="F75" s="923"/>
      <c r="G75" s="87"/>
      <c r="H75" s="921"/>
      <c r="I75" s="921"/>
      <c r="J75" s="914"/>
      <c r="K75" s="914"/>
      <c r="L75" s="914"/>
      <c r="M75" s="914"/>
      <c r="N75" s="914"/>
      <c r="O75" s="914"/>
      <c r="P75" s="914"/>
      <c r="Q75" s="484"/>
    </row>
    <row r="76" spans="1:17" s="95" customFormat="1" ht="15.75" hidden="1" customHeight="1" outlineLevel="1">
      <c r="A76" s="484"/>
      <c r="B76" s="917"/>
      <c r="C76" s="926"/>
      <c r="D76" s="922"/>
      <c r="E76" s="922"/>
      <c r="F76" s="924"/>
      <c r="G76" s="92"/>
      <c r="H76" s="922"/>
      <c r="I76" s="922"/>
      <c r="J76" s="915"/>
      <c r="K76" s="915"/>
      <c r="L76" s="915"/>
      <c r="M76" s="915"/>
      <c r="N76" s="915"/>
      <c r="O76" s="915"/>
      <c r="P76" s="915"/>
      <c r="Q76" s="484"/>
    </row>
    <row r="77" spans="1:17" s="95" customFormat="1" ht="15.75" hidden="1" customHeight="1" outlineLevel="1">
      <c r="A77" s="484"/>
      <c r="B77" s="916">
        <v>22</v>
      </c>
      <c r="C77" s="925"/>
      <c r="D77" s="921"/>
      <c r="E77" s="921" t="s">
        <v>19</v>
      </c>
      <c r="F77" s="923" t="str">
        <f>VLOOKUP(E77,$S$14:$T$18,2,0)</f>
        <v>-</v>
      </c>
      <c r="G77" s="84"/>
      <c r="H77" s="921"/>
      <c r="I77" s="921"/>
      <c r="J77" s="913">
        <f t="shared" ref="J77" si="21">SUM(K77:O79)</f>
        <v>0</v>
      </c>
      <c r="K77" s="913"/>
      <c r="L77" s="913"/>
      <c r="M77" s="913"/>
      <c r="N77" s="913"/>
      <c r="O77" s="913"/>
      <c r="P77" s="913"/>
      <c r="Q77" s="484"/>
    </row>
    <row r="78" spans="1:17" s="95" customFormat="1" ht="15.75" hidden="1" customHeight="1" outlineLevel="1">
      <c r="A78" s="484"/>
      <c r="B78" s="916"/>
      <c r="C78" s="925"/>
      <c r="D78" s="921"/>
      <c r="E78" s="921"/>
      <c r="F78" s="923"/>
      <c r="G78" s="87"/>
      <c r="H78" s="921"/>
      <c r="I78" s="921"/>
      <c r="J78" s="914"/>
      <c r="K78" s="914"/>
      <c r="L78" s="914"/>
      <c r="M78" s="914"/>
      <c r="N78" s="914"/>
      <c r="O78" s="914"/>
      <c r="P78" s="914"/>
      <c r="Q78" s="484"/>
    </row>
    <row r="79" spans="1:17" s="95" customFormat="1" ht="15.75" hidden="1" customHeight="1" outlineLevel="1">
      <c r="A79" s="484"/>
      <c r="B79" s="917"/>
      <c r="C79" s="926"/>
      <c r="D79" s="922"/>
      <c r="E79" s="922"/>
      <c r="F79" s="924"/>
      <c r="G79" s="92"/>
      <c r="H79" s="922"/>
      <c r="I79" s="922"/>
      <c r="J79" s="915"/>
      <c r="K79" s="915"/>
      <c r="L79" s="915"/>
      <c r="M79" s="915"/>
      <c r="N79" s="915"/>
      <c r="O79" s="915"/>
      <c r="P79" s="915"/>
      <c r="Q79" s="484"/>
    </row>
    <row r="80" spans="1:17" s="95" customFormat="1" ht="15.75" hidden="1" customHeight="1" outlineLevel="1">
      <c r="A80" s="484"/>
      <c r="B80" s="916">
        <v>23</v>
      </c>
      <c r="C80" s="925"/>
      <c r="D80" s="921"/>
      <c r="E80" s="921" t="s">
        <v>19</v>
      </c>
      <c r="F80" s="923" t="str">
        <f>VLOOKUP(E80,$S$14:$T$18,2,0)</f>
        <v>-</v>
      </c>
      <c r="G80" s="84"/>
      <c r="H80" s="921"/>
      <c r="I80" s="921"/>
      <c r="J80" s="913">
        <f t="shared" ref="J80" si="22">SUM(K80:O82)</f>
        <v>0</v>
      </c>
      <c r="K80" s="913"/>
      <c r="L80" s="913"/>
      <c r="M80" s="913"/>
      <c r="N80" s="913"/>
      <c r="O80" s="913"/>
      <c r="P80" s="913"/>
      <c r="Q80" s="484"/>
    </row>
    <row r="81" spans="1:17" s="95" customFormat="1" ht="15.75" hidden="1" customHeight="1" outlineLevel="1">
      <c r="A81" s="484"/>
      <c r="B81" s="916"/>
      <c r="C81" s="925"/>
      <c r="D81" s="921"/>
      <c r="E81" s="921"/>
      <c r="F81" s="923"/>
      <c r="G81" s="87"/>
      <c r="H81" s="921"/>
      <c r="I81" s="921"/>
      <c r="J81" s="914"/>
      <c r="K81" s="914"/>
      <c r="L81" s="914"/>
      <c r="M81" s="914"/>
      <c r="N81" s="914"/>
      <c r="O81" s="914"/>
      <c r="P81" s="914"/>
      <c r="Q81" s="484"/>
    </row>
    <row r="82" spans="1:17" s="95" customFormat="1" ht="15.75" hidden="1" customHeight="1" outlineLevel="1">
      <c r="A82" s="484"/>
      <c r="B82" s="917"/>
      <c r="C82" s="926"/>
      <c r="D82" s="922"/>
      <c r="E82" s="922"/>
      <c r="F82" s="924"/>
      <c r="G82" s="92"/>
      <c r="H82" s="922"/>
      <c r="I82" s="922"/>
      <c r="J82" s="915"/>
      <c r="K82" s="915"/>
      <c r="L82" s="915"/>
      <c r="M82" s="915"/>
      <c r="N82" s="915"/>
      <c r="O82" s="915"/>
      <c r="P82" s="915"/>
      <c r="Q82" s="484"/>
    </row>
    <row r="83" spans="1:17" s="95" customFormat="1" ht="15.75" hidden="1" customHeight="1" outlineLevel="1">
      <c r="A83" s="484"/>
      <c r="B83" s="916">
        <v>24</v>
      </c>
      <c r="C83" s="925"/>
      <c r="D83" s="921"/>
      <c r="E83" s="921" t="s">
        <v>19</v>
      </c>
      <c r="F83" s="923" t="str">
        <f>VLOOKUP(E83,$S$14:$T$18,2,0)</f>
        <v>-</v>
      </c>
      <c r="G83" s="84"/>
      <c r="H83" s="921"/>
      <c r="I83" s="921"/>
      <c r="J83" s="913">
        <f t="shared" ref="J83" si="23">SUM(K83:O85)</f>
        <v>0</v>
      </c>
      <c r="K83" s="913"/>
      <c r="L83" s="913"/>
      <c r="M83" s="913"/>
      <c r="N83" s="913"/>
      <c r="O83" s="913"/>
      <c r="P83" s="913"/>
      <c r="Q83" s="484"/>
    </row>
    <row r="84" spans="1:17" s="95" customFormat="1" ht="15.75" hidden="1" customHeight="1" outlineLevel="1">
      <c r="A84" s="484"/>
      <c r="B84" s="916"/>
      <c r="C84" s="925"/>
      <c r="D84" s="921"/>
      <c r="E84" s="921"/>
      <c r="F84" s="923"/>
      <c r="G84" s="87"/>
      <c r="H84" s="921"/>
      <c r="I84" s="921"/>
      <c r="J84" s="914"/>
      <c r="K84" s="914"/>
      <c r="L84" s="914"/>
      <c r="M84" s="914"/>
      <c r="N84" s="914"/>
      <c r="O84" s="914"/>
      <c r="P84" s="914"/>
      <c r="Q84" s="484"/>
    </row>
    <row r="85" spans="1:17" s="95" customFormat="1" ht="15.75" hidden="1" customHeight="1" outlineLevel="1">
      <c r="A85" s="484"/>
      <c r="B85" s="917"/>
      <c r="C85" s="926"/>
      <c r="D85" s="922"/>
      <c r="E85" s="922"/>
      <c r="F85" s="924"/>
      <c r="G85" s="92"/>
      <c r="H85" s="922"/>
      <c r="I85" s="922"/>
      <c r="J85" s="915"/>
      <c r="K85" s="915"/>
      <c r="L85" s="915"/>
      <c r="M85" s="915"/>
      <c r="N85" s="915"/>
      <c r="O85" s="915"/>
      <c r="P85" s="915"/>
      <c r="Q85" s="484"/>
    </row>
    <row r="86" spans="1:17" s="95" customFormat="1" ht="15.75" hidden="1" customHeight="1" outlineLevel="1">
      <c r="A86" s="484"/>
      <c r="B86" s="916">
        <v>25</v>
      </c>
      <c r="C86" s="925"/>
      <c r="D86" s="921"/>
      <c r="E86" s="921" t="s">
        <v>19</v>
      </c>
      <c r="F86" s="923" t="str">
        <f>VLOOKUP(E86,$S$14:$T$18,2,0)</f>
        <v>-</v>
      </c>
      <c r="G86" s="84"/>
      <c r="H86" s="921"/>
      <c r="I86" s="921"/>
      <c r="J86" s="913">
        <f t="shared" ref="J86" si="24">SUM(K86:O88)</f>
        <v>0</v>
      </c>
      <c r="K86" s="913"/>
      <c r="L86" s="913"/>
      <c r="M86" s="913"/>
      <c r="N86" s="913"/>
      <c r="O86" s="913"/>
      <c r="P86" s="913"/>
      <c r="Q86" s="484"/>
    </row>
    <row r="87" spans="1:17" s="95" customFormat="1" ht="15.75" hidden="1" customHeight="1" outlineLevel="1">
      <c r="A87" s="484"/>
      <c r="B87" s="916"/>
      <c r="C87" s="925"/>
      <c r="D87" s="921"/>
      <c r="E87" s="921"/>
      <c r="F87" s="923"/>
      <c r="G87" s="87"/>
      <c r="H87" s="921"/>
      <c r="I87" s="921"/>
      <c r="J87" s="914"/>
      <c r="K87" s="914"/>
      <c r="L87" s="914"/>
      <c r="M87" s="914"/>
      <c r="N87" s="914"/>
      <c r="O87" s="914"/>
      <c r="P87" s="914"/>
      <c r="Q87" s="484"/>
    </row>
    <row r="88" spans="1:17" s="95" customFormat="1" ht="15.75" hidden="1" customHeight="1" outlineLevel="1">
      <c r="A88" s="484"/>
      <c r="B88" s="917"/>
      <c r="C88" s="926"/>
      <c r="D88" s="922"/>
      <c r="E88" s="922"/>
      <c r="F88" s="924"/>
      <c r="G88" s="92"/>
      <c r="H88" s="922"/>
      <c r="I88" s="922"/>
      <c r="J88" s="915"/>
      <c r="K88" s="915"/>
      <c r="L88" s="915"/>
      <c r="M88" s="915"/>
      <c r="N88" s="915"/>
      <c r="O88" s="915"/>
      <c r="P88" s="915"/>
      <c r="Q88" s="484"/>
    </row>
    <row r="89" spans="1:17" s="95" customFormat="1" ht="15.75" hidden="1" customHeight="1" outlineLevel="1">
      <c r="A89" s="484"/>
      <c r="B89" s="916">
        <v>26</v>
      </c>
      <c r="C89" s="925"/>
      <c r="D89" s="921"/>
      <c r="E89" s="921" t="s">
        <v>19</v>
      </c>
      <c r="F89" s="923" t="str">
        <f>VLOOKUP(E89,$S$14:$T$18,2,0)</f>
        <v>-</v>
      </c>
      <c r="G89" s="84"/>
      <c r="H89" s="921"/>
      <c r="I89" s="921"/>
      <c r="J89" s="913">
        <f t="shared" ref="J89" si="25">SUM(K89:O91)</f>
        <v>0</v>
      </c>
      <c r="K89" s="913"/>
      <c r="L89" s="913"/>
      <c r="M89" s="913"/>
      <c r="N89" s="913"/>
      <c r="O89" s="913"/>
      <c r="P89" s="913"/>
      <c r="Q89" s="484"/>
    </row>
    <row r="90" spans="1:17" s="95" customFormat="1" ht="15.75" hidden="1" customHeight="1" outlineLevel="1">
      <c r="A90" s="484"/>
      <c r="B90" s="916"/>
      <c r="C90" s="925"/>
      <c r="D90" s="921"/>
      <c r="E90" s="921"/>
      <c r="F90" s="923"/>
      <c r="G90" s="87"/>
      <c r="H90" s="921"/>
      <c r="I90" s="921"/>
      <c r="J90" s="914"/>
      <c r="K90" s="914"/>
      <c r="L90" s="914"/>
      <c r="M90" s="914"/>
      <c r="N90" s="914"/>
      <c r="O90" s="914"/>
      <c r="P90" s="914"/>
      <c r="Q90" s="484"/>
    </row>
    <row r="91" spans="1:17" s="95" customFormat="1" ht="15.75" hidden="1" customHeight="1" outlineLevel="1">
      <c r="A91" s="484"/>
      <c r="B91" s="917"/>
      <c r="C91" s="926"/>
      <c r="D91" s="922"/>
      <c r="E91" s="922"/>
      <c r="F91" s="924"/>
      <c r="G91" s="92"/>
      <c r="H91" s="922"/>
      <c r="I91" s="922"/>
      <c r="J91" s="915"/>
      <c r="K91" s="915"/>
      <c r="L91" s="915"/>
      <c r="M91" s="915"/>
      <c r="N91" s="915"/>
      <c r="O91" s="915"/>
      <c r="P91" s="915"/>
      <c r="Q91" s="484"/>
    </row>
    <row r="92" spans="1:17" s="95" customFormat="1" ht="15.75" hidden="1" customHeight="1" outlineLevel="1">
      <c r="A92" s="484"/>
      <c r="B92" s="916">
        <v>27</v>
      </c>
      <c r="C92" s="925"/>
      <c r="D92" s="921"/>
      <c r="E92" s="921" t="s">
        <v>19</v>
      </c>
      <c r="F92" s="923" t="str">
        <f>VLOOKUP(E92,$S$14:$T$18,2,0)</f>
        <v>-</v>
      </c>
      <c r="G92" s="84"/>
      <c r="H92" s="921"/>
      <c r="I92" s="921"/>
      <c r="J92" s="913">
        <f t="shared" ref="J92" si="26">SUM(K92:O94)</f>
        <v>0</v>
      </c>
      <c r="K92" s="913"/>
      <c r="L92" s="913"/>
      <c r="M92" s="913"/>
      <c r="N92" s="913"/>
      <c r="O92" s="913"/>
      <c r="P92" s="913"/>
      <c r="Q92" s="484"/>
    </row>
    <row r="93" spans="1:17" s="95" customFormat="1" ht="15.75" hidden="1" customHeight="1" outlineLevel="1">
      <c r="A93" s="484"/>
      <c r="B93" s="916"/>
      <c r="C93" s="925"/>
      <c r="D93" s="921"/>
      <c r="E93" s="921"/>
      <c r="F93" s="923"/>
      <c r="G93" s="87"/>
      <c r="H93" s="921"/>
      <c r="I93" s="921"/>
      <c r="J93" s="914"/>
      <c r="K93" s="914"/>
      <c r="L93" s="914"/>
      <c r="M93" s="914"/>
      <c r="N93" s="914"/>
      <c r="O93" s="914"/>
      <c r="P93" s="914"/>
      <c r="Q93" s="484"/>
    </row>
    <row r="94" spans="1:17" s="95" customFormat="1" ht="15.75" hidden="1" customHeight="1" outlineLevel="1">
      <c r="A94" s="484"/>
      <c r="B94" s="917"/>
      <c r="C94" s="926"/>
      <c r="D94" s="922"/>
      <c r="E94" s="922"/>
      <c r="F94" s="924"/>
      <c r="G94" s="92"/>
      <c r="H94" s="922"/>
      <c r="I94" s="922"/>
      <c r="J94" s="915"/>
      <c r="K94" s="915"/>
      <c r="L94" s="915"/>
      <c r="M94" s="915"/>
      <c r="N94" s="915"/>
      <c r="O94" s="915"/>
      <c r="P94" s="915"/>
      <c r="Q94" s="484"/>
    </row>
    <row r="95" spans="1:17" s="95" customFormat="1" ht="15.75" hidden="1" customHeight="1" outlineLevel="1">
      <c r="A95" s="484"/>
      <c r="B95" s="916">
        <v>28</v>
      </c>
      <c r="C95" s="925"/>
      <c r="D95" s="921"/>
      <c r="E95" s="921" t="s">
        <v>19</v>
      </c>
      <c r="F95" s="923" t="str">
        <f>VLOOKUP(E95,$S$14:$T$18,2,0)</f>
        <v>-</v>
      </c>
      <c r="G95" s="84"/>
      <c r="H95" s="921"/>
      <c r="I95" s="921"/>
      <c r="J95" s="913">
        <f t="shared" ref="J95" si="27">SUM(K95:O97)</f>
        <v>0</v>
      </c>
      <c r="K95" s="913"/>
      <c r="L95" s="913"/>
      <c r="M95" s="913"/>
      <c r="N95" s="913"/>
      <c r="O95" s="913"/>
      <c r="P95" s="913"/>
      <c r="Q95" s="484"/>
    </row>
    <row r="96" spans="1:17" s="95" customFormat="1" ht="15.75" hidden="1" customHeight="1" outlineLevel="1">
      <c r="A96" s="484"/>
      <c r="B96" s="916"/>
      <c r="C96" s="925"/>
      <c r="D96" s="921"/>
      <c r="E96" s="921"/>
      <c r="F96" s="923"/>
      <c r="G96" s="87"/>
      <c r="H96" s="921"/>
      <c r="I96" s="921"/>
      <c r="J96" s="914"/>
      <c r="K96" s="914"/>
      <c r="L96" s="914"/>
      <c r="M96" s="914"/>
      <c r="N96" s="914"/>
      <c r="O96" s="914"/>
      <c r="P96" s="914"/>
      <c r="Q96" s="484"/>
    </row>
    <row r="97" spans="1:17" s="95" customFormat="1" ht="15.75" hidden="1" customHeight="1" outlineLevel="1">
      <c r="A97" s="484"/>
      <c r="B97" s="917"/>
      <c r="C97" s="926"/>
      <c r="D97" s="922"/>
      <c r="E97" s="922"/>
      <c r="F97" s="924"/>
      <c r="G97" s="92"/>
      <c r="H97" s="922"/>
      <c r="I97" s="922"/>
      <c r="J97" s="915"/>
      <c r="K97" s="915"/>
      <c r="L97" s="915"/>
      <c r="M97" s="915"/>
      <c r="N97" s="915"/>
      <c r="O97" s="915"/>
      <c r="P97" s="915"/>
      <c r="Q97" s="484"/>
    </row>
    <row r="98" spans="1:17" s="95" customFormat="1" ht="15.75" hidden="1" customHeight="1" outlineLevel="1">
      <c r="A98" s="484"/>
      <c r="B98" s="916">
        <v>29</v>
      </c>
      <c r="C98" s="925"/>
      <c r="D98" s="921"/>
      <c r="E98" s="921" t="s">
        <v>19</v>
      </c>
      <c r="F98" s="923" t="str">
        <f>VLOOKUP(E98,$S$14:$T$18,2,0)</f>
        <v>-</v>
      </c>
      <c r="G98" s="84"/>
      <c r="H98" s="921"/>
      <c r="I98" s="921"/>
      <c r="J98" s="913">
        <f t="shared" ref="J98" si="28">SUM(K98:O100)</f>
        <v>0</v>
      </c>
      <c r="K98" s="913"/>
      <c r="L98" s="913"/>
      <c r="M98" s="913"/>
      <c r="N98" s="913"/>
      <c r="O98" s="913"/>
      <c r="P98" s="913"/>
      <c r="Q98" s="484"/>
    </row>
    <row r="99" spans="1:17" s="95" customFormat="1" ht="15.75" hidden="1" customHeight="1" outlineLevel="1">
      <c r="A99" s="484"/>
      <c r="B99" s="916"/>
      <c r="C99" s="925"/>
      <c r="D99" s="921"/>
      <c r="E99" s="921"/>
      <c r="F99" s="923"/>
      <c r="G99" s="87"/>
      <c r="H99" s="921"/>
      <c r="I99" s="921"/>
      <c r="J99" s="914"/>
      <c r="K99" s="914"/>
      <c r="L99" s="914"/>
      <c r="M99" s="914"/>
      <c r="N99" s="914"/>
      <c r="O99" s="914"/>
      <c r="P99" s="914"/>
      <c r="Q99" s="484"/>
    </row>
    <row r="100" spans="1:17" s="95" customFormat="1" ht="15.75" hidden="1" customHeight="1" outlineLevel="1">
      <c r="A100" s="484"/>
      <c r="B100" s="917"/>
      <c r="C100" s="926"/>
      <c r="D100" s="922"/>
      <c r="E100" s="922"/>
      <c r="F100" s="924"/>
      <c r="G100" s="92"/>
      <c r="H100" s="922"/>
      <c r="I100" s="922"/>
      <c r="J100" s="915"/>
      <c r="K100" s="915"/>
      <c r="L100" s="915"/>
      <c r="M100" s="915"/>
      <c r="N100" s="915"/>
      <c r="O100" s="915"/>
      <c r="P100" s="915"/>
      <c r="Q100" s="484"/>
    </row>
    <row r="101" spans="1:17" s="95" customFormat="1" ht="15.75" hidden="1" customHeight="1" outlineLevel="1">
      <c r="A101" s="484"/>
      <c r="B101" s="916">
        <v>30</v>
      </c>
      <c r="C101" s="925"/>
      <c r="D101" s="921"/>
      <c r="E101" s="921" t="s">
        <v>19</v>
      </c>
      <c r="F101" s="923" t="str">
        <f>VLOOKUP(E101,$S$14:$T$18,2,0)</f>
        <v>-</v>
      </c>
      <c r="G101" s="84"/>
      <c r="H101" s="921"/>
      <c r="I101" s="921"/>
      <c r="J101" s="913">
        <f t="shared" ref="J101" si="29">SUM(K101:O103)</f>
        <v>0</v>
      </c>
      <c r="K101" s="913"/>
      <c r="L101" s="913"/>
      <c r="M101" s="913"/>
      <c r="N101" s="913"/>
      <c r="O101" s="913"/>
      <c r="P101" s="913"/>
      <c r="Q101" s="484"/>
    </row>
    <row r="102" spans="1:17" s="95" customFormat="1" ht="15.75" hidden="1" customHeight="1" outlineLevel="1">
      <c r="A102" s="484"/>
      <c r="B102" s="916"/>
      <c r="C102" s="925"/>
      <c r="D102" s="921"/>
      <c r="E102" s="921"/>
      <c r="F102" s="923"/>
      <c r="G102" s="87"/>
      <c r="H102" s="921"/>
      <c r="I102" s="921"/>
      <c r="J102" s="914"/>
      <c r="K102" s="914"/>
      <c r="L102" s="914"/>
      <c r="M102" s="914"/>
      <c r="N102" s="914"/>
      <c r="O102" s="914"/>
      <c r="P102" s="914"/>
      <c r="Q102" s="484"/>
    </row>
    <row r="103" spans="1:17" s="95" customFormat="1" ht="15.75" hidden="1" customHeight="1" outlineLevel="1">
      <c r="A103" s="484"/>
      <c r="B103" s="917"/>
      <c r="C103" s="926"/>
      <c r="D103" s="922"/>
      <c r="E103" s="922"/>
      <c r="F103" s="924"/>
      <c r="G103" s="92"/>
      <c r="H103" s="922"/>
      <c r="I103" s="922"/>
      <c r="J103" s="915"/>
      <c r="K103" s="915"/>
      <c r="L103" s="915"/>
      <c r="M103" s="915"/>
      <c r="N103" s="915"/>
      <c r="O103" s="915"/>
      <c r="P103" s="915"/>
      <c r="Q103" s="484"/>
    </row>
    <row r="104" spans="1:17" s="95" customFormat="1" ht="15.75" hidden="1" customHeight="1" outlineLevel="1">
      <c r="A104" s="484"/>
      <c r="B104" s="916">
        <v>31</v>
      </c>
      <c r="C104" s="925"/>
      <c r="D104" s="921"/>
      <c r="E104" s="921" t="s">
        <v>19</v>
      </c>
      <c r="F104" s="923" t="str">
        <f>VLOOKUP(E104,$S$14:$T$18,2,0)</f>
        <v>-</v>
      </c>
      <c r="G104" s="84"/>
      <c r="H104" s="921"/>
      <c r="I104" s="921"/>
      <c r="J104" s="913">
        <f t="shared" ref="J104" si="30">SUM(K104:O106)</f>
        <v>0</v>
      </c>
      <c r="K104" s="913"/>
      <c r="L104" s="913"/>
      <c r="M104" s="913"/>
      <c r="N104" s="913"/>
      <c r="O104" s="913"/>
      <c r="P104" s="913"/>
      <c r="Q104" s="484"/>
    </row>
    <row r="105" spans="1:17" s="95" customFormat="1" ht="15.75" hidden="1" customHeight="1" outlineLevel="1">
      <c r="A105" s="484"/>
      <c r="B105" s="916"/>
      <c r="C105" s="925"/>
      <c r="D105" s="921"/>
      <c r="E105" s="921"/>
      <c r="F105" s="923"/>
      <c r="G105" s="87"/>
      <c r="H105" s="921"/>
      <c r="I105" s="921"/>
      <c r="J105" s="914"/>
      <c r="K105" s="914"/>
      <c r="L105" s="914"/>
      <c r="M105" s="914"/>
      <c r="N105" s="914"/>
      <c r="O105" s="914"/>
      <c r="P105" s="914"/>
      <c r="Q105" s="484"/>
    </row>
    <row r="106" spans="1:17" s="95" customFormat="1" ht="15.75" hidden="1" customHeight="1" outlineLevel="1">
      <c r="A106" s="484"/>
      <c r="B106" s="917"/>
      <c r="C106" s="926"/>
      <c r="D106" s="922"/>
      <c r="E106" s="922"/>
      <c r="F106" s="924"/>
      <c r="G106" s="92"/>
      <c r="H106" s="922"/>
      <c r="I106" s="922"/>
      <c r="J106" s="915"/>
      <c r="K106" s="915"/>
      <c r="L106" s="915"/>
      <c r="M106" s="915"/>
      <c r="N106" s="915"/>
      <c r="O106" s="915"/>
      <c r="P106" s="915"/>
      <c r="Q106" s="484"/>
    </row>
    <row r="107" spans="1:17" s="95" customFormat="1" ht="15.75" hidden="1" customHeight="1" outlineLevel="1">
      <c r="A107" s="484"/>
      <c r="B107" s="916">
        <v>32</v>
      </c>
      <c r="C107" s="925"/>
      <c r="D107" s="921"/>
      <c r="E107" s="921" t="s">
        <v>19</v>
      </c>
      <c r="F107" s="923" t="str">
        <f>VLOOKUP(E107,$S$14:$T$18,2,0)</f>
        <v>-</v>
      </c>
      <c r="G107" s="84"/>
      <c r="H107" s="921"/>
      <c r="I107" s="921"/>
      <c r="J107" s="913">
        <f t="shared" ref="J107" si="31">SUM(K107:O109)</f>
        <v>0</v>
      </c>
      <c r="K107" s="913"/>
      <c r="L107" s="913"/>
      <c r="M107" s="913"/>
      <c r="N107" s="913"/>
      <c r="O107" s="913"/>
      <c r="P107" s="913"/>
      <c r="Q107" s="484"/>
    </row>
    <row r="108" spans="1:17" s="95" customFormat="1" ht="15.75" hidden="1" customHeight="1" outlineLevel="1">
      <c r="A108" s="484"/>
      <c r="B108" s="916"/>
      <c r="C108" s="925"/>
      <c r="D108" s="921"/>
      <c r="E108" s="921"/>
      <c r="F108" s="923"/>
      <c r="G108" s="87"/>
      <c r="H108" s="921"/>
      <c r="I108" s="921"/>
      <c r="J108" s="914"/>
      <c r="K108" s="914"/>
      <c r="L108" s="914"/>
      <c r="M108" s="914"/>
      <c r="N108" s="914"/>
      <c r="O108" s="914"/>
      <c r="P108" s="914"/>
      <c r="Q108" s="484"/>
    </row>
    <row r="109" spans="1:17" s="95" customFormat="1" ht="15.75" hidden="1" customHeight="1" outlineLevel="1">
      <c r="A109" s="484"/>
      <c r="B109" s="917"/>
      <c r="C109" s="926"/>
      <c r="D109" s="922"/>
      <c r="E109" s="922"/>
      <c r="F109" s="924"/>
      <c r="G109" s="92"/>
      <c r="H109" s="922"/>
      <c r="I109" s="922"/>
      <c r="J109" s="915"/>
      <c r="K109" s="915"/>
      <c r="L109" s="915"/>
      <c r="M109" s="915"/>
      <c r="N109" s="915"/>
      <c r="O109" s="915"/>
      <c r="P109" s="915"/>
      <c r="Q109" s="484"/>
    </row>
    <row r="110" spans="1:17" s="95" customFormat="1" ht="15.75" hidden="1" customHeight="1" outlineLevel="1">
      <c r="A110" s="484"/>
      <c r="B110" s="916">
        <v>33</v>
      </c>
      <c r="C110" s="925"/>
      <c r="D110" s="921"/>
      <c r="E110" s="921" t="s">
        <v>19</v>
      </c>
      <c r="F110" s="923" t="str">
        <f>VLOOKUP(E110,$S$14:$T$18,2,0)</f>
        <v>-</v>
      </c>
      <c r="G110" s="84"/>
      <c r="H110" s="921"/>
      <c r="I110" s="921"/>
      <c r="J110" s="913">
        <f t="shared" ref="J110" si="32">SUM(K110:O112)</f>
        <v>0</v>
      </c>
      <c r="K110" s="913"/>
      <c r="L110" s="913"/>
      <c r="M110" s="913"/>
      <c r="N110" s="913"/>
      <c r="O110" s="913"/>
      <c r="P110" s="913"/>
      <c r="Q110" s="484"/>
    </row>
    <row r="111" spans="1:17" s="95" customFormat="1" ht="15.75" hidden="1" customHeight="1" outlineLevel="1">
      <c r="A111" s="484"/>
      <c r="B111" s="916"/>
      <c r="C111" s="925"/>
      <c r="D111" s="921"/>
      <c r="E111" s="921"/>
      <c r="F111" s="923"/>
      <c r="G111" s="87"/>
      <c r="H111" s="921"/>
      <c r="I111" s="921"/>
      <c r="J111" s="914"/>
      <c r="K111" s="914"/>
      <c r="L111" s="914"/>
      <c r="M111" s="914"/>
      <c r="N111" s="914"/>
      <c r="O111" s="914"/>
      <c r="P111" s="914"/>
      <c r="Q111" s="484"/>
    </row>
    <row r="112" spans="1:17" s="95" customFormat="1" ht="15.75" hidden="1" customHeight="1" outlineLevel="1">
      <c r="A112" s="484"/>
      <c r="B112" s="917"/>
      <c r="C112" s="926"/>
      <c r="D112" s="922"/>
      <c r="E112" s="922"/>
      <c r="F112" s="924"/>
      <c r="G112" s="92"/>
      <c r="H112" s="922"/>
      <c r="I112" s="922"/>
      <c r="J112" s="915"/>
      <c r="K112" s="915"/>
      <c r="L112" s="915"/>
      <c r="M112" s="915"/>
      <c r="N112" s="915"/>
      <c r="O112" s="915"/>
      <c r="P112" s="915"/>
      <c r="Q112" s="484"/>
    </row>
    <row r="113" spans="1:17" s="95" customFormat="1" ht="15.75" hidden="1" customHeight="1" outlineLevel="1">
      <c r="A113" s="484"/>
      <c r="B113" s="916">
        <v>34</v>
      </c>
      <c r="C113" s="925"/>
      <c r="D113" s="921"/>
      <c r="E113" s="921" t="s">
        <v>19</v>
      </c>
      <c r="F113" s="923" t="str">
        <f>VLOOKUP(E113,$S$14:$T$18,2,0)</f>
        <v>-</v>
      </c>
      <c r="G113" s="84"/>
      <c r="H113" s="921"/>
      <c r="I113" s="921"/>
      <c r="J113" s="913">
        <f t="shared" ref="J113" si="33">SUM(K113:O115)</f>
        <v>0</v>
      </c>
      <c r="K113" s="913"/>
      <c r="L113" s="913"/>
      <c r="M113" s="913"/>
      <c r="N113" s="913"/>
      <c r="O113" s="913"/>
      <c r="P113" s="913"/>
      <c r="Q113" s="484"/>
    </row>
    <row r="114" spans="1:17" s="95" customFormat="1" ht="15.75" hidden="1" customHeight="1" outlineLevel="1">
      <c r="A114" s="484"/>
      <c r="B114" s="916"/>
      <c r="C114" s="925"/>
      <c r="D114" s="921"/>
      <c r="E114" s="921"/>
      <c r="F114" s="923"/>
      <c r="G114" s="87"/>
      <c r="H114" s="921"/>
      <c r="I114" s="921"/>
      <c r="J114" s="914"/>
      <c r="K114" s="914"/>
      <c r="L114" s="914"/>
      <c r="M114" s="914"/>
      <c r="N114" s="914"/>
      <c r="O114" s="914"/>
      <c r="P114" s="914"/>
      <c r="Q114" s="484"/>
    </row>
    <row r="115" spans="1:17" s="95" customFormat="1" ht="15.75" hidden="1" customHeight="1" outlineLevel="1">
      <c r="A115" s="484"/>
      <c r="B115" s="917"/>
      <c r="C115" s="926"/>
      <c r="D115" s="922"/>
      <c r="E115" s="922"/>
      <c r="F115" s="924"/>
      <c r="G115" s="92"/>
      <c r="H115" s="922"/>
      <c r="I115" s="922"/>
      <c r="J115" s="915"/>
      <c r="K115" s="915"/>
      <c r="L115" s="915"/>
      <c r="M115" s="915"/>
      <c r="N115" s="915"/>
      <c r="O115" s="915"/>
      <c r="P115" s="915"/>
      <c r="Q115" s="484"/>
    </row>
    <row r="116" spans="1:17" s="95" customFormat="1" ht="15.75" hidden="1" customHeight="1" outlineLevel="1">
      <c r="A116" s="484"/>
      <c r="B116" s="916">
        <v>35</v>
      </c>
      <c r="C116" s="925"/>
      <c r="D116" s="921"/>
      <c r="E116" s="921" t="s">
        <v>19</v>
      </c>
      <c r="F116" s="923" t="str">
        <f>VLOOKUP(E116,$S$14:$T$18,2,0)</f>
        <v>-</v>
      </c>
      <c r="G116" s="84"/>
      <c r="H116" s="921"/>
      <c r="I116" s="921"/>
      <c r="J116" s="913">
        <f t="shared" ref="J116" si="34">SUM(K116:O118)</f>
        <v>0</v>
      </c>
      <c r="K116" s="913"/>
      <c r="L116" s="913"/>
      <c r="M116" s="913"/>
      <c r="N116" s="913"/>
      <c r="O116" s="913"/>
      <c r="P116" s="913"/>
      <c r="Q116" s="484"/>
    </row>
    <row r="117" spans="1:17" s="95" customFormat="1" ht="15.75" hidden="1" customHeight="1" outlineLevel="1">
      <c r="A117" s="484"/>
      <c r="B117" s="916"/>
      <c r="C117" s="925"/>
      <c r="D117" s="921"/>
      <c r="E117" s="921"/>
      <c r="F117" s="923"/>
      <c r="G117" s="87"/>
      <c r="H117" s="921"/>
      <c r="I117" s="921"/>
      <c r="J117" s="914"/>
      <c r="K117" s="914"/>
      <c r="L117" s="914"/>
      <c r="M117" s="914"/>
      <c r="N117" s="914"/>
      <c r="O117" s="914"/>
      <c r="P117" s="914"/>
      <c r="Q117" s="484"/>
    </row>
    <row r="118" spans="1:17" s="95" customFormat="1" ht="15.75" hidden="1" customHeight="1" outlineLevel="1">
      <c r="A118" s="484"/>
      <c r="B118" s="917"/>
      <c r="C118" s="926"/>
      <c r="D118" s="922"/>
      <c r="E118" s="922"/>
      <c r="F118" s="924"/>
      <c r="G118" s="92"/>
      <c r="H118" s="922"/>
      <c r="I118" s="922"/>
      <c r="J118" s="915"/>
      <c r="K118" s="915"/>
      <c r="L118" s="915"/>
      <c r="M118" s="915"/>
      <c r="N118" s="915"/>
      <c r="O118" s="915"/>
      <c r="P118" s="915"/>
      <c r="Q118" s="484"/>
    </row>
    <row r="119" spans="1:17" s="95" customFormat="1" ht="15.75" hidden="1" customHeight="1" outlineLevel="1">
      <c r="A119" s="484"/>
      <c r="B119" s="916">
        <v>36</v>
      </c>
      <c r="C119" s="925"/>
      <c r="D119" s="921"/>
      <c r="E119" s="921" t="s">
        <v>19</v>
      </c>
      <c r="F119" s="923" t="str">
        <f>VLOOKUP(E119,$S$14:$T$18,2,0)</f>
        <v>-</v>
      </c>
      <c r="G119" s="84"/>
      <c r="H119" s="921"/>
      <c r="I119" s="921"/>
      <c r="J119" s="913">
        <f t="shared" ref="J119" si="35">SUM(K119:O121)</f>
        <v>0</v>
      </c>
      <c r="K119" s="913"/>
      <c r="L119" s="913"/>
      <c r="M119" s="913"/>
      <c r="N119" s="913"/>
      <c r="O119" s="913"/>
      <c r="P119" s="913"/>
      <c r="Q119" s="484"/>
    </row>
    <row r="120" spans="1:17" s="95" customFormat="1" ht="15.75" hidden="1" customHeight="1" outlineLevel="1">
      <c r="A120" s="484"/>
      <c r="B120" s="916"/>
      <c r="C120" s="925"/>
      <c r="D120" s="921"/>
      <c r="E120" s="921"/>
      <c r="F120" s="923"/>
      <c r="G120" s="87"/>
      <c r="H120" s="921"/>
      <c r="I120" s="921"/>
      <c r="J120" s="914"/>
      <c r="K120" s="914"/>
      <c r="L120" s="914"/>
      <c r="M120" s="914"/>
      <c r="N120" s="914"/>
      <c r="O120" s="914"/>
      <c r="P120" s="914"/>
      <c r="Q120" s="484"/>
    </row>
    <row r="121" spans="1:17" s="95" customFormat="1" ht="15.75" hidden="1" customHeight="1" outlineLevel="1">
      <c r="A121" s="484"/>
      <c r="B121" s="917"/>
      <c r="C121" s="926"/>
      <c r="D121" s="922"/>
      <c r="E121" s="922"/>
      <c r="F121" s="924"/>
      <c r="G121" s="92"/>
      <c r="H121" s="922"/>
      <c r="I121" s="922"/>
      <c r="J121" s="915"/>
      <c r="K121" s="915"/>
      <c r="L121" s="915"/>
      <c r="M121" s="915"/>
      <c r="N121" s="915"/>
      <c r="O121" s="915"/>
      <c r="P121" s="915"/>
      <c r="Q121" s="484"/>
    </row>
    <row r="122" spans="1:17" s="95" customFormat="1" ht="15.75" hidden="1" customHeight="1" outlineLevel="1">
      <c r="A122" s="484"/>
      <c r="B122" s="916">
        <v>37</v>
      </c>
      <c r="C122" s="925"/>
      <c r="D122" s="921"/>
      <c r="E122" s="921" t="s">
        <v>19</v>
      </c>
      <c r="F122" s="923" t="str">
        <f>VLOOKUP(E122,$S$14:$T$18,2,0)</f>
        <v>-</v>
      </c>
      <c r="G122" s="84"/>
      <c r="H122" s="921"/>
      <c r="I122" s="921"/>
      <c r="J122" s="913">
        <f t="shared" ref="J122" si="36">SUM(K122:O124)</f>
        <v>0</v>
      </c>
      <c r="K122" s="913"/>
      <c r="L122" s="913"/>
      <c r="M122" s="913"/>
      <c r="N122" s="913"/>
      <c r="O122" s="913"/>
      <c r="P122" s="913"/>
      <c r="Q122" s="484"/>
    </row>
    <row r="123" spans="1:17" s="95" customFormat="1" ht="15.75" hidden="1" customHeight="1" outlineLevel="1">
      <c r="A123" s="484"/>
      <c r="B123" s="916"/>
      <c r="C123" s="925"/>
      <c r="D123" s="921"/>
      <c r="E123" s="921"/>
      <c r="F123" s="923"/>
      <c r="G123" s="87"/>
      <c r="H123" s="921"/>
      <c r="I123" s="921"/>
      <c r="J123" s="914"/>
      <c r="K123" s="914"/>
      <c r="L123" s="914"/>
      <c r="M123" s="914"/>
      <c r="N123" s="914"/>
      <c r="O123" s="914"/>
      <c r="P123" s="914"/>
      <c r="Q123" s="484"/>
    </row>
    <row r="124" spans="1:17" s="95" customFormat="1" ht="15.75" hidden="1" customHeight="1" outlineLevel="1">
      <c r="A124" s="484"/>
      <c r="B124" s="917"/>
      <c r="C124" s="926"/>
      <c r="D124" s="922"/>
      <c r="E124" s="922"/>
      <c r="F124" s="924"/>
      <c r="G124" s="92"/>
      <c r="H124" s="922"/>
      <c r="I124" s="922"/>
      <c r="J124" s="915"/>
      <c r="K124" s="915"/>
      <c r="L124" s="915"/>
      <c r="M124" s="915"/>
      <c r="N124" s="915"/>
      <c r="O124" s="915"/>
      <c r="P124" s="915"/>
      <c r="Q124" s="484"/>
    </row>
    <row r="125" spans="1:17" s="95" customFormat="1" ht="15.75" hidden="1" customHeight="1" outlineLevel="1">
      <c r="A125" s="484"/>
      <c r="B125" s="916">
        <v>38</v>
      </c>
      <c r="C125" s="925"/>
      <c r="D125" s="921"/>
      <c r="E125" s="921" t="s">
        <v>19</v>
      </c>
      <c r="F125" s="923" t="str">
        <f>VLOOKUP(E125,$S$14:$T$18,2,0)</f>
        <v>-</v>
      </c>
      <c r="G125" s="84"/>
      <c r="H125" s="921"/>
      <c r="I125" s="921"/>
      <c r="J125" s="913">
        <f t="shared" ref="J125" si="37">SUM(K125:O127)</f>
        <v>0</v>
      </c>
      <c r="K125" s="913"/>
      <c r="L125" s="913"/>
      <c r="M125" s="913"/>
      <c r="N125" s="913"/>
      <c r="O125" s="913"/>
      <c r="P125" s="913"/>
      <c r="Q125" s="484"/>
    </row>
    <row r="126" spans="1:17" s="95" customFormat="1" ht="15.75" hidden="1" customHeight="1" outlineLevel="1">
      <c r="A126" s="484"/>
      <c r="B126" s="916"/>
      <c r="C126" s="925"/>
      <c r="D126" s="921"/>
      <c r="E126" s="921"/>
      <c r="F126" s="923"/>
      <c r="G126" s="87"/>
      <c r="H126" s="921"/>
      <c r="I126" s="921"/>
      <c r="J126" s="914"/>
      <c r="K126" s="914"/>
      <c r="L126" s="914"/>
      <c r="M126" s="914"/>
      <c r="N126" s="914"/>
      <c r="O126" s="914"/>
      <c r="P126" s="914"/>
      <c r="Q126" s="484"/>
    </row>
    <row r="127" spans="1:17" s="95" customFormat="1" ht="15.75" hidden="1" customHeight="1" outlineLevel="1">
      <c r="A127" s="484"/>
      <c r="B127" s="917"/>
      <c r="C127" s="926"/>
      <c r="D127" s="922"/>
      <c r="E127" s="922"/>
      <c r="F127" s="924"/>
      <c r="G127" s="92"/>
      <c r="H127" s="922"/>
      <c r="I127" s="922"/>
      <c r="J127" s="915"/>
      <c r="K127" s="915"/>
      <c r="L127" s="915"/>
      <c r="M127" s="915"/>
      <c r="N127" s="915"/>
      <c r="O127" s="915"/>
      <c r="P127" s="915"/>
      <c r="Q127" s="484"/>
    </row>
    <row r="128" spans="1:17" s="95" customFormat="1" ht="15.75" hidden="1" customHeight="1" outlineLevel="1">
      <c r="A128" s="484"/>
      <c r="B128" s="916">
        <v>39</v>
      </c>
      <c r="C128" s="925"/>
      <c r="D128" s="921"/>
      <c r="E128" s="921" t="s">
        <v>19</v>
      </c>
      <c r="F128" s="923" t="str">
        <f>VLOOKUP(E128,$S$14:$T$18,2,0)</f>
        <v>-</v>
      </c>
      <c r="G128" s="84"/>
      <c r="H128" s="921"/>
      <c r="I128" s="921"/>
      <c r="J128" s="913">
        <f t="shared" ref="J128" si="38">SUM(K128:O130)</f>
        <v>0</v>
      </c>
      <c r="K128" s="913"/>
      <c r="L128" s="913"/>
      <c r="M128" s="913"/>
      <c r="N128" s="913"/>
      <c r="O128" s="913"/>
      <c r="P128" s="913"/>
      <c r="Q128" s="484"/>
    </row>
    <row r="129" spans="1:17" s="95" customFormat="1" ht="15.75" hidden="1" customHeight="1" outlineLevel="1">
      <c r="A129" s="484"/>
      <c r="B129" s="916"/>
      <c r="C129" s="925"/>
      <c r="D129" s="921"/>
      <c r="E129" s="921"/>
      <c r="F129" s="923"/>
      <c r="G129" s="87"/>
      <c r="H129" s="921"/>
      <c r="I129" s="921"/>
      <c r="J129" s="914"/>
      <c r="K129" s="914"/>
      <c r="L129" s="914"/>
      <c r="M129" s="914"/>
      <c r="N129" s="914"/>
      <c r="O129" s="914"/>
      <c r="P129" s="914"/>
      <c r="Q129" s="484"/>
    </row>
    <row r="130" spans="1:17" s="95" customFormat="1" ht="15.75" hidden="1" customHeight="1" outlineLevel="1">
      <c r="A130" s="484"/>
      <c r="B130" s="917"/>
      <c r="C130" s="926"/>
      <c r="D130" s="922"/>
      <c r="E130" s="922"/>
      <c r="F130" s="924"/>
      <c r="G130" s="92"/>
      <c r="H130" s="922"/>
      <c r="I130" s="922"/>
      <c r="J130" s="915"/>
      <c r="K130" s="915"/>
      <c r="L130" s="915"/>
      <c r="M130" s="915"/>
      <c r="N130" s="915"/>
      <c r="O130" s="915"/>
      <c r="P130" s="915"/>
      <c r="Q130" s="484"/>
    </row>
    <row r="131" spans="1:17" s="95" customFormat="1" ht="15.75" hidden="1" customHeight="1" outlineLevel="1">
      <c r="A131" s="484"/>
      <c r="B131" s="916">
        <v>40</v>
      </c>
      <c r="C131" s="925"/>
      <c r="D131" s="921"/>
      <c r="E131" s="921" t="s">
        <v>19</v>
      </c>
      <c r="F131" s="923" t="str">
        <f>VLOOKUP(E131,$S$14:$T$18,2,0)</f>
        <v>-</v>
      </c>
      <c r="G131" s="84"/>
      <c r="H131" s="921"/>
      <c r="I131" s="921"/>
      <c r="J131" s="913">
        <f t="shared" ref="J131" si="39">SUM(K131:O133)</f>
        <v>0</v>
      </c>
      <c r="K131" s="913"/>
      <c r="L131" s="913"/>
      <c r="M131" s="913"/>
      <c r="N131" s="913"/>
      <c r="O131" s="913"/>
      <c r="P131" s="913"/>
      <c r="Q131" s="484"/>
    </row>
    <row r="132" spans="1:17" s="95" customFormat="1" ht="15.75" hidden="1" customHeight="1" outlineLevel="1">
      <c r="A132" s="484"/>
      <c r="B132" s="916"/>
      <c r="C132" s="925"/>
      <c r="D132" s="921"/>
      <c r="E132" s="921"/>
      <c r="F132" s="923"/>
      <c r="G132" s="87"/>
      <c r="H132" s="921"/>
      <c r="I132" s="921"/>
      <c r="J132" s="914"/>
      <c r="K132" s="914"/>
      <c r="L132" s="914"/>
      <c r="M132" s="914"/>
      <c r="N132" s="914"/>
      <c r="O132" s="914"/>
      <c r="P132" s="914"/>
      <c r="Q132" s="484"/>
    </row>
    <row r="133" spans="1:17" s="95" customFormat="1" ht="15.75" hidden="1" customHeight="1" outlineLevel="1">
      <c r="A133" s="484"/>
      <c r="B133" s="917"/>
      <c r="C133" s="926"/>
      <c r="D133" s="922"/>
      <c r="E133" s="922"/>
      <c r="F133" s="924"/>
      <c r="G133" s="92"/>
      <c r="H133" s="922"/>
      <c r="I133" s="922"/>
      <c r="J133" s="915"/>
      <c r="K133" s="915"/>
      <c r="L133" s="915"/>
      <c r="M133" s="915"/>
      <c r="N133" s="915"/>
      <c r="O133" s="915"/>
      <c r="P133" s="915"/>
      <c r="Q133" s="484"/>
    </row>
    <row r="134" spans="1:17" s="95" customFormat="1" ht="15.75" hidden="1" customHeight="1" outlineLevel="1">
      <c r="A134" s="484"/>
      <c r="B134" s="916">
        <v>41</v>
      </c>
      <c r="C134" s="925"/>
      <c r="D134" s="921"/>
      <c r="E134" s="921" t="s">
        <v>19</v>
      </c>
      <c r="F134" s="923" t="str">
        <f>VLOOKUP(E134,$S$14:$T$18,2,0)</f>
        <v>-</v>
      </c>
      <c r="G134" s="84"/>
      <c r="H134" s="921"/>
      <c r="I134" s="921"/>
      <c r="J134" s="913">
        <f t="shared" ref="J134" si="40">SUM(K134:O136)</f>
        <v>0</v>
      </c>
      <c r="K134" s="913"/>
      <c r="L134" s="913"/>
      <c r="M134" s="913"/>
      <c r="N134" s="913"/>
      <c r="O134" s="913"/>
      <c r="P134" s="913"/>
      <c r="Q134" s="484"/>
    </row>
    <row r="135" spans="1:17" s="95" customFormat="1" ht="15.75" hidden="1" customHeight="1" outlineLevel="1">
      <c r="A135" s="484"/>
      <c r="B135" s="916"/>
      <c r="C135" s="925"/>
      <c r="D135" s="921"/>
      <c r="E135" s="921"/>
      <c r="F135" s="923"/>
      <c r="G135" s="87"/>
      <c r="H135" s="921"/>
      <c r="I135" s="921"/>
      <c r="J135" s="914"/>
      <c r="K135" s="914"/>
      <c r="L135" s="914"/>
      <c r="M135" s="914"/>
      <c r="N135" s="914"/>
      <c r="O135" s="914"/>
      <c r="P135" s="914"/>
      <c r="Q135" s="484"/>
    </row>
    <row r="136" spans="1:17" s="95" customFormat="1" ht="15.75" hidden="1" customHeight="1" outlineLevel="1">
      <c r="A136" s="484"/>
      <c r="B136" s="917"/>
      <c r="C136" s="926"/>
      <c r="D136" s="922"/>
      <c r="E136" s="922"/>
      <c r="F136" s="924"/>
      <c r="G136" s="92"/>
      <c r="H136" s="922"/>
      <c r="I136" s="922"/>
      <c r="J136" s="915"/>
      <c r="K136" s="915"/>
      <c r="L136" s="915"/>
      <c r="M136" s="915"/>
      <c r="N136" s="915"/>
      <c r="O136" s="915"/>
      <c r="P136" s="915"/>
      <c r="Q136" s="484"/>
    </row>
    <row r="137" spans="1:17" s="95" customFormat="1" ht="15.75" hidden="1" customHeight="1" outlineLevel="1">
      <c r="A137" s="484"/>
      <c r="B137" s="916">
        <v>42</v>
      </c>
      <c r="C137" s="925"/>
      <c r="D137" s="921"/>
      <c r="E137" s="921" t="s">
        <v>19</v>
      </c>
      <c r="F137" s="923" t="str">
        <f>VLOOKUP(E137,$S$14:$T$18,2,0)</f>
        <v>-</v>
      </c>
      <c r="G137" s="84"/>
      <c r="H137" s="921"/>
      <c r="I137" s="921"/>
      <c r="J137" s="913">
        <f t="shared" ref="J137" si="41">SUM(K137:O139)</f>
        <v>0</v>
      </c>
      <c r="K137" s="913"/>
      <c r="L137" s="913"/>
      <c r="M137" s="913"/>
      <c r="N137" s="913"/>
      <c r="O137" s="913"/>
      <c r="P137" s="913"/>
      <c r="Q137" s="484"/>
    </row>
    <row r="138" spans="1:17" s="95" customFormat="1" ht="15.75" hidden="1" customHeight="1" outlineLevel="1">
      <c r="A138" s="484"/>
      <c r="B138" s="916"/>
      <c r="C138" s="925"/>
      <c r="D138" s="921"/>
      <c r="E138" s="921"/>
      <c r="F138" s="923"/>
      <c r="G138" s="87"/>
      <c r="H138" s="921"/>
      <c r="I138" s="921"/>
      <c r="J138" s="914"/>
      <c r="K138" s="914"/>
      <c r="L138" s="914"/>
      <c r="M138" s="914"/>
      <c r="N138" s="914"/>
      <c r="O138" s="914"/>
      <c r="P138" s="914"/>
      <c r="Q138" s="484"/>
    </row>
    <row r="139" spans="1:17" s="95" customFormat="1" ht="15.75" hidden="1" customHeight="1" outlineLevel="1">
      <c r="A139" s="484"/>
      <c r="B139" s="917"/>
      <c r="C139" s="926"/>
      <c r="D139" s="922"/>
      <c r="E139" s="922"/>
      <c r="F139" s="924"/>
      <c r="G139" s="92"/>
      <c r="H139" s="922"/>
      <c r="I139" s="922"/>
      <c r="J139" s="915"/>
      <c r="K139" s="915"/>
      <c r="L139" s="915"/>
      <c r="M139" s="915"/>
      <c r="N139" s="915"/>
      <c r="O139" s="915"/>
      <c r="P139" s="915"/>
      <c r="Q139" s="484"/>
    </row>
    <row r="140" spans="1:17" s="95" customFormat="1" ht="15.75" hidden="1" customHeight="1" outlineLevel="1">
      <c r="A140" s="484"/>
      <c r="B140" s="916">
        <v>43</v>
      </c>
      <c r="C140" s="925"/>
      <c r="D140" s="921"/>
      <c r="E140" s="921" t="s">
        <v>19</v>
      </c>
      <c r="F140" s="923" t="str">
        <f>VLOOKUP(E140,$S$14:$T$18,2,0)</f>
        <v>-</v>
      </c>
      <c r="G140" s="84"/>
      <c r="H140" s="921"/>
      <c r="I140" s="921"/>
      <c r="J140" s="913">
        <f t="shared" ref="J140" si="42">SUM(K140:O142)</f>
        <v>0</v>
      </c>
      <c r="K140" s="913"/>
      <c r="L140" s="913"/>
      <c r="M140" s="913"/>
      <c r="N140" s="913"/>
      <c r="O140" s="913"/>
      <c r="P140" s="913"/>
      <c r="Q140" s="484"/>
    </row>
    <row r="141" spans="1:17" s="95" customFormat="1" ht="15.75" hidden="1" customHeight="1" outlineLevel="1">
      <c r="A141" s="484"/>
      <c r="B141" s="916"/>
      <c r="C141" s="925"/>
      <c r="D141" s="921"/>
      <c r="E141" s="921"/>
      <c r="F141" s="923"/>
      <c r="G141" s="87"/>
      <c r="H141" s="921"/>
      <c r="I141" s="921"/>
      <c r="J141" s="914"/>
      <c r="K141" s="914"/>
      <c r="L141" s="914"/>
      <c r="M141" s="914"/>
      <c r="N141" s="914"/>
      <c r="O141" s="914"/>
      <c r="P141" s="914"/>
      <c r="Q141" s="484"/>
    </row>
    <row r="142" spans="1:17" s="95" customFormat="1" ht="15.75" hidden="1" customHeight="1" outlineLevel="1">
      <c r="A142" s="484"/>
      <c r="B142" s="917"/>
      <c r="C142" s="926"/>
      <c r="D142" s="922"/>
      <c r="E142" s="922"/>
      <c r="F142" s="924"/>
      <c r="G142" s="92"/>
      <c r="H142" s="922"/>
      <c r="I142" s="922"/>
      <c r="J142" s="915"/>
      <c r="K142" s="915"/>
      <c r="L142" s="915"/>
      <c r="M142" s="915"/>
      <c r="N142" s="915"/>
      <c r="O142" s="915"/>
      <c r="P142" s="915"/>
      <c r="Q142" s="484"/>
    </row>
    <row r="143" spans="1:17" s="95" customFormat="1" ht="15.75" hidden="1" customHeight="1" outlineLevel="1">
      <c r="A143" s="484"/>
      <c r="B143" s="916">
        <v>44</v>
      </c>
      <c r="C143" s="925"/>
      <c r="D143" s="921"/>
      <c r="E143" s="921" t="s">
        <v>19</v>
      </c>
      <c r="F143" s="923" t="str">
        <f>VLOOKUP(E143,$S$14:$T$18,2,0)</f>
        <v>-</v>
      </c>
      <c r="G143" s="84"/>
      <c r="H143" s="395"/>
      <c r="I143" s="921"/>
      <c r="J143" s="913">
        <f t="shared" ref="J143" si="43">SUM(K143:O145)</f>
        <v>0</v>
      </c>
      <c r="K143" s="913"/>
      <c r="L143" s="913"/>
      <c r="M143" s="913"/>
      <c r="N143" s="913"/>
      <c r="O143" s="913"/>
      <c r="P143" s="913"/>
      <c r="Q143" s="484"/>
    </row>
    <row r="144" spans="1:17" s="95" customFormat="1" ht="15.75" hidden="1" customHeight="1" outlineLevel="1">
      <c r="A144" s="484"/>
      <c r="B144" s="916"/>
      <c r="C144" s="925"/>
      <c r="D144" s="921"/>
      <c r="E144" s="921"/>
      <c r="F144" s="923"/>
      <c r="G144" s="87"/>
      <c r="H144" s="395"/>
      <c r="I144" s="921"/>
      <c r="J144" s="914"/>
      <c r="K144" s="914"/>
      <c r="L144" s="914"/>
      <c r="M144" s="914"/>
      <c r="N144" s="914"/>
      <c r="O144" s="914"/>
      <c r="P144" s="914"/>
      <c r="Q144" s="484"/>
    </row>
    <row r="145" spans="1:17" s="95" customFormat="1" ht="15.75" hidden="1" customHeight="1" outlineLevel="1">
      <c r="A145" s="484"/>
      <c r="B145" s="917"/>
      <c r="C145" s="926"/>
      <c r="D145" s="922"/>
      <c r="E145" s="922"/>
      <c r="F145" s="924"/>
      <c r="G145" s="92"/>
      <c r="H145" s="396"/>
      <c r="I145" s="922"/>
      <c r="J145" s="915"/>
      <c r="K145" s="915"/>
      <c r="L145" s="915"/>
      <c r="M145" s="915"/>
      <c r="N145" s="915"/>
      <c r="O145" s="915"/>
      <c r="P145" s="915"/>
      <c r="Q145" s="484"/>
    </row>
    <row r="146" spans="1:17" s="95" customFormat="1" ht="15.75" hidden="1" customHeight="1" outlineLevel="1">
      <c r="A146" s="484"/>
      <c r="B146" s="916">
        <v>45</v>
      </c>
      <c r="C146" s="925"/>
      <c r="D146" s="921"/>
      <c r="E146" s="921" t="s">
        <v>19</v>
      </c>
      <c r="F146" s="923" t="str">
        <f>VLOOKUP(E146,$S$14:$T$18,2,0)</f>
        <v>-</v>
      </c>
      <c r="G146" s="84"/>
      <c r="H146" s="395"/>
      <c r="I146" s="921"/>
      <c r="J146" s="913">
        <f t="shared" ref="J146" si="44">SUM(K146:O148)</f>
        <v>0</v>
      </c>
      <c r="K146" s="913"/>
      <c r="L146" s="913"/>
      <c r="M146" s="913"/>
      <c r="N146" s="913"/>
      <c r="O146" s="913"/>
      <c r="P146" s="913"/>
      <c r="Q146" s="484"/>
    </row>
    <row r="147" spans="1:17" s="95" customFormat="1" ht="15.75" hidden="1" customHeight="1" outlineLevel="1">
      <c r="A147" s="484"/>
      <c r="B147" s="916"/>
      <c r="C147" s="925"/>
      <c r="D147" s="921"/>
      <c r="E147" s="921"/>
      <c r="F147" s="923"/>
      <c r="G147" s="87"/>
      <c r="H147" s="395"/>
      <c r="I147" s="921"/>
      <c r="J147" s="914"/>
      <c r="K147" s="914"/>
      <c r="L147" s="914"/>
      <c r="M147" s="914"/>
      <c r="N147" s="914"/>
      <c r="O147" s="914"/>
      <c r="P147" s="914"/>
      <c r="Q147" s="484"/>
    </row>
    <row r="148" spans="1:17" s="95" customFormat="1" ht="15.75" hidden="1" customHeight="1" outlineLevel="1">
      <c r="A148" s="484"/>
      <c r="B148" s="917"/>
      <c r="C148" s="926"/>
      <c r="D148" s="922"/>
      <c r="E148" s="922"/>
      <c r="F148" s="924"/>
      <c r="G148" s="92"/>
      <c r="H148" s="396"/>
      <c r="I148" s="922"/>
      <c r="J148" s="915"/>
      <c r="K148" s="915"/>
      <c r="L148" s="915"/>
      <c r="M148" s="915"/>
      <c r="N148" s="915"/>
      <c r="O148" s="915"/>
      <c r="P148" s="915"/>
      <c r="Q148" s="484"/>
    </row>
    <row r="149" spans="1:17" s="95" customFormat="1" ht="15.75" hidden="1" customHeight="1" outlineLevel="1">
      <c r="A149" s="484"/>
      <c r="B149" s="916">
        <v>46</v>
      </c>
      <c r="C149" s="925"/>
      <c r="D149" s="921"/>
      <c r="E149" s="921" t="s">
        <v>19</v>
      </c>
      <c r="F149" s="923" t="str">
        <f>VLOOKUP(E149,$S$14:$T$18,2,0)</f>
        <v>-</v>
      </c>
      <c r="G149" s="84"/>
      <c r="H149" s="395"/>
      <c r="I149" s="921"/>
      <c r="J149" s="913">
        <f t="shared" ref="J149" si="45">SUM(K149:O151)</f>
        <v>0</v>
      </c>
      <c r="K149" s="913"/>
      <c r="L149" s="913"/>
      <c r="M149" s="913"/>
      <c r="N149" s="913"/>
      <c r="O149" s="913"/>
      <c r="P149" s="913"/>
      <c r="Q149" s="484"/>
    </row>
    <row r="150" spans="1:17" s="95" customFormat="1" ht="15.75" hidden="1" customHeight="1" outlineLevel="1">
      <c r="A150" s="484"/>
      <c r="B150" s="916"/>
      <c r="C150" s="925"/>
      <c r="D150" s="921"/>
      <c r="E150" s="921"/>
      <c r="F150" s="923"/>
      <c r="G150" s="87"/>
      <c r="H150" s="395"/>
      <c r="I150" s="921"/>
      <c r="J150" s="914"/>
      <c r="K150" s="914"/>
      <c r="L150" s="914"/>
      <c r="M150" s="914"/>
      <c r="N150" s="914"/>
      <c r="O150" s="914"/>
      <c r="P150" s="914"/>
      <c r="Q150" s="484"/>
    </row>
    <row r="151" spans="1:17" s="95" customFormat="1" ht="15.75" hidden="1" customHeight="1" outlineLevel="1">
      <c r="A151" s="484"/>
      <c r="B151" s="917"/>
      <c r="C151" s="926"/>
      <c r="D151" s="922"/>
      <c r="E151" s="922"/>
      <c r="F151" s="924"/>
      <c r="G151" s="92"/>
      <c r="H151" s="396"/>
      <c r="I151" s="922"/>
      <c r="J151" s="915"/>
      <c r="K151" s="915"/>
      <c r="L151" s="915"/>
      <c r="M151" s="915"/>
      <c r="N151" s="915"/>
      <c r="O151" s="915"/>
      <c r="P151" s="915"/>
      <c r="Q151" s="484"/>
    </row>
    <row r="152" spans="1:17" s="95" customFormat="1" ht="15.75" hidden="1" customHeight="1" outlineLevel="1">
      <c r="A152" s="484"/>
      <c r="B152" s="916">
        <v>47</v>
      </c>
      <c r="C152" s="925"/>
      <c r="D152" s="921"/>
      <c r="E152" s="921" t="s">
        <v>19</v>
      </c>
      <c r="F152" s="923" t="str">
        <f>VLOOKUP(E152,$S$14:$T$18,2,0)</f>
        <v>-</v>
      </c>
      <c r="G152" s="84"/>
      <c r="H152" s="395"/>
      <c r="I152" s="921"/>
      <c r="J152" s="913">
        <f t="shared" ref="J152" si="46">SUM(K152:O154)</f>
        <v>0</v>
      </c>
      <c r="K152" s="913"/>
      <c r="L152" s="913"/>
      <c r="M152" s="913"/>
      <c r="N152" s="913"/>
      <c r="O152" s="913"/>
      <c r="P152" s="913"/>
      <c r="Q152" s="484"/>
    </row>
    <row r="153" spans="1:17" s="95" customFormat="1" ht="15.75" hidden="1" customHeight="1" outlineLevel="1">
      <c r="A153" s="484"/>
      <c r="B153" s="916"/>
      <c r="C153" s="925"/>
      <c r="D153" s="921"/>
      <c r="E153" s="921"/>
      <c r="F153" s="923"/>
      <c r="G153" s="87"/>
      <c r="H153" s="395"/>
      <c r="I153" s="921"/>
      <c r="J153" s="914"/>
      <c r="K153" s="914"/>
      <c r="L153" s="914"/>
      <c r="M153" s="914"/>
      <c r="N153" s="914"/>
      <c r="O153" s="914"/>
      <c r="P153" s="914"/>
      <c r="Q153" s="484"/>
    </row>
    <row r="154" spans="1:17" s="95" customFormat="1" ht="15.75" hidden="1" customHeight="1" outlineLevel="1">
      <c r="A154" s="484"/>
      <c r="B154" s="917"/>
      <c r="C154" s="926"/>
      <c r="D154" s="922"/>
      <c r="E154" s="922"/>
      <c r="F154" s="924"/>
      <c r="G154" s="92"/>
      <c r="H154" s="396"/>
      <c r="I154" s="922"/>
      <c r="J154" s="915"/>
      <c r="K154" s="915"/>
      <c r="L154" s="915"/>
      <c r="M154" s="915"/>
      <c r="N154" s="915"/>
      <c r="O154" s="915"/>
      <c r="P154" s="915"/>
      <c r="Q154" s="484"/>
    </row>
    <row r="155" spans="1:17" s="95" customFormat="1" ht="15.75" hidden="1" customHeight="1" outlineLevel="1">
      <c r="A155" s="484"/>
      <c r="B155" s="916">
        <v>48</v>
      </c>
      <c r="C155" s="925"/>
      <c r="D155" s="921"/>
      <c r="E155" s="921" t="s">
        <v>19</v>
      </c>
      <c r="F155" s="923" t="str">
        <f>VLOOKUP(E155,$S$14:$T$18,2,0)</f>
        <v>-</v>
      </c>
      <c r="G155" s="84"/>
      <c r="H155" s="395"/>
      <c r="I155" s="921"/>
      <c r="J155" s="913">
        <f t="shared" ref="J155" si="47">SUM(K155:O157)</f>
        <v>0</v>
      </c>
      <c r="K155" s="913"/>
      <c r="L155" s="913"/>
      <c r="M155" s="913"/>
      <c r="N155" s="913"/>
      <c r="O155" s="913"/>
      <c r="P155" s="913"/>
      <c r="Q155" s="484"/>
    </row>
    <row r="156" spans="1:17" s="95" customFormat="1" ht="15.75" hidden="1" customHeight="1" outlineLevel="1">
      <c r="A156" s="484"/>
      <c r="B156" s="916"/>
      <c r="C156" s="925"/>
      <c r="D156" s="921"/>
      <c r="E156" s="921"/>
      <c r="F156" s="923"/>
      <c r="G156" s="87"/>
      <c r="H156" s="395"/>
      <c r="I156" s="921"/>
      <c r="J156" s="914"/>
      <c r="K156" s="914"/>
      <c r="L156" s="914"/>
      <c r="M156" s="914"/>
      <c r="N156" s="914"/>
      <c r="O156" s="914"/>
      <c r="P156" s="914"/>
      <c r="Q156" s="484"/>
    </row>
    <row r="157" spans="1:17" s="95" customFormat="1" ht="15.75" hidden="1" customHeight="1" outlineLevel="1">
      <c r="A157" s="484"/>
      <c r="B157" s="917"/>
      <c r="C157" s="926"/>
      <c r="D157" s="922"/>
      <c r="E157" s="922"/>
      <c r="F157" s="924"/>
      <c r="G157" s="92"/>
      <c r="H157" s="396"/>
      <c r="I157" s="922"/>
      <c r="J157" s="915"/>
      <c r="K157" s="915"/>
      <c r="L157" s="915"/>
      <c r="M157" s="915"/>
      <c r="N157" s="915"/>
      <c r="O157" s="915"/>
      <c r="P157" s="915"/>
      <c r="Q157" s="484"/>
    </row>
    <row r="158" spans="1:17" s="95" customFormat="1" ht="15.75" hidden="1" customHeight="1" outlineLevel="1">
      <c r="A158" s="484"/>
      <c r="B158" s="916">
        <v>49</v>
      </c>
      <c r="C158" s="925"/>
      <c r="D158" s="921"/>
      <c r="E158" s="921" t="s">
        <v>19</v>
      </c>
      <c r="F158" s="923" t="str">
        <f>VLOOKUP(E158,$S$14:$T$18,2,0)</f>
        <v>-</v>
      </c>
      <c r="G158" s="84"/>
      <c r="H158" s="395"/>
      <c r="I158" s="921"/>
      <c r="J158" s="913">
        <f t="shared" ref="J158" si="48">SUM(K158:O160)</f>
        <v>0</v>
      </c>
      <c r="K158" s="913"/>
      <c r="L158" s="913"/>
      <c r="M158" s="913"/>
      <c r="N158" s="913"/>
      <c r="O158" s="913"/>
      <c r="P158" s="913"/>
      <c r="Q158" s="484"/>
    </row>
    <row r="159" spans="1:17" s="95" customFormat="1" ht="15.75" hidden="1" customHeight="1" outlineLevel="1">
      <c r="A159" s="484"/>
      <c r="B159" s="916"/>
      <c r="C159" s="925"/>
      <c r="D159" s="921"/>
      <c r="E159" s="921"/>
      <c r="F159" s="923"/>
      <c r="G159" s="87"/>
      <c r="H159" s="395"/>
      <c r="I159" s="921"/>
      <c r="J159" s="914"/>
      <c r="K159" s="914"/>
      <c r="L159" s="914"/>
      <c r="M159" s="914"/>
      <c r="N159" s="914"/>
      <c r="O159" s="914"/>
      <c r="P159" s="914"/>
      <c r="Q159" s="484"/>
    </row>
    <row r="160" spans="1:17" s="95" customFormat="1" ht="15.75" hidden="1" customHeight="1" outlineLevel="1">
      <c r="A160" s="484"/>
      <c r="B160" s="917"/>
      <c r="C160" s="926"/>
      <c r="D160" s="922"/>
      <c r="E160" s="922"/>
      <c r="F160" s="924"/>
      <c r="G160" s="92"/>
      <c r="H160" s="396"/>
      <c r="I160" s="922"/>
      <c r="J160" s="915"/>
      <c r="K160" s="915"/>
      <c r="L160" s="915"/>
      <c r="M160" s="915"/>
      <c r="N160" s="915"/>
      <c r="O160" s="915"/>
      <c r="P160" s="915"/>
      <c r="Q160" s="484"/>
    </row>
    <row r="161" spans="1:17" s="95" customFormat="1" ht="15.75" hidden="1" customHeight="1" outlineLevel="1">
      <c r="A161" s="484"/>
      <c r="B161" s="916">
        <v>50</v>
      </c>
      <c r="C161" s="925"/>
      <c r="D161" s="921"/>
      <c r="E161" s="921" t="s">
        <v>19</v>
      </c>
      <c r="F161" s="923" t="str">
        <f>VLOOKUP(E161,$S$14:$T$18,2,0)</f>
        <v>-</v>
      </c>
      <c r="G161" s="84"/>
      <c r="H161" s="395"/>
      <c r="I161" s="921"/>
      <c r="J161" s="913">
        <f t="shared" ref="J161" si="49">SUM(K161:O163)</f>
        <v>0</v>
      </c>
      <c r="K161" s="913"/>
      <c r="L161" s="913"/>
      <c r="M161" s="913"/>
      <c r="N161" s="913"/>
      <c r="O161" s="913"/>
      <c r="P161" s="913"/>
      <c r="Q161" s="484"/>
    </row>
    <row r="162" spans="1:17" s="95" customFormat="1" ht="15.75" hidden="1" customHeight="1" outlineLevel="1">
      <c r="A162" s="484"/>
      <c r="B162" s="916"/>
      <c r="C162" s="925"/>
      <c r="D162" s="921"/>
      <c r="E162" s="921"/>
      <c r="F162" s="923"/>
      <c r="G162" s="87"/>
      <c r="H162" s="395"/>
      <c r="I162" s="921"/>
      <c r="J162" s="914"/>
      <c r="K162" s="914"/>
      <c r="L162" s="914"/>
      <c r="M162" s="914"/>
      <c r="N162" s="914"/>
      <c r="O162" s="914"/>
      <c r="P162" s="914"/>
      <c r="Q162" s="484"/>
    </row>
    <row r="163" spans="1:17" s="95" customFormat="1" ht="15.75" hidden="1" customHeight="1" outlineLevel="1">
      <c r="A163" s="484"/>
      <c r="B163" s="917"/>
      <c r="C163" s="926"/>
      <c r="D163" s="922"/>
      <c r="E163" s="922"/>
      <c r="F163" s="924"/>
      <c r="G163" s="92"/>
      <c r="H163" s="396"/>
      <c r="I163" s="922"/>
      <c r="J163" s="915"/>
      <c r="K163" s="915"/>
      <c r="L163" s="915"/>
      <c r="M163" s="915"/>
      <c r="N163" s="915"/>
      <c r="O163" s="915"/>
      <c r="P163" s="915"/>
      <c r="Q163" s="484"/>
    </row>
    <row r="164" spans="1:17" s="95" customFormat="1" ht="15.75" hidden="1" customHeight="1" outlineLevel="1">
      <c r="A164" s="484"/>
      <c r="B164" s="916">
        <v>51</v>
      </c>
      <c r="C164" s="925"/>
      <c r="D164" s="921"/>
      <c r="E164" s="921" t="s">
        <v>19</v>
      </c>
      <c r="F164" s="923" t="str">
        <f>VLOOKUP(E164,$S$14:$T$18,2,0)</f>
        <v>-</v>
      </c>
      <c r="G164" s="84"/>
      <c r="H164" s="395"/>
      <c r="I164" s="921"/>
      <c r="J164" s="913">
        <f t="shared" ref="J164" si="50">SUM(K164:O166)</f>
        <v>0</v>
      </c>
      <c r="K164" s="913"/>
      <c r="L164" s="913"/>
      <c r="M164" s="913"/>
      <c r="N164" s="913"/>
      <c r="O164" s="913"/>
      <c r="P164" s="913"/>
      <c r="Q164" s="484"/>
    </row>
    <row r="165" spans="1:17" s="95" customFormat="1" ht="15.75" hidden="1" customHeight="1" outlineLevel="1">
      <c r="A165" s="484"/>
      <c r="B165" s="916"/>
      <c r="C165" s="925"/>
      <c r="D165" s="921"/>
      <c r="E165" s="921"/>
      <c r="F165" s="923"/>
      <c r="G165" s="87"/>
      <c r="H165" s="395"/>
      <c r="I165" s="921"/>
      <c r="J165" s="914"/>
      <c r="K165" s="914"/>
      <c r="L165" s="914"/>
      <c r="M165" s="914"/>
      <c r="N165" s="914"/>
      <c r="O165" s="914"/>
      <c r="P165" s="914"/>
      <c r="Q165" s="484"/>
    </row>
    <row r="166" spans="1:17" s="95" customFormat="1" ht="15.75" hidden="1" customHeight="1" outlineLevel="1">
      <c r="A166" s="484"/>
      <c r="B166" s="917"/>
      <c r="C166" s="926"/>
      <c r="D166" s="922"/>
      <c r="E166" s="922"/>
      <c r="F166" s="924"/>
      <c r="G166" s="92"/>
      <c r="H166" s="396"/>
      <c r="I166" s="922"/>
      <c r="J166" s="915"/>
      <c r="K166" s="915"/>
      <c r="L166" s="915"/>
      <c r="M166" s="915"/>
      <c r="N166" s="915"/>
      <c r="O166" s="915"/>
      <c r="P166" s="915"/>
      <c r="Q166" s="484"/>
    </row>
    <row r="167" spans="1:17" s="95" customFormat="1" ht="15.75" hidden="1" customHeight="1" outlineLevel="1">
      <c r="A167" s="484"/>
      <c r="B167" s="916">
        <v>52</v>
      </c>
      <c r="C167" s="925"/>
      <c r="D167" s="921"/>
      <c r="E167" s="921" t="s">
        <v>19</v>
      </c>
      <c r="F167" s="923" t="str">
        <f>VLOOKUP(E167,$S$14:$T$18,2,0)</f>
        <v>-</v>
      </c>
      <c r="G167" s="84"/>
      <c r="H167" s="395"/>
      <c r="I167" s="921"/>
      <c r="J167" s="913">
        <f t="shared" ref="J167" si="51">SUM(K167:O169)</f>
        <v>0</v>
      </c>
      <c r="K167" s="913"/>
      <c r="L167" s="913"/>
      <c r="M167" s="913"/>
      <c r="N167" s="913"/>
      <c r="O167" s="913"/>
      <c r="P167" s="913"/>
      <c r="Q167" s="484"/>
    </row>
    <row r="168" spans="1:17" s="95" customFormat="1" ht="15.75" hidden="1" customHeight="1" outlineLevel="1">
      <c r="A168" s="484"/>
      <c r="B168" s="916"/>
      <c r="C168" s="925"/>
      <c r="D168" s="921"/>
      <c r="E168" s="921"/>
      <c r="F168" s="923"/>
      <c r="G168" s="87"/>
      <c r="H168" s="395"/>
      <c r="I168" s="921"/>
      <c r="J168" s="914"/>
      <c r="K168" s="914"/>
      <c r="L168" s="914"/>
      <c r="M168" s="914"/>
      <c r="N168" s="914"/>
      <c r="O168" s="914"/>
      <c r="P168" s="914"/>
      <c r="Q168" s="484"/>
    </row>
    <row r="169" spans="1:17" s="95" customFormat="1" ht="15.75" hidden="1" customHeight="1" outlineLevel="1">
      <c r="A169" s="484"/>
      <c r="B169" s="917"/>
      <c r="C169" s="926"/>
      <c r="D169" s="922"/>
      <c r="E169" s="922"/>
      <c r="F169" s="924"/>
      <c r="G169" s="92"/>
      <c r="H169" s="396"/>
      <c r="I169" s="922"/>
      <c r="J169" s="915"/>
      <c r="K169" s="915"/>
      <c r="L169" s="915"/>
      <c r="M169" s="915"/>
      <c r="N169" s="915"/>
      <c r="O169" s="915"/>
      <c r="P169" s="915"/>
      <c r="Q169" s="484"/>
    </row>
    <row r="170" spans="1:17" s="95" customFormat="1" ht="15.75" hidden="1" customHeight="1" outlineLevel="1">
      <c r="A170" s="484"/>
      <c r="B170" s="916">
        <v>53</v>
      </c>
      <c r="C170" s="925"/>
      <c r="D170" s="921"/>
      <c r="E170" s="921" t="s">
        <v>19</v>
      </c>
      <c r="F170" s="923" t="str">
        <f>VLOOKUP(E170,$S$14:$T$18,2,0)</f>
        <v>-</v>
      </c>
      <c r="G170" s="84"/>
      <c r="H170" s="395"/>
      <c r="I170" s="921"/>
      <c r="J170" s="913">
        <f t="shared" ref="J170" si="52">SUM(K170:O172)</f>
        <v>0</v>
      </c>
      <c r="K170" s="913"/>
      <c r="L170" s="913"/>
      <c r="M170" s="913"/>
      <c r="N170" s="913"/>
      <c r="O170" s="913"/>
      <c r="P170" s="913"/>
      <c r="Q170" s="484"/>
    </row>
    <row r="171" spans="1:17" s="95" customFormat="1" ht="15.75" hidden="1" customHeight="1" outlineLevel="1">
      <c r="A171" s="484"/>
      <c r="B171" s="916"/>
      <c r="C171" s="925"/>
      <c r="D171" s="921"/>
      <c r="E171" s="921"/>
      <c r="F171" s="923"/>
      <c r="G171" s="87"/>
      <c r="H171" s="395"/>
      <c r="I171" s="921"/>
      <c r="J171" s="914"/>
      <c r="K171" s="914"/>
      <c r="L171" s="914"/>
      <c r="M171" s="914"/>
      <c r="N171" s="914"/>
      <c r="O171" s="914"/>
      <c r="P171" s="914"/>
      <c r="Q171" s="484"/>
    </row>
    <row r="172" spans="1:17" s="95" customFormat="1" ht="15.75" hidden="1" customHeight="1" outlineLevel="1">
      <c r="A172" s="484"/>
      <c r="B172" s="917"/>
      <c r="C172" s="926"/>
      <c r="D172" s="922"/>
      <c r="E172" s="922"/>
      <c r="F172" s="924"/>
      <c r="G172" s="92"/>
      <c r="H172" s="396"/>
      <c r="I172" s="922"/>
      <c r="J172" s="915"/>
      <c r="K172" s="915"/>
      <c r="L172" s="915"/>
      <c r="M172" s="915"/>
      <c r="N172" s="915"/>
      <c r="O172" s="915"/>
      <c r="P172" s="915"/>
      <c r="Q172" s="484"/>
    </row>
    <row r="173" spans="1:17" s="95" customFormat="1" ht="15.75" hidden="1" customHeight="1" outlineLevel="1">
      <c r="A173" s="484"/>
      <c r="B173" s="916">
        <v>54</v>
      </c>
      <c r="C173" s="925"/>
      <c r="D173" s="921"/>
      <c r="E173" s="921" t="s">
        <v>19</v>
      </c>
      <c r="F173" s="923" t="str">
        <f>VLOOKUP(E173,$S$14:$T$18,2,0)</f>
        <v>-</v>
      </c>
      <c r="G173" s="84"/>
      <c r="H173" s="395"/>
      <c r="I173" s="921"/>
      <c r="J173" s="913">
        <f t="shared" ref="J173" si="53">SUM(K173:O175)</f>
        <v>0</v>
      </c>
      <c r="K173" s="913"/>
      <c r="L173" s="913"/>
      <c r="M173" s="913"/>
      <c r="N173" s="913"/>
      <c r="O173" s="913"/>
      <c r="P173" s="913"/>
      <c r="Q173" s="484"/>
    </row>
    <row r="174" spans="1:17" s="95" customFormat="1" ht="15.75" hidden="1" customHeight="1" outlineLevel="1">
      <c r="A174" s="484"/>
      <c r="B174" s="916"/>
      <c r="C174" s="925"/>
      <c r="D174" s="921"/>
      <c r="E174" s="921"/>
      <c r="F174" s="923"/>
      <c r="G174" s="87"/>
      <c r="H174" s="395"/>
      <c r="I174" s="921"/>
      <c r="J174" s="914"/>
      <c r="K174" s="914"/>
      <c r="L174" s="914"/>
      <c r="M174" s="914"/>
      <c r="N174" s="914"/>
      <c r="O174" s="914"/>
      <c r="P174" s="914"/>
      <c r="Q174" s="484"/>
    </row>
    <row r="175" spans="1:17" s="95" customFormat="1" ht="15.75" hidden="1" customHeight="1" outlineLevel="1">
      <c r="A175" s="484"/>
      <c r="B175" s="917"/>
      <c r="C175" s="926"/>
      <c r="D175" s="922"/>
      <c r="E175" s="922"/>
      <c r="F175" s="924"/>
      <c r="G175" s="92"/>
      <c r="H175" s="396"/>
      <c r="I175" s="922"/>
      <c r="J175" s="915"/>
      <c r="K175" s="915"/>
      <c r="L175" s="915"/>
      <c r="M175" s="915"/>
      <c r="N175" s="915"/>
      <c r="O175" s="915"/>
      <c r="P175" s="915"/>
      <c r="Q175" s="484"/>
    </row>
    <row r="176" spans="1:17" s="95" customFormat="1" ht="15.75" hidden="1" customHeight="1" outlineLevel="1">
      <c r="A176" s="484"/>
      <c r="B176" s="916">
        <v>55</v>
      </c>
      <c r="C176" s="925"/>
      <c r="D176" s="921"/>
      <c r="E176" s="921" t="s">
        <v>19</v>
      </c>
      <c r="F176" s="923" t="str">
        <f>VLOOKUP(E176,$S$14:$T$18,2,0)</f>
        <v>-</v>
      </c>
      <c r="G176" s="84"/>
      <c r="H176" s="395"/>
      <c r="I176" s="921"/>
      <c r="J176" s="913">
        <f t="shared" ref="J176" si="54">SUM(K176:O178)</f>
        <v>0</v>
      </c>
      <c r="K176" s="913"/>
      <c r="L176" s="913"/>
      <c r="M176" s="913"/>
      <c r="N176" s="913"/>
      <c r="O176" s="913"/>
      <c r="P176" s="913"/>
      <c r="Q176" s="484"/>
    </row>
    <row r="177" spans="1:17" s="95" customFormat="1" ht="15.75" hidden="1" customHeight="1" outlineLevel="1">
      <c r="A177" s="484"/>
      <c r="B177" s="916"/>
      <c r="C177" s="925"/>
      <c r="D177" s="921"/>
      <c r="E177" s="921"/>
      <c r="F177" s="923"/>
      <c r="G177" s="87"/>
      <c r="H177" s="395"/>
      <c r="I177" s="921"/>
      <c r="J177" s="914"/>
      <c r="K177" s="914"/>
      <c r="L177" s="914"/>
      <c r="M177" s="914"/>
      <c r="N177" s="914"/>
      <c r="O177" s="914"/>
      <c r="P177" s="914"/>
      <c r="Q177" s="484"/>
    </row>
    <row r="178" spans="1:17" s="95" customFormat="1" ht="15.75" hidden="1" customHeight="1" outlineLevel="1">
      <c r="A178" s="484"/>
      <c r="B178" s="917"/>
      <c r="C178" s="926"/>
      <c r="D178" s="922"/>
      <c r="E178" s="922"/>
      <c r="F178" s="924"/>
      <c r="G178" s="92"/>
      <c r="H178" s="396"/>
      <c r="I178" s="922"/>
      <c r="J178" s="915"/>
      <c r="K178" s="915"/>
      <c r="L178" s="915"/>
      <c r="M178" s="915"/>
      <c r="N178" s="915"/>
      <c r="O178" s="915"/>
      <c r="P178" s="915"/>
      <c r="Q178" s="484"/>
    </row>
    <row r="179" spans="1:17" s="95" customFormat="1" ht="15.75" hidden="1" customHeight="1" outlineLevel="1">
      <c r="A179" s="484"/>
      <c r="B179" s="916">
        <v>56</v>
      </c>
      <c r="C179" s="925"/>
      <c r="D179" s="921"/>
      <c r="E179" s="921" t="s">
        <v>19</v>
      </c>
      <c r="F179" s="923" t="str">
        <f>VLOOKUP(E179,$S$14:$T$18,2,0)</f>
        <v>-</v>
      </c>
      <c r="G179" s="84"/>
      <c r="H179" s="395"/>
      <c r="I179" s="921"/>
      <c r="J179" s="913">
        <f t="shared" ref="J179" si="55">SUM(K179:O181)</f>
        <v>0</v>
      </c>
      <c r="K179" s="913"/>
      <c r="L179" s="913"/>
      <c r="M179" s="913"/>
      <c r="N179" s="913"/>
      <c r="O179" s="913"/>
      <c r="P179" s="913"/>
      <c r="Q179" s="484"/>
    </row>
    <row r="180" spans="1:17" s="95" customFormat="1" ht="15.75" hidden="1" customHeight="1" outlineLevel="1">
      <c r="A180" s="484"/>
      <c r="B180" s="916"/>
      <c r="C180" s="925"/>
      <c r="D180" s="921"/>
      <c r="E180" s="921"/>
      <c r="F180" s="923"/>
      <c r="G180" s="87"/>
      <c r="H180" s="395"/>
      <c r="I180" s="921"/>
      <c r="J180" s="914"/>
      <c r="K180" s="914"/>
      <c r="L180" s="914"/>
      <c r="M180" s="914"/>
      <c r="N180" s="914"/>
      <c r="O180" s="914"/>
      <c r="P180" s="914"/>
      <c r="Q180" s="484"/>
    </row>
    <row r="181" spans="1:17" s="95" customFormat="1" ht="15.75" hidden="1" customHeight="1" outlineLevel="1">
      <c r="A181" s="484"/>
      <c r="B181" s="917"/>
      <c r="C181" s="926"/>
      <c r="D181" s="922"/>
      <c r="E181" s="922"/>
      <c r="F181" s="924"/>
      <c r="G181" s="92"/>
      <c r="H181" s="396"/>
      <c r="I181" s="922"/>
      <c r="J181" s="915"/>
      <c r="K181" s="915"/>
      <c r="L181" s="915"/>
      <c r="M181" s="915"/>
      <c r="N181" s="915"/>
      <c r="O181" s="915"/>
      <c r="P181" s="915"/>
      <c r="Q181" s="484"/>
    </row>
    <row r="182" spans="1:17" s="95" customFormat="1" ht="15.75" hidden="1" customHeight="1" outlineLevel="1">
      <c r="A182" s="484"/>
      <c r="B182" s="916">
        <v>57</v>
      </c>
      <c r="C182" s="925"/>
      <c r="D182" s="921"/>
      <c r="E182" s="921" t="s">
        <v>19</v>
      </c>
      <c r="F182" s="923" t="str">
        <f>VLOOKUP(E182,$S$14:$T$18,2,0)</f>
        <v>-</v>
      </c>
      <c r="G182" s="84"/>
      <c r="H182" s="395"/>
      <c r="I182" s="921"/>
      <c r="J182" s="913">
        <f t="shared" ref="J182" si="56">SUM(K182:O184)</f>
        <v>0</v>
      </c>
      <c r="K182" s="913"/>
      <c r="L182" s="913"/>
      <c r="M182" s="913"/>
      <c r="N182" s="913"/>
      <c r="O182" s="913"/>
      <c r="P182" s="913"/>
      <c r="Q182" s="484"/>
    </row>
    <row r="183" spans="1:17" s="95" customFormat="1" ht="15.75" hidden="1" customHeight="1" outlineLevel="1">
      <c r="A183" s="484"/>
      <c r="B183" s="916"/>
      <c r="C183" s="925"/>
      <c r="D183" s="921"/>
      <c r="E183" s="921"/>
      <c r="F183" s="923"/>
      <c r="G183" s="87"/>
      <c r="H183" s="395"/>
      <c r="I183" s="921"/>
      <c r="J183" s="914"/>
      <c r="K183" s="914"/>
      <c r="L183" s="914"/>
      <c r="M183" s="914"/>
      <c r="N183" s="914"/>
      <c r="O183" s="914"/>
      <c r="P183" s="914"/>
      <c r="Q183" s="484"/>
    </row>
    <row r="184" spans="1:17" s="95" customFormat="1" ht="15.75" hidden="1" customHeight="1" outlineLevel="1">
      <c r="A184" s="484"/>
      <c r="B184" s="917"/>
      <c r="C184" s="926"/>
      <c r="D184" s="922"/>
      <c r="E184" s="922"/>
      <c r="F184" s="924"/>
      <c r="G184" s="92"/>
      <c r="H184" s="396"/>
      <c r="I184" s="922"/>
      <c r="J184" s="915"/>
      <c r="K184" s="915"/>
      <c r="L184" s="915"/>
      <c r="M184" s="915"/>
      <c r="N184" s="915"/>
      <c r="O184" s="915"/>
      <c r="P184" s="915"/>
      <c r="Q184" s="484"/>
    </row>
    <row r="185" spans="1:17" s="95" customFormat="1" ht="15.75" hidden="1" customHeight="1" outlineLevel="1">
      <c r="A185" s="484"/>
      <c r="B185" s="916">
        <v>58</v>
      </c>
      <c r="C185" s="925"/>
      <c r="D185" s="921"/>
      <c r="E185" s="921" t="s">
        <v>19</v>
      </c>
      <c r="F185" s="923" t="str">
        <f>VLOOKUP(E185,$S$14:$T$18,2,0)</f>
        <v>-</v>
      </c>
      <c r="G185" s="84"/>
      <c r="H185" s="395"/>
      <c r="I185" s="921"/>
      <c r="J185" s="913">
        <f t="shared" ref="J185" si="57">SUM(K185:O187)</f>
        <v>0</v>
      </c>
      <c r="K185" s="913"/>
      <c r="L185" s="913"/>
      <c r="M185" s="913"/>
      <c r="N185" s="913"/>
      <c r="O185" s="913"/>
      <c r="P185" s="913"/>
      <c r="Q185" s="484"/>
    </row>
    <row r="186" spans="1:17" s="95" customFormat="1" ht="15.75" hidden="1" customHeight="1" outlineLevel="1">
      <c r="A186" s="484"/>
      <c r="B186" s="916"/>
      <c r="C186" s="925"/>
      <c r="D186" s="921"/>
      <c r="E186" s="921"/>
      <c r="F186" s="923"/>
      <c r="G186" s="87"/>
      <c r="H186" s="395"/>
      <c r="I186" s="921"/>
      <c r="J186" s="914"/>
      <c r="K186" s="914"/>
      <c r="L186" s="914"/>
      <c r="M186" s="914"/>
      <c r="N186" s="914"/>
      <c r="O186" s="914"/>
      <c r="P186" s="914"/>
      <c r="Q186" s="484"/>
    </row>
    <row r="187" spans="1:17" s="95" customFormat="1" ht="15.75" hidden="1" customHeight="1" outlineLevel="1">
      <c r="A187" s="484"/>
      <c r="B187" s="917"/>
      <c r="C187" s="926"/>
      <c r="D187" s="922"/>
      <c r="E187" s="922"/>
      <c r="F187" s="924"/>
      <c r="G187" s="92"/>
      <c r="H187" s="396"/>
      <c r="I187" s="922"/>
      <c r="J187" s="915"/>
      <c r="K187" s="915"/>
      <c r="L187" s="915"/>
      <c r="M187" s="915"/>
      <c r="N187" s="915"/>
      <c r="O187" s="915"/>
      <c r="P187" s="915"/>
      <c r="Q187" s="484"/>
    </row>
    <row r="188" spans="1:17" s="95" customFormat="1" ht="15.75" hidden="1" customHeight="1" outlineLevel="1">
      <c r="A188" s="484"/>
      <c r="B188" s="916">
        <v>59</v>
      </c>
      <c r="C188" s="925"/>
      <c r="D188" s="921"/>
      <c r="E188" s="921" t="s">
        <v>19</v>
      </c>
      <c r="F188" s="923" t="str">
        <f>VLOOKUP(E188,$S$14:$T$18,2,0)</f>
        <v>-</v>
      </c>
      <c r="G188" s="84"/>
      <c r="H188" s="395"/>
      <c r="I188" s="921"/>
      <c r="J188" s="913">
        <f t="shared" ref="J188" si="58">SUM(K188:O190)</f>
        <v>0</v>
      </c>
      <c r="K188" s="913"/>
      <c r="L188" s="913"/>
      <c r="M188" s="913"/>
      <c r="N188" s="913"/>
      <c r="O188" s="913"/>
      <c r="P188" s="913"/>
      <c r="Q188" s="484"/>
    </row>
    <row r="189" spans="1:17" s="95" customFormat="1" ht="15.75" hidden="1" customHeight="1" outlineLevel="1">
      <c r="A189" s="484"/>
      <c r="B189" s="916"/>
      <c r="C189" s="925"/>
      <c r="D189" s="921"/>
      <c r="E189" s="921"/>
      <c r="F189" s="923"/>
      <c r="G189" s="87"/>
      <c r="H189" s="395"/>
      <c r="I189" s="921"/>
      <c r="J189" s="914"/>
      <c r="K189" s="914"/>
      <c r="L189" s="914"/>
      <c r="M189" s="914"/>
      <c r="N189" s="914"/>
      <c r="O189" s="914"/>
      <c r="P189" s="914"/>
      <c r="Q189" s="484"/>
    </row>
    <row r="190" spans="1:17" s="95" customFormat="1" ht="15.75" hidden="1" customHeight="1" outlineLevel="1">
      <c r="A190" s="484"/>
      <c r="B190" s="917"/>
      <c r="C190" s="926"/>
      <c r="D190" s="922"/>
      <c r="E190" s="922"/>
      <c r="F190" s="924"/>
      <c r="G190" s="92"/>
      <c r="H190" s="396"/>
      <c r="I190" s="922"/>
      <c r="J190" s="915"/>
      <c r="K190" s="915"/>
      <c r="L190" s="915"/>
      <c r="M190" s="915"/>
      <c r="N190" s="915"/>
      <c r="O190" s="915"/>
      <c r="P190" s="915"/>
      <c r="Q190" s="484"/>
    </row>
    <row r="191" spans="1:17" s="95" customFormat="1" ht="15.75" hidden="1" customHeight="1" outlineLevel="1">
      <c r="A191" s="484"/>
      <c r="B191" s="916">
        <v>60</v>
      </c>
      <c r="C191" s="925"/>
      <c r="D191" s="921"/>
      <c r="E191" s="921" t="s">
        <v>19</v>
      </c>
      <c r="F191" s="923" t="str">
        <f>VLOOKUP(E191,$S$14:$T$18,2,0)</f>
        <v>-</v>
      </c>
      <c r="G191" s="84"/>
      <c r="H191" s="395"/>
      <c r="I191" s="921"/>
      <c r="J191" s="913">
        <f t="shared" ref="J191" si="59">SUM(K191:O193)</f>
        <v>0</v>
      </c>
      <c r="K191" s="913"/>
      <c r="L191" s="913"/>
      <c r="M191" s="913"/>
      <c r="N191" s="913"/>
      <c r="O191" s="913"/>
      <c r="P191" s="913"/>
      <c r="Q191" s="484"/>
    </row>
    <row r="192" spans="1:17" s="95" customFormat="1" ht="15.75" hidden="1" customHeight="1" outlineLevel="1">
      <c r="A192" s="484"/>
      <c r="B192" s="916"/>
      <c r="C192" s="925"/>
      <c r="D192" s="921"/>
      <c r="E192" s="921"/>
      <c r="F192" s="923"/>
      <c r="G192" s="87"/>
      <c r="H192" s="395"/>
      <c r="I192" s="921"/>
      <c r="J192" s="914"/>
      <c r="K192" s="914"/>
      <c r="L192" s="914"/>
      <c r="M192" s="914"/>
      <c r="N192" s="914"/>
      <c r="O192" s="914"/>
      <c r="P192" s="914"/>
      <c r="Q192" s="484"/>
    </row>
    <row r="193" spans="1:17" s="95" customFormat="1" ht="15.75" hidden="1" customHeight="1" outlineLevel="1">
      <c r="A193" s="484"/>
      <c r="B193" s="917"/>
      <c r="C193" s="926"/>
      <c r="D193" s="922"/>
      <c r="E193" s="922"/>
      <c r="F193" s="924"/>
      <c r="G193" s="92"/>
      <c r="H193" s="396"/>
      <c r="I193" s="922"/>
      <c r="J193" s="915"/>
      <c r="K193" s="915"/>
      <c r="L193" s="915"/>
      <c r="M193" s="915"/>
      <c r="N193" s="915"/>
      <c r="O193" s="915"/>
      <c r="P193" s="915"/>
      <c r="Q193" s="484"/>
    </row>
    <row r="194" spans="1:17" s="95" customFormat="1" ht="15.75" hidden="1" customHeight="1" outlineLevel="1">
      <c r="A194" s="484"/>
      <c r="B194" s="916">
        <v>61</v>
      </c>
      <c r="C194" s="925"/>
      <c r="D194" s="921"/>
      <c r="E194" s="921" t="s">
        <v>19</v>
      </c>
      <c r="F194" s="923" t="str">
        <f>VLOOKUP(E194,$S$14:$T$18,2,0)</f>
        <v>-</v>
      </c>
      <c r="G194" s="84"/>
      <c r="H194" s="395"/>
      <c r="I194" s="921"/>
      <c r="J194" s="913">
        <f t="shared" ref="J194" si="60">SUM(K194:O196)</f>
        <v>0</v>
      </c>
      <c r="K194" s="913"/>
      <c r="L194" s="913"/>
      <c r="M194" s="913"/>
      <c r="N194" s="913"/>
      <c r="O194" s="913"/>
      <c r="P194" s="913"/>
      <c r="Q194" s="484"/>
    </row>
    <row r="195" spans="1:17" s="95" customFormat="1" ht="15.75" hidden="1" customHeight="1" outlineLevel="1">
      <c r="A195" s="484"/>
      <c r="B195" s="916"/>
      <c r="C195" s="925"/>
      <c r="D195" s="921"/>
      <c r="E195" s="921"/>
      <c r="F195" s="923"/>
      <c r="G195" s="87"/>
      <c r="H195" s="395"/>
      <c r="I195" s="921"/>
      <c r="J195" s="914"/>
      <c r="K195" s="914"/>
      <c r="L195" s="914"/>
      <c r="M195" s="914"/>
      <c r="N195" s="914"/>
      <c r="O195" s="914"/>
      <c r="P195" s="914"/>
      <c r="Q195" s="484"/>
    </row>
    <row r="196" spans="1:17" s="95" customFormat="1" ht="15.75" hidden="1" customHeight="1" outlineLevel="1">
      <c r="A196" s="484"/>
      <c r="B196" s="917"/>
      <c r="C196" s="926"/>
      <c r="D196" s="922"/>
      <c r="E196" s="922"/>
      <c r="F196" s="924"/>
      <c r="G196" s="92"/>
      <c r="H196" s="396"/>
      <c r="I196" s="922"/>
      <c r="J196" s="915"/>
      <c r="K196" s="915"/>
      <c r="L196" s="915"/>
      <c r="M196" s="915"/>
      <c r="N196" s="915"/>
      <c r="O196" s="915"/>
      <c r="P196" s="915"/>
      <c r="Q196" s="484"/>
    </row>
    <row r="197" spans="1:17" s="95" customFormat="1" ht="15.75" hidden="1" customHeight="1" outlineLevel="1">
      <c r="A197" s="484"/>
      <c r="B197" s="916">
        <v>62</v>
      </c>
      <c r="C197" s="925"/>
      <c r="D197" s="921"/>
      <c r="E197" s="921" t="s">
        <v>19</v>
      </c>
      <c r="F197" s="923" t="str">
        <f>VLOOKUP(E197,$S$14:$T$18,2,0)</f>
        <v>-</v>
      </c>
      <c r="G197" s="84"/>
      <c r="H197" s="395"/>
      <c r="I197" s="921"/>
      <c r="J197" s="913">
        <f t="shared" ref="J197" si="61">SUM(K197:O199)</f>
        <v>0</v>
      </c>
      <c r="K197" s="913"/>
      <c r="L197" s="913"/>
      <c r="M197" s="913"/>
      <c r="N197" s="913"/>
      <c r="O197" s="913"/>
      <c r="P197" s="913"/>
      <c r="Q197" s="484"/>
    </row>
    <row r="198" spans="1:17" s="95" customFormat="1" ht="15.75" hidden="1" customHeight="1" outlineLevel="1">
      <c r="A198" s="484"/>
      <c r="B198" s="916"/>
      <c r="C198" s="925"/>
      <c r="D198" s="921"/>
      <c r="E198" s="921"/>
      <c r="F198" s="923"/>
      <c r="G198" s="87"/>
      <c r="H198" s="395"/>
      <c r="I198" s="921"/>
      <c r="J198" s="914"/>
      <c r="K198" s="914"/>
      <c r="L198" s="914"/>
      <c r="M198" s="914"/>
      <c r="N198" s="914"/>
      <c r="O198" s="914"/>
      <c r="P198" s="914"/>
      <c r="Q198" s="484"/>
    </row>
    <row r="199" spans="1:17" s="95" customFormat="1" ht="15.75" hidden="1" customHeight="1" outlineLevel="1">
      <c r="A199" s="484"/>
      <c r="B199" s="917"/>
      <c r="C199" s="926"/>
      <c r="D199" s="922"/>
      <c r="E199" s="922"/>
      <c r="F199" s="924"/>
      <c r="G199" s="92"/>
      <c r="H199" s="396"/>
      <c r="I199" s="922"/>
      <c r="J199" s="915"/>
      <c r="K199" s="915"/>
      <c r="L199" s="915"/>
      <c r="M199" s="915"/>
      <c r="N199" s="915"/>
      <c r="O199" s="915"/>
      <c r="P199" s="915"/>
      <c r="Q199" s="484"/>
    </row>
    <row r="200" spans="1:17" s="95" customFormat="1" ht="15.75" hidden="1" customHeight="1" outlineLevel="1">
      <c r="A200" s="484"/>
      <c r="B200" s="916">
        <v>63</v>
      </c>
      <c r="C200" s="925"/>
      <c r="D200" s="921"/>
      <c r="E200" s="921" t="s">
        <v>19</v>
      </c>
      <c r="F200" s="923" t="str">
        <f>VLOOKUP(E200,$S$14:$T$18,2,0)</f>
        <v>-</v>
      </c>
      <c r="G200" s="84"/>
      <c r="H200" s="395"/>
      <c r="I200" s="921"/>
      <c r="J200" s="913">
        <f t="shared" ref="J200" si="62">SUM(K200:O202)</f>
        <v>0</v>
      </c>
      <c r="K200" s="913"/>
      <c r="L200" s="913"/>
      <c r="M200" s="913"/>
      <c r="N200" s="913"/>
      <c r="O200" s="913"/>
      <c r="P200" s="913"/>
      <c r="Q200" s="484"/>
    </row>
    <row r="201" spans="1:17" s="95" customFormat="1" ht="15.75" hidden="1" customHeight="1" outlineLevel="1">
      <c r="A201" s="484"/>
      <c r="B201" s="916"/>
      <c r="C201" s="925"/>
      <c r="D201" s="921"/>
      <c r="E201" s="921"/>
      <c r="F201" s="923"/>
      <c r="G201" s="87"/>
      <c r="H201" s="395"/>
      <c r="I201" s="921"/>
      <c r="J201" s="914"/>
      <c r="K201" s="914"/>
      <c r="L201" s="914"/>
      <c r="M201" s="914"/>
      <c r="N201" s="914"/>
      <c r="O201" s="914"/>
      <c r="P201" s="914"/>
      <c r="Q201" s="484"/>
    </row>
    <row r="202" spans="1:17" s="95" customFormat="1" ht="15.75" hidden="1" customHeight="1" outlineLevel="1">
      <c r="A202" s="484"/>
      <c r="B202" s="917"/>
      <c r="C202" s="926"/>
      <c r="D202" s="922"/>
      <c r="E202" s="922"/>
      <c r="F202" s="924"/>
      <c r="G202" s="92"/>
      <c r="H202" s="396"/>
      <c r="I202" s="922"/>
      <c r="J202" s="915"/>
      <c r="K202" s="915"/>
      <c r="L202" s="915"/>
      <c r="M202" s="915"/>
      <c r="N202" s="915"/>
      <c r="O202" s="915"/>
      <c r="P202" s="915"/>
      <c r="Q202" s="484"/>
    </row>
    <row r="203" spans="1:17" s="95" customFormat="1" ht="15.75" hidden="1" customHeight="1" outlineLevel="1">
      <c r="A203" s="484"/>
      <c r="B203" s="916">
        <v>64</v>
      </c>
      <c r="C203" s="925"/>
      <c r="D203" s="921"/>
      <c r="E203" s="921" t="s">
        <v>19</v>
      </c>
      <c r="F203" s="923" t="str">
        <f>VLOOKUP(E203,$S$14:$T$18,2,0)</f>
        <v>-</v>
      </c>
      <c r="G203" s="84"/>
      <c r="H203" s="395"/>
      <c r="I203" s="921"/>
      <c r="J203" s="913">
        <f t="shared" ref="J203" si="63">SUM(K203:O205)</f>
        <v>0</v>
      </c>
      <c r="K203" s="913"/>
      <c r="L203" s="913"/>
      <c r="M203" s="913"/>
      <c r="N203" s="913"/>
      <c r="O203" s="913"/>
      <c r="P203" s="913"/>
      <c r="Q203" s="484"/>
    </row>
    <row r="204" spans="1:17" s="95" customFormat="1" ht="15.75" hidden="1" customHeight="1" outlineLevel="1">
      <c r="A204" s="484"/>
      <c r="B204" s="916"/>
      <c r="C204" s="925"/>
      <c r="D204" s="921"/>
      <c r="E204" s="921"/>
      <c r="F204" s="923"/>
      <c r="G204" s="87"/>
      <c r="H204" s="395"/>
      <c r="I204" s="921"/>
      <c r="J204" s="914"/>
      <c r="K204" s="914"/>
      <c r="L204" s="914"/>
      <c r="M204" s="914"/>
      <c r="N204" s="914"/>
      <c r="O204" s="914"/>
      <c r="P204" s="914"/>
      <c r="Q204" s="484"/>
    </row>
    <row r="205" spans="1:17" s="95" customFormat="1" ht="15.75" hidden="1" customHeight="1" outlineLevel="1">
      <c r="A205" s="484"/>
      <c r="B205" s="917"/>
      <c r="C205" s="926"/>
      <c r="D205" s="922"/>
      <c r="E205" s="922"/>
      <c r="F205" s="924"/>
      <c r="G205" s="92"/>
      <c r="H205" s="396"/>
      <c r="I205" s="922"/>
      <c r="J205" s="915"/>
      <c r="K205" s="915"/>
      <c r="L205" s="915"/>
      <c r="M205" s="915"/>
      <c r="N205" s="915"/>
      <c r="O205" s="915"/>
      <c r="P205" s="915"/>
      <c r="Q205" s="484"/>
    </row>
    <row r="206" spans="1:17" s="95" customFormat="1" ht="15.75" hidden="1" customHeight="1" outlineLevel="1">
      <c r="A206" s="484"/>
      <c r="B206" s="916">
        <v>65</v>
      </c>
      <c r="C206" s="925"/>
      <c r="D206" s="921"/>
      <c r="E206" s="921" t="s">
        <v>19</v>
      </c>
      <c r="F206" s="923" t="str">
        <f>VLOOKUP(E206,$S$14:$T$18,2,0)</f>
        <v>-</v>
      </c>
      <c r="G206" s="84"/>
      <c r="H206" s="395"/>
      <c r="I206" s="921"/>
      <c r="J206" s="913">
        <f t="shared" ref="J206" si="64">SUM(K206:O208)</f>
        <v>0</v>
      </c>
      <c r="K206" s="913"/>
      <c r="L206" s="913"/>
      <c r="M206" s="913"/>
      <c r="N206" s="913"/>
      <c r="O206" s="913"/>
      <c r="P206" s="913"/>
      <c r="Q206" s="484"/>
    </row>
    <row r="207" spans="1:17" s="95" customFormat="1" ht="15.75" hidden="1" customHeight="1" outlineLevel="1">
      <c r="A207" s="484"/>
      <c r="B207" s="916"/>
      <c r="C207" s="925"/>
      <c r="D207" s="921"/>
      <c r="E207" s="921"/>
      <c r="F207" s="923"/>
      <c r="G207" s="87"/>
      <c r="H207" s="395"/>
      <c r="I207" s="921"/>
      <c r="J207" s="914"/>
      <c r="K207" s="914"/>
      <c r="L207" s="914"/>
      <c r="M207" s="914"/>
      <c r="N207" s="914"/>
      <c r="O207" s="914"/>
      <c r="P207" s="914"/>
      <c r="Q207" s="484"/>
    </row>
    <row r="208" spans="1:17" s="95" customFormat="1" ht="15.75" hidden="1" customHeight="1" outlineLevel="1">
      <c r="A208" s="484"/>
      <c r="B208" s="917"/>
      <c r="C208" s="926"/>
      <c r="D208" s="922"/>
      <c r="E208" s="922"/>
      <c r="F208" s="924"/>
      <c r="G208" s="92"/>
      <c r="H208" s="396"/>
      <c r="I208" s="922"/>
      <c r="J208" s="915"/>
      <c r="K208" s="915"/>
      <c r="L208" s="915"/>
      <c r="M208" s="915"/>
      <c r="N208" s="915"/>
      <c r="O208" s="915"/>
      <c r="P208" s="915"/>
      <c r="Q208" s="484"/>
    </row>
    <row r="209" spans="1:17" s="95" customFormat="1" ht="15.75" hidden="1" customHeight="1" outlineLevel="1">
      <c r="A209" s="484"/>
      <c r="B209" s="916">
        <v>66</v>
      </c>
      <c r="C209" s="925"/>
      <c r="D209" s="921"/>
      <c r="E209" s="921" t="s">
        <v>19</v>
      </c>
      <c r="F209" s="923" t="str">
        <f>VLOOKUP(E209,$S$14:$T$18,2,0)</f>
        <v>-</v>
      </c>
      <c r="G209" s="84"/>
      <c r="H209" s="395"/>
      <c r="I209" s="921"/>
      <c r="J209" s="913">
        <f t="shared" ref="J209" si="65">SUM(K209:O211)</f>
        <v>0</v>
      </c>
      <c r="K209" s="913"/>
      <c r="L209" s="913"/>
      <c r="M209" s="913"/>
      <c r="N209" s="913"/>
      <c r="O209" s="913"/>
      <c r="P209" s="913"/>
      <c r="Q209" s="484"/>
    </row>
    <row r="210" spans="1:17" s="95" customFormat="1" ht="15.75" hidden="1" customHeight="1" outlineLevel="1">
      <c r="A210" s="484"/>
      <c r="B210" s="916"/>
      <c r="C210" s="925"/>
      <c r="D210" s="921"/>
      <c r="E210" s="921"/>
      <c r="F210" s="923"/>
      <c r="G210" s="87"/>
      <c r="H210" s="395"/>
      <c r="I210" s="921"/>
      <c r="J210" s="914"/>
      <c r="K210" s="914"/>
      <c r="L210" s="914"/>
      <c r="M210" s="914"/>
      <c r="N210" s="914"/>
      <c r="O210" s="914"/>
      <c r="P210" s="914"/>
      <c r="Q210" s="484"/>
    </row>
    <row r="211" spans="1:17" s="95" customFormat="1" ht="15.75" hidden="1" customHeight="1" outlineLevel="1">
      <c r="A211" s="484"/>
      <c r="B211" s="917"/>
      <c r="C211" s="926"/>
      <c r="D211" s="922"/>
      <c r="E211" s="922"/>
      <c r="F211" s="924"/>
      <c r="G211" s="92"/>
      <c r="H211" s="396"/>
      <c r="I211" s="922"/>
      <c r="J211" s="915"/>
      <c r="K211" s="915"/>
      <c r="L211" s="915"/>
      <c r="M211" s="915"/>
      <c r="N211" s="915"/>
      <c r="O211" s="915"/>
      <c r="P211" s="915"/>
      <c r="Q211" s="484"/>
    </row>
    <row r="212" spans="1:17" s="95" customFormat="1" ht="15.75" hidden="1" customHeight="1" outlineLevel="1">
      <c r="A212" s="484"/>
      <c r="B212" s="916">
        <v>67</v>
      </c>
      <c r="C212" s="925"/>
      <c r="D212" s="921"/>
      <c r="E212" s="921" t="s">
        <v>19</v>
      </c>
      <c r="F212" s="923" t="str">
        <f>VLOOKUP(E212,$S$14:$T$18,2,0)</f>
        <v>-</v>
      </c>
      <c r="G212" s="84"/>
      <c r="H212" s="395"/>
      <c r="I212" s="921"/>
      <c r="J212" s="913">
        <f t="shared" ref="J212" si="66">SUM(K212:O214)</f>
        <v>0</v>
      </c>
      <c r="K212" s="913"/>
      <c r="L212" s="913"/>
      <c r="M212" s="913"/>
      <c r="N212" s="913"/>
      <c r="O212" s="913"/>
      <c r="P212" s="913"/>
      <c r="Q212" s="484"/>
    </row>
    <row r="213" spans="1:17" s="95" customFormat="1" ht="15.75" hidden="1" customHeight="1" outlineLevel="1">
      <c r="A213" s="484"/>
      <c r="B213" s="916"/>
      <c r="C213" s="925"/>
      <c r="D213" s="921"/>
      <c r="E213" s="921"/>
      <c r="F213" s="923"/>
      <c r="G213" s="87"/>
      <c r="H213" s="395"/>
      <c r="I213" s="921"/>
      <c r="J213" s="914"/>
      <c r="K213" s="914"/>
      <c r="L213" s="914"/>
      <c r="M213" s="914"/>
      <c r="N213" s="914"/>
      <c r="O213" s="914"/>
      <c r="P213" s="914"/>
      <c r="Q213" s="484"/>
    </row>
    <row r="214" spans="1:17" s="95" customFormat="1" ht="15.75" hidden="1" customHeight="1" outlineLevel="1">
      <c r="A214" s="484"/>
      <c r="B214" s="917"/>
      <c r="C214" s="926"/>
      <c r="D214" s="922"/>
      <c r="E214" s="922"/>
      <c r="F214" s="924"/>
      <c r="G214" s="92"/>
      <c r="H214" s="396"/>
      <c r="I214" s="922"/>
      <c r="J214" s="915"/>
      <c r="K214" s="915"/>
      <c r="L214" s="915"/>
      <c r="M214" s="915"/>
      <c r="N214" s="915"/>
      <c r="O214" s="915"/>
      <c r="P214" s="915"/>
      <c r="Q214" s="484"/>
    </row>
    <row r="215" spans="1:17" s="95" customFormat="1" ht="15.75" hidden="1" customHeight="1" outlineLevel="1">
      <c r="A215" s="484"/>
      <c r="B215" s="916">
        <v>68</v>
      </c>
      <c r="C215" s="925"/>
      <c r="D215" s="921"/>
      <c r="E215" s="921" t="s">
        <v>19</v>
      </c>
      <c r="F215" s="923" t="str">
        <f>VLOOKUP(E215,$S$14:$T$18,2,0)</f>
        <v>-</v>
      </c>
      <c r="G215" s="84"/>
      <c r="H215" s="395"/>
      <c r="I215" s="921"/>
      <c r="J215" s="913">
        <f t="shared" ref="J215" si="67">SUM(K215:O217)</f>
        <v>0</v>
      </c>
      <c r="K215" s="913"/>
      <c r="L215" s="913"/>
      <c r="M215" s="913"/>
      <c r="N215" s="913"/>
      <c r="O215" s="913"/>
      <c r="P215" s="913"/>
      <c r="Q215" s="484"/>
    </row>
    <row r="216" spans="1:17" s="95" customFormat="1" ht="15.75" hidden="1" customHeight="1" outlineLevel="1">
      <c r="A216" s="484"/>
      <c r="B216" s="916"/>
      <c r="C216" s="925"/>
      <c r="D216" s="921"/>
      <c r="E216" s="921"/>
      <c r="F216" s="923"/>
      <c r="G216" s="87"/>
      <c r="H216" s="395"/>
      <c r="I216" s="921"/>
      <c r="J216" s="914"/>
      <c r="K216" s="914"/>
      <c r="L216" s="914"/>
      <c r="M216" s="914"/>
      <c r="N216" s="914"/>
      <c r="O216" s="914"/>
      <c r="P216" s="914"/>
      <c r="Q216" s="484"/>
    </row>
    <row r="217" spans="1:17" s="95" customFormat="1" ht="15.75" hidden="1" customHeight="1" outlineLevel="1">
      <c r="A217" s="484"/>
      <c r="B217" s="917"/>
      <c r="C217" s="926"/>
      <c r="D217" s="922"/>
      <c r="E217" s="922"/>
      <c r="F217" s="924"/>
      <c r="G217" s="92"/>
      <c r="H217" s="396"/>
      <c r="I217" s="922"/>
      <c r="J217" s="915"/>
      <c r="K217" s="915"/>
      <c r="L217" s="915"/>
      <c r="M217" s="915"/>
      <c r="N217" s="915"/>
      <c r="O217" s="915"/>
      <c r="P217" s="915"/>
      <c r="Q217" s="484"/>
    </row>
    <row r="218" spans="1:17" s="95" customFormat="1" ht="15.75" hidden="1" customHeight="1" outlineLevel="1">
      <c r="A218" s="484"/>
      <c r="B218" s="916">
        <v>69</v>
      </c>
      <c r="C218" s="925"/>
      <c r="D218" s="921"/>
      <c r="E218" s="921" t="s">
        <v>19</v>
      </c>
      <c r="F218" s="923" t="str">
        <f>VLOOKUP(E218,$S$14:$T$18,2,0)</f>
        <v>-</v>
      </c>
      <c r="G218" s="84"/>
      <c r="H218" s="395"/>
      <c r="I218" s="921"/>
      <c r="J218" s="913">
        <f t="shared" ref="J218" si="68">SUM(K218:O220)</f>
        <v>0</v>
      </c>
      <c r="K218" s="913"/>
      <c r="L218" s="913"/>
      <c r="M218" s="913"/>
      <c r="N218" s="913"/>
      <c r="O218" s="913"/>
      <c r="P218" s="913"/>
      <c r="Q218" s="484"/>
    </row>
    <row r="219" spans="1:17" s="95" customFormat="1" ht="15.75" hidden="1" customHeight="1" outlineLevel="1">
      <c r="A219" s="484"/>
      <c r="B219" s="916"/>
      <c r="C219" s="925"/>
      <c r="D219" s="921"/>
      <c r="E219" s="921"/>
      <c r="F219" s="923"/>
      <c r="G219" s="87"/>
      <c r="H219" s="395"/>
      <c r="I219" s="921"/>
      <c r="J219" s="914"/>
      <c r="K219" s="914"/>
      <c r="L219" s="914"/>
      <c r="M219" s="914"/>
      <c r="N219" s="914"/>
      <c r="O219" s="914"/>
      <c r="P219" s="914"/>
      <c r="Q219" s="484"/>
    </row>
    <row r="220" spans="1:17" s="95" customFormat="1" ht="15.75" hidden="1" customHeight="1" outlineLevel="1">
      <c r="A220" s="484"/>
      <c r="B220" s="917"/>
      <c r="C220" s="926"/>
      <c r="D220" s="922"/>
      <c r="E220" s="922"/>
      <c r="F220" s="924"/>
      <c r="G220" s="92"/>
      <c r="H220" s="396"/>
      <c r="I220" s="922"/>
      <c r="J220" s="915"/>
      <c r="K220" s="915"/>
      <c r="L220" s="915"/>
      <c r="M220" s="915"/>
      <c r="N220" s="915"/>
      <c r="O220" s="915"/>
      <c r="P220" s="915"/>
      <c r="Q220" s="484"/>
    </row>
    <row r="221" spans="1:17" s="95" customFormat="1" ht="15.75" hidden="1" customHeight="1" outlineLevel="1">
      <c r="A221" s="484"/>
      <c r="B221" s="916">
        <v>70</v>
      </c>
      <c r="C221" s="925"/>
      <c r="D221" s="921"/>
      <c r="E221" s="921" t="s">
        <v>19</v>
      </c>
      <c r="F221" s="923" t="str">
        <f>VLOOKUP(E221,$S$14:$T$18,2,0)</f>
        <v>-</v>
      </c>
      <c r="G221" s="84"/>
      <c r="H221" s="395"/>
      <c r="I221" s="921"/>
      <c r="J221" s="913">
        <f t="shared" ref="J221" si="69">SUM(K221:O223)</f>
        <v>0</v>
      </c>
      <c r="K221" s="913"/>
      <c r="L221" s="913"/>
      <c r="M221" s="913"/>
      <c r="N221" s="913"/>
      <c r="O221" s="913"/>
      <c r="P221" s="913"/>
      <c r="Q221" s="484"/>
    </row>
    <row r="222" spans="1:17" s="95" customFormat="1" ht="15.75" hidden="1" customHeight="1" outlineLevel="1">
      <c r="A222" s="484"/>
      <c r="B222" s="916"/>
      <c r="C222" s="925"/>
      <c r="D222" s="921"/>
      <c r="E222" s="921"/>
      <c r="F222" s="923"/>
      <c r="G222" s="87"/>
      <c r="H222" s="395"/>
      <c r="I222" s="921"/>
      <c r="J222" s="914"/>
      <c r="K222" s="914"/>
      <c r="L222" s="914"/>
      <c r="M222" s="914"/>
      <c r="N222" s="914"/>
      <c r="O222" s="914"/>
      <c r="P222" s="914"/>
      <c r="Q222" s="484"/>
    </row>
    <row r="223" spans="1:17" s="95" customFormat="1" ht="15.75" hidden="1" customHeight="1" outlineLevel="1">
      <c r="A223" s="484"/>
      <c r="B223" s="917"/>
      <c r="C223" s="926"/>
      <c r="D223" s="922"/>
      <c r="E223" s="922"/>
      <c r="F223" s="924"/>
      <c r="G223" s="92"/>
      <c r="H223" s="396"/>
      <c r="I223" s="922"/>
      <c r="J223" s="915"/>
      <c r="K223" s="915"/>
      <c r="L223" s="915"/>
      <c r="M223" s="915"/>
      <c r="N223" s="915"/>
      <c r="O223" s="915"/>
      <c r="P223" s="915"/>
      <c r="Q223" s="484"/>
    </row>
    <row r="224" spans="1:17" s="95" customFormat="1" ht="15.75" hidden="1" customHeight="1" outlineLevel="1">
      <c r="A224" s="484"/>
      <c r="B224" s="916">
        <v>71</v>
      </c>
      <c r="C224" s="925"/>
      <c r="D224" s="921"/>
      <c r="E224" s="921" t="s">
        <v>19</v>
      </c>
      <c r="F224" s="923" t="str">
        <f>VLOOKUP(E224,$S$14:$T$18,2,0)</f>
        <v>-</v>
      </c>
      <c r="G224" s="84"/>
      <c r="H224" s="395"/>
      <c r="I224" s="921"/>
      <c r="J224" s="913">
        <f t="shared" ref="J224" si="70">SUM(K224:O226)</f>
        <v>0</v>
      </c>
      <c r="K224" s="913"/>
      <c r="L224" s="913"/>
      <c r="M224" s="913"/>
      <c r="N224" s="913"/>
      <c r="O224" s="913"/>
      <c r="P224" s="913"/>
      <c r="Q224" s="484"/>
    </row>
    <row r="225" spans="1:17" s="95" customFormat="1" ht="15.75" hidden="1" customHeight="1" outlineLevel="1">
      <c r="A225" s="484"/>
      <c r="B225" s="916"/>
      <c r="C225" s="925"/>
      <c r="D225" s="921"/>
      <c r="E225" s="921"/>
      <c r="F225" s="923"/>
      <c r="G225" s="87"/>
      <c r="H225" s="395"/>
      <c r="I225" s="921"/>
      <c r="J225" s="914"/>
      <c r="K225" s="914"/>
      <c r="L225" s="914"/>
      <c r="M225" s="914"/>
      <c r="N225" s="914"/>
      <c r="O225" s="914"/>
      <c r="P225" s="914"/>
      <c r="Q225" s="484"/>
    </row>
    <row r="226" spans="1:17" s="95" customFormat="1" ht="15.75" hidden="1" customHeight="1" outlineLevel="1">
      <c r="A226" s="484"/>
      <c r="B226" s="917"/>
      <c r="C226" s="926"/>
      <c r="D226" s="922"/>
      <c r="E226" s="922"/>
      <c r="F226" s="924"/>
      <c r="G226" s="92"/>
      <c r="H226" s="396"/>
      <c r="I226" s="922"/>
      <c r="J226" s="915"/>
      <c r="K226" s="915"/>
      <c r="L226" s="915"/>
      <c r="M226" s="915"/>
      <c r="N226" s="915"/>
      <c r="O226" s="915"/>
      <c r="P226" s="915"/>
      <c r="Q226" s="484"/>
    </row>
    <row r="227" spans="1:17" s="95" customFormat="1" ht="15.75" hidden="1" customHeight="1" outlineLevel="1">
      <c r="A227" s="484"/>
      <c r="B227" s="916">
        <v>72</v>
      </c>
      <c r="C227" s="925"/>
      <c r="D227" s="921"/>
      <c r="E227" s="921" t="s">
        <v>19</v>
      </c>
      <c r="F227" s="923" t="str">
        <f>VLOOKUP(E227,$S$14:$T$18,2,0)</f>
        <v>-</v>
      </c>
      <c r="G227" s="84"/>
      <c r="H227" s="395"/>
      <c r="I227" s="921"/>
      <c r="J227" s="913">
        <f t="shared" ref="J227" si="71">SUM(K227:O229)</f>
        <v>0</v>
      </c>
      <c r="K227" s="913"/>
      <c r="L227" s="913"/>
      <c r="M227" s="913"/>
      <c r="N227" s="913"/>
      <c r="O227" s="913"/>
      <c r="P227" s="913"/>
      <c r="Q227" s="484"/>
    </row>
    <row r="228" spans="1:17" s="95" customFormat="1" ht="15.75" hidden="1" customHeight="1" outlineLevel="1">
      <c r="A228" s="484"/>
      <c r="B228" s="916"/>
      <c r="C228" s="925"/>
      <c r="D228" s="921"/>
      <c r="E228" s="921"/>
      <c r="F228" s="923"/>
      <c r="G228" s="87"/>
      <c r="H228" s="395"/>
      <c r="I228" s="921"/>
      <c r="J228" s="914"/>
      <c r="K228" s="914"/>
      <c r="L228" s="914"/>
      <c r="M228" s="914"/>
      <c r="N228" s="914"/>
      <c r="O228" s="914"/>
      <c r="P228" s="914"/>
      <c r="Q228" s="484"/>
    </row>
    <row r="229" spans="1:17" s="95" customFormat="1" ht="15.75" hidden="1" customHeight="1" outlineLevel="1">
      <c r="A229" s="484"/>
      <c r="B229" s="917"/>
      <c r="C229" s="926"/>
      <c r="D229" s="922"/>
      <c r="E229" s="922"/>
      <c r="F229" s="924"/>
      <c r="G229" s="92"/>
      <c r="H229" s="396"/>
      <c r="I229" s="922"/>
      <c r="J229" s="915"/>
      <c r="K229" s="915"/>
      <c r="L229" s="915"/>
      <c r="M229" s="915"/>
      <c r="N229" s="915"/>
      <c r="O229" s="915"/>
      <c r="P229" s="915"/>
      <c r="Q229" s="484"/>
    </row>
    <row r="230" spans="1:17" s="95" customFormat="1" ht="15.75" hidden="1" customHeight="1" outlineLevel="1">
      <c r="A230" s="484"/>
      <c r="B230" s="916">
        <v>73</v>
      </c>
      <c r="C230" s="925"/>
      <c r="D230" s="921"/>
      <c r="E230" s="921" t="s">
        <v>19</v>
      </c>
      <c r="F230" s="923" t="str">
        <f>VLOOKUP(E230,$S$14:$T$18,2,0)</f>
        <v>-</v>
      </c>
      <c r="G230" s="84"/>
      <c r="H230" s="395"/>
      <c r="I230" s="921"/>
      <c r="J230" s="913">
        <f t="shared" ref="J230" si="72">SUM(K230:O232)</f>
        <v>0</v>
      </c>
      <c r="K230" s="913"/>
      <c r="L230" s="913"/>
      <c r="M230" s="913"/>
      <c r="N230" s="913"/>
      <c r="O230" s="913"/>
      <c r="P230" s="913"/>
      <c r="Q230" s="484"/>
    </row>
    <row r="231" spans="1:17" s="95" customFormat="1" ht="15.75" hidden="1" customHeight="1" outlineLevel="1">
      <c r="A231" s="484"/>
      <c r="B231" s="916"/>
      <c r="C231" s="925"/>
      <c r="D231" s="921"/>
      <c r="E231" s="921"/>
      <c r="F231" s="923"/>
      <c r="G231" s="87"/>
      <c r="H231" s="395"/>
      <c r="I231" s="921"/>
      <c r="J231" s="914"/>
      <c r="K231" s="914"/>
      <c r="L231" s="914"/>
      <c r="M231" s="914"/>
      <c r="N231" s="914"/>
      <c r="O231" s="914"/>
      <c r="P231" s="914"/>
      <c r="Q231" s="484"/>
    </row>
    <row r="232" spans="1:17" s="95" customFormat="1" ht="15.75" hidden="1" customHeight="1" outlineLevel="1">
      <c r="A232" s="484"/>
      <c r="B232" s="917"/>
      <c r="C232" s="926"/>
      <c r="D232" s="922"/>
      <c r="E232" s="922"/>
      <c r="F232" s="924"/>
      <c r="G232" s="92"/>
      <c r="H232" s="396"/>
      <c r="I232" s="922"/>
      <c r="J232" s="915"/>
      <c r="K232" s="915"/>
      <c r="L232" s="915"/>
      <c r="M232" s="915"/>
      <c r="N232" s="915"/>
      <c r="O232" s="915"/>
      <c r="P232" s="915"/>
      <c r="Q232" s="484"/>
    </row>
    <row r="233" spans="1:17" s="95" customFormat="1" ht="15.75" hidden="1" customHeight="1" outlineLevel="1">
      <c r="A233" s="484"/>
      <c r="B233" s="916">
        <v>74</v>
      </c>
      <c r="C233" s="925"/>
      <c r="D233" s="921"/>
      <c r="E233" s="921" t="s">
        <v>19</v>
      </c>
      <c r="F233" s="923" t="str">
        <f>VLOOKUP(E233,$S$14:$T$18,2,0)</f>
        <v>-</v>
      </c>
      <c r="G233" s="84"/>
      <c r="H233" s="395"/>
      <c r="I233" s="921"/>
      <c r="J233" s="913">
        <f t="shared" ref="J233" si="73">SUM(K233:O235)</f>
        <v>0</v>
      </c>
      <c r="K233" s="913"/>
      <c r="L233" s="913"/>
      <c r="M233" s="913"/>
      <c r="N233" s="913"/>
      <c r="O233" s="913"/>
      <c r="P233" s="913"/>
      <c r="Q233" s="484"/>
    </row>
    <row r="234" spans="1:17" s="95" customFormat="1" ht="15.75" hidden="1" customHeight="1" outlineLevel="1">
      <c r="A234" s="484"/>
      <c r="B234" s="916"/>
      <c r="C234" s="925"/>
      <c r="D234" s="921"/>
      <c r="E234" s="921"/>
      <c r="F234" s="923"/>
      <c r="G234" s="87"/>
      <c r="H234" s="395"/>
      <c r="I234" s="921"/>
      <c r="J234" s="914"/>
      <c r="K234" s="914"/>
      <c r="L234" s="914"/>
      <c r="M234" s="914"/>
      <c r="N234" s="914"/>
      <c r="O234" s="914"/>
      <c r="P234" s="914"/>
      <c r="Q234" s="484"/>
    </row>
    <row r="235" spans="1:17" s="95" customFormat="1" ht="15.75" hidden="1" customHeight="1" outlineLevel="1">
      <c r="A235" s="484"/>
      <c r="B235" s="917"/>
      <c r="C235" s="926"/>
      <c r="D235" s="922"/>
      <c r="E235" s="922"/>
      <c r="F235" s="924"/>
      <c r="G235" s="92"/>
      <c r="H235" s="396"/>
      <c r="I235" s="922"/>
      <c r="J235" s="915"/>
      <c r="K235" s="915"/>
      <c r="L235" s="915"/>
      <c r="M235" s="915"/>
      <c r="N235" s="915"/>
      <c r="O235" s="915"/>
      <c r="P235" s="915"/>
      <c r="Q235" s="484"/>
    </row>
    <row r="236" spans="1:17" s="95" customFormat="1" ht="15.75" hidden="1" customHeight="1" outlineLevel="1">
      <c r="A236" s="484"/>
      <c r="B236" s="916">
        <v>75</v>
      </c>
      <c r="C236" s="925"/>
      <c r="D236" s="921"/>
      <c r="E236" s="921" t="s">
        <v>19</v>
      </c>
      <c r="F236" s="923" t="str">
        <f>VLOOKUP(E236,$S$14:$T$18,2,0)</f>
        <v>-</v>
      </c>
      <c r="G236" s="84"/>
      <c r="H236" s="395"/>
      <c r="I236" s="921"/>
      <c r="J236" s="913">
        <f t="shared" ref="J236" si="74">SUM(K236:O238)</f>
        <v>0</v>
      </c>
      <c r="K236" s="913"/>
      <c r="L236" s="913"/>
      <c r="M236" s="913"/>
      <c r="N236" s="913"/>
      <c r="O236" s="913"/>
      <c r="P236" s="913"/>
      <c r="Q236" s="484"/>
    </row>
    <row r="237" spans="1:17" s="95" customFormat="1" ht="15.75" hidden="1" customHeight="1" outlineLevel="1">
      <c r="A237" s="484"/>
      <c r="B237" s="916"/>
      <c r="C237" s="925"/>
      <c r="D237" s="921"/>
      <c r="E237" s="921"/>
      <c r="F237" s="923"/>
      <c r="G237" s="87"/>
      <c r="H237" s="395"/>
      <c r="I237" s="921"/>
      <c r="J237" s="914"/>
      <c r="K237" s="914"/>
      <c r="L237" s="914"/>
      <c r="M237" s="914"/>
      <c r="N237" s="914"/>
      <c r="O237" s="914"/>
      <c r="P237" s="914"/>
      <c r="Q237" s="484"/>
    </row>
    <row r="238" spans="1:17" s="95" customFormat="1" ht="15.75" hidden="1" customHeight="1" outlineLevel="1">
      <c r="A238" s="484"/>
      <c r="B238" s="917"/>
      <c r="C238" s="926"/>
      <c r="D238" s="922"/>
      <c r="E238" s="922"/>
      <c r="F238" s="924"/>
      <c r="G238" s="92"/>
      <c r="H238" s="396"/>
      <c r="I238" s="922"/>
      <c r="J238" s="915"/>
      <c r="K238" s="915"/>
      <c r="L238" s="915"/>
      <c r="M238" s="915"/>
      <c r="N238" s="915"/>
      <c r="O238" s="915"/>
      <c r="P238" s="915"/>
      <c r="Q238" s="484"/>
    </row>
    <row r="239" spans="1:17" s="95" customFormat="1" ht="15.75" hidden="1" customHeight="1" outlineLevel="1">
      <c r="A239" s="484"/>
      <c r="B239" s="916">
        <v>76</v>
      </c>
      <c r="C239" s="925"/>
      <c r="D239" s="921"/>
      <c r="E239" s="921" t="s">
        <v>19</v>
      </c>
      <c r="F239" s="923" t="str">
        <f>VLOOKUP(E239,$S$14:$T$18,2,0)</f>
        <v>-</v>
      </c>
      <c r="G239" s="84"/>
      <c r="H239" s="395"/>
      <c r="I239" s="921"/>
      <c r="J239" s="913">
        <f t="shared" ref="J239" si="75">SUM(K239:O241)</f>
        <v>0</v>
      </c>
      <c r="K239" s="913"/>
      <c r="L239" s="913"/>
      <c r="M239" s="913"/>
      <c r="N239" s="913"/>
      <c r="O239" s="913"/>
      <c r="P239" s="913"/>
      <c r="Q239" s="484"/>
    </row>
    <row r="240" spans="1:17" s="95" customFormat="1" ht="15.75" hidden="1" customHeight="1" outlineLevel="1">
      <c r="A240" s="484"/>
      <c r="B240" s="916"/>
      <c r="C240" s="925"/>
      <c r="D240" s="921"/>
      <c r="E240" s="921"/>
      <c r="F240" s="923"/>
      <c r="G240" s="87"/>
      <c r="H240" s="395"/>
      <c r="I240" s="921"/>
      <c r="J240" s="914"/>
      <c r="K240" s="914"/>
      <c r="L240" s="914"/>
      <c r="M240" s="914"/>
      <c r="N240" s="914"/>
      <c r="O240" s="914"/>
      <c r="P240" s="914"/>
      <c r="Q240" s="484"/>
    </row>
    <row r="241" spans="1:17" s="95" customFormat="1" ht="15.75" hidden="1" customHeight="1" outlineLevel="1">
      <c r="A241" s="484"/>
      <c r="B241" s="917"/>
      <c r="C241" s="926"/>
      <c r="D241" s="922"/>
      <c r="E241" s="922"/>
      <c r="F241" s="924"/>
      <c r="G241" s="92"/>
      <c r="H241" s="396"/>
      <c r="I241" s="922"/>
      <c r="J241" s="915"/>
      <c r="K241" s="915"/>
      <c r="L241" s="915"/>
      <c r="M241" s="915"/>
      <c r="N241" s="915"/>
      <c r="O241" s="915"/>
      <c r="P241" s="915"/>
      <c r="Q241" s="484"/>
    </row>
    <row r="242" spans="1:17" s="95" customFormat="1" ht="15.75" hidden="1" customHeight="1" outlineLevel="1">
      <c r="A242" s="484"/>
      <c r="B242" s="916">
        <v>77</v>
      </c>
      <c r="C242" s="925"/>
      <c r="D242" s="921"/>
      <c r="E242" s="921" t="s">
        <v>19</v>
      </c>
      <c r="F242" s="923" t="str">
        <f>VLOOKUP(E242,$S$14:$T$18,2,0)</f>
        <v>-</v>
      </c>
      <c r="G242" s="84"/>
      <c r="H242" s="395"/>
      <c r="I242" s="921"/>
      <c r="J242" s="913">
        <f t="shared" ref="J242" si="76">SUM(K242:O244)</f>
        <v>0</v>
      </c>
      <c r="K242" s="913"/>
      <c r="L242" s="913"/>
      <c r="M242" s="913"/>
      <c r="N242" s="913"/>
      <c r="O242" s="913"/>
      <c r="P242" s="913"/>
      <c r="Q242" s="484"/>
    </row>
    <row r="243" spans="1:17" s="95" customFormat="1" ht="15.75" hidden="1" customHeight="1" outlineLevel="1">
      <c r="A243" s="484"/>
      <c r="B243" s="916"/>
      <c r="C243" s="925"/>
      <c r="D243" s="921"/>
      <c r="E243" s="921"/>
      <c r="F243" s="923"/>
      <c r="G243" s="87"/>
      <c r="H243" s="395"/>
      <c r="I243" s="921"/>
      <c r="J243" s="914"/>
      <c r="K243" s="914"/>
      <c r="L243" s="914"/>
      <c r="M243" s="914"/>
      <c r="N243" s="914"/>
      <c r="O243" s="914"/>
      <c r="P243" s="914"/>
      <c r="Q243" s="484"/>
    </row>
    <row r="244" spans="1:17" s="95" customFormat="1" ht="15.75" hidden="1" customHeight="1" outlineLevel="1">
      <c r="A244" s="484"/>
      <c r="B244" s="917"/>
      <c r="C244" s="926"/>
      <c r="D244" s="922"/>
      <c r="E244" s="922"/>
      <c r="F244" s="924"/>
      <c r="G244" s="92"/>
      <c r="H244" s="396"/>
      <c r="I244" s="922"/>
      <c r="J244" s="915"/>
      <c r="K244" s="915"/>
      <c r="L244" s="915"/>
      <c r="M244" s="915"/>
      <c r="N244" s="915"/>
      <c r="O244" s="915"/>
      <c r="P244" s="915"/>
      <c r="Q244" s="484"/>
    </row>
    <row r="245" spans="1:17" s="95" customFormat="1" ht="15.75" hidden="1" customHeight="1" outlineLevel="1">
      <c r="A245" s="484"/>
      <c r="B245" s="916">
        <v>78</v>
      </c>
      <c r="C245" s="925"/>
      <c r="D245" s="921"/>
      <c r="E245" s="921" t="s">
        <v>19</v>
      </c>
      <c r="F245" s="923" t="str">
        <f>VLOOKUP(E245,$S$14:$T$18,2,0)</f>
        <v>-</v>
      </c>
      <c r="G245" s="84"/>
      <c r="H245" s="395"/>
      <c r="I245" s="921"/>
      <c r="J245" s="913">
        <f t="shared" ref="J245" si="77">SUM(K245:O247)</f>
        <v>0</v>
      </c>
      <c r="K245" s="913"/>
      <c r="L245" s="913"/>
      <c r="M245" s="913"/>
      <c r="N245" s="913"/>
      <c r="O245" s="913"/>
      <c r="P245" s="913"/>
      <c r="Q245" s="484"/>
    </row>
    <row r="246" spans="1:17" s="95" customFormat="1" ht="15.75" hidden="1" customHeight="1" outlineLevel="1">
      <c r="A246" s="484"/>
      <c r="B246" s="916"/>
      <c r="C246" s="925"/>
      <c r="D246" s="921"/>
      <c r="E246" s="921"/>
      <c r="F246" s="923"/>
      <c r="G246" s="87"/>
      <c r="H246" s="395"/>
      <c r="I246" s="921"/>
      <c r="J246" s="914"/>
      <c r="K246" s="914"/>
      <c r="L246" s="914"/>
      <c r="M246" s="914"/>
      <c r="N246" s="914"/>
      <c r="O246" s="914"/>
      <c r="P246" s="914"/>
      <c r="Q246" s="484"/>
    </row>
    <row r="247" spans="1:17" s="95" customFormat="1" ht="15.75" hidden="1" customHeight="1" outlineLevel="1">
      <c r="A247" s="484"/>
      <c r="B247" s="917"/>
      <c r="C247" s="926"/>
      <c r="D247" s="922"/>
      <c r="E247" s="922"/>
      <c r="F247" s="924"/>
      <c r="G247" s="92"/>
      <c r="H247" s="396"/>
      <c r="I247" s="922"/>
      <c r="J247" s="915"/>
      <c r="K247" s="915"/>
      <c r="L247" s="915"/>
      <c r="M247" s="915"/>
      <c r="N247" s="915"/>
      <c r="O247" s="915"/>
      <c r="P247" s="915"/>
      <c r="Q247" s="484"/>
    </row>
    <row r="248" spans="1:17" s="95" customFormat="1" ht="15.75" hidden="1" customHeight="1" outlineLevel="1">
      <c r="A248" s="484"/>
      <c r="B248" s="916">
        <v>79</v>
      </c>
      <c r="C248" s="925"/>
      <c r="D248" s="921"/>
      <c r="E248" s="921" t="s">
        <v>19</v>
      </c>
      <c r="F248" s="923" t="str">
        <f>VLOOKUP(E248,$S$14:$T$18,2,0)</f>
        <v>-</v>
      </c>
      <c r="G248" s="84"/>
      <c r="H248" s="395"/>
      <c r="I248" s="921"/>
      <c r="J248" s="913">
        <f t="shared" ref="J248" si="78">SUM(K248:O250)</f>
        <v>0</v>
      </c>
      <c r="K248" s="913"/>
      <c r="L248" s="913"/>
      <c r="M248" s="913"/>
      <c r="N248" s="913"/>
      <c r="O248" s="913"/>
      <c r="P248" s="913"/>
      <c r="Q248" s="484"/>
    </row>
    <row r="249" spans="1:17" s="95" customFormat="1" ht="15.75" hidden="1" customHeight="1" outlineLevel="1">
      <c r="A249" s="484"/>
      <c r="B249" s="916"/>
      <c r="C249" s="925"/>
      <c r="D249" s="921"/>
      <c r="E249" s="921"/>
      <c r="F249" s="923"/>
      <c r="G249" s="87"/>
      <c r="H249" s="395"/>
      <c r="I249" s="921"/>
      <c r="J249" s="914"/>
      <c r="K249" s="914"/>
      <c r="L249" s="914"/>
      <c r="M249" s="914"/>
      <c r="N249" s="914"/>
      <c r="O249" s="914"/>
      <c r="P249" s="914"/>
      <c r="Q249" s="484"/>
    </row>
    <row r="250" spans="1:17" s="95" customFormat="1" ht="15.75" hidden="1" customHeight="1" outlineLevel="1">
      <c r="A250" s="484"/>
      <c r="B250" s="917"/>
      <c r="C250" s="926"/>
      <c r="D250" s="922"/>
      <c r="E250" s="922"/>
      <c r="F250" s="924"/>
      <c r="G250" s="92"/>
      <c r="H250" s="396"/>
      <c r="I250" s="922"/>
      <c r="J250" s="915"/>
      <c r="K250" s="915"/>
      <c r="L250" s="915"/>
      <c r="M250" s="915"/>
      <c r="N250" s="915"/>
      <c r="O250" s="915"/>
      <c r="P250" s="915"/>
      <c r="Q250" s="484"/>
    </row>
    <row r="251" spans="1:17" s="95" customFormat="1" ht="15.75" hidden="1" customHeight="1" outlineLevel="1">
      <c r="A251" s="484"/>
      <c r="B251" s="916">
        <v>80</v>
      </c>
      <c r="C251" s="925"/>
      <c r="D251" s="921"/>
      <c r="E251" s="921" t="s">
        <v>19</v>
      </c>
      <c r="F251" s="923" t="str">
        <f>VLOOKUP(E251,$S$14:$T$18,2,0)</f>
        <v>-</v>
      </c>
      <c r="G251" s="84"/>
      <c r="H251" s="395"/>
      <c r="I251" s="921"/>
      <c r="J251" s="913">
        <f t="shared" ref="J251" si="79">SUM(K251:O253)</f>
        <v>0</v>
      </c>
      <c r="K251" s="913"/>
      <c r="L251" s="913"/>
      <c r="M251" s="913"/>
      <c r="N251" s="913"/>
      <c r="O251" s="913"/>
      <c r="P251" s="913"/>
      <c r="Q251" s="484"/>
    </row>
    <row r="252" spans="1:17" s="95" customFormat="1" ht="15.75" hidden="1" customHeight="1" outlineLevel="1">
      <c r="A252" s="484"/>
      <c r="B252" s="916"/>
      <c r="C252" s="925"/>
      <c r="D252" s="921"/>
      <c r="E252" s="921"/>
      <c r="F252" s="923"/>
      <c r="G252" s="87"/>
      <c r="H252" s="395"/>
      <c r="I252" s="921"/>
      <c r="J252" s="914"/>
      <c r="K252" s="914"/>
      <c r="L252" s="914"/>
      <c r="M252" s="914"/>
      <c r="N252" s="914"/>
      <c r="O252" s="914"/>
      <c r="P252" s="914"/>
      <c r="Q252" s="484"/>
    </row>
    <row r="253" spans="1:17" s="95" customFormat="1" ht="15.75" hidden="1" customHeight="1" outlineLevel="1">
      <c r="A253" s="484"/>
      <c r="B253" s="917"/>
      <c r="C253" s="926"/>
      <c r="D253" s="922"/>
      <c r="E253" s="922"/>
      <c r="F253" s="924"/>
      <c r="G253" s="92"/>
      <c r="H253" s="396"/>
      <c r="I253" s="922"/>
      <c r="J253" s="915"/>
      <c r="K253" s="915"/>
      <c r="L253" s="915"/>
      <c r="M253" s="915"/>
      <c r="N253" s="915"/>
      <c r="O253" s="915"/>
      <c r="P253" s="915"/>
      <c r="Q253" s="484"/>
    </row>
    <row r="254" spans="1:17" s="95" customFormat="1" ht="15.75" hidden="1" customHeight="1" outlineLevel="1">
      <c r="A254" s="484"/>
      <c r="B254" s="916">
        <v>81</v>
      </c>
      <c r="C254" s="925"/>
      <c r="D254" s="921"/>
      <c r="E254" s="921" t="s">
        <v>19</v>
      </c>
      <c r="F254" s="923" t="str">
        <f>VLOOKUP(E254,$S$14:$T$18,2,0)</f>
        <v>-</v>
      </c>
      <c r="G254" s="84"/>
      <c r="H254" s="395"/>
      <c r="I254" s="921"/>
      <c r="J254" s="913">
        <f t="shared" ref="J254" si="80">SUM(K254:O256)</f>
        <v>0</v>
      </c>
      <c r="K254" s="913"/>
      <c r="L254" s="913"/>
      <c r="M254" s="913"/>
      <c r="N254" s="913"/>
      <c r="O254" s="913"/>
      <c r="P254" s="913"/>
      <c r="Q254" s="484"/>
    </row>
    <row r="255" spans="1:17" s="95" customFormat="1" ht="15.75" hidden="1" customHeight="1" outlineLevel="1">
      <c r="A255" s="484"/>
      <c r="B255" s="916"/>
      <c r="C255" s="925"/>
      <c r="D255" s="921"/>
      <c r="E255" s="921"/>
      <c r="F255" s="923"/>
      <c r="G255" s="87"/>
      <c r="H255" s="395"/>
      <c r="I255" s="921"/>
      <c r="J255" s="914"/>
      <c r="K255" s="914"/>
      <c r="L255" s="914"/>
      <c r="M255" s="914"/>
      <c r="N255" s="914"/>
      <c r="O255" s="914"/>
      <c r="P255" s="914"/>
      <c r="Q255" s="484"/>
    </row>
    <row r="256" spans="1:17" s="95" customFormat="1" ht="15.75" hidden="1" customHeight="1" outlineLevel="1">
      <c r="A256" s="484"/>
      <c r="B256" s="917"/>
      <c r="C256" s="926"/>
      <c r="D256" s="922"/>
      <c r="E256" s="922"/>
      <c r="F256" s="924"/>
      <c r="G256" s="92"/>
      <c r="H256" s="396"/>
      <c r="I256" s="922"/>
      <c r="J256" s="915"/>
      <c r="K256" s="915"/>
      <c r="L256" s="915"/>
      <c r="M256" s="915"/>
      <c r="N256" s="915"/>
      <c r="O256" s="915"/>
      <c r="P256" s="915"/>
      <c r="Q256" s="484"/>
    </row>
    <row r="257" spans="1:17" s="95" customFormat="1" ht="15.75" hidden="1" customHeight="1" outlineLevel="1">
      <c r="A257" s="484"/>
      <c r="B257" s="916">
        <v>82</v>
      </c>
      <c r="C257" s="925"/>
      <c r="D257" s="921"/>
      <c r="E257" s="921" t="s">
        <v>19</v>
      </c>
      <c r="F257" s="923" t="str">
        <f>VLOOKUP(E257,$S$14:$T$18,2,0)</f>
        <v>-</v>
      </c>
      <c r="G257" s="84"/>
      <c r="H257" s="395"/>
      <c r="I257" s="921"/>
      <c r="J257" s="913">
        <f t="shared" ref="J257" si="81">SUM(K257:O259)</f>
        <v>0</v>
      </c>
      <c r="K257" s="913"/>
      <c r="L257" s="913"/>
      <c r="M257" s="913"/>
      <c r="N257" s="913"/>
      <c r="O257" s="913"/>
      <c r="P257" s="913"/>
      <c r="Q257" s="484"/>
    </row>
    <row r="258" spans="1:17" s="95" customFormat="1" ht="15.75" hidden="1" customHeight="1" outlineLevel="1">
      <c r="A258" s="484"/>
      <c r="B258" s="916"/>
      <c r="C258" s="925"/>
      <c r="D258" s="921"/>
      <c r="E258" s="921"/>
      <c r="F258" s="923"/>
      <c r="G258" s="87"/>
      <c r="H258" s="395"/>
      <c r="I258" s="921"/>
      <c r="J258" s="914"/>
      <c r="K258" s="914"/>
      <c r="L258" s="914"/>
      <c r="M258" s="914"/>
      <c r="N258" s="914"/>
      <c r="O258" s="914"/>
      <c r="P258" s="914"/>
      <c r="Q258" s="484"/>
    </row>
    <row r="259" spans="1:17" s="95" customFormat="1" ht="15.75" hidden="1" customHeight="1" outlineLevel="1">
      <c r="A259" s="484"/>
      <c r="B259" s="917"/>
      <c r="C259" s="926"/>
      <c r="D259" s="922"/>
      <c r="E259" s="922"/>
      <c r="F259" s="924"/>
      <c r="G259" s="92"/>
      <c r="H259" s="396"/>
      <c r="I259" s="922"/>
      <c r="J259" s="915"/>
      <c r="K259" s="915"/>
      <c r="L259" s="915"/>
      <c r="M259" s="915"/>
      <c r="N259" s="915"/>
      <c r="O259" s="915"/>
      <c r="P259" s="915"/>
      <c r="Q259" s="484"/>
    </row>
    <row r="260" spans="1:17" s="95" customFormat="1" ht="15.75" hidden="1" customHeight="1" outlineLevel="1">
      <c r="A260" s="484"/>
      <c r="B260" s="916">
        <v>83</v>
      </c>
      <c r="C260" s="925"/>
      <c r="D260" s="921"/>
      <c r="E260" s="921" t="s">
        <v>19</v>
      </c>
      <c r="F260" s="923" t="str">
        <f>VLOOKUP(E260,$S$14:$T$18,2,0)</f>
        <v>-</v>
      </c>
      <c r="G260" s="84"/>
      <c r="H260" s="395"/>
      <c r="I260" s="921"/>
      <c r="J260" s="913">
        <f t="shared" ref="J260" si="82">SUM(K260:O262)</f>
        <v>0</v>
      </c>
      <c r="K260" s="913"/>
      <c r="L260" s="913"/>
      <c r="M260" s="913"/>
      <c r="N260" s="913"/>
      <c r="O260" s="913"/>
      <c r="P260" s="913"/>
      <c r="Q260" s="484"/>
    </row>
    <row r="261" spans="1:17" s="95" customFormat="1" ht="15.75" hidden="1" customHeight="1" outlineLevel="1">
      <c r="A261" s="484"/>
      <c r="B261" s="916"/>
      <c r="C261" s="925"/>
      <c r="D261" s="921"/>
      <c r="E261" s="921"/>
      <c r="F261" s="923"/>
      <c r="G261" s="87"/>
      <c r="H261" s="395"/>
      <c r="I261" s="921"/>
      <c r="J261" s="914"/>
      <c r="K261" s="914"/>
      <c r="L261" s="914"/>
      <c r="M261" s="914"/>
      <c r="N261" s="914"/>
      <c r="O261" s="914"/>
      <c r="P261" s="914"/>
      <c r="Q261" s="484"/>
    </row>
    <row r="262" spans="1:17" s="95" customFormat="1" ht="15.75" hidden="1" customHeight="1" outlineLevel="1">
      <c r="A262" s="484"/>
      <c r="B262" s="917"/>
      <c r="C262" s="926"/>
      <c r="D262" s="922"/>
      <c r="E262" s="922"/>
      <c r="F262" s="924"/>
      <c r="G262" s="92"/>
      <c r="H262" s="396"/>
      <c r="I262" s="922"/>
      <c r="J262" s="915"/>
      <c r="K262" s="915"/>
      <c r="L262" s="915"/>
      <c r="M262" s="915"/>
      <c r="N262" s="915"/>
      <c r="O262" s="915"/>
      <c r="P262" s="915"/>
      <c r="Q262" s="484"/>
    </row>
    <row r="263" spans="1:17" s="95" customFormat="1" ht="15.75" hidden="1" customHeight="1" outlineLevel="1">
      <c r="A263" s="484"/>
      <c r="B263" s="916">
        <v>84</v>
      </c>
      <c r="C263" s="925"/>
      <c r="D263" s="921"/>
      <c r="E263" s="921" t="s">
        <v>19</v>
      </c>
      <c r="F263" s="923" t="str">
        <f>VLOOKUP(E263,$S$14:$T$18,2,0)</f>
        <v>-</v>
      </c>
      <c r="G263" s="84"/>
      <c r="H263" s="395"/>
      <c r="I263" s="921"/>
      <c r="J263" s="913">
        <f t="shared" ref="J263" si="83">SUM(K263:O265)</f>
        <v>0</v>
      </c>
      <c r="K263" s="913"/>
      <c r="L263" s="913"/>
      <c r="M263" s="913"/>
      <c r="N263" s="913"/>
      <c r="O263" s="913"/>
      <c r="P263" s="913"/>
      <c r="Q263" s="484"/>
    </row>
    <row r="264" spans="1:17" s="95" customFormat="1" ht="15.75" hidden="1" customHeight="1" outlineLevel="1">
      <c r="A264" s="484"/>
      <c r="B264" s="916"/>
      <c r="C264" s="925"/>
      <c r="D264" s="921"/>
      <c r="E264" s="921"/>
      <c r="F264" s="923"/>
      <c r="G264" s="87"/>
      <c r="H264" s="395"/>
      <c r="I264" s="921"/>
      <c r="J264" s="914"/>
      <c r="K264" s="914"/>
      <c r="L264" s="914"/>
      <c r="M264" s="914"/>
      <c r="N264" s="914"/>
      <c r="O264" s="914"/>
      <c r="P264" s="914"/>
      <c r="Q264" s="484"/>
    </row>
    <row r="265" spans="1:17" s="95" customFormat="1" ht="15.75" hidden="1" customHeight="1" outlineLevel="1">
      <c r="A265" s="484"/>
      <c r="B265" s="917"/>
      <c r="C265" s="926"/>
      <c r="D265" s="922"/>
      <c r="E265" s="922"/>
      <c r="F265" s="924"/>
      <c r="G265" s="92"/>
      <c r="H265" s="396"/>
      <c r="I265" s="922"/>
      <c r="J265" s="915"/>
      <c r="K265" s="915"/>
      <c r="L265" s="915"/>
      <c r="M265" s="915"/>
      <c r="N265" s="915"/>
      <c r="O265" s="915"/>
      <c r="P265" s="915"/>
      <c r="Q265" s="484"/>
    </row>
    <row r="266" spans="1:17" s="95" customFormat="1" ht="15.75" hidden="1" customHeight="1" outlineLevel="1">
      <c r="A266" s="484"/>
      <c r="B266" s="916">
        <v>85</v>
      </c>
      <c r="C266" s="925"/>
      <c r="D266" s="921"/>
      <c r="E266" s="921" t="s">
        <v>19</v>
      </c>
      <c r="F266" s="923" t="str">
        <f>VLOOKUP(E266,$S$14:$T$18,2,0)</f>
        <v>-</v>
      </c>
      <c r="G266" s="84"/>
      <c r="H266" s="395"/>
      <c r="I266" s="921"/>
      <c r="J266" s="913">
        <f t="shared" ref="J266" si="84">SUM(K266:O268)</f>
        <v>0</v>
      </c>
      <c r="K266" s="913"/>
      <c r="L266" s="913"/>
      <c r="M266" s="913"/>
      <c r="N266" s="913"/>
      <c r="O266" s="913"/>
      <c r="P266" s="913"/>
      <c r="Q266" s="484"/>
    </row>
    <row r="267" spans="1:17" s="95" customFormat="1" ht="15.75" hidden="1" customHeight="1" outlineLevel="1">
      <c r="A267" s="484"/>
      <c r="B267" s="916"/>
      <c r="C267" s="925"/>
      <c r="D267" s="921"/>
      <c r="E267" s="921"/>
      <c r="F267" s="923"/>
      <c r="G267" s="87"/>
      <c r="H267" s="395"/>
      <c r="I267" s="921"/>
      <c r="J267" s="914"/>
      <c r="K267" s="914"/>
      <c r="L267" s="914"/>
      <c r="M267" s="914"/>
      <c r="N267" s="914"/>
      <c r="O267" s="914"/>
      <c r="P267" s="914"/>
      <c r="Q267" s="484"/>
    </row>
    <row r="268" spans="1:17" s="95" customFormat="1" ht="15.75" hidden="1" customHeight="1" outlineLevel="1">
      <c r="A268" s="484"/>
      <c r="B268" s="917"/>
      <c r="C268" s="926"/>
      <c r="D268" s="922"/>
      <c r="E268" s="922"/>
      <c r="F268" s="924"/>
      <c r="G268" s="92"/>
      <c r="H268" s="396"/>
      <c r="I268" s="922"/>
      <c r="J268" s="915"/>
      <c r="K268" s="915"/>
      <c r="L268" s="915"/>
      <c r="M268" s="915"/>
      <c r="N268" s="915"/>
      <c r="O268" s="915"/>
      <c r="P268" s="915"/>
      <c r="Q268" s="484"/>
    </row>
    <row r="269" spans="1:17" s="95" customFormat="1" ht="15.75" hidden="1" customHeight="1" outlineLevel="1">
      <c r="A269" s="484"/>
      <c r="B269" s="916">
        <v>86</v>
      </c>
      <c r="C269" s="925"/>
      <c r="D269" s="921"/>
      <c r="E269" s="921" t="s">
        <v>19</v>
      </c>
      <c r="F269" s="923" t="str">
        <f>VLOOKUP(E269,$S$14:$T$18,2,0)</f>
        <v>-</v>
      </c>
      <c r="G269" s="84"/>
      <c r="H269" s="395"/>
      <c r="I269" s="921"/>
      <c r="J269" s="913">
        <f t="shared" ref="J269" si="85">SUM(K269:O271)</f>
        <v>0</v>
      </c>
      <c r="K269" s="913"/>
      <c r="L269" s="913"/>
      <c r="M269" s="913"/>
      <c r="N269" s="913"/>
      <c r="O269" s="913"/>
      <c r="P269" s="913"/>
      <c r="Q269" s="484"/>
    </row>
    <row r="270" spans="1:17" s="95" customFormat="1" ht="15.75" hidden="1" customHeight="1" outlineLevel="1">
      <c r="A270" s="484"/>
      <c r="B270" s="916"/>
      <c r="C270" s="925"/>
      <c r="D270" s="921"/>
      <c r="E270" s="921"/>
      <c r="F270" s="923"/>
      <c r="G270" s="87"/>
      <c r="H270" s="395"/>
      <c r="I270" s="921"/>
      <c r="J270" s="914"/>
      <c r="K270" s="914"/>
      <c r="L270" s="914"/>
      <c r="M270" s="914"/>
      <c r="N270" s="914"/>
      <c r="O270" s="914"/>
      <c r="P270" s="914"/>
      <c r="Q270" s="484"/>
    </row>
    <row r="271" spans="1:17" s="95" customFormat="1" ht="15.75" hidden="1" customHeight="1" outlineLevel="1">
      <c r="A271" s="484"/>
      <c r="B271" s="917"/>
      <c r="C271" s="926"/>
      <c r="D271" s="922"/>
      <c r="E271" s="922"/>
      <c r="F271" s="924"/>
      <c r="G271" s="92"/>
      <c r="H271" s="396"/>
      <c r="I271" s="922"/>
      <c r="J271" s="915"/>
      <c r="K271" s="915"/>
      <c r="L271" s="915"/>
      <c r="M271" s="915"/>
      <c r="N271" s="915"/>
      <c r="O271" s="915"/>
      <c r="P271" s="915"/>
      <c r="Q271" s="484"/>
    </row>
    <row r="272" spans="1:17" s="95" customFormat="1" ht="15.75" hidden="1" customHeight="1" outlineLevel="1">
      <c r="A272" s="484"/>
      <c r="B272" s="916">
        <v>87</v>
      </c>
      <c r="C272" s="925"/>
      <c r="D272" s="921"/>
      <c r="E272" s="921" t="s">
        <v>19</v>
      </c>
      <c r="F272" s="923" t="str">
        <f>VLOOKUP(E272,$S$14:$T$18,2,0)</f>
        <v>-</v>
      </c>
      <c r="G272" s="84"/>
      <c r="H272" s="395"/>
      <c r="I272" s="921"/>
      <c r="J272" s="913">
        <f t="shared" ref="J272" si="86">SUM(K272:O274)</f>
        <v>0</v>
      </c>
      <c r="K272" s="913"/>
      <c r="L272" s="913"/>
      <c r="M272" s="913"/>
      <c r="N272" s="913"/>
      <c r="O272" s="913"/>
      <c r="P272" s="913"/>
      <c r="Q272" s="484"/>
    </row>
    <row r="273" spans="1:17" s="95" customFormat="1" ht="15.75" hidden="1" customHeight="1" outlineLevel="1">
      <c r="A273" s="484"/>
      <c r="B273" s="916"/>
      <c r="C273" s="925"/>
      <c r="D273" s="921"/>
      <c r="E273" s="921"/>
      <c r="F273" s="923"/>
      <c r="G273" s="87"/>
      <c r="H273" s="395"/>
      <c r="I273" s="921"/>
      <c r="J273" s="914"/>
      <c r="K273" s="914"/>
      <c r="L273" s="914"/>
      <c r="M273" s="914"/>
      <c r="N273" s="914"/>
      <c r="O273" s="914"/>
      <c r="P273" s="914"/>
      <c r="Q273" s="484"/>
    </row>
    <row r="274" spans="1:17" s="95" customFormat="1" ht="15.75" hidden="1" customHeight="1" outlineLevel="1">
      <c r="A274" s="484"/>
      <c r="B274" s="917"/>
      <c r="C274" s="926"/>
      <c r="D274" s="922"/>
      <c r="E274" s="922"/>
      <c r="F274" s="924"/>
      <c r="G274" s="92"/>
      <c r="H274" s="396"/>
      <c r="I274" s="922"/>
      <c r="J274" s="915"/>
      <c r="K274" s="915"/>
      <c r="L274" s="915"/>
      <c r="M274" s="915"/>
      <c r="N274" s="915"/>
      <c r="O274" s="915"/>
      <c r="P274" s="915"/>
      <c r="Q274" s="484"/>
    </row>
    <row r="275" spans="1:17" s="95" customFormat="1" ht="15.75" hidden="1" customHeight="1" outlineLevel="1">
      <c r="A275" s="484"/>
      <c r="B275" s="916">
        <v>88</v>
      </c>
      <c r="C275" s="925"/>
      <c r="D275" s="921"/>
      <c r="E275" s="921" t="s">
        <v>19</v>
      </c>
      <c r="F275" s="923" t="str">
        <f>VLOOKUP(E275,$S$14:$T$18,2,0)</f>
        <v>-</v>
      </c>
      <c r="G275" s="84"/>
      <c r="H275" s="395"/>
      <c r="I275" s="921"/>
      <c r="J275" s="913">
        <f t="shared" ref="J275" si="87">SUM(K275:O277)</f>
        <v>0</v>
      </c>
      <c r="K275" s="913"/>
      <c r="L275" s="913"/>
      <c r="M275" s="913"/>
      <c r="N275" s="913"/>
      <c r="O275" s="913"/>
      <c r="P275" s="913"/>
      <c r="Q275" s="484"/>
    </row>
    <row r="276" spans="1:17" s="95" customFormat="1" ht="15.75" hidden="1" customHeight="1" outlineLevel="1">
      <c r="A276" s="484"/>
      <c r="B276" s="916"/>
      <c r="C276" s="925"/>
      <c r="D276" s="921"/>
      <c r="E276" s="921"/>
      <c r="F276" s="923"/>
      <c r="G276" s="87"/>
      <c r="H276" s="395"/>
      <c r="I276" s="921"/>
      <c r="J276" s="914"/>
      <c r="K276" s="914"/>
      <c r="L276" s="914"/>
      <c r="M276" s="914"/>
      <c r="N276" s="914"/>
      <c r="O276" s="914"/>
      <c r="P276" s="914"/>
      <c r="Q276" s="484"/>
    </row>
    <row r="277" spans="1:17" s="95" customFormat="1" ht="15.75" hidden="1" customHeight="1" outlineLevel="1">
      <c r="A277" s="484"/>
      <c r="B277" s="917"/>
      <c r="C277" s="926"/>
      <c r="D277" s="922"/>
      <c r="E277" s="922"/>
      <c r="F277" s="924"/>
      <c r="G277" s="92"/>
      <c r="H277" s="396"/>
      <c r="I277" s="922"/>
      <c r="J277" s="915"/>
      <c r="K277" s="915"/>
      <c r="L277" s="915"/>
      <c r="M277" s="915"/>
      <c r="N277" s="915"/>
      <c r="O277" s="915"/>
      <c r="P277" s="915"/>
      <c r="Q277" s="484"/>
    </row>
    <row r="278" spans="1:17" s="95" customFormat="1" ht="15.75" hidden="1" customHeight="1" outlineLevel="1">
      <c r="A278" s="484"/>
      <c r="B278" s="916">
        <v>89</v>
      </c>
      <c r="C278" s="925"/>
      <c r="D278" s="921"/>
      <c r="E278" s="921" t="s">
        <v>19</v>
      </c>
      <c r="F278" s="923" t="str">
        <f>VLOOKUP(E278,$S$14:$T$18,2,0)</f>
        <v>-</v>
      </c>
      <c r="G278" s="84"/>
      <c r="H278" s="395"/>
      <c r="I278" s="921"/>
      <c r="J278" s="913">
        <f t="shared" ref="J278" si="88">SUM(K278:O280)</f>
        <v>0</v>
      </c>
      <c r="K278" s="913"/>
      <c r="L278" s="913"/>
      <c r="M278" s="913"/>
      <c r="N278" s="913"/>
      <c r="O278" s="913"/>
      <c r="P278" s="913"/>
      <c r="Q278" s="484"/>
    </row>
    <row r="279" spans="1:17" s="95" customFormat="1" ht="15.75" hidden="1" customHeight="1" outlineLevel="1">
      <c r="A279" s="484"/>
      <c r="B279" s="916"/>
      <c r="C279" s="925"/>
      <c r="D279" s="921"/>
      <c r="E279" s="921"/>
      <c r="F279" s="923"/>
      <c r="G279" s="87"/>
      <c r="H279" s="395"/>
      <c r="I279" s="921"/>
      <c r="J279" s="914"/>
      <c r="K279" s="914"/>
      <c r="L279" s="914"/>
      <c r="M279" s="914"/>
      <c r="N279" s="914"/>
      <c r="O279" s="914"/>
      <c r="P279" s="914"/>
      <c r="Q279" s="484"/>
    </row>
    <row r="280" spans="1:17" s="95" customFormat="1" ht="15.75" hidden="1" customHeight="1" outlineLevel="1">
      <c r="A280" s="484"/>
      <c r="B280" s="917"/>
      <c r="C280" s="926"/>
      <c r="D280" s="922"/>
      <c r="E280" s="922"/>
      <c r="F280" s="924"/>
      <c r="G280" s="92"/>
      <c r="H280" s="396"/>
      <c r="I280" s="922"/>
      <c r="J280" s="915"/>
      <c r="K280" s="915"/>
      <c r="L280" s="915"/>
      <c r="M280" s="915"/>
      <c r="N280" s="915"/>
      <c r="O280" s="915"/>
      <c r="P280" s="915"/>
      <c r="Q280" s="484"/>
    </row>
    <row r="281" spans="1:17" s="95" customFormat="1" ht="15.75" hidden="1" customHeight="1" outlineLevel="1">
      <c r="A281" s="484"/>
      <c r="B281" s="916">
        <v>90</v>
      </c>
      <c r="C281" s="925"/>
      <c r="D281" s="921"/>
      <c r="E281" s="921" t="s">
        <v>19</v>
      </c>
      <c r="F281" s="923" t="str">
        <f>VLOOKUP(E281,$S$14:$T$18,2,0)</f>
        <v>-</v>
      </c>
      <c r="G281" s="84"/>
      <c r="H281" s="395"/>
      <c r="I281" s="921"/>
      <c r="J281" s="913">
        <f t="shared" ref="J281" si="89">SUM(K281:O283)</f>
        <v>0</v>
      </c>
      <c r="K281" s="913"/>
      <c r="L281" s="913"/>
      <c r="M281" s="913"/>
      <c r="N281" s="913"/>
      <c r="O281" s="913"/>
      <c r="P281" s="913"/>
      <c r="Q281" s="484"/>
    </row>
    <row r="282" spans="1:17" s="95" customFormat="1" ht="15.75" hidden="1" customHeight="1" outlineLevel="1">
      <c r="A282" s="484"/>
      <c r="B282" s="916"/>
      <c r="C282" s="925"/>
      <c r="D282" s="921"/>
      <c r="E282" s="921"/>
      <c r="F282" s="923"/>
      <c r="G282" s="87"/>
      <c r="H282" s="395"/>
      <c r="I282" s="921"/>
      <c r="J282" s="914"/>
      <c r="K282" s="914"/>
      <c r="L282" s="914"/>
      <c r="M282" s="914"/>
      <c r="N282" s="914"/>
      <c r="O282" s="914"/>
      <c r="P282" s="914"/>
      <c r="Q282" s="484"/>
    </row>
    <row r="283" spans="1:17" s="95" customFormat="1" ht="15.75" hidden="1" customHeight="1" outlineLevel="1">
      <c r="A283" s="484"/>
      <c r="B283" s="917"/>
      <c r="C283" s="926"/>
      <c r="D283" s="922"/>
      <c r="E283" s="922"/>
      <c r="F283" s="924"/>
      <c r="G283" s="92"/>
      <c r="H283" s="396"/>
      <c r="I283" s="922"/>
      <c r="J283" s="915"/>
      <c r="K283" s="915"/>
      <c r="L283" s="915"/>
      <c r="M283" s="915"/>
      <c r="N283" s="915"/>
      <c r="O283" s="915"/>
      <c r="P283" s="915"/>
      <c r="Q283" s="484"/>
    </row>
    <row r="284" spans="1:17" s="95" customFormat="1" ht="15.75" hidden="1" customHeight="1" outlineLevel="1">
      <c r="A284" s="484"/>
      <c r="B284" s="916">
        <v>91</v>
      </c>
      <c r="C284" s="925"/>
      <c r="D284" s="921"/>
      <c r="E284" s="921" t="s">
        <v>19</v>
      </c>
      <c r="F284" s="923" t="str">
        <f>VLOOKUP(E284,$S$14:$T$18,2,0)</f>
        <v>-</v>
      </c>
      <c r="G284" s="84"/>
      <c r="H284" s="395"/>
      <c r="I284" s="921"/>
      <c r="J284" s="913">
        <f t="shared" ref="J284" si="90">SUM(K284:O286)</f>
        <v>0</v>
      </c>
      <c r="K284" s="913"/>
      <c r="L284" s="913"/>
      <c r="M284" s="913"/>
      <c r="N284" s="913"/>
      <c r="O284" s="913"/>
      <c r="P284" s="913"/>
      <c r="Q284" s="484"/>
    </row>
    <row r="285" spans="1:17" s="95" customFormat="1" ht="15.75" hidden="1" customHeight="1" outlineLevel="1">
      <c r="A285" s="484"/>
      <c r="B285" s="916"/>
      <c r="C285" s="925"/>
      <c r="D285" s="921"/>
      <c r="E285" s="921"/>
      <c r="F285" s="923"/>
      <c r="G285" s="87"/>
      <c r="H285" s="395"/>
      <c r="I285" s="921"/>
      <c r="J285" s="914"/>
      <c r="K285" s="914"/>
      <c r="L285" s="914"/>
      <c r="M285" s="914"/>
      <c r="N285" s="914"/>
      <c r="O285" s="914"/>
      <c r="P285" s="914"/>
      <c r="Q285" s="484"/>
    </row>
    <row r="286" spans="1:17" s="95" customFormat="1" ht="15.75" hidden="1" customHeight="1" outlineLevel="1">
      <c r="A286" s="484"/>
      <c r="B286" s="917"/>
      <c r="C286" s="926"/>
      <c r="D286" s="922"/>
      <c r="E286" s="922"/>
      <c r="F286" s="924"/>
      <c r="G286" s="92"/>
      <c r="H286" s="396"/>
      <c r="I286" s="922"/>
      <c r="J286" s="915"/>
      <c r="K286" s="915"/>
      <c r="L286" s="915"/>
      <c r="M286" s="915"/>
      <c r="N286" s="915"/>
      <c r="O286" s="915"/>
      <c r="P286" s="915"/>
      <c r="Q286" s="484"/>
    </row>
    <row r="287" spans="1:17" s="95" customFormat="1" ht="15.75" hidden="1" customHeight="1" outlineLevel="1">
      <c r="A287" s="484"/>
      <c r="B287" s="916">
        <v>92</v>
      </c>
      <c r="C287" s="925"/>
      <c r="D287" s="921"/>
      <c r="E287" s="921" t="s">
        <v>19</v>
      </c>
      <c r="F287" s="923" t="str">
        <f>VLOOKUP(E287,$S$14:$T$18,2,0)</f>
        <v>-</v>
      </c>
      <c r="G287" s="84"/>
      <c r="H287" s="395"/>
      <c r="I287" s="921"/>
      <c r="J287" s="913">
        <f t="shared" ref="J287" si="91">SUM(K287:O289)</f>
        <v>0</v>
      </c>
      <c r="K287" s="913"/>
      <c r="L287" s="913"/>
      <c r="M287" s="913"/>
      <c r="N287" s="913"/>
      <c r="O287" s="913"/>
      <c r="P287" s="913"/>
      <c r="Q287" s="484"/>
    </row>
    <row r="288" spans="1:17" s="95" customFormat="1" ht="15.75" hidden="1" customHeight="1" outlineLevel="1">
      <c r="A288" s="484"/>
      <c r="B288" s="916"/>
      <c r="C288" s="925"/>
      <c r="D288" s="921"/>
      <c r="E288" s="921"/>
      <c r="F288" s="923"/>
      <c r="G288" s="87"/>
      <c r="H288" s="395"/>
      <c r="I288" s="921"/>
      <c r="J288" s="914"/>
      <c r="K288" s="914"/>
      <c r="L288" s="914"/>
      <c r="M288" s="914"/>
      <c r="N288" s="914"/>
      <c r="O288" s="914"/>
      <c r="P288" s="914"/>
      <c r="Q288" s="484"/>
    </row>
    <row r="289" spans="1:17" s="95" customFormat="1" ht="15.75" hidden="1" customHeight="1" outlineLevel="1">
      <c r="A289" s="484"/>
      <c r="B289" s="917"/>
      <c r="C289" s="926"/>
      <c r="D289" s="922"/>
      <c r="E289" s="922"/>
      <c r="F289" s="924"/>
      <c r="G289" s="92"/>
      <c r="H289" s="396"/>
      <c r="I289" s="922"/>
      <c r="J289" s="915"/>
      <c r="K289" s="915"/>
      <c r="L289" s="915"/>
      <c r="M289" s="915"/>
      <c r="N289" s="915"/>
      <c r="O289" s="915"/>
      <c r="P289" s="915"/>
      <c r="Q289" s="484"/>
    </row>
    <row r="290" spans="1:17" s="95" customFormat="1" ht="15.75" hidden="1" customHeight="1" outlineLevel="1">
      <c r="A290" s="484"/>
      <c r="B290" s="916">
        <v>93</v>
      </c>
      <c r="C290" s="925"/>
      <c r="D290" s="921"/>
      <c r="E290" s="921" t="s">
        <v>19</v>
      </c>
      <c r="F290" s="923" t="str">
        <f>VLOOKUP(E290,$S$14:$T$18,2,0)</f>
        <v>-</v>
      </c>
      <c r="G290" s="84"/>
      <c r="H290" s="395"/>
      <c r="I290" s="921"/>
      <c r="J290" s="913">
        <f t="shared" ref="J290" si="92">SUM(K290:O292)</f>
        <v>0</v>
      </c>
      <c r="K290" s="913"/>
      <c r="L290" s="913"/>
      <c r="M290" s="913"/>
      <c r="N290" s="913"/>
      <c r="O290" s="913"/>
      <c r="P290" s="913"/>
      <c r="Q290" s="484"/>
    </row>
    <row r="291" spans="1:17" s="95" customFormat="1" ht="15.75" hidden="1" customHeight="1" outlineLevel="1">
      <c r="A291" s="484"/>
      <c r="B291" s="916"/>
      <c r="C291" s="925"/>
      <c r="D291" s="921"/>
      <c r="E291" s="921"/>
      <c r="F291" s="923"/>
      <c r="G291" s="87"/>
      <c r="H291" s="395"/>
      <c r="I291" s="921"/>
      <c r="J291" s="914"/>
      <c r="K291" s="914"/>
      <c r="L291" s="914"/>
      <c r="M291" s="914"/>
      <c r="N291" s="914"/>
      <c r="O291" s="914"/>
      <c r="P291" s="914"/>
      <c r="Q291" s="484"/>
    </row>
    <row r="292" spans="1:17" s="95" customFormat="1" ht="15.75" hidden="1" customHeight="1" outlineLevel="1">
      <c r="A292" s="484"/>
      <c r="B292" s="917"/>
      <c r="C292" s="926"/>
      <c r="D292" s="922"/>
      <c r="E292" s="922"/>
      <c r="F292" s="924"/>
      <c r="G292" s="92"/>
      <c r="H292" s="396"/>
      <c r="I292" s="922"/>
      <c r="J292" s="915"/>
      <c r="K292" s="915"/>
      <c r="L292" s="915"/>
      <c r="M292" s="915"/>
      <c r="N292" s="915"/>
      <c r="O292" s="915"/>
      <c r="P292" s="915"/>
      <c r="Q292" s="484"/>
    </row>
    <row r="293" spans="1:17" s="95" customFormat="1" ht="15.75" hidden="1" customHeight="1" outlineLevel="1">
      <c r="A293" s="484"/>
      <c r="B293" s="916">
        <v>94</v>
      </c>
      <c r="C293" s="925"/>
      <c r="D293" s="921"/>
      <c r="E293" s="921" t="s">
        <v>19</v>
      </c>
      <c r="F293" s="923" t="str">
        <f>VLOOKUP(E293,$S$14:$T$18,2,0)</f>
        <v>-</v>
      </c>
      <c r="G293" s="84"/>
      <c r="H293" s="395"/>
      <c r="I293" s="921"/>
      <c r="J293" s="913">
        <f t="shared" ref="J293" si="93">SUM(K293:O295)</f>
        <v>0</v>
      </c>
      <c r="K293" s="913"/>
      <c r="L293" s="913"/>
      <c r="M293" s="913"/>
      <c r="N293" s="913"/>
      <c r="O293" s="913"/>
      <c r="P293" s="913"/>
      <c r="Q293" s="484"/>
    </row>
    <row r="294" spans="1:17" s="95" customFormat="1" ht="15.75" hidden="1" customHeight="1" outlineLevel="1">
      <c r="A294" s="484"/>
      <c r="B294" s="916"/>
      <c r="C294" s="925"/>
      <c r="D294" s="921"/>
      <c r="E294" s="921"/>
      <c r="F294" s="923"/>
      <c r="G294" s="87"/>
      <c r="H294" s="395"/>
      <c r="I294" s="921"/>
      <c r="J294" s="914"/>
      <c r="K294" s="914"/>
      <c r="L294" s="914"/>
      <c r="M294" s="914"/>
      <c r="N294" s="914"/>
      <c r="O294" s="914"/>
      <c r="P294" s="914"/>
      <c r="Q294" s="484"/>
    </row>
    <row r="295" spans="1:17" s="95" customFormat="1" ht="15.75" hidden="1" customHeight="1" outlineLevel="1">
      <c r="A295" s="484"/>
      <c r="B295" s="917"/>
      <c r="C295" s="926"/>
      <c r="D295" s="922"/>
      <c r="E295" s="922"/>
      <c r="F295" s="924"/>
      <c r="G295" s="92"/>
      <c r="H295" s="396"/>
      <c r="I295" s="922"/>
      <c r="J295" s="915"/>
      <c r="K295" s="915"/>
      <c r="L295" s="915"/>
      <c r="M295" s="915"/>
      <c r="N295" s="915"/>
      <c r="O295" s="915"/>
      <c r="P295" s="915"/>
      <c r="Q295" s="484"/>
    </row>
    <row r="296" spans="1:17" s="95" customFormat="1" ht="15.75" hidden="1" customHeight="1" outlineLevel="1">
      <c r="A296" s="484"/>
      <c r="B296" s="916">
        <v>95</v>
      </c>
      <c r="C296" s="925"/>
      <c r="D296" s="921"/>
      <c r="E296" s="921" t="s">
        <v>19</v>
      </c>
      <c r="F296" s="923" t="str">
        <f>VLOOKUP(E296,$S$14:$T$18,2,0)</f>
        <v>-</v>
      </c>
      <c r="G296" s="84"/>
      <c r="H296" s="395"/>
      <c r="I296" s="921"/>
      <c r="J296" s="913">
        <f t="shared" ref="J296" si="94">SUM(K296:O298)</f>
        <v>0</v>
      </c>
      <c r="K296" s="913"/>
      <c r="L296" s="913"/>
      <c r="M296" s="913"/>
      <c r="N296" s="913"/>
      <c r="O296" s="913"/>
      <c r="P296" s="913"/>
      <c r="Q296" s="484"/>
    </row>
    <row r="297" spans="1:17" s="95" customFormat="1" ht="15.75" hidden="1" customHeight="1" outlineLevel="1">
      <c r="A297" s="484"/>
      <c r="B297" s="916"/>
      <c r="C297" s="925"/>
      <c r="D297" s="921"/>
      <c r="E297" s="921"/>
      <c r="F297" s="923"/>
      <c r="G297" s="87"/>
      <c r="H297" s="395"/>
      <c r="I297" s="921"/>
      <c r="J297" s="914"/>
      <c r="K297" s="914"/>
      <c r="L297" s="914"/>
      <c r="M297" s="914"/>
      <c r="N297" s="914"/>
      <c r="O297" s="914"/>
      <c r="P297" s="914"/>
      <c r="Q297" s="484"/>
    </row>
    <row r="298" spans="1:17" s="95" customFormat="1" ht="15.75" hidden="1" customHeight="1" outlineLevel="1">
      <c r="A298" s="484"/>
      <c r="B298" s="917"/>
      <c r="C298" s="926"/>
      <c r="D298" s="922"/>
      <c r="E298" s="922"/>
      <c r="F298" s="924"/>
      <c r="G298" s="92"/>
      <c r="H298" s="396"/>
      <c r="I298" s="922"/>
      <c r="J298" s="915"/>
      <c r="K298" s="915"/>
      <c r="L298" s="915"/>
      <c r="M298" s="915"/>
      <c r="N298" s="915"/>
      <c r="O298" s="915"/>
      <c r="P298" s="915"/>
      <c r="Q298" s="484"/>
    </row>
    <row r="299" spans="1:17" s="95" customFormat="1" ht="15.75" hidden="1" customHeight="1" outlineLevel="1">
      <c r="A299" s="484"/>
      <c r="B299" s="916">
        <v>96</v>
      </c>
      <c r="C299" s="925"/>
      <c r="D299" s="921"/>
      <c r="E299" s="921" t="s">
        <v>19</v>
      </c>
      <c r="F299" s="923" t="str">
        <f>VLOOKUP(E299,$S$14:$T$18,2,0)</f>
        <v>-</v>
      </c>
      <c r="G299" s="84"/>
      <c r="H299" s="395"/>
      <c r="I299" s="921"/>
      <c r="J299" s="913">
        <f t="shared" ref="J299" si="95">SUM(K299:O301)</f>
        <v>0</v>
      </c>
      <c r="K299" s="913"/>
      <c r="L299" s="913"/>
      <c r="M299" s="913"/>
      <c r="N299" s="913"/>
      <c r="O299" s="913"/>
      <c r="P299" s="913"/>
      <c r="Q299" s="484"/>
    </row>
    <row r="300" spans="1:17" s="95" customFormat="1" ht="15.75" hidden="1" customHeight="1" outlineLevel="1">
      <c r="A300" s="484"/>
      <c r="B300" s="916"/>
      <c r="C300" s="925"/>
      <c r="D300" s="921"/>
      <c r="E300" s="921"/>
      <c r="F300" s="923"/>
      <c r="G300" s="87"/>
      <c r="H300" s="395"/>
      <c r="I300" s="921"/>
      <c r="J300" s="914"/>
      <c r="K300" s="914"/>
      <c r="L300" s="914"/>
      <c r="M300" s="914"/>
      <c r="N300" s="914"/>
      <c r="O300" s="914"/>
      <c r="P300" s="914"/>
      <c r="Q300" s="484"/>
    </row>
    <row r="301" spans="1:17" s="95" customFormat="1" ht="15.75" hidden="1" customHeight="1" outlineLevel="1">
      <c r="A301" s="484"/>
      <c r="B301" s="917"/>
      <c r="C301" s="926"/>
      <c r="D301" s="922"/>
      <c r="E301" s="922"/>
      <c r="F301" s="924"/>
      <c r="G301" s="92"/>
      <c r="H301" s="396"/>
      <c r="I301" s="922"/>
      <c r="J301" s="915"/>
      <c r="K301" s="915"/>
      <c r="L301" s="915"/>
      <c r="M301" s="915"/>
      <c r="N301" s="915"/>
      <c r="O301" s="915"/>
      <c r="P301" s="915"/>
      <c r="Q301" s="484"/>
    </row>
    <row r="302" spans="1:17" s="95" customFormat="1" ht="15.75" hidden="1" customHeight="1" outlineLevel="1">
      <c r="A302" s="484"/>
      <c r="B302" s="916">
        <v>97</v>
      </c>
      <c r="C302" s="925"/>
      <c r="D302" s="921"/>
      <c r="E302" s="921" t="s">
        <v>19</v>
      </c>
      <c r="F302" s="923" t="str">
        <f>VLOOKUP(E302,$S$14:$T$18,2,0)</f>
        <v>-</v>
      </c>
      <c r="G302" s="84"/>
      <c r="H302" s="395"/>
      <c r="I302" s="921"/>
      <c r="J302" s="913">
        <f t="shared" ref="J302" si="96">SUM(K302:O304)</f>
        <v>0</v>
      </c>
      <c r="K302" s="913"/>
      <c r="L302" s="913"/>
      <c r="M302" s="913"/>
      <c r="N302" s="913"/>
      <c r="O302" s="913"/>
      <c r="P302" s="913"/>
      <c r="Q302" s="484"/>
    </row>
    <row r="303" spans="1:17" s="95" customFormat="1" ht="15.75" hidden="1" customHeight="1" outlineLevel="1">
      <c r="A303" s="484"/>
      <c r="B303" s="916"/>
      <c r="C303" s="925"/>
      <c r="D303" s="921"/>
      <c r="E303" s="921"/>
      <c r="F303" s="923"/>
      <c r="G303" s="87"/>
      <c r="H303" s="395"/>
      <c r="I303" s="921"/>
      <c r="J303" s="914"/>
      <c r="K303" s="914"/>
      <c r="L303" s="914"/>
      <c r="M303" s="914"/>
      <c r="N303" s="914"/>
      <c r="O303" s="914"/>
      <c r="P303" s="914"/>
      <c r="Q303" s="484"/>
    </row>
    <row r="304" spans="1:17" s="95" customFormat="1" ht="15.75" hidden="1" customHeight="1" outlineLevel="1">
      <c r="A304" s="484"/>
      <c r="B304" s="917"/>
      <c r="C304" s="926"/>
      <c r="D304" s="922"/>
      <c r="E304" s="922"/>
      <c r="F304" s="924"/>
      <c r="G304" s="92"/>
      <c r="H304" s="396"/>
      <c r="I304" s="922"/>
      <c r="J304" s="915"/>
      <c r="K304" s="915"/>
      <c r="L304" s="915"/>
      <c r="M304" s="915"/>
      <c r="N304" s="915"/>
      <c r="O304" s="915"/>
      <c r="P304" s="915"/>
      <c r="Q304" s="484"/>
    </row>
    <row r="305" spans="1:17" s="95" customFormat="1" ht="15.75" hidden="1" customHeight="1" outlineLevel="1">
      <c r="A305" s="484"/>
      <c r="B305" s="916">
        <v>98</v>
      </c>
      <c r="C305" s="925"/>
      <c r="D305" s="921"/>
      <c r="E305" s="921" t="s">
        <v>19</v>
      </c>
      <c r="F305" s="923" t="str">
        <f>VLOOKUP(E305,$S$14:$T$18,2,0)</f>
        <v>-</v>
      </c>
      <c r="G305" s="84"/>
      <c r="H305" s="395"/>
      <c r="I305" s="921"/>
      <c r="J305" s="913">
        <f t="shared" ref="J305" si="97">SUM(K305:O307)</f>
        <v>0</v>
      </c>
      <c r="K305" s="913"/>
      <c r="L305" s="913"/>
      <c r="M305" s="913"/>
      <c r="N305" s="913"/>
      <c r="O305" s="913"/>
      <c r="P305" s="913"/>
      <c r="Q305" s="484"/>
    </row>
    <row r="306" spans="1:17" s="95" customFormat="1" ht="15.75" hidden="1" customHeight="1" outlineLevel="1">
      <c r="A306" s="484"/>
      <c r="B306" s="916"/>
      <c r="C306" s="925"/>
      <c r="D306" s="921"/>
      <c r="E306" s="921"/>
      <c r="F306" s="923"/>
      <c r="G306" s="87"/>
      <c r="H306" s="395"/>
      <c r="I306" s="921"/>
      <c r="J306" s="914"/>
      <c r="K306" s="914"/>
      <c r="L306" s="914"/>
      <c r="M306" s="914"/>
      <c r="N306" s="914"/>
      <c r="O306" s="914"/>
      <c r="P306" s="914"/>
      <c r="Q306" s="484"/>
    </row>
    <row r="307" spans="1:17" s="95" customFormat="1" ht="15.75" hidden="1" customHeight="1" outlineLevel="1">
      <c r="A307" s="484"/>
      <c r="B307" s="917"/>
      <c r="C307" s="926"/>
      <c r="D307" s="922"/>
      <c r="E307" s="922"/>
      <c r="F307" s="924"/>
      <c r="G307" s="92"/>
      <c r="H307" s="396"/>
      <c r="I307" s="922"/>
      <c r="J307" s="915"/>
      <c r="K307" s="915"/>
      <c r="L307" s="915"/>
      <c r="M307" s="915"/>
      <c r="N307" s="915"/>
      <c r="O307" s="915"/>
      <c r="P307" s="915"/>
      <c r="Q307" s="484"/>
    </row>
    <row r="308" spans="1:17" s="95" customFormat="1" ht="15.75" hidden="1" customHeight="1" outlineLevel="1">
      <c r="A308" s="484"/>
      <c r="B308" s="916">
        <v>99</v>
      </c>
      <c r="C308" s="925"/>
      <c r="D308" s="921"/>
      <c r="E308" s="921" t="s">
        <v>19</v>
      </c>
      <c r="F308" s="923" t="str">
        <f>VLOOKUP(E308,$S$14:$T$18,2,0)</f>
        <v>-</v>
      </c>
      <c r="G308" s="84"/>
      <c r="H308" s="395"/>
      <c r="I308" s="921"/>
      <c r="J308" s="913">
        <f t="shared" ref="J308" si="98">SUM(K308:O310)</f>
        <v>0</v>
      </c>
      <c r="K308" s="913"/>
      <c r="L308" s="913"/>
      <c r="M308" s="913"/>
      <c r="N308" s="913"/>
      <c r="O308" s="913"/>
      <c r="P308" s="913"/>
      <c r="Q308" s="484"/>
    </row>
    <row r="309" spans="1:17" s="95" customFormat="1" ht="15.75" hidden="1" customHeight="1" outlineLevel="1">
      <c r="A309" s="484"/>
      <c r="B309" s="916"/>
      <c r="C309" s="925"/>
      <c r="D309" s="921"/>
      <c r="E309" s="921"/>
      <c r="F309" s="923"/>
      <c r="G309" s="87"/>
      <c r="H309" s="395"/>
      <c r="I309" s="921"/>
      <c r="J309" s="914"/>
      <c r="K309" s="914"/>
      <c r="L309" s="914"/>
      <c r="M309" s="914"/>
      <c r="N309" s="914"/>
      <c r="O309" s="914"/>
      <c r="P309" s="914"/>
      <c r="Q309" s="484"/>
    </row>
    <row r="310" spans="1:17" s="95" customFormat="1" ht="15.75" hidden="1" customHeight="1" outlineLevel="1">
      <c r="A310" s="484"/>
      <c r="B310" s="917"/>
      <c r="C310" s="926"/>
      <c r="D310" s="922"/>
      <c r="E310" s="922"/>
      <c r="F310" s="924"/>
      <c r="G310" s="92"/>
      <c r="H310" s="396"/>
      <c r="I310" s="922"/>
      <c r="J310" s="915"/>
      <c r="K310" s="915"/>
      <c r="L310" s="915"/>
      <c r="M310" s="915"/>
      <c r="N310" s="915"/>
      <c r="O310" s="915"/>
      <c r="P310" s="915"/>
      <c r="Q310" s="484"/>
    </row>
    <row r="311" spans="1:17" s="95" customFormat="1" ht="15.75" hidden="1" customHeight="1" outlineLevel="1">
      <c r="A311" s="484"/>
      <c r="B311" s="916">
        <v>100</v>
      </c>
      <c r="C311" s="925"/>
      <c r="D311" s="921"/>
      <c r="E311" s="921" t="s">
        <v>19</v>
      </c>
      <c r="F311" s="923" t="str">
        <f>VLOOKUP(E311,$S$14:$T$18,2,0)</f>
        <v>-</v>
      </c>
      <c r="G311" s="84"/>
      <c r="H311" s="395"/>
      <c r="I311" s="921"/>
      <c r="J311" s="913">
        <f t="shared" ref="J311" si="99">SUM(K311:O313)</f>
        <v>0</v>
      </c>
      <c r="K311" s="913"/>
      <c r="L311" s="913"/>
      <c r="M311" s="913"/>
      <c r="N311" s="913"/>
      <c r="O311" s="913"/>
      <c r="P311" s="913"/>
      <c r="Q311" s="484"/>
    </row>
    <row r="312" spans="1:17" s="95" customFormat="1" ht="15.75" hidden="1" customHeight="1" outlineLevel="1">
      <c r="A312" s="484"/>
      <c r="B312" s="916"/>
      <c r="C312" s="925"/>
      <c r="D312" s="921"/>
      <c r="E312" s="921"/>
      <c r="F312" s="923"/>
      <c r="G312" s="87"/>
      <c r="H312" s="395"/>
      <c r="I312" s="921"/>
      <c r="J312" s="914"/>
      <c r="K312" s="914"/>
      <c r="L312" s="914"/>
      <c r="M312" s="914"/>
      <c r="N312" s="914"/>
      <c r="O312" s="914"/>
      <c r="P312" s="914"/>
      <c r="Q312" s="484"/>
    </row>
    <row r="313" spans="1:17" s="95" customFormat="1" ht="15.75" hidden="1" customHeight="1" outlineLevel="1">
      <c r="A313" s="484"/>
      <c r="B313" s="917"/>
      <c r="C313" s="926"/>
      <c r="D313" s="922"/>
      <c r="E313" s="922"/>
      <c r="F313" s="924"/>
      <c r="G313" s="92"/>
      <c r="H313" s="396"/>
      <c r="I313" s="922"/>
      <c r="J313" s="915"/>
      <c r="K313" s="915"/>
      <c r="L313" s="915"/>
      <c r="M313" s="915"/>
      <c r="N313" s="915"/>
      <c r="O313" s="915"/>
      <c r="P313" s="915"/>
      <c r="Q313" s="484"/>
    </row>
    <row r="314" spans="1:17" s="95" customFormat="1" ht="15.75" hidden="1" customHeight="1" outlineLevel="1">
      <c r="A314" s="484"/>
      <c r="B314" s="916">
        <v>101</v>
      </c>
      <c r="C314" s="925"/>
      <c r="D314" s="921"/>
      <c r="E314" s="921" t="s">
        <v>19</v>
      </c>
      <c r="F314" s="923" t="str">
        <f>VLOOKUP(E314,$S$14:$T$18,2,0)</f>
        <v>-</v>
      </c>
      <c r="G314" s="84"/>
      <c r="H314" s="395"/>
      <c r="I314" s="921"/>
      <c r="J314" s="913">
        <f t="shared" ref="J314" si="100">SUM(K314:O316)</f>
        <v>0</v>
      </c>
      <c r="K314" s="913"/>
      <c r="L314" s="913"/>
      <c r="M314" s="913"/>
      <c r="N314" s="913"/>
      <c r="O314" s="913"/>
      <c r="P314" s="913"/>
      <c r="Q314" s="484"/>
    </row>
    <row r="315" spans="1:17" s="95" customFormat="1" ht="15.75" hidden="1" customHeight="1" outlineLevel="1">
      <c r="A315" s="484"/>
      <c r="B315" s="916"/>
      <c r="C315" s="925"/>
      <c r="D315" s="921"/>
      <c r="E315" s="921"/>
      <c r="F315" s="923"/>
      <c r="G315" s="87"/>
      <c r="H315" s="395"/>
      <c r="I315" s="921"/>
      <c r="J315" s="914"/>
      <c r="K315" s="914"/>
      <c r="L315" s="914"/>
      <c r="M315" s="914"/>
      <c r="N315" s="914"/>
      <c r="O315" s="914"/>
      <c r="P315" s="914"/>
      <c r="Q315" s="484"/>
    </row>
    <row r="316" spans="1:17" s="95" customFormat="1" ht="15.75" hidden="1" customHeight="1" outlineLevel="1">
      <c r="A316" s="484"/>
      <c r="B316" s="917"/>
      <c r="C316" s="926"/>
      <c r="D316" s="922"/>
      <c r="E316" s="922"/>
      <c r="F316" s="924"/>
      <c r="G316" s="92"/>
      <c r="H316" s="396"/>
      <c r="I316" s="922"/>
      <c r="J316" s="915"/>
      <c r="K316" s="915"/>
      <c r="L316" s="915"/>
      <c r="M316" s="915"/>
      <c r="N316" s="915"/>
      <c r="O316" s="915"/>
      <c r="P316" s="915"/>
      <c r="Q316" s="484"/>
    </row>
    <row r="317" spans="1:17" s="95" customFormat="1" ht="15.75" hidden="1" customHeight="1" outlineLevel="1">
      <c r="A317" s="484"/>
      <c r="B317" s="916">
        <v>102</v>
      </c>
      <c r="C317" s="925"/>
      <c r="D317" s="921"/>
      <c r="E317" s="921" t="s">
        <v>19</v>
      </c>
      <c r="F317" s="923" t="str">
        <f>VLOOKUP(E317,$S$14:$T$18,2,0)</f>
        <v>-</v>
      </c>
      <c r="G317" s="84"/>
      <c r="H317" s="395"/>
      <c r="I317" s="921"/>
      <c r="J317" s="913">
        <f t="shared" ref="J317" si="101">SUM(K317:O319)</f>
        <v>0</v>
      </c>
      <c r="K317" s="913"/>
      <c r="L317" s="913"/>
      <c r="M317" s="913"/>
      <c r="N317" s="913"/>
      <c r="O317" s="913"/>
      <c r="P317" s="913"/>
      <c r="Q317" s="484"/>
    </row>
    <row r="318" spans="1:17" s="95" customFormat="1" ht="15.75" hidden="1" customHeight="1" outlineLevel="1">
      <c r="A318" s="484"/>
      <c r="B318" s="916"/>
      <c r="C318" s="925"/>
      <c r="D318" s="921"/>
      <c r="E318" s="921"/>
      <c r="F318" s="923"/>
      <c r="G318" s="87"/>
      <c r="H318" s="395"/>
      <c r="I318" s="921"/>
      <c r="J318" s="914"/>
      <c r="K318" s="914"/>
      <c r="L318" s="914"/>
      <c r="M318" s="914"/>
      <c r="N318" s="914"/>
      <c r="O318" s="914"/>
      <c r="P318" s="914"/>
      <c r="Q318" s="484"/>
    </row>
    <row r="319" spans="1:17" s="95" customFormat="1" ht="15.75" hidden="1" customHeight="1" outlineLevel="1">
      <c r="A319" s="484"/>
      <c r="B319" s="917"/>
      <c r="C319" s="926"/>
      <c r="D319" s="922"/>
      <c r="E319" s="922"/>
      <c r="F319" s="924"/>
      <c r="G319" s="92"/>
      <c r="H319" s="396"/>
      <c r="I319" s="922"/>
      <c r="J319" s="915"/>
      <c r="K319" s="915"/>
      <c r="L319" s="915"/>
      <c r="M319" s="915"/>
      <c r="N319" s="915"/>
      <c r="O319" s="915"/>
      <c r="P319" s="915"/>
      <c r="Q319" s="484"/>
    </row>
    <row r="320" spans="1:17" s="95" customFormat="1" ht="15.75" hidden="1" customHeight="1" outlineLevel="1">
      <c r="A320" s="484"/>
      <c r="B320" s="916">
        <v>103</v>
      </c>
      <c r="C320" s="925"/>
      <c r="D320" s="921"/>
      <c r="E320" s="921" t="s">
        <v>19</v>
      </c>
      <c r="F320" s="923" t="str">
        <f>VLOOKUP(E320,$S$14:$T$18,2,0)</f>
        <v>-</v>
      </c>
      <c r="G320" s="84"/>
      <c r="H320" s="395"/>
      <c r="I320" s="921"/>
      <c r="J320" s="913">
        <f t="shared" ref="J320" si="102">SUM(K320:O322)</f>
        <v>0</v>
      </c>
      <c r="K320" s="913"/>
      <c r="L320" s="913"/>
      <c r="M320" s="913"/>
      <c r="N320" s="913"/>
      <c r="O320" s="913"/>
      <c r="P320" s="913"/>
      <c r="Q320" s="484"/>
    </row>
    <row r="321" spans="1:17" s="95" customFormat="1" ht="15.75" hidden="1" customHeight="1" outlineLevel="1">
      <c r="A321" s="484"/>
      <c r="B321" s="916"/>
      <c r="C321" s="925"/>
      <c r="D321" s="921"/>
      <c r="E321" s="921"/>
      <c r="F321" s="923"/>
      <c r="G321" s="87"/>
      <c r="H321" s="395"/>
      <c r="I321" s="921"/>
      <c r="J321" s="914"/>
      <c r="K321" s="914"/>
      <c r="L321" s="914"/>
      <c r="M321" s="914"/>
      <c r="N321" s="914"/>
      <c r="O321" s="914"/>
      <c r="P321" s="914"/>
      <c r="Q321" s="484"/>
    </row>
    <row r="322" spans="1:17" s="95" customFormat="1" ht="15.75" hidden="1" customHeight="1" outlineLevel="1">
      <c r="A322" s="484"/>
      <c r="B322" s="917"/>
      <c r="C322" s="926"/>
      <c r="D322" s="922"/>
      <c r="E322" s="922"/>
      <c r="F322" s="924"/>
      <c r="G322" s="92"/>
      <c r="H322" s="396"/>
      <c r="I322" s="922"/>
      <c r="J322" s="915"/>
      <c r="K322" s="915"/>
      <c r="L322" s="915"/>
      <c r="M322" s="915"/>
      <c r="N322" s="915"/>
      <c r="O322" s="915"/>
      <c r="P322" s="915"/>
      <c r="Q322" s="484"/>
    </row>
    <row r="323" spans="1:17" s="95" customFormat="1" ht="15.75" hidden="1" customHeight="1" outlineLevel="1">
      <c r="A323" s="484"/>
      <c r="B323" s="916">
        <v>104</v>
      </c>
      <c r="C323" s="925"/>
      <c r="D323" s="921"/>
      <c r="E323" s="921" t="s">
        <v>19</v>
      </c>
      <c r="F323" s="923" t="str">
        <f>VLOOKUP(E323,$S$14:$T$18,2,0)</f>
        <v>-</v>
      </c>
      <c r="G323" s="84"/>
      <c r="H323" s="395"/>
      <c r="I323" s="921"/>
      <c r="J323" s="913">
        <f t="shared" ref="J323" si="103">SUM(K323:O325)</f>
        <v>0</v>
      </c>
      <c r="K323" s="913"/>
      <c r="L323" s="913"/>
      <c r="M323" s="913"/>
      <c r="N323" s="913"/>
      <c r="O323" s="913"/>
      <c r="P323" s="913"/>
      <c r="Q323" s="484"/>
    </row>
    <row r="324" spans="1:17" s="95" customFormat="1" ht="15.75" hidden="1" customHeight="1" outlineLevel="1">
      <c r="A324" s="484"/>
      <c r="B324" s="916"/>
      <c r="C324" s="925"/>
      <c r="D324" s="921"/>
      <c r="E324" s="921"/>
      <c r="F324" s="923"/>
      <c r="G324" s="87"/>
      <c r="H324" s="395"/>
      <c r="I324" s="921"/>
      <c r="J324" s="914"/>
      <c r="K324" s="914"/>
      <c r="L324" s="914"/>
      <c r="M324" s="914"/>
      <c r="N324" s="914"/>
      <c r="O324" s="914"/>
      <c r="P324" s="914"/>
      <c r="Q324" s="484"/>
    </row>
    <row r="325" spans="1:17" s="95" customFormat="1" ht="15.75" hidden="1" customHeight="1" outlineLevel="1">
      <c r="A325" s="484"/>
      <c r="B325" s="917"/>
      <c r="C325" s="926"/>
      <c r="D325" s="922"/>
      <c r="E325" s="922"/>
      <c r="F325" s="924"/>
      <c r="G325" s="92"/>
      <c r="H325" s="396"/>
      <c r="I325" s="922"/>
      <c r="J325" s="915"/>
      <c r="K325" s="915"/>
      <c r="L325" s="915"/>
      <c r="M325" s="915"/>
      <c r="N325" s="915"/>
      <c r="O325" s="915"/>
      <c r="P325" s="915"/>
      <c r="Q325" s="484"/>
    </row>
    <row r="326" spans="1:17" s="95" customFormat="1" ht="15.75" hidden="1" customHeight="1" outlineLevel="1">
      <c r="A326" s="484"/>
      <c r="B326" s="916">
        <v>105</v>
      </c>
      <c r="C326" s="925"/>
      <c r="D326" s="921"/>
      <c r="E326" s="921" t="s">
        <v>19</v>
      </c>
      <c r="F326" s="923" t="str">
        <f>VLOOKUP(E326,$S$14:$T$18,2,0)</f>
        <v>-</v>
      </c>
      <c r="G326" s="84"/>
      <c r="H326" s="395"/>
      <c r="I326" s="921"/>
      <c r="J326" s="913">
        <f t="shared" ref="J326" si="104">SUM(K326:O328)</f>
        <v>0</v>
      </c>
      <c r="K326" s="913"/>
      <c r="L326" s="913"/>
      <c r="M326" s="913"/>
      <c r="N326" s="913"/>
      <c r="O326" s="913"/>
      <c r="P326" s="913"/>
      <c r="Q326" s="484"/>
    </row>
    <row r="327" spans="1:17" s="95" customFormat="1" ht="15.75" hidden="1" customHeight="1" outlineLevel="1">
      <c r="A327" s="484"/>
      <c r="B327" s="916"/>
      <c r="C327" s="925"/>
      <c r="D327" s="921"/>
      <c r="E327" s="921"/>
      <c r="F327" s="923"/>
      <c r="G327" s="87"/>
      <c r="H327" s="395"/>
      <c r="I327" s="921"/>
      <c r="J327" s="914"/>
      <c r="K327" s="914"/>
      <c r="L327" s="914"/>
      <c r="M327" s="914"/>
      <c r="N327" s="914"/>
      <c r="O327" s="914"/>
      <c r="P327" s="914"/>
      <c r="Q327" s="484"/>
    </row>
    <row r="328" spans="1:17" s="95" customFormat="1" ht="15.75" hidden="1" customHeight="1" outlineLevel="1">
      <c r="A328" s="484"/>
      <c r="B328" s="917"/>
      <c r="C328" s="926"/>
      <c r="D328" s="922"/>
      <c r="E328" s="922"/>
      <c r="F328" s="924"/>
      <c r="G328" s="92"/>
      <c r="H328" s="396"/>
      <c r="I328" s="922"/>
      <c r="J328" s="915"/>
      <c r="K328" s="915"/>
      <c r="L328" s="915"/>
      <c r="M328" s="915"/>
      <c r="N328" s="915"/>
      <c r="O328" s="915"/>
      <c r="P328" s="915"/>
      <c r="Q328" s="484"/>
    </row>
    <row r="329" spans="1:17" s="95" customFormat="1" ht="15.75" hidden="1" customHeight="1" outlineLevel="1">
      <c r="A329" s="484"/>
      <c r="B329" s="916">
        <v>106</v>
      </c>
      <c r="C329" s="925"/>
      <c r="D329" s="921"/>
      <c r="E329" s="921" t="s">
        <v>19</v>
      </c>
      <c r="F329" s="923" t="str">
        <f>VLOOKUP(E329,$S$14:$T$18,2,0)</f>
        <v>-</v>
      </c>
      <c r="G329" s="84"/>
      <c r="H329" s="395"/>
      <c r="I329" s="921"/>
      <c r="J329" s="913">
        <f t="shared" ref="J329" si="105">SUM(K329:O331)</f>
        <v>0</v>
      </c>
      <c r="K329" s="913"/>
      <c r="L329" s="913"/>
      <c r="M329" s="913"/>
      <c r="N329" s="913"/>
      <c r="O329" s="913"/>
      <c r="P329" s="913"/>
      <c r="Q329" s="484"/>
    </row>
    <row r="330" spans="1:17" s="95" customFormat="1" ht="15.75" hidden="1" customHeight="1" outlineLevel="1">
      <c r="A330" s="484"/>
      <c r="B330" s="916"/>
      <c r="C330" s="925"/>
      <c r="D330" s="921"/>
      <c r="E330" s="921"/>
      <c r="F330" s="923"/>
      <c r="G330" s="87"/>
      <c r="H330" s="395"/>
      <c r="I330" s="921"/>
      <c r="J330" s="914"/>
      <c r="K330" s="914"/>
      <c r="L330" s="914"/>
      <c r="M330" s="914"/>
      <c r="N330" s="914"/>
      <c r="O330" s="914"/>
      <c r="P330" s="914"/>
      <c r="Q330" s="484"/>
    </row>
    <row r="331" spans="1:17" s="95" customFormat="1" ht="15.75" hidden="1" customHeight="1" outlineLevel="1">
      <c r="A331" s="484"/>
      <c r="B331" s="917"/>
      <c r="C331" s="926"/>
      <c r="D331" s="922"/>
      <c r="E331" s="922"/>
      <c r="F331" s="924"/>
      <c r="G331" s="92"/>
      <c r="H331" s="396"/>
      <c r="I331" s="922"/>
      <c r="J331" s="915"/>
      <c r="K331" s="915"/>
      <c r="L331" s="915"/>
      <c r="M331" s="915"/>
      <c r="N331" s="915"/>
      <c r="O331" s="915"/>
      <c r="P331" s="915"/>
      <c r="Q331" s="484"/>
    </row>
    <row r="332" spans="1:17" s="95" customFormat="1" ht="15.75" hidden="1" customHeight="1" outlineLevel="1">
      <c r="A332" s="484"/>
      <c r="B332" s="916">
        <v>107</v>
      </c>
      <c r="C332" s="925"/>
      <c r="D332" s="921"/>
      <c r="E332" s="921" t="s">
        <v>19</v>
      </c>
      <c r="F332" s="923" t="str">
        <f>VLOOKUP(E332,$S$14:$T$18,2,0)</f>
        <v>-</v>
      </c>
      <c r="G332" s="84"/>
      <c r="H332" s="395"/>
      <c r="I332" s="921"/>
      <c r="J332" s="913">
        <f t="shared" ref="J332" si="106">SUM(K332:O334)</f>
        <v>0</v>
      </c>
      <c r="K332" s="913"/>
      <c r="L332" s="913"/>
      <c r="M332" s="913"/>
      <c r="N332" s="913"/>
      <c r="O332" s="913"/>
      <c r="P332" s="913"/>
      <c r="Q332" s="484"/>
    </row>
    <row r="333" spans="1:17" s="95" customFormat="1" ht="15.75" hidden="1" customHeight="1" outlineLevel="1">
      <c r="A333" s="484"/>
      <c r="B333" s="916"/>
      <c r="C333" s="925"/>
      <c r="D333" s="921"/>
      <c r="E333" s="921"/>
      <c r="F333" s="923"/>
      <c r="G333" s="87"/>
      <c r="H333" s="395"/>
      <c r="I333" s="921"/>
      <c r="J333" s="914"/>
      <c r="K333" s="914"/>
      <c r="L333" s="914"/>
      <c r="M333" s="914"/>
      <c r="N333" s="914"/>
      <c r="O333" s="914"/>
      <c r="P333" s="914"/>
      <c r="Q333" s="484"/>
    </row>
    <row r="334" spans="1:17" s="95" customFormat="1" ht="15.75" hidden="1" customHeight="1" outlineLevel="1">
      <c r="A334" s="484"/>
      <c r="B334" s="917"/>
      <c r="C334" s="926"/>
      <c r="D334" s="922"/>
      <c r="E334" s="922"/>
      <c r="F334" s="924"/>
      <c r="G334" s="92"/>
      <c r="H334" s="396"/>
      <c r="I334" s="922"/>
      <c r="J334" s="915"/>
      <c r="K334" s="915"/>
      <c r="L334" s="915"/>
      <c r="M334" s="915"/>
      <c r="N334" s="915"/>
      <c r="O334" s="915"/>
      <c r="P334" s="915"/>
      <c r="Q334" s="484"/>
    </row>
    <row r="335" spans="1:17" s="95" customFormat="1" ht="15.75" hidden="1" customHeight="1" outlineLevel="1">
      <c r="A335" s="484"/>
      <c r="B335" s="916">
        <v>108</v>
      </c>
      <c r="C335" s="925"/>
      <c r="D335" s="921"/>
      <c r="E335" s="921" t="s">
        <v>19</v>
      </c>
      <c r="F335" s="923" t="str">
        <f>VLOOKUP(E335,$S$14:$T$18,2,0)</f>
        <v>-</v>
      </c>
      <c r="G335" s="84"/>
      <c r="H335" s="395"/>
      <c r="I335" s="921"/>
      <c r="J335" s="913">
        <f t="shared" ref="J335" si="107">SUM(K335:O337)</f>
        <v>0</v>
      </c>
      <c r="K335" s="913"/>
      <c r="L335" s="913"/>
      <c r="M335" s="913"/>
      <c r="N335" s="913"/>
      <c r="O335" s="913"/>
      <c r="P335" s="913"/>
      <c r="Q335" s="484"/>
    </row>
    <row r="336" spans="1:17" s="95" customFormat="1" ht="15.75" hidden="1" customHeight="1" outlineLevel="1">
      <c r="A336" s="484"/>
      <c r="B336" s="916"/>
      <c r="C336" s="925"/>
      <c r="D336" s="921"/>
      <c r="E336" s="921"/>
      <c r="F336" s="923"/>
      <c r="G336" s="87"/>
      <c r="H336" s="395"/>
      <c r="I336" s="921"/>
      <c r="J336" s="914"/>
      <c r="K336" s="914"/>
      <c r="L336" s="914"/>
      <c r="M336" s="914"/>
      <c r="N336" s="914"/>
      <c r="O336" s="914"/>
      <c r="P336" s="914"/>
      <c r="Q336" s="484"/>
    </row>
    <row r="337" spans="1:17" s="95" customFormat="1" ht="15.75" hidden="1" customHeight="1" outlineLevel="1">
      <c r="A337" s="484"/>
      <c r="B337" s="917"/>
      <c r="C337" s="926"/>
      <c r="D337" s="922"/>
      <c r="E337" s="922"/>
      <c r="F337" s="924"/>
      <c r="G337" s="92"/>
      <c r="H337" s="396"/>
      <c r="I337" s="922"/>
      <c r="J337" s="915"/>
      <c r="K337" s="915"/>
      <c r="L337" s="915"/>
      <c r="M337" s="915"/>
      <c r="N337" s="915"/>
      <c r="O337" s="915"/>
      <c r="P337" s="915"/>
      <c r="Q337" s="484"/>
    </row>
    <row r="338" spans="1:17" s="95" customFormat="1" ht="15.75" hidden="1" customHeight="1" outlineLevel="1">
      <c r="A338" s="484"/>
      <c r="B338" s="916">
        <v>109</v>
      </c>
      <c r="C338" s="925"/>
      <c r="D338" s="921"/>
      <c r="E338" s="921" t="s">
        <v>19</v>
      </c>
      <c r="F338" s="923" t="str">
        <f>VLOOKUP(E338,$S$14:$T$18,2,0)</f>
        <v>-</v>
      </c>
      <c r="G338" s="84"/>
      <c r="H338" s="395"/>
      <c r="I338" s="921"/>
      <c r="J338" s="913">
        <f t="shared" ref="J338" si="108">SUM(K338:O340)</f>
        <v>0</v>
      </c>
      <c r="K338" s="913"/>
      <c r="L338" s="913"/>
      <c r="M338" s="913"/>
      <c r="N338" s="913"/>
      <c r="O338" s="913"/>
      <c r="P338" s="913"/>
      <c r="Q338" s="484"/>
    </row>
    <row r="339" spans="1:17" s="95" customFormat="1" ht="15.75" hidden="1" customHeight="1" outlineLevel="1">
      <c r="A339" s="484"/>
      <c r="B339" s="916"/>
      <c r="C339" s="925"/>
      <c r="D339" s="921"/>
      <c r="E339" s="921"/>
      <c r="F339" s="923"/>
      <c r="G339" s="87"/>
      <c r="H339" s="395"/>
      <c r="I339" s="921"/>
      <c r="J339" s="914"/>
      <c r="K339" s="914"/>
      <c r="L339" s="914"/>
      <c r="M339" s="914"/>
      <c r="N339" s="914"/>
      <c r="O339" s="914"/>
      <c r="P339" s="914"/>
      <c r="Q339" s="484"/>
    </row>
    <row r="340" spans="1:17" s="95" customFormat="1" ht="15.75" hidden="1" customHeight="1" outlineLevel="1">
      <c r="A340" s="484"/>
      <c r="B340" s="917"/>
      <c r="C340" s="926"/>
      <c r="D340" s="922"/>
      <c r="E340" s="922"/>
      <c r="F340" s="924"/>
      <c r="G340" s="92"/>
      <c r="H340" s="396"/>
      <c r="I340" s="922"/>
      <c r="J340" s="915"/>
      <c r="K340" s="915"/>
      <c r="L340" s="915"/>
      <c r="M340" s="915"/>
      <c r="N340" s="915"/>
      <c r="O340" s="915"/>
      <c r="P340" s="915"/>
      <c r="Q340" s="484"/>
    </row>
    <row r="341" spans="1:17" s="95" customFormat="1" ht="15.75" hidden="1" customHeight="1" outlineLevel="1">
      <c r="A341" s="484"/>
      <c r="B341" s="916">
        <v>110</v>
      </c>
      <c r="C341" s="925"/>
      <c r="D341" s="921"/>
      <c r="E341" s="921" t="s">
        <v>19</v>
      </c>
      <c r="F341" s="923" t="str">
        <f>VLOOKUP(E341,$S$14:$T$18,2,0)</f>
        <v>-</v>
      </c>
      <c r="G341" s="84"/>
      <c r="H341" s="395"/>
      <c r="I341" s="921"/>
      <c r="J341" s="913">
        <f t="shared" ref="J341" si="109">SUM(K341:O343)</f>
        <v>0</v>
      </c>
      <c r="K341" s="913"/>
      <c r="L341" s="913"/>
      <c r="M341" s="913"/>
      <c r="N341" s="913"/>
      <c r="O341" s="913"/>
      <c r="P341" s="913"/>
      <c r="Q341" s="484"/>
    </row>
    <row r="342" spans="1:17" s="95" customFormat="1" ht="15.75" hidden="1" customHeight="1" outlineLevel="1">
      <c r="A342" s="484"/>
      <c r="B342" s="916"/>
      <c r="C342" s="925"/>
      <c r="D342" s="921"/>
      <c r="E342" s="921"/>
      <c r="F342" s="923"/>
      <c r="G342" s="87"/>
      <c r="H342" s="395"/>
      <c r="I342" s="921"/>
      <c r="J342" s="914"/>
      <c r="K342" s="914"/>
      <c r="L342" s="914"/>
      <c r="M342" s="914"/>
      <c r="N342" s="914"/>
      <c r="O342" s="914"/>
      <c r="P342" s="914"/>
      <c r="Q342" s="484"/>
    </row>
    <row r="343" spans="1:17" s="95" customFormat="1" ht="15.75" hidden="1" customHeight="1" outlineLevel="1">
      <c r="A343" s="484"/>
      <c r="B343" s="917"/>
      <c r="C343" s="926"/>
      <c r="D343" s="922"/>
      <c r="E343" s="922"/>
      <c r="F343" s="924"/>
      <c r="G343" s="92"/>
      <c r="H343" s="396"/>
      <c r="I343" s="922"/>
      <c r="J343" s="915"/>
      <c r="K343" s="915"/>
      <c r="L343" s="915"/>
      <c r="M343" s="915"/>
      <c r="N343" s="915"/>
      <c r="O343" s="915"/>
      <c r="P343" s="915"/>
      <c r="Q343" s="484"/>
    </row>
    <row r="344" spans="1:17" s="95" customFormat="1" ht="15.75" hidden="1" customHeight="1" outlineLevel="1">
      <c r="A344" s="484"/>
      <c r="B344" s="916">
        <v>111</v>
      </c>
      <c r="C344" s="925"/>
      <c r="D344" s="921"/>
      <c r="E344" s="921" t="s">
        <v>19</v>
      </c>
      <c r="F344" s="923" t="str">
        <f>VLOOKUP(E344,$S$14:$T$18,2,0)</f>
        <v>-</v>
      </c>
      <c r="G344" s="84"/>
      <c r="H344" s="395"/>
      <c r="I344" s="921"/>
      <c r="J344" s="913">
        <f t="shared" ref="J344" si="110">SUM(K344:O346)</f>
        <v>0</v>
      </c>
      <c r="K344" s="913"/>
      <c r="L344" s="913"/>
      <c r="M344" s="913"/>
      <c r="N344" s="913"/>
      <c r="O344" s="913"/>
      <c r="P344" s="913"/>
      <c r="Q344" s="484"/>
    </row>
    <row r="345" spans="1:17" s="95" customFormat="1" ht="15.75" hidden="1" customHeight="1" outlineLevel="1">
      <c r="A345" s="484"/>
      <c r="B345" s="916"/>
      <c r="C345" s="925"/>
      <c r="D345" s="921"/>
      <c r="E345" s="921"/>
      <c r="F345" s="923"/>
      <c r="G345" s="87"/>
      <c r="H345" s="395"/>
      <c r="I345" s="921"/>
      <c r="J345" s="914"/>
      <c r="K345" s="914"/>
      <c r="L345" s="914"/>
      <c r="M345" s="914"/>
      <c r="N345" s="914"/>
      <c r="O345" s="914"/>
      <c r="P345" s="914"/>
      <c r="Q345" s="484"/>
    </row>
    <row r="346" spans="1:17" s="95" customFormat="1" ht="15.75" hidden="1" customHeight="1" outlineLevel="1">
      <c r="A346" s="484"/>
      <c r="B346" s="917"/>
      <c r="C346" s="926"/>
      <c r="D346" s="922"/>
      <c r="E346" s="922"/>
      <c r="F346" s="924"/>
      <c r="G346" s="92"/>
      <c r="H346" s="396"/>
      <c r="I346" s="922"/>
      <c r="J346" s="915"/>
      <c r="K346" s="915"/>
      <c r="L346" s="915"/>
      <c r="M346" s="915"/>
      <c r="N346" s="915"/>
      <c r="O346" s="915"/>
      <c r="P346" s="915"/>
      <c r="Q346" s="484"/>
    </row>
    <row r="347" spans="1:17" s="95" customFormat="1" ht="15.75" hidden="1" customHeight="1" outlineLevel="1">
      <c r="A347" s="484"/>
      <c r="B347" s="916">
        <v>112</v>
      </c>
      <c r="C347" s="925"/>
      <c r="D347" s="921"/>
      <c r="E347" s="921" t="s">
        <v>19</v>
      </c>
      <c r="F347" s="923" t="str">
        <f>VLOOKUP(E347,$S$14:$T$18,2,0)</f>
        <v>-</v>
      </c>
      <c r="G347" s="84"/>
      <c r="H347" s="395"/>
      <c r="I347" s="921"/>
      <c r="J347" s="913">
        <f t="shared" ref="J347" si="111">SUM(K347:O349)</f>
        <v>0</v>
      </c>
      <c r="K347" s="913"/>
      <c r="L347" s="913"/>
      <c r="M347" s="913"/>
      <c r="N347" s="913"/>
      <c r="O347" s="913"/>
      <c r="P347" s="913"/>
      <c r="Q347" s="484"/>
    </row>
    <row r="348" spans="1:17" s="95" customFormat="1" ht="15.75" hidden="1" customHeight="1" outlineLevel="1">
      <c r="A348" s="484"/>
      <c r="B348" s="916"/>
      <c r="C348" s="925"/>
      <c r="D348" s="921"/>
      <c r="E348" s="921"/>
      <c r="F348" s="923"/>
      <c r="G348" s="87"/>
      <c r="H348" s="395"/>
      <c r="I348" s="921"/>
      <c r="J348" s="914"/>
      <c r="K348" s="914"/>
      <c r="L348" s="914"/>
      <c r="M348" s="914"/>
      <c r="N348" s="914"/>
      <c r="O348" s="914"/>
      <c r="P348" s="914"/>
      <c r="Q348" s="484"/>
    </row>
    <row r="349" spans="1:17" s="95" customFormat="1" ht="15.75" hidden="1" customHeight="1" outlineLevel="1">
      <c r="A349" s="484"/>
      <c r="B349" s="917"/>
      <c r="C349" s="926"/>
      <c r="D349" s="922"/>
      <c r="E349" s="922"/>
      <c r="F349" s="924"/>
      <c r="G349" s="92"/>
      <c r="H349" s="396"/>
      <c r="I349" s="922"/>
      <c r="J349" s="915"/>
      <c r="K349" s="915"/>
      <c r="L349" s="915"/>
      <c r="M349" s="915"/>
      <c r="N349" s="915"/>
      <c r="O349" s="915"/>
      <c r="P349" s="915"/>
      <c r="Q349" s="484"/>
    </row>
    <row r="350" spans="1:17" s="95" customFormat="1" ht="15.75" hidden="1" customHeight="1" outlineLevel="1">
      <c r="A350" s="484"/>
      <c r="B350" s="916">
        <v>113</v>
      </c>
      <c r="C350" s="925"/>
      <c r="D350" s="921"/>
      <c r="E350" s="921" t="s">
        <v>19</v>
      </c>
      <c r="F350" s="923" t="str">
        <f>VLOOKUP(E350,$S$14:$T$18,2,0)</f>
        <v>-</v>
      </c>
      <c r="G350" s="84"/>
      <c r="H350" s="395"/>
      <c r="I350" s="921"/>
      <c r="J350" s="913">
        <f t="shared" ref="J350" si="112">SUM(K350:O352)</f>
        <v>0</v>
      </c>
      <c r="K350" s="913"/>
      <c r="L350" s="913"/>
      <c r="M350" s="913"/>
      <c r="N350" s="913"/>
      <c r="O350" s="913"/>
      <c r="P350" s="913"/>
      <c r="Q350" s="484"/>
    </row>
    <row r="351" spans="1:17" s="95" customFormat="1" ht="15.75" hidden="1" customHeight="1" outlineLevel="1">
      <c r="A351" s="484"/>
      <c r="B351" s="916"/>
      <c r="C351" s="925"/>
      <c r="D351" s="921"/>
      <c r="E351" s="921"/>
      <c r="F351" s="923"/>
      <c r="G351" s="87"/>
      <c r="H351" s="395"/>
      <c r="I351" s="921"/>
      <c r="J351" s="914"/>
      <c r="K351" s="914"/>
      <c r="L351" s="914"/>
      <c r="M351" s="914"/>
      <c r="N351" s="914"/>
      <c r="O351" s="914"/>
      <c r="P351" s="914"/>
      <c r="Q351" s="484"/>
    </row>
    <row r="352" spans="1:17" s="95" customFormat="1" ht="15.75" hidden="1" customHeight="1" outlineLevel="1">
      <c r="A352" s="484"/>
      <c r="B352" s="917"/>
      <c r="C352" s="926"/>
      <c r="D352" s="922"/>
      <c r="E352" s="922"/>
      <c r="F352" s="924"/>
      <c r="G352" s="92"/>
      <c r="H352" s="396"/>
      <c r="I352" s="922"/>
      <c r="J352" s="915"/>
      <c r="K352" s="915"/>
      <c r="L352" s="915"/>
      <c r="M352" s="915"/>
      <c r="N352" s="915"/>
      <c r="O352" s="915"/>
      <c r="P352" s="915"/>
      <c r="Q352" s="484"/>
    </row>
    <row r="353" spans="1:17" s="95" customFormat="1" ht="15.75" hidden="1" customHeight="1" outlineLevel="1">
      <c r="A353" s="484"/>
      <c r="B353" s="916">
        <v>114</v>
      </c>
      <c r="C353" s="925"/>
      <c r="D353" s="921"/>
      <c r="E353" s="921" t="s">
        <v>19</v>
      </c>
      <c r="F353" s="923" t="str">
        <f>VLOOKUP(E353,$S$14:$T$18,2,0)</f>
        <v>-</v>
      </c>
      <c r="G353" s="84"/>
      <c r="H353" s="395"/>
      <c r="I353" s="921"/>
      <c r="J353" s="913">
        <f t="shared" ref="J353" si="113">SUM(K353:O355)</f>
        <v>0</v>
      </c>
      <c r="K353" s="913"/>
      <c r="L353" s="913"/>
      <c r="M353" s="913"/>
      <c r="N353" s="913"/>
      <c r="O353" s="913"/>
      <c r="P353" s="913"/>
      <c r="Q353" s="484"/>
    </row>
    <row r="354" spans="1:17" s="95" customFormat="1" ht="15.75" hidden="1" customHeight="1" outlineLevel="1">
      <c r="A354" s="484"/>
      <c r="B354" s="916"/>
      <c r="C354" s="925"/>
      <c r="D354" s="921"/>
      <c r="E354" s="921"/>
      <c r="F354" s="923"/>
      <c r="G354" s="87"/>
      <c r="H354" s="395"/>
      <c r="I354" s="921"/>
      <c r="J354" s="914"/>
      <c r="K354" s="914"/>
      <c r="L354" s="914"/>
      <c r="M354" s="914"/>
      <c r="N354" s="914"/>
      <c r="O354" s="914"/>
      <c r="P354" s="914"/>
      <c r="Q354" s="484"/>
    </row>
    <row r="355" spans="1:17" s="95" customFormat="1" ht="15.75" hidden="1" customHeight="1" outlineLevel="1">
      <c r="A355" s="484"/>
      <c r="B355" s="917"/>
      <c r="C355" s="926"/>
      <c r="D355" s="922"/>
      <c r="E355" s="922"/>
      <c r="F355" s="924"/>
      <c r="G355" s="92"/>
      <c r="H355" s="396"/>
      <c r="I355" s="922"/>
      <c r="J355" s="915"/>
      <c r="K355" s="915"/>
      <c r="L355" s="915"/>
      <c r="M355" s="915"/>
      <c r="N355" s="915"/>
      <c r="O355" s="915"/>
      <c r="P355" s="915"/>
      <c r="Q355" s="484"/>
    </row>
    <row r="356" spans="1:17" s="95" customFormat="1" ht="15.75" hidden="1" customHeight="1" outlineLevel="1">
      <c r="A356" s="484"/>
      <c r="B356" s="916">
        <v>115</v>
      </c>
      <c r="C356" s="925"/>
      <c r="D356" s="921"/>
      <c r="E356" s="921" t="s">
        <v>19</v>
      </c>
      <c r="F356" s="923" t="str">
        <f>VLOOKUP(E356,$S$14:$T$18,2,0)</f>
        <v>-</v>
      </c>
      <c r="G356" s="84"/>
      <c r="H356" s="395"/>
      <c r="I356" s="921"/>
      <c r="J356" s="913">
        <f t="shared" ref="J356" si="114">SUM(K356:O358)</f>
        <v>0</v>
      </c>
      <c r="K356" s="913"/>
      <c r="L356" s="913"/>
      <c r="M356" s="913"/>
      <c r="N356" s="913"/>
      <c r="O356" s="913"/>
      <c r="P356" s="913"/>
      <c r="Q356" s="484"/>
    </row>
    <row r="357" spans="1:17" s="95" customFormat="1" ht="15.75" hidden="1" customHeight="1" outlineLevel="1">
      <c r="A357" s="484"/>
      <c r="B357" s="916"/>
      <c r="C357" s="925"/>
      <c r="D357" s="921"/>
      <c r="E357" s="921"/>
      <c r="F357" s="923"/>
      <c r="G357" s="87"/>
      <c r="H357" s="395"/>
      <c r="I357" s="921"/>
      <c r="J357" s="914"/>
      <c r="K357" s="914"/>
      <c r="L357" s="914"/>
      <c r="M357" s="914"/>
      <c r="N357" s="914"/>
      <c r="O357" s="914"/>
      <c r="P357" s="914"/>
      <c r="Q357" s="484"/>
    </row>
    <row r="358" spans="1:17" s="95" customFormat="1" ht="15.75" hidden="1" customHeight="1" outlineLevel="1">
      <c r="A358" s="484"/>
      <c r="B358" s="917"/>
      <c r="C358" s="926"/>
      <c r="D358" s="922"/>
      <c r="E358" s="922"/>
      <c r="F358" s="924"/>
      <c r="G358" s="92"/>
      <c r="H358" s="396"/>
      <c r="I358" s="922"/>
      <c r="J358" s="915"/>
      <c r="K358" s="915"/>
      <c r="L358" s="915"/>
      <c r="M358" s="915"/>
      <c r="N358" s="915"/>
      <c r="O358" s="915"/>
      <c r="P358" s="915"/>
      <c r="Q358" s="484"/>
    </row>
    <row r="359" spans="1:17" s="95" customFormat="1" ht="15.75" hidden="1" customHeight="1" outlineLevel="1">
      <c r="A359" s="484"/>
      <c r="B359" s="916">
        <v>116</v>
      </c>
      <c r="C359" s="925"/>
      <c r="D359" s="921"/>
      <c r="E359" s="921" t="s">
        <v>19</v>
      </c>
      <c r="F359" s="923" t="str">
        <f>VLOOKUP(E359,$S$14:$T$18,2,0)</f>
        <v>-</v>
      </c>
      <c r="G359" s="84"/>
      <c r="H359" s="395"/>
      <c r="I359" s="921"/>
      <c r="J359" s="913">
        <f t="shared" ref="J359" si="115">SUM(K359:O361)</f>
        <v>0</v>
      </c>
      <c r="K359" s="913"/>
      <c r="L359" s="913"/>
      <c r="M359" s="913"/>
      <c r="N359" s="913"/>
      <c r="O359" s="913"/>
      <c r="P359" s="913"/>
      <c r="Q359" s="484"/>
    </row>
    <row r="360" spans="1:17" s="95" customFormat="1" ht="15.75" hidden="1" customHeight="1" outlineLevel="1">
      <c r="A360" s="484"/>
      <c r="B360" s="916"/>
      <c r="C360" s="925"/>
      <c r="D360" s="921"/>
      <c r="E360" s="921"/>
      <c r="F360" s="923"/>
      <c r="G360" s="87"/>
      <c r="H360" s="395"/>
      <c r="I360" s="921"/>
      <c r="J360" s="914"/>
      <c r="K360" s="914"/>
      <c r="L360" s="914"/>
      <c r="M360" s="914"/>
      <c r="N360" s="914"/>
      <c r="O360" s="914"/>
      <c r="P360" s="914"/>
      <c r="Q360" s="484"/>
    </row>
    <row r="361" spans="1:17" s="95" customFormat="1" ht="15.75" hidden="1" customHeight="1" outlineLevel="1">
      <c r="A361" s="484"/>
      <c r="B361" s="917"/>
      <c r="C361" s="926"/>
      <c r="D361" s="922"/>
      <c r="E361" s="922"/>
      <c r="F361" s="924"/>
      <c r="G361" s="92"/>
      <c r="H361" s="396"/>
      <c r="I361" s="922"/>
      <c r="J361" s="915"/>
      <c r="K361" s="915"/>
      <c r="L361" s="915"/>
      <c r="M361" s="915"/>
      <c r="N361" s="915"/>
      <c r="O361" s="915"/>
      <c r="P361" s="915"/>
      <c r="Q361" s="484"/>
    </row>
    <row r="362" spans="1:17" s="95" customFormat="1" ht="15.75" hidden="1" customHeight="1" outlineLevel="1">
      <c r="A362" s="484"/>
      <c r="B362" s="916">
        <v>117</v>
      </c>
      <c r="C362" s="925"/>
      <c r="D362" s="921"/>
      <c r="E362" s="921" t="s">
        <v>19</v>
      </c>
      <c r="F362" s="923" t="str">
        <f>VLOOKUP(E362,$S$14:$T$18,2,0)</f>
        <v>-</v>
      </c>
      <c r="G362" s="84"/>
      <c r="H362" s="395"/>
      <c r="I362" s="921"/>
      <c r="J362" s="913">
        <f t="shared" ref="J362" si="116">SUM(K362:O364)</f>
        <v>0</v>
      </c>
      <c r="K362" s="913"/>
      <c r="L362" s="913"/>
      <c r="M362" s="913"/>
      <c r="N362" s="913"/>
      <c r="O362" s="913"/>
      <c r="P362" s="913"/>
      <c r="Q362" s="484"/>
    </row>
    <row r="363" spans="1:17" s="95" customFormat="1" ht="15.75" hidden="1" customHeight="1" outlineLevel="1">
      <c r="A363" s="484"/>
      <c r="B363" s="916"/>
      <c r="C363" s="925"/>
      <c r="D363" s="921"/>
      <c r="E363" s="921"/>
      <c r="F363" s="923"/>
      <c r="G363" s="87"/>
      <c r="H363" s="395"/>
      <c r="I363" s="921"/>
      <c r="J363" s="914"/>
      <c r="K363" s="914"/>
      <c r="L363" s="914"/>
      <c r="M363" s="914"/>
      <c r="N363" s="914"/>
      <c r="O363" s="914"/>
      <c r="P363" s="914"/>
      <c r="Q363" s="484"/>
    </row>
    <row r="364" spans="1:17" s="95" customFormat="1" ht="15.75" hidden="1" customHeight="1" outlineLevel="1">
      <c r="A364" s="484"/>
      <c r="B364" s="917"/>
      <c r="C364" s="926"/>
      <c r="D364" s="922"/>
      <c r="E364" s="922"/>
      <c r="F364" s="924"/>
      <c r="G364" s="92"/>
      <c r="H364" s="396"/>
      <c r="I364" s="922"/>
      <c r="J364" s="915"/>
      <c r="K364" s="915"/>
      <c r="L364" s="915"/>
      <c r="M364" s="915"/>
      <c r="N364" s="915"/>
      <c r="O364" s="915"/>
      <c r="P364" s="915"/>
      <c r="Q364" s="484"/>
    </row>
    <row r="365" spans="1:17" s="95" customFormat="1" ht="15.75" hidden="1" customHeight="1" outlineLevel="1">
      <c r="A365" s="484"/>
      <c r="B365" s="916">
        <v>118</v>
      </c>
      <c r="C365" s="925"/>
      <c r="D365" s="921"/>
      <c r="E365" s="921" t="s">
        <v>19</v>
      </c>
      <c r="F365" s="923" t="str">
        <f>VLOOKUP(E365,$S$14:$T$18,2,0)</f>
        <v>-</v>
      </c>
      <c r="G365" s="84"/>
      <c r="H365" s="395"/>
      <c r="I365" s="921"/>
      <c r="J365" s="913">
        <f t="shared" ref="J365" si="117">SUM(K365:O367)</f>
        <v>0</v>
      </c>
      <c r="K365" s="913"/>
      <c r="L365" s="913"/>
      <c r="M365" s="913"/>
      <c r="N365" s="913"/>
      <c r="O365" s="913"/>
      <c r="P365" s="913"/>
      <c r="Q365" s="484"/>
    </row>
    <row r="366" spans="1:17" s="95" customFormat="1" ht="15.75" hidden="1" customHeight="1" outlineLevel="1">
      <c r="A366" s="484"/>
      <c r="B366" s="916"/>
      <c r="C366" s="925"/>
      <c r="D366" s="921"/>
      <c r="E366" s="921"/>
      <c r="F366" s="923"/>
      <c r="G366" s="87"/>
      <c r="H366" s="395"/>
      <c r="I366" s="921"/>
      <c r="J366" s="914"/>
      <c r="K366" s="914"/>
      <c r="L366" s="914"/>
      <c r="M366" s="914"/>
      <c r="N366" s="914"/>
      <c r="O366" s="914"/>
      <c r="P366" s="914"/>
      <c r="Q366" s="484"/>
    </row>
    <row r="367" spans="1:17" s="95" customFormat="1" ht="15.75" hidden="1" customHeight="1" outlineLevel="1">
      <c r="A367" s="484"/>
      <c r="B367" s="917"/>
      <c r="C367" s="926"/>
      <c r="D367" s="922"/>
      <c r="E367" s="922"/>
      <c r="F367" s="924"/>
      <c r="G367" s="92"/>
      <c r="H367" s="396"/>
      <c r="I367" s="922"/>
      <c r="J367" s="915"/>
      <c r="K367" s="915"/>
      <c r="L367" s="915"/>
      <c r="M367" s="915"/>
      <c r="N367" s="915"/>
      <c r="O367" s="915"/>
      <c r="P367" s="915"/>
      <c r="Q367" s="484"/>
    </row>
    <row r="368" spans="1:17" s="95" customFormat="1" ht="15.75" hidden="1" customHeight="1" outlineLevel="1">
      <c r="A368" s="484"/>
      <c r="B368" s="916">
        <v>119</v>
      </c>
      <c r="C368" s="925"/>
      <c r="D368" s="921"/>
      <c r="E368" s="921" t="s">
        <v>19</v>
      </c>
      <c r="F368" s="923" t="str">
        <f>VLOOKUP(E368,$S$14:$T$18,2,0)</f>
        <v>-</v>
      </c>
      <c r="G368" s="84"/>
      <c r="H368" s="395"/>
      <c r="I368" s="921"/>
      <c r="J368" s="913">
        <f t="shared" ref="J368" si="118">SUM(K368:O370)</f>
        <v>0</v>
      </c>
      <c r="K368" s="913"/>
      <c r="L368" s="913"/>
      <c r="M368" s="913"/>
      <c r="N368" s="913"/>
      <c r="O368" s="913"/>
      <c r="P368" s="913"/>
      <c r="Q368" s="484"/>
    </row>
    <row r="369" spans="1:17" s="95" customFormat="1" ht="15.75" hidden="1" customHeight="1" outlineLevel="1">
      <c r="A369" s="484"/>
      <c r="B369" s="916"/>
      <c r="C369" s="925"/>
      <c r="D369" s="921"/>
      <c r="E369" s="921"/>
      <c r="F369" s="923"/>
      <c r="G369" s="87"/>
      <c r="H369" s="395"/>
      <c r="I369" s="921"/>
      <c r="J369" s="914"/>
      <c r="K369" s="914"/>
      <c r="L369" s="914"/>
      <c r="M369" s="914"/>
      <c r="N369" s="914"/>
      <c r="O369" s="914"/>
      <c r="P369" s="914"/>
      <c r="Q369" s="484"/>
    </row>
    <row r="370" spans="1:17" s="95" customFormat="1" ht="15.75" hidden="1" customHeight="1" outlineLevel="1">
      <c r="A370" s="484"/>
      <c r="B370" s="917"/>
      <c r="C370" s="926"/>
      <c r="D370" s="922"/>
      <c r="E370" s="922"/>
      <c r="F370" s="924"/>
      <c r="G370" s="92"/>
      <c r="H370" s="396"/>
      <c r="I370" s="922"/>
      <c r="J370" s="915"/>
      <c r="K370" s="915"/>
      <c r="L370" s="915"/>
      <c r="M370" s="915"/>
      <c r="N370" s="915"/>
      <c r="O370" s="915"/>
      <c r="P370" s="915"/>
      <c r="Q370" s="484"/>
    </row>
    <row r="371" spans="1:17" s="95" customFormat="1" ht="15.75" hidden="1" customHeight="1" outlineLevel="1">
      <c r="A371" s="484"/>
      <c r="B371" s="916">
        <v>120</v>
      </c>
      <c r="C371" s="925"/>
      <c r="D371" s="921"/>
      <c r="E371" s="921" t="s">
        <v>19</v>
      </c>
      <c r="F371" s="923" t="str">
        <f>VLOOKUP(E371,$S$14:$T$18,2,0)</f>
        <v>-</v>
      </c>
      <c r="G371" s="84"/>
      <c r="H371" s="395"/>
      <c r="I371" s="921"/>
      <c r="J371" s="913">
        <f t="shared" ref="J371" si="119">SUM(K371:O373)</f>
        <v>0</v>
      </c>
      <c r="K371" s="913"/>
      <c r="L371" s="913"/>
      <c r="M371" s="913"/>
      <c r="N371" s="913"/>
      <c r="O371" s="913"/>
      <c r="P371" s="913"/>
      <c r="Q371" s="484"/>
    </row>
    <row r="372" spans="1:17" s="95" customFormat="1" ht="15.75" hidden="1" customHeight="1" outlineLevel="1">
      <c r="A372" s="484"/>
      <c r="B372" s="916"/>
      <c r="C372" s="925"/>
      <c r="D372" s="921"/>
      <c r="E372" s="921"/>
      <c r="F372" s="923"/>
      <c r="G372" s="87"/>
      <c r="H372" s="395"/>
      <c r="I372" s="921"/>
      <c r="J372" s="914"/>
      <c r="K372" s="914"/>
      <c r="L372" s="914"/>
      <c r="M372" s="914"/>
      <c r="N372" s="914"/>
      <c r="O372" s="914"/>
      <c r="P372" s="914"/>
      <c r="Q372" s="484"/>
    </row>
    <row r="373" spans="1:17" s="95" customFormat="1" ht="15.75" hidden="1" customHeight="1" outlineLevel="1">
      <c r="A373" s="484"/>
      <c r="B373" s="917"/>
      <c r="C373" s="926"/>
      <c r="D373" s="922"/>
      <c r="E373" s="922"/>
      <c r="F373" s="924"/>
      <c r="G373" s="92"/>
      <c r="H373" s="396"/>
      <c r="I373" s="922"/>
      <c r="J373" s="915"/>
      <c r="K373" s="915"/>
      <c r="L373" s="915"/>
      <c r="M373" s="915"/>
      <c r="N373" s="915"/>
      <c r="O373" s="915"/>
      <c r="P373" s="915"/>
      <c r="Q373" s="484"/>
    </row>
    <row r="374" spans="1:17" s="95" customFormat="1" ht="15.75" hidden="1" customHeight="1" outlineLevel="1">
      <c r="A374" s="484"/>
      <c r="B374" s="916">
        <v>121</v>
      </c>
      <c r="C374" s="925"/>
      <c r="D374" s="921"/>
      <c r="E374" s="921" t="s">
        <v>19</v>
      </c>
      <c r="F374" s="923" t="str">
        <f>VLOOKUP(E374,$S$14:$T$18,2,0)</f>
        <v>-</v>
      </c>
      <c r="G374" s="84"/>
      <c r="H374" s="395"/>
      <c r="I374" s="921"/>
      <c r="J374" s="913">
        <f t="shared" ref="J374" si="120">SUM(K374:O376)</f>
        <v>0</v>
      </c>
      <c r="K374" s="913"/>
      <c r="L374" s="913"/>
      <c r="M374" s="913"/>
      <c r="N374" s="913"/>
      <c r="O374" s="913"/>
      <c r="P374" s="913"/>
      <c r="Q374" s="484"/>
    </row>
    <row r="375" spans="1:17" s="95" customFormat="1" ht="15.75" hidden="1" customHeight="1" outlineLevel="1">
      <c r="A375" s="484"/>
      <c r="B375" s="916"/>
      <c r="C375" s="925"/>
      <c r="D375" s="921"/>
      <c r="E375" s="921"/>
      <c r="F375" s="923"/>
      <c r="G375" s="87"/>
      <c r="H375" s="395"/>
      <c r="I375" s="921"/>
      <c r="J375" s="914"/>
      <c r="K375" s="914"/>
      <c r="L375" s="914"/>
      <c r="M375" s="914"/>
      <c r="N375" s="914"/>
      <c r="O375" s="914"/>
      <c r="P375" s="914"/>
      <c r="Q375" s="484"/>
    </row>
    <row r="376" spans="1:17" s="95" customFormat="1" ht="15.75" hidden="1" customHeight="1" outlineLevel="1">
      <c r="A376" s="484"/>
      <c r="B376" s="917"/>
      <c r="C376" s="926"/>
      <c r="D376" s="922"/>
      <c r="E376" s="922"/>
      <c r="F376" s="924"/>
      <c r="G376" s="92"/>
      <c r="H376" s="396"/>
      <c r="I376" s="922"/>
      <c r="J376" s="915"/>
      <c r="K376" s="915"/>
      <c r="L376" s="915"/>
      <c r="M376" s="915"/>
      <c r="N376" s="915"/>
      <c r="O376" s="915"/>
      <c r="P376" s="915"/>
      <c r="Q376" s="484"/>
    </row>
    <row r="377" spans="1:17" s="95" customFormat="1" ht="15.75" hidden="1" customHeight="1" outlineLevel="1">
      <c r="A377" s="484"/>
      <c r="B377" s="916">
        <v>122</v>
      </c>
      <c r="C377" s="925"/>
      <c r="D377" s="921"/>
      <c r="E377" s="921" t="s">
        <v>19</v>
      </c>
      <c r="F377" s="923" t="str">
        <f>VLOOKUP(E377,$S$14:$T$18,2,0)</f>
        <v>-</v>
      </c>
      <c r="G377" s="84"/>
      <c r="H377" s="395"/>
      <c r="I377" s="921"/>
      <c r="J377" s="913">
        <f t="shared" ref="J377" si="121">SUM(K377:O379)</f>
        <v>0</v>
      </c>
      <c r="K377" s="913"/>
      <c r="L377" s="913"/>
      <c r="M377" s="913"/>
      <c r="N377" s="913"/>
      <c r="O377" s="913"/>
      <c r="P377" s="913"/>
      <c r="Q377" s="484"/>
    </row>
    <row r="378" spans="1:17" s="95" customFormat="1" ht="15.75" hidden="1" customHeight="1" outlineLevel="1">
      <c r="A378" s="484"/>
      <c r="B378" s="916"/>
      <c r="C378" s="925"/>
      <c r="D378" s="921"/>
      <c r="E378" s="921"/>
      <c r="F378" s="923"/>
      <c r="G378" s="87"/>
      <c r="H378" s="395"/>
      <c r="I378" s="921"/>
      <c r="J378" s="914"/>
      <c r="K378" s="914"/>
      <c r="L378" s="914"/>
      <c r="M378" s="914"/>
      <c r="N378" s="914"/>
      <c r="O378" s="914"/>
      <c r="P378" s="914"/>
      <c r="Q378" s="484"/>
    </row>
    <row r="379" spans="1:17" s="95" customFormat="1" ht="15.75" hidden="1" customHeight="1" outlineLevel="1">
      <c r="A379" s="484"/>
      <c r="B379" s="917"/>
      <c r="C379" s="926"/>
      <c r="D379" s="922"/>
      <c r="E379" s="922"/>
      <c r="F379" s="924"/>
      <c r="G379" s="92"/>
      <c r="H379" s="396"/>
      <c r="I379" s="922"/>
      <c r="J379" s="915"/>
      <c r="K379" s="915"/>
      <c r="L379" s="915"/>
      <c r="M379" s="915"/>
      <c r="N379" s="915"/>
      <c r="O379" s="915"/>
      <c r="P379" s="915"/>
      <c r="Q379" s="484"/>
    </row>
    <row r="380" spans="1:17" s="95" customFormat="1" ht="15.75" hidden="1" customHeight="1" outlineLevel="1">
      <c r="A380" s="484"/>
      <c r="B380" s="916">
        <v>123</v>
      </c>
      <c r="C380" s="925"/>
      <c r="D380" s="921"/>
      <c r="E380" s="921" t="s">
        <v>19</v>
      </c>
      <c r="F380" s="923" t="str">
        <f>VLOOKUP(E380,$S$14:$T$18,2,0)</f>
        <v>-</v>
      </c>
      <c r="G380" s="84"/>
      <c r="H380" s="395"/>
      <c r="I380" s="921"/>
      <c r="J380" s="913">
        <f t="shared" ref="J380" si="122">SUM(K380:O382)</f>
        <v>0</v>
      </c>
      <c r="K380" s="913"/>
      <c r="L380" s="913"/>
      <c r="M380" s="913"/>
      <c r="N380" s="913"/>
      <c r="O380" s="913"/>
      <c r="P380" s="913"/>
      <c r="Q380" s="484"/>
    </row>
    <row r="381" spans="1:17" s="95" customFormat="1" ht="15.75" hidden="1" customHeight="1" outlineLevel="1">
      <c r="A381" s="484"/>
      <c r="B381" s="916"/>
      <c r="C381" s="925"/>
      <c r="D381" s="921"/>
      <c r="E381" s="921"/>
      <c r="F381" s="923"/>
      <c r="G381" s="87"/>
      <c r="H381" s="395"/>
      <c r="I381" s="921"/>
      <c r="J381" s="914"/>
      <c r="K381" s="914"/>
      <c r="L381" s="914"/>
      <c r="M381" s="914"/>
      <c r="N381" s="914"/>
      <c r="O381" s="914"/>
      <c r="P381" s="914"/>
      <c r="Q381" s="484"/>
    </row>
    <row r="382" spans="1:17" s="95" customFormat="1" ht="15.75" hidden="1" customHeight="1" outlineLevel="1">
      <c r="A382" s="484"/>
      <c r="B382" s="917"/>
      <c r="C382" s="926"/>
      <c r="D382" s="922"/>
      <c r="E382" s="922"/>
      <c r="F382" s="924"/>
      <c r="G382" s="92"/>
      <c r="H382" s="396"/>
      <c r="I382" s="922"/>
      <c r="J382" s="915"/>
      <c r="K382" s="915"/>
      <c r="L382" s="915"/>
      <c r="M382" s="915"/>
      <c r="N382" s="915"/>
      <c r="O382" s="915"/>
      <c r="P382" s="915"/>
      <c r="Q382" s="484"/>
    </row>
    <row r="383" spans="1:17" s="95" customFormat="1" ht="15.75" hidden="1" customHeight="1" outlineLevel="1">
      <c r="A383" s="484"/>
      <c r="B383" s="916">
        <v>124</v>
      </c>
      <c r="C383" s="925"/>
      <c r="D383" s="921"/>
      <c r="E383" s="921" t="s">
        <v>19</v>
      </c>
      <c r="F383" s="923" t="str">
        <f>VLOOKUP(E383,$S$14:$T$18,2,0)</f>
        <v>-</v>
      </c>
      <c r="G383" s="84"/>
      <c r="H383" s="395"/>
      <c r="I383" s="921"/>
      <c r="J383" s="913">
        <f t="shared" ref="J383" si="123">SUM(K383:O385)</f>
        <v>0</v>
      </c>
      <c r="K383" s="913"/>
      <c r="L383" s="913"/>
      <c r="M383" s="913"/>
      <c r="N383" s="913"/>
      <c r="O383" s="913"/>
      <c r="P383" s="913"/>
      <c r="Q383" s="484"/>
    </row>
    <row r="384" spans="1:17" s="95" customFormat="1" ht="15.75" hidden="1" customHeight="1" outlineLevel="1">
      <c r="A384" s="484"/>
      <c r="B384" s="916"/>
      <c r="C384" s="925"/>
      <c r="D384" s="921"/>
      <c r="E384" s="921"/>
      <c r="F384" s="923"/>
      <c r="G384" s="87"/>
      <c r="H384" s="395"/>
      <c r="I384" s="921"/>
      <c r="J384" s="914"/>
      <c r="K384" s="914"/>
      <c r="L384" s="914"/>
      <c r="M384" s="914"/>
      <c r="N384" s="914"/>
      <c r="O384" s="914"/>
      <c r="P384" s="914"/>
      <c r="Q384" s="484"/>
    </row>
    <row r="385" spans="1:17" s="95" customFormat="1" ht="15.75" hidden="1" customHeight="1" outlineLevel="1">
      <c r="A385" s="484"/>
      <c r="B385" s="917"/>
      <c r="C385" s="926"/>
      <c r="D385" s="922"/>
      <c r="E385" s="922"/>
      <c r="F385" s="924"/>
      <c r="G385" s="92"/>
      <c r="H385" s="396"/>
      <c r="I385" s="922"/>
      <c r="J385" s="915"/>
      <c r="K385" s="915"/>
      <c r="L385" s="915"/>
      <c r="M385" s="915"/>
      <c r="N385" s="915"/>
      <c r="O385" s="915"/>
      <c r="P385" s="915"/>
      <c r="Q385" s="484"/>
    </row>
    <row r="386" spans="1:17" s="95" customFormat="1" ht="15.75" hidden="1" customHeight="1" outlineLevel="1">
      <c r="A386" s="484"/>
      <c r="B386" s="916">
        <v>125</v>
      </c>
      <c r="C386" s="925"/>
      <c r="D386" s="921"/>
      <c r="E386" s="921" t="s">
        <v>19</v>
      </c>
      <c r="F386" s="923" t="str">
        <f>VLOOKUP(E386,$S$14:$T$18,2,0)</f>
        <v>-</v>
      </c>
      <c r="G386" s="84"/>
      <c r="H386" s="395"/>
      <c r="I386" s="921"/>
      <c r="J386" s="913">
        <f t="shared" ref="J386" si="124">SUM(K386:O388)</f>
        <v>0</v>
      </c>
      <c r="K386" s="913"/>
      <c r="L386" s="913"/>
      <c r="M386" s="913"/>
      <c r="N386" s="913"/>
      <c r="O386" s="913"/>
      <c r="P386" s="913"/>
      <c r="Q386" s="484"/>
    </row>
    <row r="387" spans="1:17" s="95" customFormat="1" ht="15.75" hidden="1" customHeight="1" outlineLevel="1">
      <c r="A387" s="484"/>
      <c r="B387" s="916"/>
      <c r="C387" s="925"/>
      <c r="D387" s="921"/>
      <c r="E387" s="921"/>
      <c r="F387" s="923"/>
      <c r="G387" s="87"/>
      <c r="H387" s="395"/>
      <c r="I387" s="921"/>
      <c r="J387" s="914"/>
      <c r="K387" s="914"/>
      <c r="L387" s="914"/>
      <c r="M387" s="914"/>
      <c r="N387" s="914"/>
      <c r="O387" s="914"/>
      <c r="P387" s="914"/>
      <c r="Q387" s="484"/>
    </row>
    <row r="388" spans="1:17" s="95" customFormat="1" ht="15.75" hidden="1" customHeight="1" outlineLevel="1">
      <c r="A388" s="484"/>
      <c r="B388" s="917"/>
      <c r="C388" s="926"/>
      <c r="D388" s="922"/>
      <c r="E388" s="922"/>
      <c r="F388" s="924"/>
      <c r="G388" s="92"/>
      <c r="H388" s="396"/>
      <c r="I388" s="922"/>
      <c r="J388" s="915"/>
      <c r="K388" s="915"/>
      <c r="L388" s="915"/>
      <c r="M388" s="915"/>
      <c r="N388" s="915"/>
      <c r="O388" s="915"/>
      <c r="P388" s="915"/>
      <c r="Q388" s="484"/>
    </row>
    <row r="389" spans="1:17" s="95" customFormat="1" ht="15.75" hidden="1" customHeight="1" outlineLevel="1">
      <c r="A389" s="484"/>
      <c r="B389" s="916">
        <v>126</v>
      </c>
      <c r="C389" s="925"/>
      <c r="D389" s="921"/>
      <c r="E389" s="921" t="s">
        <v>19</v>
      </c>
      <c r="F389" s="923" t="str">
        <f>VLOOKUP(E389,$S$14:$T$18,2,0)</f>
        <v>-</v>
      </c>
      <c r="G389" s="84"/>
      <c r="H389" s="395"/>
      <c r="I389" s="921"/>
      <c r="J389" s="913">
        <f t="shared" ref="J389" si="125">SUM(K389:O391)</f>
        <v>0</v>
      </c>
      <c r="K389" s="913"/>
      <c r="L389" s="913"/>
      <c r="M389" s="913"/>
      <c r="N389" s="913"/>
      <c r="O389" s="913"/>
      <c r="P389" s="913"/>
      <c r="Q389" s="484"/>
    </row>
    <row r="390" spans="1:17" s="95" customFormat="1" ht="15.75" hidden="1" customHeight="1" outlineLevel="1">
      <c r="A390" s="484"/>
      <c r="B390" s="916"/>
      <c r="C390" s="925"/>
      <c r="D390" s="921"/>
      <c r="E390" s="921"/>
      <c r="F390" s="923"/>
      <c r="G390" s="87"/>
      <c r="H390" s="395"/>
      <c r="I390" s="921"/>
      <c r="J390" s="914"/>
      <c r="K390" s="914"/>
      <c r="L390" s="914"/>
      <c r="M390" s="914"/>
      <c r="N390" s="914"/>
      <c r="O390" s="914"/>
      <c r="P390" s="914"/>
      <c r="Q390" s="484"/>
    </row>
    <row r="391" spans="1:17" s="95" customFormat="1" ht="15.75" hidden="1" customHeight="1" outlineLevel="1">
      <c r="A391" s="484"/>
      <c r="B391" s="917"/>
      <c r="C391" s="926"/>
      <c r="D391" s="922"/>
      <c r="E391" s="922"/>
      <c r="F391" s="924"/>
      <c r="G391" s="92"/>
      <c r="H391" s="396"/>
      <c r="I391" s="922"/>
      <c r="J391" s="915"/>
      <c r="K391" s="915"/>
      <c r="L391" s="915"/>
      <c r="M391" s="915"/>
      <c r="N391" s="915"/>
      <c r="O391" s="915"/>
      <c r="P391" s="915"/>
      <c r="Q391" s="484"/>
    </row>
    <row r="392" spans="1:17" s="95" customFormat="1" ht="15.75" hidden="1" customHeight="1" outlineLevel="1">
      <c r="A392" s="484"/>
      <c r="B392" s="916">
        <v>127</v>
      </c>
      <c r="C392" s="925"/>
      <c r="D392" s="921"/>
      <c r="E392" s="921" t="s">
        <v>19</v>
      </c>
      <c r="F392" s="923" t="str">
        <f>VLOOKUP(E392,$S$14:$T$18,2,0)</f>
        <v>-</v>
      </c>
      <c r="G392" s="84"/>
      <c r="H392" s="395"/>
      <c r="I392" s="921"/>
      <c r="J392" s="913">
        <f t="shared" ref="J392" si="126">SUM(K392:O394)</f>
        <v>0</v>
      </c>
      <c r="K392" s="913"/>
      <c r="L392" s="913"/>
      <c r="M392" s="913"/>
      <c r="N392" s="913"/>
      <c r="O392" s="913"/>
      <c r="P392" s="913"/>
      <c r="Q392" s="484"/>
    </row>
    <row r="393" spans="1:17" s="95" customFormat="1" ht="15.75" hidden="1" customHeight="1" outlineLevel="1">
      <c r="A393" s="484"/>
      <c r="B393" s="916"/>
      <c r="C393" s="925"/>
      <c r="D393" s="921"/>
      <c r="E393" s="921"/>
      <c r="F393" s="923"/>
      <c r="G393" s="87"/>
      <c r="H393" s="395"/>
      <c r="I393" s="921"/>
      <c r="J393" s="914"/>
      <c r="K393" s="914"/>
      <c r="L393" s="914"/>
      <c r="M393" s="914"/>
      <c r="N393" s="914"/>
      <c r="O393" s="914"/>
      <c r="P393" s="914"/>
      <c r="Q393" s="484"/>
    </row>
    <row r="394" spans="1:17" s="95" customFormat="1" ht="15.75" hidden="1" customHeight="1" outlineLevel="1">
      <c r="A394" s="484"/>
      <c r="B394" s="917"/>
      <c r="C394" s="926"/>
      <c r="D394" s="922"/>
      <c r="E394" s="922"/>
      <c r="F394" s="924"/>
      <c r="G394" s="92"/>
      <c r="H394" s="396"/>
      <c r="I394" s="922"/>
      <c r="J394" s="915"/>
      <c r="K394" s="915"/>
      <c r="L394" s="915"/>
      <c r="M394" s="915"/>
      <c r="N394" s="915"/>
      <c r="O394" s="915"/>
      <c r="P394" s="915"/>
      <c r="Q394" s="484"/>
    </row>
    <row r="395" spans="1:17" s="95" customFormat="1" ht="15.75" hidden="1" customHeight="1" outlineLevel="1">
      <c r="A395" s="484"/>
      <c r="B395" s="916">
        <v>128</v>
      </c>
      <c r="C395" s="925"/>
      <c r="D395" s="921"/>
      <c r="E395" s="921" t="s">
        <v>19</v>
      </c>
      <c r="F395" s="923" t="str">
        <f>VLOOKUP(E395,$S$14:$T$18,2,0)</f>
        <v>-</v>
      </c>
      <c r="G395" s="84"/>
      <c r="H395" s="395"/>
      <c r="I395" s="921"/>
      <c r="J395" s="913">
        <f t="shared" ref="J395" si="127">SUM(K395:O397)</f>
        <v>0</v>
      </c>
      <c r="K395" s="913"/>
      <c r="L395" s="913"/>
      <c r="M395" s="913"/>
      <c r="N395" s="913"/>
      <c r="O395" s="913"/>
      <c r="P395" s="913"/>
      <c r="Q395" s="484"/>
    </row>
    <row r="396" spans="1:17" s="95" customFormat="1" ht="15.75" hidden="1" customHeight="1" outlineLevel="1">
      <c r="A396" s="484"/>
      <c r="B396" s="916"/>
      <c r="C396" s="925"/>
      <c r="D396" s="921"/>
      <c r="E396" s="921"/>
      <c r="F396" s="923"/>
      <c r="G396" s="87"/>
      <c r="H396" s="395"/>
      <c r="I396" s="921"/>
      <c r="J396" s="914"/>
      <c r="K396" s="914"/>
      <c r="L396" s="914"/>
      <c r="M396" s="914"/>
      <c r="N396" s="914"/>
      <c r="O396" s="914"/>
      <c r="P396" s="914"/>
      <c r="Q396" s="484"/>
    </row>
    <row r="397" spans="1:17" s="95" customFormat="1" ht="15.75" hidden="1" customHeight="1" outlineLevel="1">
      <c r="A397" s="484"/>
      <c r="B397" s="917"/>
      <c r="C397" s="926"/>
      <c r="D397" s="922"/>
      <c r="E397" s="922"/>
      <c r="F397" s="924"/>
      <c r="G397" s="92"/>
      <c r="H397" s="396"/>
      <c r="I397" s="922"/>
      <c r="J397" s="915"/>
      <c r="K397" s="915"/>
      <c r="L397" s="915"/>
      <c r="M397" s="915"/>
      <c r="N397" s="915"/>
      <c r="O397" s="915"/>
      <c r="P397" s="915"/>
      <c r="Q397" s="484"/>
    </row>
    <row r="398" spans="1:17" s="95" customFormat="1" ht="15.75" hidden="1" customHeight="1" outlineLevel="1">
      <c r="A398" s="484"/>
      <c r="B398" s="916">
        <v>129</v>
      </c>
      <c r="C398" s="925"/>
      <c r="D398" s="921"/>
      <c r="E398" s="921" t="s">
        <v>19</v>
      </c>
      <c r="F398" s="923" t="str">
        <f>VLOOKUP(E398,$S$14:$T$18,2,0)</f>
        <v>-</v>
      </c>
      <c r="G398" s="84"/>
      <c r="H398" s="395"/>
      <c r="I398" s="921"/>
      <c r="J398" s="913">
        <f t="shared" ref="J398" si="128">SUM(K398:O400)</f>
        <v>0</v>
      </c>
      <c r="K398" s="913"/>
      <c r="L398" s="913"/>
      <c r="M398" s="913"/>
      <c r="N398" s="913"/>
      <c r="O398" s="913"/>
      <c r="P398" s="913"/>
      <c r="Q398" s="484"/>
    </row>
    <row r="399" spans="1:17" s="95" customFormat="1" ht="15.75" hidden="1" customHeight="1" outlineLevel="1">
      <c r="A399" s="484"/>
      <c r="B399" s="916"/>
      <c r="C399" s="925"/>
      <c r="D399" s="921"/>
      <c r="E399" s="921"/>
      <c r="F399" s="923"/>
      <c r="G399" s="87"/>
      <c r="H399" s="395"/>
      <c r="I399" s="921"/>
      <c r="J399" s="914"/>
      <c r="K399" s="914"/>
      <c r="L399" s="914"/>
      <c r="M399" s="914"/>
      <c r="N399" s="914"/>
      <c r="O399" s="914"/>
      <c r="P399" s="914"/>
      <c r="Q399" s="484"/>
    </row>
    <row r="400" spans="1:17" s="95" customFormat="1" ht="15.75" hidden="1" customHeight="1" outlineLevel="1">
      <c r="A400" s="484"/>
      <c r="B400" s="917"/>
      <c r="C400" s="926"/>
      <c r="D400" s="922"/>
      <c r="E400" s="922"/>
      <c r="F400" s="924"/>
      <c r="G400" s="92"/>
      <c r="H400" s="396"/>
      <c r="I400" s="922"/>
      <c r="J400" s="915"/>
      <c r="K400" s="915"/>
      <c r="L400" s="915"/>
      <c r="M400" s="915"/>
      <c r="N400" s="915"/>
      <c r="O400" s="915"/>
      <c r="P400" s="915"/>
      <c r="Q400" s="484"/>
    </row>
    <row r="401" spans="1:17" s="95" customFormat="1" ht="15.75" hidden="1" customHeight="1" outlineLevel="1">
      <c r="A401" s="484"/>
      <c r="B401" s="916">
        <v>130</v>
      </c>
      <c r="C401" s="925"/>
      <c r="D401" s="921"/>
      <c r="E401" s="921" t="s">
        <v>19</v>
      </c>
      <c r="F401" s="923" t="str">
        <f>VLOOKUP(E401,$S$14:$T$18,2,0)</f>
        <v>-</v>
      </c>
      <c r="G401" s="84"/>
      <c r="H401" s="395"/>
      <c r="I401" s="921"/>
      <c r="J401" s="913">
        <f t="shared" ref="J401" si="129">SUM(K401:O403)</f>
        <v>0</v>
      </c>
      <c r="K401" s="913"/>
      <c r="L401" s="913"/>
      <c r="M401" s="913"/>
      <c r="N401" s="913"/>
      <c r="O401" s="913"/>
      <c r="P401" s="913"/>
      <c r="Q401" s="484"/>
    </row>
    <row r="402" spans="1:17" s="95" customFormat="1" ht="15.75" hidden="1" customHeight="1" outlineLevel="1">
      <c r="A402" s="484"/>
      <c r="B402" s="916"/>
      <c r="C402" s="925"/>
      <c r="D402" s="921"/>
      <c r="E402" s="921"/>
      <c r="F402" s="923"/>
      <c r="G402" s="87"/>
      <c r="H402" s="395"/>
      <c r="I402" s="921"/>
      <c r="J402" s="914"/>
      <c r="K402" s="914"/>
      <c r="L402" s="914"/>
      <c r="M402" s="914"/>
      <c r="N402" s="914"/>
      <c r="O402" s="914"/>
      <c r="P402" s="914"/>
      <c r="Q402" s="484"/>
    </row>
    <row r="403" spans="1:17" s="95" customFormat="1" ht="15.75" hidden="1" customHeight="1" outlineLevel="1">
      <c r="A403" s="484"/>
      <c r="B403" s="917"/>
      <c r="C403" s="926"/>
      <c r="D403" s="922"/>
      <c r="E403" s="922"/>
      <c r="F403" s="924"/>
      <c r="G403" s="92"/>
      <c r="H403" s="396"/>
      <c r="I403" s="922"/>
      <c r="J403" s="915"/>
      <c r="K403" s="915"/>
      <c r="L403" s="915"/>
      <c r="M403" s="915"/>
      <c r="N403" s="915"/>
      <c r="O403" s="915"/>
      <c r="P403" s="915"/>
      <c r="Q403" s="484"/>
    </row>
    <row r="404" spans="1:17" s="95" customFormat="1" ht="15.75" hidden="1" customHeight="1" outlineLevel="1">
      <c r="A404" s="484"/>
      <c r="B404" s="916">
        <v>131</v>
      </c>
      <c r="C404" s="925"/>
      <c r="D404" s="921"/>
      <c r="E404" s="921" t="s">
        <v>19</v>
      </c>
      <c r="F404" s="923" t="str">
        <f>VLOOKUP(E404,$S$14:$T$18,2,0)</f>
        <v>-</v>
      </c>
      <c r="G404" s="84"/>
      <c r="H404" s="395"/>
      <c r="I404" s="921"/>
      <c r="J404" s="913">
        <f t="shared" ref="J404" si="130">SUM(K404:O406)</f>
        <v>0</v>
      </c>
      <c r="K404" s="913"/>
      <c r="L404" s="913"/>
      <c r="M404" s="913"/>
      <c r="N404" s="913"/>
      <c r="O404" s="913"/>
      <c r="P404" s="913"/>
      <c r="Q404" s="484"/>
    </row>
    <row r="405" spans="1:17" s="95" customFormat="1" ht="15.75" hidden="1" customHeight="1" outlineLevel="1">
      <c r="A405" s="484"/>
      <c r="B405" s="916"/>
      <c r="C405" s="925"/>
      <c r="D405" s="921"/>
      <c r="E405" s="921"/>
      <c r="F405" s="923"/>
      <c r="G405" s="87"/>
      <c r="H405" s="395"/>
      <c r="I405" s="921"/>
      <c r="J405" s="914"/>
      <c r="K405" s="914"/>
      <c r="L405" s="914"/>
      <c r="M405" s="914"/>
      <c r="N405" s="914"/>
      <c r="O405" s="914"/>
      <c r="P405" s="914"/>
      <c r="Q405" s="484"/>
    </row>
    <row r="406" spans="1:17" s="95" customFormat="1" ht="15.75" hidden="1" customHeight="1" outlineLevel="1">
      <c r="A406" s="484"/>
      <c r="B406" s="917"/>
      <c r="C406" s="926"/>
      <c r="D406" s="922"/>
      <c r="E406" s="922"/>
      <c r="F406" s="924"/>
      <c r="G406" s="92"/>
      <c r="H406" s="396"/>
      <c r="I406" s="922"/>
      <c r="J406" s="915"/>
      <c r="K406" s="915"/>
      <c r="L406" s="915"/>
      <c r="M406" s="915"/>
      <c r="N406" s="915"/>
      <c r="O406" s="915"/>
      <c r="P406" s="915"/>
      <c r="Q406" s="484"/>
    </row>
    <row r="407" spans="1:17" s="95" customFormat="1" ht="15.75" hidden="1" customHeight="1" outlineLevel="1">
      <c r="A407" s="484"/>
      <c r="B407" s="916">
        <v>132</v>
      </c>
      <c r="C407" s="925"/>
      <c r="D407" s="921"/>
      <c r="E407" s="921" t="s">
        <v>19</v>
      </c>
      <c r="F407" s="923" t="str">
        <f>VLOOKUP(E407,$S$14:$T$18,2,0)</f>
        <v>-</v>
      </c>
      <c r="G407" s="84"/>
      <c r="H407" s="395"/>
      <c r="I407" s="921"/>
      <c r="J407" s="913">
        <f t="shared" ref="J407" si="131">SUM(K407:O409)</f>
        <v>0</v>
      </c>
      <c r="K407" s="913"/>
      <c r="L407" s="913"/>
      <c r="M407" s="913"/>
      <c r="N407" s="913"/>
      <c r="O407" s="913"/>
      <c r="P407" s="913"/>
      <c r="Q407" s="484"/>
    </row>
    <row r="408" spans="1:17" s="95" customFormat="1" ht="15.75" hidden="1" customHeight="1" outlineLevel="1">
      <c r="A408" s="484"/>
      <c r="B408" s="916"/>
      <c r="C408" s="925"/>
      <c r="D408" s="921"/>
      <c r="E408" s="921"/>
      <c r="F408" s="923"/>
      <c r="G408" s="87"/>
      <c r="H408" s="395"/>
      <c r="I408" s="921"/>
      <c r="J408" s="914"/>
      <c r="K408" s="914"/>
      <c r="L408" s="914"/>
      <c r="M408" s="914"/>
      <c r="N408" s="914"/>
      <c r="O408" s="914"/>
      <c r="P408" s="914"/>
      <c r="Q408" s="484"/>
    </row>
    <row r="409" spans="1:17" s="95" customFormat="1" ht="15.75" hidden="1" customHeight="1" outlineLevel="1">
      <c r="A409" s="484"/>
      <c r="B409" s="917"/>
      <c r="C409" s="926"/>
      <c r="D409" s="922"/>
      <c r="E409" s="922"/>
      <c r="F409" s="924"/>
      <c r="G409" s="92"/>
      <c r="H409" s="396"/>
      <c r="I409" s="922"/>
      <c r="J409" s="915"/>
      <c r="K409" s="915"/>
      <c r="L409" s="915"/>
      <c r="M409" s="915"/>
      <c r="N409" s="915"/>
      <c r="O409" s="915"/>
      <c r="P409" s="915"/>
      <c r="Q409" s="484"/>
    </row>
    <row r="410" spans="1:17" s="95" customFormat="1" ht="15.75" hidden="1" customHeight="1" outlineLevel="1">
      <c r="A410" s="484"/>
      <c r="B410" s="916">
        <v>133</v>
      </c>
      <c r="C410" s="925"/>
      <c r="D410" s="921"/>
      <c r="E410" s="921" t="s">
        <v>19</v>
      </c>
      <c r="F410" s="923" t="str">
        <f>VLOOKUP(E410,$S$14:$T$18,2,0)</f>
        <v>-</v>
      </c>
      <c r="G410" s="84"/>
      <c r="H410" s="395"/>
      <c r="I410" s="921"/>
      <c r="J410" s="913">
        <f t="shared" ref="J410" si="132">SUM(K410:O412)</f>
        <v>0</v>
      </c>
      <c r="K410" s="913"/>
      <c r="L410" s="913"/>
      <c r="M410" s="913"/>
      <c r="N410" s="913"/>
      <c r="O410" s="913"/>
      <c r="P410" s="913"/>
      <c r="Q410" s="484"/>
    </row>
    <row r="411" spans="1:17" s="95" customFormat="1" ht="15.75" hidden="1" customHeight="1" outlineLevel="1">
      <c r="A411" s="484"/>
      <c r="B411" s="916"/>
      <c r="C411" s="925"/>
      <c r="D411" s="921"/>
      <c r="E411" s="921"/>
      <c r="F411" s="923"/>
      <c r="G411" s="87"/>
      <c r="H411" s="395"/>
      <c r="I411" s="921"/>
      <c r="J411" s="914"/>
      <c r="K411" s="914"/>
      <c r="L411" s="914"/>
      <c r="M411" s="914"/>
      <c r="N411" s="914"/>
      <c r="O411" s="914"/>
      <c r="P411" s="914"/>
      <c r="Q411" s="484"/>
    </row>
    <row r="412" spans="1:17" s="95" customFormat="1" ht="15.75" hidden="1" customHeight="1" outlineLevel="1">
      <c r="A412" s="484"/>
      <c r="B412" s="917"/>
      <c r="C412" s="926"/>
      <c r="D412" s="922"/>
      <c r="E412" s="922"/>
      <c r="F412" s="924"/>
      <c r="G412" s="92"/>
      <c r="H412" s="396"/>
      <c r="I412" s="922"/>
      <c r="J412" s="915"/>
      <c r="K412" s="915"/>
      <c r="L412" s="915"/>
      <c r="M412" s="915"/>
      <c r="N412" s="915"/>
      <c r="O412" s="915"/>
      <c r="P412" s="915"/>
      <c r="Q412" s="484"/>
    </row>
    <row r="413" spans="1:17" s="95" customFormat="1" ht="15.75" hidden="1" customHeight="1" outlineLevel="1">
      <c r="A413" s="484"/>
      <c r="B413" s="916">
        <v>134</v>
      </c>
      <c r="C413" s="925"/>
      <c r="D413" s="921"/>
      <c r="E413" s="921" t="s">
        <v>19</v>
      </c>
      <c r="F413" s="923" t="str">
        <f>VLOOKUP(E413,$S$14:$T$18,2,0)</f>
        <v>-</v>
      </c>
      <c r="G413" s="84"/>
      <c r="H413" s="395"/>
      <c r="I413" s="921"/>
      <c r="J413" s="913">
        <f t="shared" ref="J413" si="133">SUM(K413:O415)</f>
        <v>0</v>
      </c>
      <c r="K413" s="913"/>
      <c r="L413" s="913"/>
      <c r="M413" s="913"/>
      <c r="N413" s="913"/>
      <c r="O413" s="913"/>
      <c r="P413" s="913"/>
      <c r="Q413" s="484"/>
    </row>
    <row r="414" spans="1:17" s="95" customFormat="1" ht="15.75" hidden="1" customHeight="1" outlineLevel="1">
      <c r="A414" s="484"/>
      <c r="B414" s="916"/>
      <c r="C414" s="925"/>
      <c r="D414" s="921"/>
      <c r="E414" s="921"/>
      <c r="F414" s="923"/>
      <c r="G414" s="87"/>
      <c r="H414" s="395"/>
      <c r="I414" s="921"/>
      <c r="J414" s="914"/>
      <c r="K414" s="914"/>
      <c r="L414" s="914"/>
      <c r="M414" s="914"/>
      <c r="N414" s="914"/>
      <c r="O414" s="914"/>
      <c r="P414" s="914"/>
      <c r="Q414" s="484"/>
    </row>
    <row r="415" spans="1:17" s="95" customFormat="1" ht="15.75" hidden="1" customHeight="1" outlineLevel="1">
      <c r="A415" s="484"/>
      <c r="B415" s="917"/>
      <c r="C415" s="926"/>
      <c r="D415" s="922"/>
      <c r="E415" s="922"/>
      <c r="F415" s="924"/>
      <c r="G415" s="92"/>
      <c r="H415" s="396"/>
      <c r="I415" s="922"/>
      <c r="J415" s="915"/>
      <c r="K415" s="915"/>
      <c r="L415" s="915"/>
      <c r="M415" s="915"/>
      <c r="N415" s="915"/>
      <c r="O415" s="915"/>
      <c r="P415" s="915"/>
      <c r="Q415" s="484"/>
    </row>
    <row r="416" spans="1:17" s="95" customFormat="1" ht="15.75" hidden="1" customHeight="1" outlineLevel="1">
      <c r="A416" s="484"/>
      <c r="B416" s="916">
        <v>135</v>
      </c>
      <c r="C416" s="925"/>
      <c r="D416" s="921"/>
      <c r="E416" s="921" t="s">
        <v>19</v>
      </c>
      <c r="F416" s="923" t="str">
        <f>VLOOKUP(E416,$S$14:$T$18,2,0)</f>
        <v>-</v>
      </c>
      <c r="G416" s="84"/>
      <c r="H416" s="395"/>
      <c r="I416" s="921"/>
      <c r="J416" s="913">
        <f t="shared" ref="J416" si="134">SUM(K416:O418)</f>
        <v>0</v>
      </c>
      <c r="K416" s="913"/>
      <c r="L416" s="913"/>
      <c r="M416" s="913"/>
      <c r="N416" s="913"/>
      <c r="O416" s="913"/>
      <c r="P416" s="913"/>
      <c r="Q416" s="484"/>
    </row>
    <row r="417" spans="1:17" s="95" customFormat="1" ht="15.75" hidden="1" customHeight="1" outlineLevel="1">
      <c r="A417" s="484"/>
      <c r="B417" s="916"/>
      <c r="C417" s="925"/>
      <c r="D417" s="921"/>
      <c r="E417" s="921"/>
      <c r="F417" s="923"/>
      <c r="G417" s="87"/>
      <c r="H417" s="395"/>
      <c r="I417" s="921"/>
      <c r="J417" s="914"/>
      <c r="K417" s="914"/>
      <c r="L417" s="914"/>
      <c r="M417" s="914"/>
      <c r="N417" s="914"/>
      <c r="O417" s="914"/>
      <c r="P417" s="914"/>
      <c r="Q417" s="484"/>
    </row>
    <row r="418" spans="1:17" s="95" customFormat="1" ht="15.75" hidden="1" customHeight="1" outlineLevel="1">
      <c r="A418" s="484"/>
      <c r="B418" s="917"/>
      <c r="C418" s="926"/>
      <c r="D418" s="922"/>
      <c r="E418" s="922"/>
      <c r="F418" s="924"/>
      <c r="G418" s="92"/>
      <c r="H418" s="396"/>
      <c r="I418" s="922"/>
      <c r="J418" s="915"/>
      <c r="K418" s="915"/>
      <c r="L418" s="915"/>
      <c r="M418" s="915"/>
      <c r="N418" s="915"/>
      <c r="O418" s="915"/>
      <c r="P418" s="915"/>
      <c r="Q418" s="484"/>
    </row>
    <row r="419" spans="1:17" s="95" customFormat="1" ht="15.75" hidden="1" customHeight="1" outlineLevel="1">
      <c r="A419" s="484"/>
      <c r="B419" s="916">
        <v>136</v>
      </c>
      <c r="C419" s="925"/>
      <c r="D419" s="921"/>
      <c r="E419" s="921" t="s">
        <v>19</v>
      </c>
      <c r="F419" s="923" t="str">
        <f>VLOOKUP(E419,$S$14:$T$18,2,0)</f>
        <v>-</v>
      </c>
      <c r="G419" s="84"/>
      <c r="H419" s="395"/>
      <c r="I419" s="921"/>
      <c r="J419" s="913">
        <f t="shared" ref="J419" si="135">SUM(K419:O421)</f>
        <v>0</v>
      </c>
      <c r="K419" s="913"/>
      <c r="L419" s="913"/>
      <c r="M419" s="913"/>
      <c r="N419" s="913"/>
      <c r="O419" s="913"/>
      <c r="P419" s="913"/>
      <c r="Q419" s="484"/>
    </row>
    <row r="420" spans="1:17" s="95" customFormat="1" ht="15.75" hidden="1" customHeight="1" outlineLevel="1">
      <c r="A420" s="484"/>
      <c r="B420" s="916"/>
      <c r="C420" s="925"/>
      <c r="D420" s="921"/>
      <c r="E420" s="921"/>
      <c r="F420" s="923"/>
      <c r="G420" s="87"/>
      <c r="H420" s="395"/>
      <c r="I420" s="921"/>
      <c r="J420" s="914"/>
      <c r="K420" s="914"/>
      <c r="L420" s="914"/>
      <c r="M420" s="914"/>
      <c r="N420" s="914"/>
      <c r="O420" s="914"/>
      <c r="P420" s="914"/>
      <c r="Q420" s="484"/>
    </row>
    <row r="421" spans="1:17" s="95" customFormat="1" ht="15.75" hidden="1" customHeight="1" outlineLevel="1">
      <c r="A421" s="484"/>
      <c r="B421" s="917"/>
      <c r="C421" s="926"/>
      <c r="D421" s="922"/>
      <c r="E421" s="922"/>
      <c r="F421" s="924"/>
      <c r="G421" s="92"/>
      <c r="H421" s="396"/>
      <c r="I421" s="922"/>
      <c r="J421" s="915"/>
      <c r="K421" s="915"/>
      <c r="L421" s="915"/>
      <c r="M421" s="915"/>
      <c r="N421" s="915"/>
      <c r="O421" s="915"/>
      <c r="P421" s="915"/>
      <c r="Q421" s="484"/>
    </row>
    <row r="422" spans="1:17" s="95" customFormat="1" ht="15.75" hidden="1" customHeight="1" outlineLevel="1">
      <c r="A422" s="484"/>
      <c r="B422" s="916">
        <v>137</v>
      </c>
      <c r="C422" s="925"/>
      <c r="D422" s="921"/>
      <c r="E422" s="921" t="s">
        <v>19</v>
      </c>
      <c r="F422" s="923" t="str">
        <f>VLOOKUP(E422,$S$14:$T$18,2,0)</f>
        <v>-</v>
      </c>
      <c r="G422" s="84"/>
      <c r="H422" s="395"/>
      <c r="I422" s="921"/>
      <c r="J422" s="913">
        <f t="shared" ref="J422" si="136">SUM(K422:O424)</f>
        <v>0</v>
      </c>
      <c r="K422" s="913"/>
      <c r="L422" s="913"/>
      <c r="M422" s="913"/>
      <c r="N422" s="913"/>
      <c r="O422" s="913"/>
      <c r="P422" s="913"/>
      <c r="Q422" s="484"/>
    </row>
    <row r="423" spans="1:17" s="95" customFormat="1" ht="15.75" hidden="1" customHeight="1" outlineLevel="1">
      <c r="A423" s="484"/>
      <c r="B423" s="916"/>
      <c r="C423" s="925"/>
      <c r="D423" s="921"/>
      <c r="E423" s="921"/>
      <c r="F423" s="923"/>
      <c r="G423" s="87"/>
      <c r="H423" s="395"/>
      <c r="I423" s="921"/>
      <c r="J423" s="914"/>
      <c r="K423" s="914"/>
      <c r="L423" s="914"/>
      <c r="M423" s="914"/>
      <c r="N423" s="914"/>
      <c r="O423" s="914"/>
      <c r="P423" s="914"/>
      <c r="Q423" s="484"/>
    </row>
    <row r="424" spans="1:17" s="95" customFormat="1" ht="15.75" hidden="1" customHeight="1" outlineLevel="1">
      <c r="A424" s="484"/>
      <c r="B424" s="917"/>
      <c r="C424" s="926"/>
      <c r="D424" s="922"/>
      <c r="E424" s="922"/>
      <c r="F424" s="924"/>
      <c r="G424" s="92"/>
      <c r="H424" s="396"/>
      <c r="I424" s="922"/>
      <c r="J424" s="915"/>
      <c r="K424" s="915"/>
      <c r="L424" s="915"/>
      <c r="M424" s="915"/>
      <c r="N424" s="915"/>
      <c r="O424" s="915"/>
      <c r="P424" s="915"/>
      <c r="Q424" s="484"/>
    </row>
    <row r="425" spans="1:17" s="95" customFormat="1" ht="15.75" hidden="1" customHeight="1" outlineLevel="1">
      <c r="A425" s="484"/>
      <c r="B425" s="916">
        <v>138</v>
      </c>
      <c r="C425" s="925"/>
      <c r="D425" s="921"/>
      <c r="E425" s="921" t="s">
        <v>19</v>
      </c>
      <c r="F425" s="923" t="str">
        <f>VLOOKUP(E425,$S$14:$T$18,2,0)</f>
        <v>-</v>
      </c>
      <c r="G425" s="84"/>
      <c r="H425" s="395"/>
      <c r="I425" s="921"/>
      <c r="J425" s="913">
        <f t="shared" ref="J425" si="137">SUM(K425:O427)</f>
        <v>0</v>
      </c>
      <c r="K425" s="913"/>
      <c r="L425" s="913"/>
      <c r="M425" s="913"/>
      <c r="N425" s="913"/>
      <c r="O425" s="913"/>
      <c r="P425" s="913"/>
      <c r="Q425" s="484"/>
    </row>
    <row r="426" spans="1:17" s="95" customFormat="1" ht="15.75" hidden="1" customHeight="1" outlineLevel="1">
      <c r="A426" s="484"/>
      <c r="B426" s="916"/>
      <c r="C426" s="925"/>
      <c r="D426" s="921"/>
      <c r="E426" s="921"/>
      <c r="F426" s="923"/>
      <c r="G426" s="87"/>
      <c r="H426" s="395"/>
      <c r="I426" s="921"/>
      <c r="J426" s="914"/>
      <c r="K426" s="914"/>
      <c r="L426" s="914"/>
      <c r="M426" s="914"/>
      <c r="N426" s="914"/>
      <c r="O426" s="914"/>
      <c r="P426" s="914"/>
      <c r="Q426" s="484"/>
    </row>
    <row r="427" spans="1:17" s="95" customFormat="1" ht="15.75" hidden="1" customHeight="1" outlineLevel="1">
      <c r="A427" s="484"/>
      <c r="B427" s="917"/>
      <c r="C427" s="926"/>
      <c r="D427" s="922"/>
      <c r="E427" s="922"/>
      <c r="F427" s="924"/>
      <c r="G427" s="92"/>
      <c r="H427" s="396"/>
      <c r="I427" s="922"/>
      <c r="J427" s="915"/>
      <c r="K427" s="915"/>
      <c r="L427" s="915"/>
      <c r="M427" s="915"/>
      <c r="N427" s="915"/>
      <c r="O427" s="915"/>
      <c r="P427" s="915"/>
      <c r="Q427" s="484"/>
    </row>
    <row r="428" spans="1:17" s="95" customFormat="1" ht="15.75" hidden="1" customHeight="1" outlineLevel="1">
      <c r="A428" s="484"/>
      <c r="B428" s="916">
        <v>139</v>
      </c>
      <c r="C428" s="925"/>
      <c r="D428" s="921"/>
      <c r="E428" s="921" t="s">
        <v>19</v>
      </c>
      <c r="F428" s="923" t="str">
        <f>VLOOKUP(E428,$S$14:$T$18,2,0)</f>
        <v>-</v>
      </c>
      <c r="G428" s="84"/>
      <c r="H428" s="395"/>
      <c r="I428" s="921"/>
      <c r="J428" s="913">
        <f t="shared" ref="J428" si="138">SUM(K428:O430)</f>
        <v>0</v>
      </c>
      <c r="K428" s="913"/>
      <c r="L428" s="913"/>
      <c r="M428" s="913"/>
      <c r="N428" s="913"/>
      <c r="O428" s="913"/>
      <c r="P428" s="913"/>
      <c r="Q428" s="484"/>
    </row>
    <row r="429" spans="1:17" s="95" customFormat="1" ht="15.75" hidden="1" customHeight="1" outlineLevel="1">
      <c r="A429" s="484"/>
      <c r="B429" s="916"/>
      <c r="C429" s="925"/>
      <c r="D429" s="921"/>
      <c r="E429" s="921"/>
      <c r="F429" s="923"/>
      <c r="G429" s="87"/>
      <c r="H429" s="395"/>
      <c r="I429" s="921"/>
      <c r="J429" s="914"/>
      <c r="K429" s="914"/>
      <c r="L429" s="914"/>
      <c r="M429" s="914"/>
      <c r="N429" s="914"/>
      <c r="O429" s="914"/>
      <c r="P429" s="914"/>
      <c r="Q429" s="484"/>
    </row>
    <row r="430" spans="1:17" s="95" customFormat="1" ht="15.75" hidden="1" customHeight="1" outlineLevel="1">
      <c r="A430" s="484"/>
      <c r="B430" s="917"/>
      <c r="C430" s="926"/>
      <c r="D430" s="922"/>
      <c r="E430" s="922"/>
      <c r="F430" s="924"/>
      <c r="G430" s="92"/>
      <c r="H430" s="396"/>
      <c r="I430" s="922"/>
      <c r="J430" s="915"/>
      <c r="K430" s="915"/>
      <c r="L430" s="915"/>
      <c r="M430" s="915"/>
      <c r="N430" s="915"/>
      <c r="O430" s="915"/>
      <c r="P430" s="915"/>
      <c r="Q430" s="484"/>
    </row>
    <row r="431" spans="1:17" s="95" customFormat="1" ht="15.75" hidden="1" customHeight="1" outlineLevel="1">
      <c r="A431" s="484"/>
      <c r="B431" s="916">
        <v>140</v>
      </c>
      <c r="C431" s="925"/>
      <c r="D431" s="921"/>
      <c r="E431" s="921" t="s">
        <v>19</v>
      </c>
      <c r="F431" s="923" t="str">
        <f>VLOOKUP(E431,$S$14:$T$18,2,0)</f>
        <v>-</v>
      </c>
      <c r="G431" s="84"/>
      <c r="H431" s="395"/>
      <c r="I431" s="921"/>
      <c r="J431" s="913">
        <f t="shared" ref="J431" si="139">SUM(K431:O433)</f>
        <v>0</v>
      </c>
      <c r="K431" s="913"/>
      <c r="L431" s="913"/>
      <c r="M431" s="913"/>
      <c r="N431" s="913"/>
      <c r="O431" s="913"/>
      <c r="P431" s="913"/>
      <c r="Q431" s="484"/>
    </row>
    <row r="432" spans="1:17" s="95" customFormat="1" ht="15.75" hidden="1" customHeight="1" outlineLevel="1">
      <c r="A432" s="484"/>
      <c r="B432" s="916"/>
      <c r="C432" s="925"/>
      <c r="D432" s="921"/>
      <c r="E432" s="921"/>
      <c r="F432" s="923"/>
      <c r="G432" s="87"/>
      <c r="H432" s="395"/>
      <c r="I432" s="921"/>
      <c r="J432" s="914"/>
      <c r="K432" s="914"/>
      <c r="L432" s="914"/>
      <c r="M432" s="914"/>
      <c r="N432" s="914"/>
      <c r="O432" s="914"/>
      <c r="P432" s="914"/>
      <c r="Q432" s="484"/>
    </row>
    <row r="433" spans="1:17" s="95" customFormat="1" ht="15.75" hidden="1" customHeight="1" outlineLevel="1">
      <c r="A433" s="484"/>
      <c r="B433" s="917"/>
      <c r="C433" s="926"/>
      <c r="D433" s="922"/>
      <c r="E433" s="922"/>
      <c r="F433" s="924"/>
      <c r="G433" s="92"/>
      <c r="H433" s="396"/>
      <c r="I433" s="922"/>
      <c r="J433" s="915"/>
      <c r="K433" s="915"/>
      <c r="L433" s="915"/>
      <c r="M433" s="915"/>
      <c r="N433" s="915"/>
      <c r="O433" s="915"/>
      <c r="P433" s="915"/>
      <c r="Q433" s="484"/>
    </row>
    <row r="434" spans="1:17" s="95" customFormat="1" ht="15.75" hidden="1" customHeight="1" outlineLevel="1">
      <c r="A434" s="484"/>
      <c r="B434" s="916">
        <v>141</v>
      </c>
      <c r="C434" s="925"/>
      <c r="D434" s="921"/>
      <c r="E434" s="921" t="s">
        <v>19</v>
      </c>
      <c r="F434" s="923" t="str">
        <f>VLOOKUP(E434,$S$14:$T$18,2,0)</f>
        <v>-</v>
      </c>
      <c r="G434" s="84"/>
      <c r="H434" s="395"/>
      <c r="I434" s="921"/>
      <c r="J434" s="913">
        <f t="shared" ref="J434" si="140">SUM(K434:O436)</f>
        <v>0</v>
      </c>
      <c r="K434" s="913"/>
      <c r="L434" s="913"/>
      <c r="M434" s="913"/>
      <c r="N434" s="913"/>
      <c r="O434" s="913"/>
      <c r="P434" s="913"/>
      <c r="Q434" s="484"/>
    </row>
    <row r="435" spans="1:17" s="95" customFormat="1" ht="15.75" hidden="1" customHeight="1" outlineLevel="1">
      <c r="A435" s="484"/>
      <c r="B435" s="916"/>
      <c r="C435" s="925"/>
      <c r="D435" s="921"/>
      <c r="E435" s="921"/>
      <c r="F435" s="923"/>
      <c r="G435" s="87"/>
      <c r="H435" s="395"/>
      <c r="I435" s="921"/>
      <c r="J435" s="914"/>
      <c r="K435" s="914"/>
      <c r="L435" s="914"/>
      <c r="M435" s="914"/>
      <c r="N435" s="914"/>
      <c r="O435" s="914"/>
      <c r="P435" s="914"/>
      <c r="Q435" s="484"/>
    </row>
    <row r="436" spans="1:17" s="95" customFormat="1" ht="15.75" hidden="1" customHeight="1" outlineLevel="1">
      <c r="A436" s="484"/>
      <c r="B436" s="917"/>
      <c r="C436" s="926"/>
      <c r="D436" s="922"/>
      <c r="E436" s="922"/>
      <c r="F436" s="924"/>
      <c r="G436" s="92"/>
      <c r="H436" s="396"/>
      <c r="I436" s="922"/>
      <c r="J436" s="915"/>
      <c r="K436" s="915"/>
      <c r="L436" s="915"/>
      <c r="M436" s="915"/>
      <c r="N436" s="915"/>
      <c r="O436" s="915"/>
      <c r="P436" s="915"/>
      <c r="Q436" s="484"/>
    </row>
    <row r="437" spans="1:17" s="95" customFormat="1" ht="15.75" hidden="1" customHeight="1" outlineLevel="1">
      <c r="A437" s="484"/>
      <c r="B437" s="916">
        <v>142</v>
      </c>
      <c r="C437" s="925"/>
      <c r="D437" s="921"/>
      <c r="E437" s="921" t="s">
        <v>19</v>
      </c>
      <c r="F437" s="923" t="str">
        <f>VLOOKUP(E437,$S$14:$T$18,2,0)</f>
        <v>-</v>
      </c>
      <c r="G437" s="84"/>
      <c r="H437" s="395"/>
      <c r="I437" s="921"/>
      <c r="J437" s="913">
        <f t="shared" ref="J437" si="141">SUM(K437:O439)</f>
        <v>0</v>
      </c>
      <c r="K437" s="913"/>
      <c r="L437" s="913"/>
      <c r="M437" s="913"/>
      <c r="N437" s="913"/>
      <c r="O437" s="913"/>
      <c r="P437" s="913"/>
      <c r="Q437" s="484"/>
    </row>
    <row r="438" spans="1:17" s="95" customFormat="1" ht="15.75" hidden="1" customHeight="1" outlineLevel="1">
      <c r="A438" s="484"/>
      <c r="B438" s="916"/>
      <c r="C438" s="925"/>
      <c r="D438" s="921"/>
      <c r="E438" s="921"/>
      <c r="F438" s="923"/>
      <c r="G438" s="87"/>
      <c r="H438" s="395"/>
      <c r="I438" s="921"/>
      <c r="J438" s="914"/>
      <c r="K438" s="914"/>
      <c r="L438" s="914"/>
      <c r="M438" s="914"/>
      <c r="N438" s="914"/>
      <c r="O438" s="914"/>
      <c r="P438" s="914"/>
      <c r="Q438" s="484"/>
    </row>
    <row r="439" spans="1:17" s="95" customFormat="1" ht="15.75" hidden="1" customHeight="1" outlineLevel="1">
      <c r="A439" s="484"/>
      <c r="B439" s="917"/>
      <c r="C439" s="926"/>
      <c r="D439" s="922"/>
      <c r="E439" s="922"/>
      <c r="F439" s="924"/>
      <c r="G439" s="92"/>
      <c r="H439" s="396"/>
      <c r="I439" s="922"/>
      <c r="J439" s="915"/>
      <c r="K439" s="915"/>
      <c r="L439" s="915"/>
      <c r="M439" s="915"/>
      <c r="N439" s="915"/>
      <c r="O439" s="915"/>
      <c r="P439" s="915"/>
      <c r="Q439" s="484"/>
    </row>
    <row r="440" spans="1:17" s="95" customFormat="1" ht="15.75" hidden="1" customHeight="1" outlineLevel="1">
      <c r="A440" s="484"/>
      <c r="B440" s="916">
        <v>143</v>
      </c>
      <c r="C440" s="925"/>
      <c r="D440" s="921"/>
      <c r="E440" s="921" t="s">
        <v>19</v>
      </c>
      <c r="F440" s="923" t="str">
        <f>VLOOKUP(E440,$S$14:$T$18,2,0)</f>
        <v>-</v>
      </c>
      <c r="G440" s="84"/>
      <c r="H440" s="395"/>
      <c r="I440" s="921"/>
      <c r="J440" s="913">
        <f t="shared" ref="J440" si="142">SUM(K440:O442)</f>
        <v>0</v>
      </c>
      <c r="K440" s="913"/>
      <c r="L440" s="913"/>
      <c r="M440" s="913"/>
      <c r="N440" s="913"/>
      <c r="O440" s="913"/>
      <c r="P440" s="913"/>
      <c r="Q440" s="484"/>
    </row>
    <row r="441" spans="1:17" s="95" customFormat="1" ht="15.75" hidden="1" customHeight="1" outlineLevel="1">
      <c r="A441" s="484"/>
      <c r="B441" s="916"/>
      <c r="C441" s="925"/>
      <c r="D441" s="921"/>
      <c r="E441" s="921"/>
      <c r="F441" s="923"/>
      <c r="G441" s="87"/>
      <c r="H441" s="395"/>
      <c r="I441" s="921"/>
      <c r="J441" s="914"/>
      <c r="K441" s="914"/>
      <c r="L441" s="914"/>
      <c r="M441" s="914"/>
      <c r="N441" s="914"/>
      <c r="O441" s="914"/>
      <c r="P441" s="914"/>
      <c r="Q441" s="484"/>
    </row>
    <row r="442" spans="1:17" s="95" customFormat="1" ht="15.75" hidden="1" customHeight="1" outlineLevel="1">
      <c r="A442" s="484"/>
      <c r="B442" s="917"/>
      <c r="C442" s="926"/>
      <c r="D442" s="922"/>
      <c r="E442" s="922"/>
      <c r="F442" s="924"/>
      <c r="G442" s="92"/>
      <c r="H442" s="396"/>
      <c r="I442" s="922"/>
      <c r="J442" s="915"/>
      <c r="K442" s="915"/>
      <c r="L442" s="915"/>
      <c r="M442" s="915"/>
      <c r="N442" s="915"/>
      <c r="O442" s="915"/>
      <c r="P442" s="915"/>
      <c r="Q442" s="484"/>
    </row>
    <row r="443" spans="1:17" s="95" customFormat="1" ht="15.75" hidden="1" customHeight="1" outlineLevel="1">
      <c r="A443" s="484"/>
      <c r="B443" s="916">
        <v>144</v>
      </c>
      <c r="C443" s="925"/>
      <c r="D443" s="921"/>
      <c r="E443" s="921" t="s">
        <v>19</v>
      </c>
      <c r="F443" s="923" t="str">
        <f>VLOOKUP(E443,$S$14:$T$18,2,0)</f>
        <v>-</v>
      </c>
      <c r="G443" s="84"/>
      <c r="H443" s="395"/>
      <c r="I443" s="921"/>
      <c r="J443" s="913">
        <f t="shared" ref="J443" si="143">SUM(K443:O445)</f>
        <v>0</v>
      </c>
      <c r="K443" s="913"/>
      <c r="L443" s="913"/>
      <c r="M443" s="913"/>
      <c r="N443" s="913"/>
      <c r="O443" s="913"/>
      <c r="P443" s="913"/>
      <c r="Q443" s="484"/>
    </row>
    <row r="444" spans="1:17" s="95" customFormat="1" ht="15.75" hidden="1" customHeight="1" outlineLevel="1">
      <c r="A444" s="484"/>
      <c r="B444" s="916"/>
      <c r="C444" s="925"/>
      <c r="D444" s="921"/>
      <c r="E444" s="921"/>
      <c r="F444" s="923"/>
      <c r="G444" s="87"/>
      <c r="H444" s="395"/>
      <c r="I444" s="921"/>
      <c r="J444" s="914"/>
      <c r="K444" s="914"/>
      <c r="L444" s="914"/>
      <c r="M444" s="914"/>
      <c r="N444" s="914"/>
      <c r="O444" s="914"/>
      <c r="P444" s="914"/>
      <c r="Q444" s="484"/>
    </row>
    <row r="445" spans="1:17" s="95" customFormat="1" ht="15.75" hidden="1" customHeight="1" outlineLevel="1">
      <c r="A445" s="484"/>
      <c r="B445" s="917"/>
      <c r="C445" s="926"/>
      <c r="D445" s="922"/>
      <c r="E445" s="922"/>
      <c r="F445" s="924"/>
      <c r="G445" s="92"/>
      <c r="H445" s="396"/>
      <c r="I445" s="922"/>
      <c r="J445" s="915"/>
      <c r="K445" s="915"/>
      <c r="L445" s="915"/>
      <c r="M445" s="915"/>
      <c r="N445" s="915"/>
      <c r="O445" s="915"/>
      <c r="P445" s="915"/>
      <c r="Q445" s="484"/>
    </row>
    <row r="446" spans="1:17" s="95" customFormat="1" ht="15.75" hidden="1" customHeight="1" outlineLevel="1">
      <c r="A446" s="484"/>
      <c r="B446" s="916">
        <v>145</v>
      </c>
      <c r="C446" s="925"/>
      <c r="D446" s="921"/>
      <c r="E446" s="921" t="s">
        <v>19</v>
      </c>
      <c r="F446" s="923" t="str">
        <f>VLOOKUP(E446,$S$14:$T$18,2,0)</f>
        <v>-</v>
      </c>
      <c r="G446" s="84"/>
      <c r="H446" s="395"/>
      <c r="I446" s="921"/>
      <c r="J446" s="913">
        <f t="shared" ref="J446" si="144">SUM(K446:O448)</f>
        <v>0</v>
      </c>
      <c r="K446" s="913"/>
      <c r="L446" s="913"/>
      <c r="M446" s="913"/>
      <c r="N446" s="913"/>
      <c r="O446" s="913"/>
      <c r="P446" s="913"/>
      <c r="Q446" s="484"/>
    </row>
    <row r="447" spans="1:17" s="95" customFormat="1" ht="15.75" hidden="1" customHeight="1" outlineLevel="1">
      <c r="A447" s="484"/>
      <c r="B447" s="916"/>
      <c r="C447" s="925"/>
      <c r="D447" s="921"/>
      <c r="E447" s="921"/>
      <c r="F447" s="923"/>
      <c r="G447" s="87"/>
      <c r="H447" s="395"/>
      <c r="I447" s="921"/>
      <c r="J447" s="914"/>
      <c r="K447" s="914"/>
      <c r="L447" s="914"/>
      <c r="M447" s="914"/>
      <c r="N447" s="914"/>
      <c r="O447" s="914"/>
      <c r="P447" s="914"/>
      <c r="Q447" s="484"/>
    </row>
    <row r="448" spans="1:17" s="95" customFormat="1" ht="15.75" hidden="1" customHeight="1" outlineLevel="1">
      <c r="A448" s="484"/>
      <c r="B448" s="917"/>
      <c r="C448" s="926"/>
      <c r="D448" s="922"/>
      <c r="E448" s="922"/>
      <c r="F448" s="924"/>
      <c r="G448" s="92"/>
      <c r="H448" s="396"/>
      <c r="I448" s="922"/>
      <c r="J448" s="915"/>
      <c r="K448" s="915"/>
      <c r="L448" s="915"/>
      <c r="M448" s="915"/>
      <c r="N448" s="915"/>
      <c r="O448" s="915"/>
      <c r="P448" s="915"/>
      <c r="Q448" s="484"/>
    </row>
    <row r="449" spans="1:17" s="95" customFormat="1" ht="15.75" hidden="1" customHeight="1" outlineLevel="1">
      <c r="A449" s="484"/>
      <c r="B449" s="916">
        <v>146</v>
      </c>
      <c r="C449" s="925"/>
      <c r="D449" s="921"/>
      <c r="E449" s="921" t="s">
        <v>19</v>
      </c>
      <c r="F449" s="923" t="str">
        <f>VLOOKUP(E449,$S$14:$T$18,2,0)</f>
        <v>-</v>
      </c>
      <c r="G449" s="84"/>
      <c r="H449" s="395"/>
      <c r="I449" s="921"/>
      <c r="J449" s="913">
        <f t="shared" ref="J449" si="145">SUM(K449:O451)</f>
        <v>0</v>
      </c>
      <c r="K449" s="913"/>
      <c r="L449" s="913"/>
      <c r="M449" s="913"/>
      <c r="N449" s="913"/>
      <c r="O449" s="913"/>
      <c r="P449" s="913"/>
      <c r="Q449" s="484"/>
    </row>
    <row r="450" spans="1:17" s="95" customFormat="1" ht="15.75" hidden="1" customHeight="1" outlineLevel="1">
      <c r="A450" s="484"/>
      <c r="B450" s="916"/>
      <c r="C450" s="925"/>
      <c r="D450" s="921"/>
      <c r="E450" s="921"/>
      <c r="F450" s="923"/>
      <c r="G450" s="87"/>
      <c r="H450" s="395"/>
      <c r="I450" s="921"/>
      <c r="J450" s="914"/>
      <c r="K450" s="914"/>
      <c r="L450" s="914"/>
      <c r="M450" s="914"/>
      <c r="N450" s="914"/>
      <c r="O450" s="914"/>
      <c r="P450" s="914"/>
      <c r="Q450" s="484"/>
    </row>
    <row r="451" spans="1:17" s="95" customFormat="1" ht="15.75" hidden="1" customHeight="1" outlineLevel="1">
      <c r="A451" s="484"/>
      <c r="B451" s="917"/>
      <c r="C451" s="926"/>
      <c r="D451" s="922"/>
      <c r="E451" s="922"/>
      <c r="F451" s="924"/>
      <c r="G451" s="92"/>
      <c r="H451" s="396"/>
      <c r="I451" s="922"/>
      <c r="J451" s="915"/>
      <c r="K451" s="915"/>
      <c r="L451" s="915"/>
      <c r="M451" s="915"/>
      <c r="N451" s="915"/>
      <c r="O451" s="915"/>
      <c r="P451" s="915"/>
      <c r="Q451" s="484"/>
    </row>
    <row r="452" spans="1:17" s="95" customFormat="1" ht="15.75" hidden="1" customHeight="1" outlineLevel="1">
      <c r="A452" s="484"/>
      <c r="B452" s="916">
        <v>147</v>
      </c>
      <c r="C452" s="925"/>
      <c r="D452" s="921"/>
      <c r="E452" s="921" t="s">
        <v>19</v>
      </c>
      <c r="F452" s="923" t="str">
        <f>VLOOKUP(E452,$S$14:$T$18,2,0)</f>
        <v>-</v>
      </c>
      <c r="G452" s="84"/>
      <c r="H452" s="395"/>
      <c r="I452" s="921"/>
      <c r="J452" s="913">
        <f t="shared" ref="J452" si="146">SUM(K452:O454)</f>
        <v>0</v>
      </c>
      <c r="K452" s="913"/>
      <c r="L452" s="913"/>
      <c r="M452" s="913"/>
      <c r="N452" s="913"/>
      <c r="O452" s="913"/>
      <c r="P452" s="913"/>
      <c r="Q452" s="484"/>
    </row>
    <row r="453" spans="1:17" s="95" customFormat="1" ht="15.75" hidden="1" customHeight="1" outlineLevel="1">
      <c r="A453" s="484"/>
      <c r="B453" s="916"/>
      <c r="C453" s="925"/>
      <c r="D453" s="921"/>
      <c r="E453" s="921"/>
      <c r="F453" s="923"/>
      <c r="G453" s="87"/>
      <c r="H453" s="395"/>
      <c r="I453" s="921"/>
      <c r="J453" s="914"/>
      <c r="K453" s="914"/>
      <c r="L453" s="914"/>
      <c r="M453" s="914"/>
      <c r="N453" s="914"/>
      <c r="O453" s="914"/>
      <c r="P453" s="914"/>
      <c r="Q453" s="484"/>
    </row>
    <row r="454" spans="1:17" s="95" customFormat="1" ht="15.75" hidden="1" customHeight="1" outlineLevel="1">
      <c r="A454" s="484"/>
      <c r="B454" s="917"/>
      <c r="C454" s="926"/>
      <c r="D454" s="922"/>
      <c r="E454" s="922"/>
      <c r="F454" s="924"/>
      <c r="G454" s="92"/>
      <c r="H454" s="396"/>
      <c r="I454" s="922"/>
      <c r="J454" s="915"/>
      <c r="K454" s="915"/>
      <c r="L454" s="915"/>
      <c r="M454" s="915"/>
      <c r="N454" s="915"/>
      <c r="O454" s="915"/>
      <c r="P454" s="915"/>
      <c r="Q454" s="484"/>
    </row>
    <row r="455" spans="1:17" s="95" customFormat="1" ht="15.75" hidden="1" customHeight="1" outlineLevel="1">
      <c r="A455" s="484"/>
      <c r="B455" s="916">
        <v>148</v>
      </c>
      <c r="C455" s="925"/>
      <c r="D455" s="921"/>
      <c r="E455" s="921" t="s">
        <v>19</v>
      </c>
      <c r="F455" s="923" t="str">
        <f>VLOOKUP(E455,$S$14:$T$18,2,0)</f>
        <v>-</v>
      </c>
      <c r="G455" s="84"/>
      <c r="H455" s="395"/>
      <c r="I455" s="921"/>
      <c r="J455" s="913">
        <f t="shared" ref="J455" si="147">SUM(K455:O457)</f>
        <v>0</v>
      </c>
      <c r="K455" s="913"/>
      <c r="L455" s="913"/>
      <c r="M455" s="913"/>
      <c r="N455" s="913"/>
      <c r="O455" s="913"/>
      <c r="P455" s="913"/>
      <c r="Q455" s="484"/>
    </row>
    <row r="456" spans="1:17" s="95" customFormat="1" ht="15.75" hidden="1" customHeight="1" outlineLevel="1">
      <c r="A456" s="484"/>
      <c r="B456" s="916"/>
      <c r="C456" s="925"/>
      <c r="D456" s="921"/>
      <c r="E456" s="921"/>
      <c r="F456" s="923"/>
      <c r="G456" s="87"/>
      <c r="H456" s="395"/>
      <c r="I456" s="921"/>
      <c r="J456" s="914"/>
      <c r="K456" s="914"/>
      <c r="L456" s="914"/>
      <c r="M456" s="914"/>
      <c r="N456" s="914"/>
      <c r="O456" s="914"/>
      <c r="P456" s="914"/>
      <c r="Q456" s="484"/>
    </row>
    <row r="457" spans="1:17" s="95" customFormat="1" ht="15.75" hidden="1" customHeight="1" outlineLevel="1">
      <c r="A457" s="484"/>
      <c r="B457" s="917"/>
      <c r="C457" s="926"/>
      <c r="D457" s="922"/>
      <c r="E457" s="922"/>
      <c r="F457" s="924"/>
      <c r="G457" s="92"/>
      <c r="H457" s="396"/>
      <c r="I457" s="922"/>
      <c r="J457" s="915"/>
      <c r="K457" s="915"/>
      <c r="L457" s="915"/>
      <c r="M457" s="915"/>
      <c r="N457" s="915"/>
      <c r="O457" s="915"/>
      <c r="P457" s="915"/>
      <c r="Q457" s="484"/>
    </row>
    <row r="458" spans="1:17" s="95" customFormat="1" ht="15.75" hidden="1" customHeight="1" outlineLevel="1">
      <c r="A458" s="484"/>
      <c r="B458" s="916">
        <v>149</v>
      </c>
      <c r="C458" s="925"/>
      <c r="D458" s="921"/>
      <c r="E458" s="921" t="s">
        <v>19</v>
      </c>
      <c r="F458" s="923" t="str">
        <f>VLOOKUP(E458,$S$14:$T$18,2,0)</f>
        <v>-</v>
      </c>
      <c r="G458" s="84"/>
      <c r="H458" s="395"/>
      <c r="I458" s="921"/>
      <c r="J458" s="913">
        <f t="shared" ref="J458" si="148">SUM(K458:O460)</f>
        <v>0</v>
      </c>
      <c r="K458" s="913"/>
      <c r="L458" s="913"/>
      <c r="M458" s="913"/>
      <c r="N458" s="913"/>
      <c r="O458" s="913"/>
      <c r="P458" s="913"/>
      <c r="Q458" s="484"/>
    </row>
    <row r="459" spans="1:17" s="95" customFormat="1" ht="15.75" hidden="1" customHeight="1" outlineLevel="1">
      <c r="A459" s="484"/>
      <c r="B459" s="916"/>
      <c r="C459" s="925"/>
      <c r="D459" s="921"/>
      <c r="E459" s="921"/>
      <c r="F459" s="923"/>
      <c r="G459" s="87"/>
      <c r="H459" s="395"/>
      <c r="I459" s="921"/>
      <c r="J459" s="914"/>
      <c r="K459" s="914"/>
      <c r="L459" s="914"/>
      <c r="M459" s="914"/>
      <c r="N459" s="914"/>
      <c r="O459" s="914"/>
      <c r="P459" s="914"/>
      <c r="Q459" s="484"/>
    </row>
    <row r="460" spans="1:17" s="95" customFormat="1" ht="15.75" hidden="1" customHeight="1" outlineLevel="1">
      <c r="A460" s="484"/>
      <c r="B460" s="917"/>
      <c r="C460" s="926"/>
      <c r="D460" s="922"/>
      <c r="E460" s="922"/>
      <c r="F460" s="924"/>
      <c r="G460" s="92"/>
      <c r="H460" s="396"/>
      <c r="I460" s="922"/>
      <c r="J460" s="915"/>
      <c r="K460" s="915"/>
      <c r="L460" s="915"/>
      <c r="M460" s="915"/>
      <c r="N460" s="915"/>
      <c r="O460" s="915"/>
      <c r="P460" s="915"/>
      <c r="Q460" s="484"/>
    </row>
    <row r="461" spans="1:17" s="95" customFormat="1" ht="15.75" hidden="1" customHeight="1" outlineLevel="1">
      <c r="A461" s="484"/>
      <c r="B461" s="916">
        <v>150</v>
      </c>
      <c r="C461" s="925"/>
      <c r="D461" s="921"/>
      <c r="E461" s="921" t="s">
        <v>19</v>
      </c>
      <c r="F461" s="923" t="str">
        <f>VLOOKUP(E461,$S$14:$T$18,2,0)</f>
        <v>-</v>
      </c>
      <c r="G461" s="84"/>
      <c r="H461" s="395"/>
      <c r="I461" s="921"/>
      <c r="J461" s="913">
        <f t="shared" ref="J461" si="149">SUM(K461:O463)</f>
        <v>0</v>
      </c>
      <c r="K461" s="913"/>
      <c r="L461" s="913"/>
      <c r="M461" s="913"/>
      <c r="N461" s="913"/>
      <c r="O461" s="913"/>
      <c r="P461" s="913"/>
      <c r="Q461" s="484"/>
    </row>
    <row r="462" spans="1:17" s="95" customFormat="1" ht="15.75" hidden="1" customHeight="1" outlineLevel="1">
      <c r="A462" s="484"/>
      <c r="B462" s="916"/>
      <c r="C462" s="925"/>
      <c r="D462" s="921"/>
      <c r="E462" s="921"/>
      <c r="F462" s="923"/>
      <c r="G462" s="87"/>
      <c r="H462" s="395"/>
      <c r="I462" s="921"/>
      <c r="J462" s="914"/>
      <c r="K462" s="914"/>
      <c r="L462" s="914"/>
      <c r="M462" s="914"/>
      <c r="N462" s="914"/>
      <c r="O462" s="914"/>
      <c r="P462" s="914"/>
      <c r="Q462" s="484"/>
    </row>
    <row r="463" spans="1:17" s="95" customFormat="1" ht="15.75" hidden="1" customHeight="1" outlineLevel="1">
      <c r="A463" s="484"/>
      <c r="B463" s="917"/>
      <c r="C463" s="926"/>
      <c r="D463" s="922"/>
      <c r="E463" s="922"/>
      <c r="F463" s="924"/>
      <c r="G463" s="92"/>
      <c r="H463" s="396"/>
      <c r="I463" s="922"/>
      <c r="J463" s="915"/>
      <c r="K463" s="915"/>
      <c r="L463" s="915"/>
      <c r="M463" s="915"/>
      <c r="N463" s="915"/>
      <c r="O463" s="915"/>
      <c r="P463" s="915"/>
      <c r="Q463" s="484"/>
    </row>
    <row r="464" spans="1:17" s="95" customFormat="1" ht="15.75" hidden="1" customHeight="1" outlineLevel="1">
      <c r="A464" s="484"/>
      <c r="B464" s="916">
        <v>151</v>
      </c>
      <c r="C464" s="925"/>
      <c r="D464" s="921"/>
      <c r="E464" s="921" t="s">
        <v>19</v>
      </c>
      <c r="F464" s="923" t="str">
        <f>VLOOKUP(E464,$S$14:$T$18,2,0)</f>
        <v>-</v>
      </c>
      <c r="G464" s="84"/>
      <c r="H464" s="395"/>
      <c r="I464" s="921"/>
      <c r="J464" s="913">
        <f t="shared" ref="J464" si="150">SUM(K464:O466)</f>
        <v>0</v>
      </c>
      <c r="K464" s="913"/>
      <c r="L464" s="913"/>
      <c r="M464" s="913"/>
      <c r="N464" s="913"/>
      <c r="O464" s="913"/>
      <c r="P464" s="913"/>
      <c r="Q464" s="484"/>
    </row>
    <row r="465" spans="1:17" s="95" customFormat="1" ht="15.75" hidden="1" customHeight="1" outlineLevel="1">
      <c r="A465" s="484"/>
      <c r="B465" s="916"/>
      <c r="C465" s="925"/>
      <c r="D465" s="921"/>
      <c r="E465" s="921"/>
      <c r="F465" s="923"/>
      <c r="G465" s="87"/>
      <c r="H465" s="395"/>
      <c r="I465" s="921"/>
      <c r="J465" s="914"/>
      <c r="K465" s="914"/>
      <c r="L465" s="914"/>
      <c r="M465" s="914"/>
      <c r="N465" s="914"/>
      <c r="O465" s="914"/>
      <c r="P465" s="914"/>
      <c r="Q465" s="484"/>
    </row>
    <row r="466" spans="1:17" s="95" customFormat="1" ht="15.75" hidden="1" customHeight="1" outlineLevel="1">
      <c r="A466" s="484"/>
      <c r="B466" s="917"/>
      <c r="C466" s="926"/>
      <c r="D466" s="922"/>
      <c r="E466" s="922"/>
      <c r="F466" s="924"/>
      <c r="G466" s="92"/>
      <c r="H466" s="396"/>
      <c r="I466" s="922"/>
      <c r="J466" s="915"/>
      <c r="K466" s="915"/>
      <c r="L466" s="915"/>
      <c r="M466" s="915"/>
      <c r="N466" s="915"/>
      <c r="O466" s="915"/>
      <c r="P466" s="915"/>
      <c r="Q466" s="484"/>
    </row>
    <row r="467" spans="1:17" s="95" customFormat="1" ht="15.75" hidden="1" customHeight="1" outlineLevel="1">
      <c r="A467" s="484"/>
      <c r="B467" s="916">
        <v>152</v>
      </c>
      <c r="C467" s="925"/>
      <c r="D467" s="921"/>
      <c r="E467" s="921" t="s">
        <v>19</v>
      </c>
      <c r="F467" s="923" t="str">
        <f>VLOOKUP(E467,$S$14:$T$18,2,0)</f>
        <v>-</v>
      </c>
      <c r="G467" s="84"/>
      <c r="H467" s="395"/>
      <c r="I467" s="921"/>
      <c r="J467" s="913">
        <f t="shared" ref="J467" si="151">SUM(K467:O469)</f>
        <v>0</v>
      </c>
      <c r="K467" s="913"/>
      <c r="L467" s="913"/>
      <c r="M467" s="913"/>
      <c r="N467" s="913"/>
      <c r="O467" s="913"/>
      <c r="P467" s="913"/>
      <c r="Q467" s="484"/>
    </row>
    <row r="468" spans="1:17" s="95" customFormat="1" ht="15.75" hidden="1" customHeight="1" outlineLevel="1">
      <c r="A468" s="484"/>
      <c r="B468" s="916"/>
      <c r="C468" s="925"/>
      <c r="D468" s="921"/>
      <c r="E468" s="921"/>
      <c r="F468" s="923"/>
      <c r="G468" s="87"/>
      <c r="H468" s="395"/>
      <c r="I468" s="921"/>
      <c r="J468" s="914"/>
      <c r="K468" s="914"/>
      <c r="L468" s="914"/>
      <c r="M468" s="914"/>
      <c r="N468" s="914"/>
      <c r="O468" s="914"/>
      <c r="P468" s="914"/>
      <c r="Q468" s="484"/>
    </row>
    <row r="469" spans="1:17" s="95" customFormat="1" ht="15.75" hidden="1" customHeight="1" outlineLevel="1">
      <c r="A469" s="484"/>
      <c r="B469" s="917"/>
      <c r="C469" s="926"/>
      <c r="D469" s="922"/>
      <c r="E469" s="922"/>
      <c r="F469" s="924"/>
      <c r="G469" s="92"/>
      <c r="H469" s="396"/>
      <c r="I469" s="922"/>
      <c r="J469" s="915"/>
      <c r="K469" s="915"/>
      <c r="L469" s="915"/>
      <c r="M469" s="915"/>
      <c r="N469" s="915"/>
      <c r="O469" s="915"/>
      <c r="P469" s="915"/>
      <c r="Q469" s="484"/>
    </row>
    <row r="470" spans="1:17" s="95" customFormat="1" ht="15.75" hidden="1" customHeight="1" outlineLevel="1">
      <c r="A470" s="484"/>
      <c r="B470" s="916">
        <v>153</v>
      </c>
      <c r="C470" s="925"/>
      <c r="D470" s="921"/>
      <c r="E470" s="921" t="s">
        <v>19</v>
      </c>
      <c r="F470" s="923" t="str">
        <f>VLOOKUP(E470,$S$14:$T$18,2,0)</f>
        <v>-</v>
      </c>
      <c r="G470" s="84"/>
      <c r="H470" s="395"/>
      <c r="I470" s="921"/>
      <c r="J470" s="913">
        <f t="shared" ref="J470" si="152">SUM(K470:O472)</f>
        <v>0</v>
      </c>
      <c r="K470" s="913"/>
      <c r="L470" s="913"/>
      <c r="M470" s="913"/>
      <c r="N470" s="913"/>
      <c r="O470" s="913"/>
      <c r="P470" s="913"/>
      <c r="Q470" s="484"/>
    </row>
    <row r="471" spans="1:17" s="95" customFormat="1" ht="15.75" hidden="1" customHeight="1" outlineLevel="1">
      <c r="A471" s="484"/>
      <c r="B471" s="916"/>
      <c r="C471" s="925"/>
      <c r="D471" s="921"/>
      <c r="E471" s="921"/>
      <c r="F471" s="923"/>
      <c r="G471" s="87"/>
      <c r="H471" s="395"/>
      <c r="I471" s="921"/>
      <c r="J471" s="914"/>
      <c r="K471" s="914"/>
      <c r="L471" s="914"/>
      <c r="M471" s="914"/>
      <c r="N471" s="914"/>
      <c r="O471" s="914"/>
      <c r="P471" s="914"/>
      <c r="Q471" s="484"/>
    </row>
    <row r="472" spans="1:17" s="95" customFormat="1" ht="15.75" hidden="1" customHeight="1" outlineLevel="1">
      <c r="A472" s="484"/>
      <c r="B472" s="917"/>
      <c r="C472" s="926"/>
      <c r="D472" s="922"/>
      <c r="E472" s="922"/>
      <c r="F472" s="924"/>
      <c r="G472" s="92"/>
      <c r="H472" s="396"/>
      <c r="I472" s="922"/>
      <c r="J472" s="915"/>
      <c r="K472" s="915"/>
      <c r="L472" s="915"/>
      <c r="M472" s="915"/>
      <c r="N472" s="915"/>
      <c r="O472" s="915"/>
      <c r="P472" s="915"/>
      <c r="Q472" s="484"/>
    </row>
    <row r="473" spans="1:17" s="95" customFormat="1" ht="15.75" hidden="1" customHeight="1" outlineLevel="1">
      <c r="A473" s="484"/>
      <c r="B473" s="916">
        <v>154</v>
      </c>
      <c r="C473" s="925"/>
      <c r="D473" s="921"/>
      <c r="E473" s="921" t="s">
        <v>19</v>
      </c>
      <c r="F473" s="923" t="str">
        <f>VLOOKUP(E473,$S$14:$T$18,2,0)</f>
        <v>-</v>
      </c>
      <c r="G473" s="84"/>
      <c r="H473" s="395"/>
      <c r="I473" s="921"/>
      <c r="J473" s="913">
        <f t="shared" ref="J473" si="153">SUM(K473:O475)</f>
        <v>0</v>
      </c>
      <c r="K473" s="913"/>
      <c r="L473" s="913"/>
      <c r="M473" s="913"/>
      <c r="N473" s="913"/>
      <c r="O473" s="913"/>
      <c r="P473" s="913"/>
      <c r="Q473" s="484"/>
    </row>
    <row r="474" spans="1:17" s="95" customFormat="1" ht="15.75" hidden="1" customHeight="1" outlineLevel="1">
      <c r="A474" s="484"/>
      <c r="B474" s="916"/>
      <c r="C474" s="925"/>
      <c r="D474" s="921"/>
      <c r="E474" s="921"/>
      <c r="F474" s="923"/>
      <c r="G474" s="87"/>
      <c r="H474" s="395"/>
      <c r="I474" s="921"/>
      <c r="J474" s="914"/>
      <c r="K474" s="914"/>
      <c r="L474" s="914"/>
      <c r="M474" s="914"/>
      <c r="N474" s="914"/>
      <c r="O474" s="914"/>
      <c r="P474" s="914"/>
      <c r="Q474" s="484"/>
    </row>
    <row r="475" spans="1:17" s="95" customFormat="1" ht="15.75" hidden="1" customHeight="1" outlineLevel="1">
      <c r="A475" s="484"/>
      <c r="B475" s="917"/>
      <c r="C475" s="926"/>
      <c r="D475" s="922"/>
      <c r="E475" s="922"/>
      <c r="F475" s="924"/>
      <c r="G475" s="92"/>
      <c r="H475" s="396"/>
      <c r="I475" s="922"/>
      <c r="J475" s="915"/>
      <c r="K475" s="915"/>
      <c r="L475" s="915"/>
      <c r="M475" s="915"/>
      <c r="N475" s="915"/>
      <c r="O475" s="915"/>
      <c r="P475" s="915"/>
      <c r="Q475" s="484"/>
    </row>
    <row r="476" spans="1:17" s="95" customFormat="1" ht="15.75" hidden="1" customHeight="1" outlineLevel="1">
      <c r="A476" s="484"/>
      <c r="B476" s="916">
        <v>155</v>
      </c>
      <c r="C476" s="925"/>
      <c r="D476" s="921"/>
      <c r="E476" s="921" t="s">
        <v>19</v>
      </c>
      <c r="F476" s="923" t="str">
        <f>VLOOKUP(E476,$S$14:$T$18,2,0)</f>
        <v>-</v>
      </c>
      <c r="G476" s="84"/>
      <c r="H476" s="395"/>
      <c r="I476" s="921"/>
      <c r="J476" s="913">
        <f t="shared" ref="J476" si="154">SUM(K476:O478)</f>
        <v>0</v>
      </c>
      <c r="K476" s="913"/>
      <c r="L476" s="913"/>
      <c r="M476" s="913"/>
      <c r="N476" s="913"/>
      <c r="O476" s="913"/>
      <c r="P476" s="913"/>
      <c r="Q476" s="484"/>
    </row>
    <row r="477" spans="1:17" s="95" customFormat="1" ht="15.75" hidden="1" customHeight="1" outlineLevel="1">
      <c r="A477" s="484"/>
      <c r="B477" s="916"/>
      <c r="C477" s="925"/>
      <c r="D477" s="921"/>
      <c r="E477" s="921"/>
      <c r="F477" s="923"/>
      <c r="G477" s="87"/>
      <c r="H477" s="395"/>
      <c r="I477" s="921"/>
      <c r="J477" s="914"/>
      <c r="K477" s="914"/>
      <c r="L477" s="914"/>
      <c r="M477" s="914"/>
      <c r="N477" s="914"/>
      <c r="O477" s="914"/>
      <c r="P477" s="914"/>
      <c r="Q477" s="484"/>
    </row>
    <row r="478" spans="1:17" s="95" customFormat="1" ht="15.75" hidden="1" customHeight="1" outlineLevel="1">
      <c r="A478" s="484"/>
      <c r="B478" s="917"/>
      <c r="C478" s="926"/>
      <c r="D478" s="922"/>
      <c r="E478" s="922"/>
      <c r="F478" s="924"/>
      <c r="G478" s="92"/>
      <c r="H478" s="396"/>
      <c r="I478" s="922"/>
      <c r="J478" s="915"/>
      <c r="K478" s="915"/>
      <c r="L478" s="915"/>
      <c r="M478" s="915"/>
      <c r="N478" s="915"/>
      <c r="O478" s="915"/>
      <c r="P478" s="915"/>
      <c r="Q478" s="484"/>
    </row>
    <row r="479" spans="1:17" s="95" customFormat="1" ht="15.75" hidden="1" customHeight="1" outlineLevel="1">
      <c r="A479" s="484"/>
      <c r="B479" s="916">
        <v>156</v>
      </c>
      <c r="C479" s="925"/>
      <c r="D479" s="921"/>
      <c r="E479" s="921" t="s">
        <v>19</v>
      </c>
      <c r="F479" s="923" t="str">
        <f>VLOOKUP(E479,$S$14:$T$18,2,0)</f>
        <v>-</v>
      </c>
      <c r="G479" s="84"/>
      <c r="H479" s="395"/>
      <c r="I479" s="921"/>
      <c r="J479" s="913">
        <f t="shared" ref="J479" si="155">SUM(K479:O481)</f>
        <v>0</v>
      </c>
      <c r="K479" s="913"/>
      <c r="L479" s="913"/>
      <c r="M479" s="913"/>
      <c r="N479" s="913"/>
      <c r="O479" s="913"/>
      <c r="P479" s="913"/>
      <c r="Q479" s="484"/>
    </row>
    <row r="480" spans="1:17" s="95" customFormat="1" ht="15.75" hidden="1" customHeight="1" outlineLevel="1">
      <c r="A480" s="484"/>
      <c r="B480" s="916"/>
      <c r="C480" s="925"/>
      <c r="D480" s="921"/>
      <c r="E480" s="921"/>
      <c r="F480" s="923"/>
      <c r="G480" s="87"/>
      <c r="H480" s="395"/>
      <c r="I480" s="921"/>
      <c r="J480" s="914"/>
      <c r="K480" s="914"/>
      <c r="L480" s="914"/>
      <c r="M480" s="914"/>
      <c r="N480" s="914"/>
      <c r="O480" s="914"/>
      <c r="P480" s="914"/>
      <c r="Q480" s="484"/>
    </row>
    <row r="481" spans="1:17" s="95" customFormat="1" ht="15.75" hidden="1" customHeight="1" outlineLevel="1">
      <c r="A481" s="484"/>
      <c r="B481" s="917"/>
      <c r="C481" s="926"/>
      <c r="D481" s="922"/>
      <c r="E481" s="922"/>
      <c r="F481" s="924"/>
      <c r="G481" s="92"/>
      <c r="H481" s="396"/>
      <c r="I481" s="922"/>
      <c r="J481" s="915"/>
      <c r="K481" s="915"/>
      <c r="L481" s="915"/>
      <c r="M481" s="915"/>
      <c r="N481" s="915"/>
      <c r="O481" s="915"/>
      <c r="P481" s="915"/>
      <c r="Q481" s="484"/>
    </row>
    <row r="482" spans="1:17" s="95" customFormat="1" ht="15.75" hidden="1" customHeight="1" outlineLevel="1">
      <c r="A482" s="484"/>
      <c r="B482" s="916">
        <v>157</v>
      </c>
      <c r="C482" s="925"/>
      <c r="D482" s="921"/>
      <c r="E482" s="921" t="s">
        <v>19</v>
      </c>
      <c r="F482" s="923" t="str">
        <f>VLOOKUP(E482,$S$14:$T$18,2,0)</f>
        <v>-</v>
      </c>
      <c r="G482" s="84"/>
      <c r="H482" s="395"/>
      <c r="I482" s="921"/>
      <c r="J482" s="913">
        <f t="shared" ref="J482" si="156">SUM(K482:O484)</f>
        <v>0</v>
      </c>
      <c r="K482" s="913"/>
      <c r="L482" s="913"/>
      <c r="M482" s="913"/>
      <c r="N482" s="913"/>
      <c r="O482" s="913"/>
      <c r="P482" s="913"/>
      <c r="Q482" s="484"/>
    </row>
    <row r="483" spans="1:17" s="95" customFormat="1" ht="15.75" hidden="1" customHeight="1" outlineLevel="1">
      <c r="A483" s="484"/>
      <c r="B483" s="916"/>
      <c r="C483" s="925"/>
      <c r="D483" s="921"/>
      <c r="E483" s="921"/>
      <c r="F483" s="923"/>
      <c r="G483" s="87"/>
      <c r="H483" s="395"/>
      <c r="I483" s="921"/>
      <c r="J483" s="914"/>
      <c r="K483" s="914"/>
      <c r="L483" s="914"/>
      <c r="M483" s="914"/>
      <c r="N483" s="914"/>
      <c r="O483" s="914"/>
      <c r="P483" s="914"/>
      <c r="Q483" s="484"/>
    </row>
    <row r="484" spans="1:17" s="95" customFormat="1" ht="15.75" hidden="1" customHeight="1" outlineLevel="1">
      <c r="A484" s="484"/>
      <c r="B484" s="917"/>
      <c r="C484" s="926"/>
      <c r="D484" s="922"/>
      <c r="E484" s="922"/>
      <c r="F484" s="924"/>
      <c r="G484" s="92"/>
      <c r="H484" s="396"/>
      <c r="I484" s="922"/>
      <c r="J484" s="915"/>
      <c r="K484" s="915"/>
      <c r="L484" s="915"/>
      <c r="M484" s="915"/>
      <c r="N484" s="915"/>
      <c r="O484" s="915"/>
      <c r="P484" s="915"/>
      <c r="Q484" s="484"/>
    </row>
    <row r="485" spans="1:17" s="95" customFormat="1" ht="15.75" hidden="1" customHeight="1" outlineLevel="1">
      <c r="A485" s="484"/>
      <c r="B485" s="916">
        <v>158</v>
      </c>
      <c r="C485" s="925"/>
      <c r="D485" s="921"/>
      <c r="E485" s="921" t="s">
        <v>19</v>
      </c>
      <c r="F485" s="923" t="str">
        <f>VLOOKUP(E485,$S$14:$T$18,2,0)</f>
        <v>-</v>
      </c>
      <c r="G485" s="84"/>
      <c r="H485" s="395"/>
      <c r="I485" s="921"/>
      <c r="J485" s="913">
        <f t="shared" ref="J485" si="157">SUM(K485:O487)</f>
        <v>0</v>
      </c>
      <c r="K485" s="913"/>
      <c r="L485" s="913"/>
      <c r="M485" s="913"/>
      <c r="N485" s="913"/>
      <c r="O485" s="913"/>
      <c r="P485" s="913"/>
      <c r="Q485" s="484"/>
    </row>
    <row r="486" spans="1:17" s="95" customFormat="1" ht="15.75" hidden="1" customHeight="1" outlineLevel="1">
      <c r="A486" s="484"/>
      <c r="B486" s="916"/>
      <c r="C486" s="925"/>
      <c r="D486" s="921"/>
      <c r="E486" s="921"/>
      <c r="F486" s="923"/>
      <c r="G486" s="87"/>
      <c r="H486" s="395"/>
      <c r="I486" s="921"/>
      <c r="J486" s="914"/>
      <c r="K486" s="914"/>
      <c r="L486" s="914"/>
      <c r="M486" s="914"/>
      <c r="N486" s="914"/>
      <c r="O486" s="914"/>
      <c r="P486" s="914"/>
      <c r="Q486" s="484"/>
    </row>
    <row r="487" spans="1:17" s="95" customFormat="1" ht="15.75" hidden="1" customHeight="1" outlineLevel="1">
      <c r="A487" s="484"/>
      <c r="B487" s="917"/>
      <c r="C487" s="926"/>
      <c r="D487" s="922"/>
      <c r="E487" s="922"/>
      <c r="F487" s="924"/>
      <c r="G487" s="92"/>
      <c r="H487" s="396"/>
      <c r="I487" s="922"/>
      <c r="J487" s="915"/>
      <c r="K487" s="915"/>
      <c r="L487" s="915"/>
      <c r="M487" s="915"/>
      <c r="N487" s="915"/>
      <c r="O487" s="915"/>
      <c r="P487" s="915"/>
      <c r="Q487" s="484"/>
    </row>
    <row r="488" spans="1:17" s="95" customFormat="1" ht="15.75" hidden="1" customHeight="1" outlineLevel="1">
      <c r="A488" s="484"/>
      <c r="B488" s="916">
        <v>159</v>
      </c>
      <c r="C488" s="925"/>
      <c r="D488" s="921"/>
      <c r="E488" s="921" t="s">
        <v>19</v>
      </c>
      <c r="F488" s="923" t="str">
        <f>VLOOKUP(E488,$S$14:$T$18,2,0)</f>
        <v>-</v>
      </c>
      <c r="G488" s="84"/>
      <c r="H488" s="395"/>
      <c r="I488" s="921"/>
      <c r="J488" s="913">
        <f t="shared" ref="J488" si="158">SUM(K488:O490)</f>
        <v>0</v>
      </c>
      <c r="K488" s="913"/>
      <c r="L488" s="913"/>
      <c r="M488" s="913"/>
      <c r="N488" s="913"/>
      <c r="O488" s="913"/>
      <c r="P488" s="913"/>
      <c r="Q488" s="484"/>
    </row>
    <row r="489" spans="1:17" s="95" customFormat="1" ht="15.75" hidden="1" customHeight="1" outlineLevel="1">
      <c r="A489" s="484"/>
      <c r="B489" s="916"/>
      <c r="C489" s="925"/>
      <c r="D489" s="921"/>
      <c r="E489" s="921"/>
      <c r="F489" s="923"/>
      <c r="G489" s="87"/>
      <c r="H489" s="395"/>
      <c r="I489" s="921"/>
      <c r="J489" s="914"/>
      <c r="K489" s="914"/>
      <c r="L489" s="914"/>
      <c r="M489" s="914"/>
      <c r="N489" s="914"/>
      <c r="O489" s="914"/>
      <c r="P489" s="914"/>
      <c r="Q489" s="484"/>
    </row>
    <row r="490" spans="1:17" s="95" customFormat="1" ht="15.75" hidden="1" customHeight="1" outlineLevel="1">
      <c r="A490" s="484"/>
      <c r="B490" s="917"/>
      <c r="C490" s="926"/>
      <c r="D490" s="922"/>
      <c r="E490" s="922"/>
      <c r="F490" s="924"/>
      <c r="G490" s="92"/>
      <c r="H490" s="396"/>
      <c r="I490" s="922"/>
      <c r="J490" s="915"/>
      <c r="K490" s="915"/>
      <c r="L490" s="915"/>
      <c r="M490" s="915"/>
      <c r="N490" s="915"/>
      <c r="O490" s="915"/>
      <c r="P490" s="915"/>
      <c r="Q490" s="484"/>
    </row>
    <row r="491" spans="1:17" s="95" customFormat="1" ht="15.75" hidden="1" customHeight="1" outlineLevel="1">
      <c r="A491" s="484"/>
      <c r="B491" s="916">
        <v>160</v>
      </c>
      <c r="C491" s="925"/>
      <c r="D491" s="921"/>
      <c r="E491" s="921" t="s">
        <v>19</v>
      </c>
      <c r="F491" s="923" t="str">
        <f>VLOOKUP(E491,$S$14:$T$18,2,0)</f>
        <v>-</v>
      </c>
      <c r="G491" s="84"/>
      <c r="H491" s="395"/>
      <c r="I491" s="921"/>
      <c r="J491" s="913">
        <f t="shared" ref="J491" si="159">SUM(K491:O493)</f>
        <v>0</v>
      </c>
      <c r="K491" s="913"/>
      <c r="L491" s="913"/>
      <c r="M491" s="913"/>
      <c r="N491" s="913"/>
      <c r="O491" s="913"/>
      <c r="P491" s="913"/>
      <c r="Q491" s="484"/>
    </row>
    <row r="492" spans="1:17" s="95" customFormat="1" ht="15.75" hidden="1" customHeight="1" outlineLevel="1">
      <c r="A492" s="484"/>
      <c r="B492" s="916"/>
      <c r="C492" s="925"/>
      <c r="D492" s="921"/>
      <c r="E492" s="921"/>
      <c r="F492" s="923"/>
      <c r="G492" s="87"/>
      <c r="H492" s="395"/>
      <c r="I492" s="921"/>
      <c r="J492" s="914"/>
      <c r="K492" s="914"/>
      <c r="L492" s="914"/>
      <c r="M492" s="914"/>
      <c r="N492" s="914"/>
      <c r="O492" s="914"/>
      <c r="P492" s="914"/>
      <c r="Q492" s="484"/>
    </row>
    <row r="493" spans="1:17" s="95" customFormat="1" ht="15.75" hidden="1" customHeight="1" outlineLevel="1">
      <c r="A493" s="484"/>
      <c r="B493" s="917"/>
      <c r="C493" s="926"/>
      <c r="D493" s="922"/>
      <c r="E493" s="922"/>
      <c r="F493" s="924"/>
      <c r="G493" s="92"/>
      <c r="H493" s="396"/>
      <c r="I493" s="922"/>
      <c r="J493" s="915"/>
      <c r="K493" s="915"/>
      <c r="L493" s="915"/>
      <c r="M493" s="915"/>
      <c r="N493" s="915"/>
      <c r="O493" s="915"/>
      <c r="P493" s="915"/>
      <c r="Q493" s="484"/>
    </row>
    <row r="494" spans="1:17" s="95" customFormat="1" ht="15.75" hidden="1" customHeight="1" outlineLevel="1">
      <c r="A494" s="484"/>
      <c r="B494" s="916">
        <v>161</v>
      </c>
      <c r="C494" s="925"/>
      <c r="D494" s="921"/>
      <c r="E494" s="921" t="s">
        <v>19</v>
      </c>
      <c r="F494" s="923" t="str">
        <f>VLOOKUP(E494,$S$14:$T$18,2,0)</f>
        <v>-</v>
      </c>
      <c r="G494" s="84"/>
      <c r="H494" s="395"/>
      <c r="I494" s="921"/>
      <c r="J494" s="913">
        <f t="shared" ref="J494" si="160">SUM(K494:O496)</f>
        <v>0</v>
      </c>
      <c r="K494" s="913"/>
      <c r="L494" s="913"/>
      <c r="M494" s="913"/>
      <c r="N494" s="913"/>
      <c r="O494" s="913"/>
      <c r="P494" s="913"/>
      <c r="Q494" s="484"/>
    </row>
    <row r="495" spans="1:17" s="95" customFormat="1" ht="15.75" hidden="1" customHeight="1" outlineLevel="1">
      <c r="A495" s="484"/>
      <c r="B495" s="916"/>
      <c r="C495" s="925"/>
      <c r="D495" s="921"/>
      <c r="E495" s="921"/>
      <c r="F495" s="923"/>
      <c r="G495" s="87"/>
      <c r="H495" s="395"/>
      <c r="I495" s="921"/>
      <c r="J495" s="914"/>
      <c r="K495" s="914"/>
      <c r="L495" s="914"/>
      <c r="M495" s="914"/>
      <c r="N495" s="914"/>
      <c r="O495" s="914"/>
      <c r="P495" s="914"/>
      <c r="Q495" s="484"/>
    </row>
    <row r="496" spans="1:17" s="95" customFormat="1" ht="15.75" hidden="1" customHeight="1" outlineLevel="1">
      <c r="A496" s="484"/>
      <c r="B496" s="917"/>
      <c r="C496" s="926"/>
      <c r="D496" s="922"/>
      <c r="E496" s="922"/>
      <c r="F496" s="924"/>
      <c r="G496" s="92"/>
      <c r="H496" s="396"/>
      <c r="I496" s="922"/>
      <c r="J496" s="915"/>
      <c r="K496" s="915"/>
      <c r="L496" s="915"/>
      <c r="M496" s="915"/>
      <c r="N496" s="915"/>
      <c r="O496" s="915"/>
      <c r="P496" s="915"/>
      <c r="Q496" s="484"/>
    </row>
    <row r="497" spans="1:17" s="95" customFormat="1" ht="15.75" hidden="1" customHeight="1" outlineLevel="1">
      <c r="A497" s="484"/>
      <c r="B497" s="916">
        <v>162</v>
      </c>
      <c r="C497" s="925"/>
      <c r="D497" s="921"/>
      <c r="E497" s="921" t="s">
        <v>19</v>
      </c>
      <c r="F497" s="923" t="str">
        <f>VLOOKUP(E497,$S$14:$T$18,2,0)</f>
        <v>-</v>
      </c>
      <c r="G497" s="84"/>
      <c r="H497" s="395"/>
      <c r="I497" s="921"/>
      <c r="J497" s="913">
        <f t="shared" ref="J497" si="161">SUM(K497:O499)</f>
        <v>0</v>
      </c>
      <c r="K497" s="913"/>
      <c r="L497" s="913"/>
      <c r="M497" s="913"/>
      <c r="N497" s="913"/>
      <c r="O497" s="913"/>
      <c r="P497" s="913"/>
      <c r="Q497" s="484"/>
    </row>
    <row r="498" spans="1:17" s="95" customFormat="1" ht="15.75" hidden="1" customHeight="1" outlineLevel="1">
      <c r="A498" s="484"/>
      <c r="B498" s="916"/>
      <c r="C498" s="925"/>
      <c r="D498" s="921"/>
      <c r="E498" s="921"/>
      <c r="F498" s="923"/>
      <c r="G498" s="87"/>
      <c r="H498" s="395"/>
      <c r="I498" s="921"/>
      <c r="J498" s="914"/>
      <c r="K498" s="914"/>
      <c r="L498" s="914"/>
      <c r="M498" s="914"/>
      <c r="N498" s="914"/>
      <c r="O498" s="914"/>
      <c r="P498" s="914"/>
      <c r="Q498" s="484"/>
    </row>
    <row r="499" spans="1:17" s="95" customFormat="1" ht="15.75" hidden="1" customHeight="1" outlineLevel="1">
      <c r="A499" s="484"/>
      <c r="B499" s="917"/>
      <c r="C499" s="926"/>
      <c r="D499" s="922"/>
      <c r="E499" s="922"/>
      <c r="F499" s="924"/>
      <c r="G499" s="92"/>
      <c r="H499" s="396"/>
      <c r="I499" s="922"/>
      <c r="J499" s="915"/>
      <c r="K499" s="915"/>
      <c r="L499" s="915"/>
      <c r="M499" s="915"/>
      <c r="N499" s="915"/>
      <c r="O499" s="915"/>
      <c r="P499" s="915"/>
      <c r="Q499" s="484"/>
    </row>
    <row r="500" spans="1:17" s="95" customFormat="1" ht="15.75" hidden="1" customHeight="1" outlineLevel="1">
      <c r="A500" s="484"/>
      <c r="B500" s="916">
        <v>163</v>
      </c>
      <c r="C500" s="925"/>
      <c r="D500" s="921"/>
      <c r="E500" s="921" t="s">
        <v>19</v>
      </c>
      <c r="F500" s="923" t="str">
        <f>VLOOKUP(E500,$S$14:$T$18,2,0)</f>
        <v>-</v>
      </c>
      <c r="G500" s="84"/>
      <c r="H500" s="395"/>
      <c r="I500" s="921"/>
      <c r="J500" s="913">
        <f t="shared" ref="J500" si="162">SUM(K500:O502)</f>
        <v>0</v>
      </c>
      <c r="K500" s="913"/>
      <c r="L500" s="913"/>
      <c r="M500" s="913"/>
      <c r="N500" s="913"/>
      <c r="O500" s="913"/>
      <c r="P500" s="913"/>
      <c r="Q500" s="484"/>
    </row>
    <row r="501" spans="1:17" s="95" customFormat="1" ht="15.75" hidden="1" customHeight="1" outlineLevel="1">
      <c r="A501" s="484"/>
      <c r="B501" s="916"/>
      <c r="C501" s="925"/>
      <c r="D501" s="921"/>
      <c r="E501" s="921"/>
      <c r="F501" s="923"/>
      <c r="G501" s="87"/>
      <c r="H501" s="395"/>
      <c r="I501" s="921"/>
      <c r="J501" s="914"/>
      <c r="K501" s="914"/>
      <c r="L501" s="914"/>
      <c r="M501" s="914"/>
      <c r="N501" s="914"/>
      <c r="O501" s="914"/>
      <c r="P501" s="914"/>
      <c r="Q501" s="484"/>
    </row>
    <row r="502" spans="1:17" s="95" customFormat="1" ht="15.75" hidden="1" customHeight="1" outlineLevel="1">
      <c r="A502" s="484"/>
      <c r="B502" s="917"/>
      <c r="C502" s="926"/>
      <c r="D502" s="922"/>
      <c r="E502" s="922"/>
      <c r="F502" s="924"/>
      <c r="G502" s="92"/>
      <c r="H502" s="396"/>
      <c r="I502" s="922"/>
      <c r="J502" s="915"/>
      <c r="K502" s="915"/>
      <c r="L502" s="915"/>
      <c r="M502" s="915"/>
      <c r="N502" s="915"/>
      <c r="O502" s="915"/>
      <c r="P502" s="915"/>
      <c r="Q502" s="484"/>
    </row>
    <row r="503" spans="1:17" s="95" customFormat="1" ht="15.75" hidden="1" customHeight="1" outlineLevel="1">
      <c r="A503" s="484"/>
      <c r="B503" s="916">
        <v>164</v>
      </c>
      <c r="C503" s="925"/>
      <c r="D503" s="921"/>
      <c r="E503" s="921" t="s">
        <v>19</v>
      </c>
      <c r="F503" s="923" t="str">
        <f>VLOOKUP(E503,$S$14:$T$18,2,0)</f>
        <v>-</v>
      </c>
      <c r="G503" s="84"/>
      <c r="H503" s="395"/>
      <c r="I503" s="921"/>
      <c r="J503" s="913">
        <f t="shared" ref="J503" si="163">SUM(K503:O505)</f>
        <v>0</v>
      </c>
      <c r="K503" s="913"/>
      <c r="L503" s="913"/>
      <c r="M503" s="913"/>
      <c r="N503" s="913"/>
      <c r="O503" s="913"/>
      <c r="P503" s="913"/>
      <c r="Q503" s="484"/>
    </row>
    <row r="504" spans="1:17" s="95" customFormat="1" ht="15.75" hidden="1" customHeight="1" outlineLevel="1">
      <c r="A504" s="484"/>
      <c r="B504" s="916"/>
      <c r="C504" s="925"/>
      <c r="D504" s="921"/>
      <c r="E504" s="921"/>
      <c r="F504" s="923"/>
      <c r="G504" s="87"/>
      <c r="H504" s="395"/>
      <c r="I504" s="921"/>
      <c r="J504" s="914"/>
      <c r="K504" s="914"/>
      <c r="L504" s="914"/>
      <c r="M504" s="914"/>
      <c r="N504" s="914"/>
      <c r="O504" s="914"/>
      <c r="P504" s="914"/>
      <c r="Q504" s="484"/>
    </row>
    <row r="505" spans="1:17" s="95" customFormat="1" ht="15.75" hidden="1" customHeight="1" outlineLevel="1">
      <c r="A505" s="484"/>
      <c r="B505" s="917"/>
      <c r="C505" s="926"/>
      <c r="D505" s="922"/>
      <c r="E505" s="922"/>
      <c r="F505" s="924"/>
      <c r="G505" s="92"/>
      <c r="H505" s="396"/>
      <c r="I505" s="922"/>
      <c r="J505" s="915"/>
      <c r="K505" s="915"/>
      <c r="L505" s="915"/>
      <c r="M505" s="915"/>
      <c r="N505" s="915"/>
      <c r="O505" s="915"/>
      <c r="P505" s="915"/>
      <c r="Q505" s="484"/>
    </row>
    <row r="506" spans="1:17" s="95" customFormat="1" ht="15.75" hidden="1" customHeight="1" outlineLevel="1">
      <c r="A506" s="484"/>
      <c r="B506" s="916">
        <v>165</v>
      </c>
      <c r="C506" s="925"/>
      <c r="D506" s="921"/>
      <c r="E506" s="921" t="s">
        <v>19</v>
      </c>
      <c r="F506" s="923" t="str">
        <f>VLOOKUP(E506,$S$14:$T$18,2,0)</f>
        <v>-</v>
      </c>
      <c r="G506" s="84"/>
      <c r="H506" s="395"/>
      <c r="I506" s="921"/>
      <c r="J506" s="913">
        <f t="shared" ref="J506" si="164">SUM(K506:O508)</f>
        <v>0</v>
      </c>
      <c r="K506" s="913"/>
      <c r="L506" s="913"/>
      <c r="M506" s="913"/>
      <c r="N506" s="913"/>
      <c r="O506" s="913"/>
      <c r="P506" s="913"/>
      <c r="Q506" s="484"/>
    </row>
    <row r="507" spans="1:17" s="95" customFormat="1" ht="15.75" hidden="1" customHeight="1" outlineLevel="1">
      <c r="A507" s="484"/>
      <c r="B507" s="916"/>
      <c r="C507" s="925"/>
      <c r="D507" s="921"/>
      <c r="E507" s="921"/>
      <c r="F507" s="923"/>
      <c r="G507" s="87"/>
      <c r="H507" s="395"/>
      <c r="I507" s="921"/>
      <c r="J507" s="914"/>
      <c r="K507" s="914"/>
      <c r="L507" s="914"/>
      <c r="M507" s="914"/>
      <c r="N507" s="914"/>
      <c r="O507" s="914"/>
      <c r="P507" s="914"/>
      <c r="Q507" s="484"/>
    </row>
    <row r="508" spans="1:17" s="95" customFormat="1" ht="15.75" hidden="1" customHeight="1" outlineLevel="1">
      <c r="A508" s="484"/>
      <c r="B508" s="917"/>
      <c r="C508" s="926"/>
      <c r="D508" s="922"/>
      <c r="E508" s="922"/>
      <c r="F508" s="924"/>
      <c r="G508" s="92"/>
      <c r="H508" s="396"/>
      <c r="I508" s="922"/>
      <c r="J508" s="915"/>
      <c r="K508" s="915"/>
      <c r="L508" s="915"/>
      <c r="M508" s="915"/>
      <c r="N508" s="915"/>
      <c r="O508" s="915"/>
      <c r="P508" s="915"/>
      <c r="Q508" s="484"/>
    </row>
    <row r="509" spans="1:17" s="95" customFormat="1" ht="15.75" hidden="1" customHeight="1" outlineLevel="1">
      <c r="A509" s="484"/>
      <c r="B509" s="916">
        <v>166</v>
      </c>
      <c r="C509" s="925"/>
      <c r="D509" s="921"/>
      <c r="E509" s="921" t="s">
        <v>19</v>
      </c>
      <c r="F509" s="923" t="str">
        <f>VLOOKUP(E509,$S$14:$T$18,2,0)</f>
        <v>-</v>
      </c>
      <c r="G509" s="84"/>
      <c r="H509" s="395"/>
      <c r="I509" s="921"/>
      <c r="J509" s="913">
        <f t="shared" ref="J509" si="165">SUM(K509:O511)</f>
        <v>0</v>
      </c>
      <c r="K509" s="913"/>
      <c r="L509" s="913"/>
      <c r="M509" s="913"/>
      <c r="N509" s="913"/>
      <c r="O509" s="913"/>
      <c r="P509" s="913"/>
      <c r="Q509" s="484"/>
    </row>
    <row r="510" spans="1:17" s="95" customFormat="1" ht="15.75" hidden="1" customHeight="1" outlineLevel="1">
      <c r="A510" s="484"/>
      <c r="B510" s="916"/>
      <c r="C510" s="925"/>
      <c r="D510" s="921"/>
      <c r="E510" s="921"/>
      <c r="F510" s="923"/>
      <c r="G510" s="87"/>
      <c r="H510" s="395"/>
      <c r="I510" s="921"/>
      <c r="J510" s="914"/>
      <c r="K510" s="914"/>
      <c r="L510" s="914"/>
      <c r="M510" s="914"/>
      <c r="N510" s="914"/>
      <c r="O510" s="914"/>
      <c r="P510" s="914"/>
      <c r="Q510" s="484"/>
    </row>
    <row r="511" spans="1:17" s="95" customFormat="1" ht="15.75" hidden="1" customHeight="1" outlineLevel="1">
      <c r="A511" s="484"/>
      <c r="B511" s="917"/>
      <c r="C511" s="926"/>
      <c r="D511" s="922"/>
      <c r="E511" s="922"/>
      <c r="F511" s="924"/>
      <c r="G511" s="92"/>
      <c r="H511" s="396"/>
      <c r="I511" s="922"/>
      <c r="J511" s="915"/>
      <c r="K511" s="915"/>
      <c r="L511" s="915"/>
      <c r="M511" s="915"/>
      <c r="N511" s="915"/>
      <c r="O511" s="915"/>
      <c r="P511" s="915"/>
      <c r="Q511" s="484"/>
    </row>
    <row r="512" spans="1:17" s="95" customFormat="1" ht="15.75" hidden="1" customHeight="1" outlineLevel="1">
      <c r="A512" s="484"/>
      <c r="B512" s="916">
        <v>167</v>
      </c>
      <c r="C512" s="925"/>
      <c r="D512" s="921"/>
      <c r="E512" s="921" t="s">
        <v>19</v>
      </c>
      <c r="F512" s="923" t="str">
        <f>VLOOKUP(E512,$S$14:$T$18,2,0)</f>
        <v>-</v>
      </c>
      <c r="G512" s="84"/>
      <c r="H512" s="395"/>
      <c r="I512" s="921"/>
      <c r="J512" s="913">
        <f t="shared" ref="J512" si="166">SUM(K512:O514)</f>
        <v>0</v>
      </c>
      <c r="K512" s="913"/>
      <c r="L512" s="913"/>
      <c r="M512" s="913"/>
      <c r="N512" s="913"/>
      <c r="O512" s="913"/>
      <c r="P512" s="913"/>
      <c r="Q512" s="484"/>
    </row>
    <row r="513" spans="1:17" s="95" customFormat="1" ht="15.75" hidden="1" customHeight="1" outlineLevel="1">
      <c r="A513" s="484"/>
      <c r="B513" s="916"/>
      <c r="C513" s="925"/>
      <c r="D513" s="921"/>
      <c r="E513" s="921"/>
      <c r="F513" s="923"/>
      <c r="G513" s="87"/>
      <c r="H513" s="395"/>
      <c r="I513" s="921"/>
      <c r="J513" s="914"/>
      <c r="K513" s="914"/>
      <c r="L513" s="914"/>
      <c r="M513" s="914"/>
      <c r="N513" s="914"/>
      <c r="O513" s="914"/>
      <c r="P513" s="914"/>
      <c r="Q513" s="484"/>
    </row>
    <row r="514" spans="1:17" s="95" customFormat="1" ht="15.75" hidden="1" customHeight="1" outlineLevel="1">
      <c r="A514" s="484"/>
      <c r="B514" s="917"/>
      <c r="C514" s="926"/>
      <c r="D514" s="922"/>
      <c r="E514" s="922"/>
      <c r="F514" s="924"/>
      <c r="G514" s="92"/>
      <c r="H514" s="396"/>
      <c r="I514" s="922"/>
      <c r="J514" s="915"/>
      <c r="K514" s="915"/>
      <c r="L514" s="915"/>
      <c r="M514" s="915"/>
      <c r="N514" s="915"/>
      <c r="O514" s="915"/>
      <c r="P514" s="915"/>
      <c r="Q514" s="484"/>
    </row>
    <row r="515" spans="1:17" s="95" customFormat="1" ht="15.75" hidden="1" customHeight="1" outlineLevel="1">
      <c r="A515" s="484"/>
      <c r="B515" s="916">
        <v>168</v>
      </c>
      <c r="C515" s="925"/>
      <c r="D515" s="921"/>
      <c r="E515" s="921" t="s">
        <v>19</v>
      </c>
      <c r="F515" s="923" t="str">
        <f>VLOOKUP(E515,$S$14:$T$18,2,0)</f>
        <v>-</v>
      </c>
      <c r="G515" s="84"/>
      <c r="H515" s="395"/>
      <c r="I515" s="921"/>
      <c r="J515" s="913">
        <f t="shared" ref="J515" si="167">SUM(K515:O517)</f>
        <v>0</v>
      </c>
      <c r="K515" s="913"/>
      <c r="L515" s="913"/>
      <c r="M515" s="913"/>
      <c r="N515" s="913"/>
      <c r="O515" s="913"/>
      <c r="P515" s="913"/>
      <c r="Q515" s="484"/>
    </row>
    <row r="516" spans="1:17" s="95" customFormat="1" ht="15.75" hidden="1" customHeight="1" outlineLevel="1">
      <c r="A516" s="484"/>
      <c r="B516" s="916"/>
      <c r="C516" s="925"/>
      <c r="D516" s="921"/>
      <c r="E516" s="921"/>
      <c r="F516" s="923"/>
      <c r="G516" s="87"/>
      <c r="H516" s="395"/>
      <c r="I516" s="921"/>
      <c r="J516" s="914"/>
      <c r="K516" s="914"/>
      <c r="L516" s="914"/>
      <c r="M516" s="914"/>
      <c r="N516" s="914"/>
      <c r="O516" s="914"/>
      <c r="P516" s="914"/>
      <c r="Q516" s="484"/>
    </row>
    <row r="517" spans="1:17" s="95" customFormat="1" ht="15.75" hidden="1" customHeight="1" outlineLevel="1">
      <c r="A517" s="484"/>
      <c r="B517" s="917"/>
      <c r="C517" s="926"/>
      <c r="D517" s="922"/>
      <c r="E517" s="922"/>
      <c r="F517" s="924"/>
      <c r="G517" s="92"/>
      <c r="H517" s="396"/>
      <c r="I517" s="922"/>
      <c r="J517" s="915"/>
      <c r="K517" s="915"/>
      <c r="L517" s="915"/>
      <c r="M517" s="915"/>
      <c r="N517" s="915"/>
      <c r="O517" s="915"/>
      <c r="P517" s="915"/>
      <c r="Q517" s="484"/>
    </row>
    <row r="518" spans="1:17" s="95" customFormat="1" ht="15.75" hidden="1" customHeight="1" outlineLevel="1">
      <c r="A518" s="484"/>
      <c r="B518" s="916">
        <v>169</v>
      </c>
      <c r="C518" s="925"/>
      <c r="D518" s="921"/>
      <c r="E518" s="921" t="s">
        <v>19</v>
      </c>
      <c r="F518" s="923" t="str">
        <f>VLOOKUP(E518,$S$14:$T$18,2,0)</f>
        <v>-</v>
      </c>
      <c r="G518" s="84"/>
      <c r="H518" s="395"/>
      <c r="I518" s="921"/>
      <c r="J518" s="913">
        <f t="shared" ref="J518" si="168">SUM(K518:O520)</f>
        <v>0</v>
      </c>
      <c r="K518" s="913"/>
      <c r="L518" s="913"/>
      <c r="M518" s="913"/>
      <c r="N518" s="913"/>
      <c r="O518" s="913"/>
      <c r="P518" s="913"/>
      <c r="Q518" s="484"/>
    </row>
    <row r="519" spans="1:17" s="95" customFormat="1" ht="15.75" hidden="1" customHeight="1" outlineLevel="1">
      <c r="A519" s="484"/>
      <c r="B519" s="916"/>
      <c r="C519" s="925"/>
      <c r="D519" s="921"/>
      <c r="E519" s="921"/>
      <c r="F519" s="923"/>
      <c r="G519" s="87"/>
      <c r="H519" s="395"/>
      <c r="I519" s="921"/>
      <c r="J519" s="914"/>
      <c r="K519" s="914"/>
      <c r="L519" s="914"/>
      <c r="M519" s="914"/>
      <c r="N519" s="914"/>
      <c r="O519" s="914"/>
      <c r="P519" s="914"/>
      <c r="Q519" s="484"/>
    </row>
    <row r="520" spans="1:17" s="95" customFormat="1" ht="15.75" hidden="1" customHeight="1" outlineLevel="1">
      <c r="A520" s="484"/>
      <c r="B520" s="917"/>
      <c r="C520" s="926"/>
      <c r="D520" s="922"/>
      <c r="E520" s="922"/>
      <c r="F520" s="924"/>
      <c r="G520" s="92"/>
      <c r="H520" s="396"/>
      <c r="I520" s="922"/>
      <c r="J520" s="915"/>
      <c r="K520" s="915"/>
      <c r="L520" s="915"/>
      <c r="M520" s="915"/>
      <c r="N520" s="915"/>
      <c r="O520" s="915"/>
      <c r="P520" s="915"/>
      <c r="Q520" s="484"/>
    </row>
    <row r="521" spans="1:17" s="95" customFormat="1" ht="15.75" hidden="1" customHeight="1" outlineLevel="1">
      <c r="A521" s="484"/>
      <c r="B521" s="916">
        <v>170</v>
      </c>
      <c r="C521" s="925"/>
      <c r="D521" s="921"/>
      <c r="E521" s="921" t="s">
        <v>19</v>
      </c>
      <c r="F521" s="923" t="str">
        <f>VLOOKUP(E521,$S$14:$T$18,2,0)</f>
        <v>-</v>
      </c>
      <c r="G521" s="84"/>
      <c r="H521" s="395"/>
      <c r="I521" s="921"/>
      <c r="J521" s="913">
        <f t="shared" ref="J521" si="169">SUM(K521:O523)</f>
        <v>0</v>
      </c>
      <c r="K521" s="913"/>
      <c r="L521" s="913"/>
      <c r="M521" s="913"/>
      <c r="N521" s="913"/>
      <c r="O521" s="913"/>
      <c r="P521" s="913"/>
      <c r="Q521" s="484"/>
    </row>
    <row r="522" spans="1:17" s="95" customFormat="1" ht="15.75" hidden="1" customHeight="1" outlineLevel="1">
      <c r="A522" s="484"/>
      <c r="B522" s="916"/>
      <c r="C522" s="925"/>
      <c r="D522" s="921"/>
      <c r="E522" s="921"/>
      <c r="F522" s="923"/>
      <c r="G522" s="87"/>
      <c r="H522" s="395"/>
      <c r="I522" s="921"/>
      <c r="J522" s="914"/>
      <c r="K522" s="914"/>
      <c r="L522" s="914"/>
      <c r="M522" s="914"/>
      <c r="N522" s="914"/>
      <c r="O522" s="914"/>
      <c r="P522" s="914"/>
      <c r="Q522" s="484"/>
    </row>
    <row r="523" spans="1:17" s="95" customFormat="1" ht="15.75" hidden="1" customHeight="1" outlineLevel="1">
      <c r="A523" s="484"/>
      <c r="B523" s="917"/>
      <c r="C523" s="926"/>
      <c r="D523" s="922"/>
      <c r="E523" s="922"/>
      <c r="F523" s="924"/>
      <c r="G523" s="92"/>
      <c r="H523" s="396"/>
      <c r="I523" s="922"/>
      <c r="J523" s="915"/>
      <c r="K523" s="915"/>
      <c r="L523" s="915"/>
      <c r="M523" s="915"/>
      <c r="N523" s="915"/>
      <c r="O523" s="915"/>
      <c r="P523" s="915"/>
      <c r="Q523" s="484"/>
    </row>
    <row r="524" spans="1:17" s="95" customFormat="1" ht="15.75" hidden="1" customHeight="1" outlineLevel="1">
      <c r="A524" s="484"/>
      <c r="B524" s="916">
        <v>171</v>
      </c>
      <c r="C524" s="925"/>
      <c r="D524" s="921"/>
      <c r="E524" s="921" t="s">
        <v>19</v>
      </c>
      <c r="F524" s="923" t="str">
        <f>VLOOKUP(E524,$S$14:$T$18,2,0)</f>
        <v>-</v>
      </c>
      <c r="G524" s="84"/>
      <c r="H524" s="395"/>
      <c r="I524" s="921"/>
      <c r="J524" s="913">
        <f t="shared" ref="J524" si="170">SUM(K524:O526)</f>
        <v>0</v>
      </c>
      <c r="K524" s="913"/>
      <c r="L524" s="913"/>
      <c r="M524" s="913"/>
      <c r="N524" s="913"/>
      <c r="O524" s="913"/>
      <c r="P524" s="913"/>
      <c r="Q524" s="484"/>
    </row>
    <row r="525" spans="1:17" s="95" customFormat="1" ht="15.75" hidden="1" customHeight="1" outlineLevel="1">
      <c r="A525" s="484"/>
      <c r="B525" s="916"/>
      <c r="C525" s="925"/>
      <c r="D525" s="921"/>
      <c r="E525" s="921"/>
      <c r="F525" s="923"/>
      <c r="G525" s="87"/>
      <c r="H525" s="395"/>
      <c r="I525" s="921"/>
      <c r="J525" s="914"/>
      <c r="K525" s="914"/>
      <c r="L525" s="914"/>
      <c r="M525" s="914"/>
      <c r="N525" s="914"/>
      <c r="O525" s="914"/>
      <c r="P525" s="914"/>
      <c r="Q525" s="484"/>
    </row>
    <row r="526" spans="1:17" s="95" customFormat="1" ht="15.75" hidden="1" customHeight="1" outlineLevel="1">
      <c r="A526" s="484"/>
      <c r="B526" s="917"/>
      <c r="C526" s="926"/>
      <c r="D526" s="922"/>
      <c r="E526" s="922"/>
      <c r="F526" s="924"/>
      <c r="G526" s="92"/>
      <c r="H526" s="396"/>
      <c r="I526" s="922"/>
      <c r="J526" s="915"/>
      <c r="K526" s="915"/>
      <c r="L526" s="915"/>
      <c r="M526" s="915"/>
      <c r="N526" s="915"/>
      <c r="O526" s="915"/>
      <c r="P526" s="915"/>
      <c r="Q526" s="484"/>
    </row>
    <row r="527" spans="1:17" s="95" customFormat="1" ht="15.75" hidden="1" customHeight="1" outlineLevel="1">
      <c r="A527" s="484"/>
      <c r="B527" s="916">
        <v>172</v>
      </c>
      <c r="C527" s="925"/>
      <c r="D527" s="921"/>
      <c r="E527" s="921" t="s">
        <v>19</v>
      </c>
      <c r="F527" s="923" t="str">
        <f>VLOOKUP(E527,$S$14:$T$18,2,0)</f>
        <v>-</v>
      </c>
      <c r="G527" s="84"/>
      <c r="H527" s="395"/>
      <c r="I527" s="921"/>
      <c r="J527" s="913">
        <f t="shared" ref="J527" si="171">SUM(K527:O529)</f>
        <v>0</v>
      </c>
      <c r="K527" s="913"/>
      <c r="L527" s="913"/>
      <c r="M527" s="913"/>
      <c r="N527" s="913"/>
      <c r="O527" s="913"/>
      <c r="P527" s="913"/>
      <c r="Q527" s="484"/>
    </row>
    <row r="528" spans="1:17" s="95" customFormat="1" ht="15.75" hidden="1" customHeight="1" outlineLevel="1">
      <c r="A528" s="484"/>
      <c r="B528" s="916"/>
      <c r="C528" s="925"/>
      <c r="D528" s="921"/>
      <c r="E528" s="921"/>
      <c r="F528" s="923"/>
      <c r="G528" s="87"/>
      <c r="H528" s="395"/>
      <c r="I528" s="921"/>
      <c r="J528" s="914"/>
      <c r="K528" s="914"/>
      <c r="L528" s="914"/>
      <c r="M528" s="914"/>
      <c r="N528" s="914"/>
      <c r="O528" s="914"/>
      <c r="P528" s="914"/>
      <c r="Q528" s="484"/>
    </row>
    <row r="529" spans="1:17" s="95" customFormat="1" ht="15.75" hidden="1" customHeight="1" outlineLevel="1">
      <c r="A529" s="484"/>
      <c r="B529" s="917"/>
      <c r="C529" s="926"/>
      <c r="D529" s="922"/>
      <c r="E529" s="922"/>
      <c r="F529" s="924"/>
      <c r="G529" s="92"/>
      <c r="H529" s="396"/>
      <c r="I529" s="922"/>
      <c r="J529" s="915"/>
      <c r="K529" s="915"/>
      <c r="L529" s="915"/>
      <c r="M529" s="915"/>
      <c r="N529" s="915"/>
      <c r="O529" s="915"/>
      <c r="P529" s="915"/>
      <c r="Q529" s="484"/>
    </row>
    <row r="530" spans="1:17" s="95" customFormat="1" ht="15.75" hidden="1" customHeight="1" outlineLevel="1">
      <c r="A530" s="484"/>
      <c r="B530" s="916">
        <v>173</v>
      </c>
      <c r="C530" s="925"/>
      <c r="D530" s="921"/>
      <c r="E530" s="921" t="s">
        <v>19</v>
      </c>
      <c r="F530" s="923" t="str">
        <f>VLOOKUP(E530,$S$14:$T$18,2,0)</f>
        <v>-</v>
      </c>
      <c r="G530" s="84"/>
      <c r="H530" s="395"/>
      <c r="I530" s="921"/>
      <c r="J530" s="913">
        <f t="shared" ref="J530" si="172">SUM(K530:O532)</f>
        <v>0</v>
      </c>
      <c r="K530" s="913"/>
      <c r="L530" s="913"/>
      <c r="M530" s="913"/>
      <c r="N530" s="913"/>
      <c r="O530" s="913"/>
      <c r="P530" s="913"/>
      <c r="Q530" s="484"/>
    </row>
    <row r="531" spans="1:17" s="95" customFormat="1" ht="15.75" hidden="1" customHeight="1" outlineLevel="1">
      <c r="A531" s="484"/>
      <c r="B531" s="916"/>
      <c r="C531" s="925"/>
      <c r="D531" s="921"/>
      <c r="E531" s="921"/>
      <c r="F531" s="923"/>
      <c r="G531" s="87"/>
      <c r="H531" s="395"/>
      <c r="I531" s="921"/>
      <c r="J531" s="914"/>
      <c r="K531" s="914"/>
      <c r="L531" s="914"/>
      <c r="M531" s="914"/>
      <c r="N531" s="914"/>
      <c r="O531" s="914"/>
      <c r="P531" s="914"/>
      <c r="Q531" s="484"/>
    </row>
    <row r="532" spans="1:17" s="95" customFormat="1" ht="15.75" hidden="1" customHeight="1" outlineLevel="1">
      <c r="A532" s="484"/>
      <c r="B532" s="917"/>
      <c r="C532" s="926"/>
      <c r="D532" s="922"/>
      <c r="E532" s="922"/>
      <c r="F532" s="924"/>
      <c r="G532" s="92"/>
      <c r="H532" s="396"/>
      <c r="I532" s="922"/>
      <c r="J532" s="915"/>
      <c r="K532" s="915"/>
      <c r="L532" s="915"/>
      <c r="M532" s="915"/>
      <c r="N532" s="915"/>
      <c r="O532" s="915"/>
      <c r="P532" s="915"/>
      <c r="Q532" s="484"/>
    </row>
    <row r="533" spans="1:17" s="95" customFormat="1" ht="15.75" hidden="1" customHeight="1" outlineLevel="1">
      <c r="A533" s="484"/>
      <c r="B533" s="916">
        <v>174</v>
      </c>
      <c r="C533" s="925"/>
      <c r="D533" s="921"/>
      <c r="E533" s="921" t="s">
        <v>19</v>
      </c>
      <c r="F533" s="923" t="str">
        <f>VLOOKUP(E533,$S$14:$T$18,2,0)</f>
        <v>-</v>
      </c>
      <c r="G533" s="84"/>
      <c r="H533" s="395"/>
      <c r="I533" s="921"/>
      <c r="J533" s="913">
        <f t="shared" ref="J533" si="173">SUM(K533:O535)</f>
        <v>0</v>
      </c>
      <c r="K533" s="913"/>
      <c r="L533" s="913"/>
      <c r="M533" s="913"/>
      <c r="N533" s="913"/>
      <c r="O533" s="913"/>
      <c r="P533" s="913"/>
      <c r="Q533" s="484"/>
    </row>
    <row r="534" spans="1:17" s="95" customFormat="1" ht="15.75" hidden="1" customHeight="1" outlineLevel="1">
      <c r="A534" s="484"/>
      <c r="B534" s="916"/>
      <c r="C534" s="925"/>
      <c r="D534" s="921"/>
      <c r="E534" s="921"/>
      <c r="F534" s="923"/>
      <c r="G534" s="87"/>
      <c r="H534" s="395"/>
      <c r="I534" s="921"/>
      <c r="J534" s="914"/>
      <c r="K534" s="914"/>
      <c r="L534" s="914"/>
      <c r="M534" s="914"/>
      <c r="N534" s="914"/>
      <c r="O534" s="914"/>
      <c r="P534" s="914"/>
      <c r="Q534" s="484"/>
    </row>
    <row r="535" spans="1:17" s="95" customFormat="1" ht="15.75" hidden="1" customHeight="1" outlineLevel="1">
      <c r="A535" s="484"/>
      <c r="B535" s="917"/>
      <c r="C535" s="926"/>
      <c r="D535" s="922"/>
      <c r="E535" s="922"/>
      <c r="F535" s="924"/>
      <c r="G535" s="92"/>
      <c r="H535" s="396"/>
      <c r="I535" s="922"/>
      <c r="J535" s="915"/>
      <c r="K535" s="915"/>
      <c r="L535" s="915"/>
      <c r="M535" s="915"/>
      <c r="N535" s="915"/>
      <c r="O535" s="915"/>
      <c r="P535" s="915"/>
      <c r="Q535" s="484"/>
    </row>
    <row r="536" spans="1:17" s="95" customFormat="1" ht="15.75" hidden="1" customHeight="1" outlineLevel="1">
      <c r="A536" s="484"/>
      <c r="B536" s="916">
        <v>175</v>
      </c>
      <c r="C536" s="925"/>
      <c r="D536" s="921"/>
      <c r="E536" s="921" t="s">
        <v>19</v>
      </c>
      <c r="F536" s="923" t="str">
        <f>VLOOKUP(E536,$S$14:$T$18,2,0)</f>
        <v>-</v>
      </c>
      <c r="G536" s="84"/>
      <c r="H536" s="395"/>
      <c r="I536" s="921"/>
      <c r="J536" s="913">
        <f t="shared" ref="J536" si="174">SUM(K536:O538)</f>
        <v>0</v>
      </c>
      <c r="K536" s="913"/>
      <c r="L536" s="913"/>
      <c r="M536" s="913"/>
      <c r="N536" s="913"/>
      <c r="O536" s="913"/>
      <c r="P536" s="913"/>
      <c r="Q536" s="484"/>
    </row>
    <row r="537" spans="1:17" s="95" customFormat="1" ht="15.75" hidden="1" customHeight="1" outlineLevel="1">
      <c r="A537" s="484"/>
      <c r="B537" s="916"/>
      <c r="C537" s="925"/>
      <c r="D537" s="921"/>
      <c r="E537" s="921"/>
      <c r="F537" s="923"/>
      <c r="G537" s="87"/>
      <c r="H537" s="395"/>
      <c r="I537" s="921"/>
      <c r="J537" s="914"/>
      <c r="K537" s="914"/>
      <c r="L537" s="914"/>
      <c r="M537" s="914"/>
      <c r="N537" s="914"/>
      <c r="O537" s="914"/>
      <c r="P537" s="914"/>
      <c r="Q537" s="484"/>
    </row>
    <row r="538" spans="1:17" s="95" customFormat="1" ht="15.75" hidden="1" customHeight="1" outlineLevel="1">
      <c r="A538" s="484"/>
      <c r="B538" s="917"/>
      <c r="C538" s="926"/>
      <c r="D538" s="922"/>
      <c r="E538" s="922"/>
      <c r="F538" s="924"/>
      <c r="G538" s="92"/>
      <c r="H538" s="396"/>
      <c r="I538" s="922"/>
      <c r="J538" s="915"/>
      <c r="K538" s="915"/>
      <c r="L538" s="915"/>
      <c r="M538" s="915"/>
      <c r="N538" s="915"/>
      <c r="O538" s="915"/>
      <c r="P538" s="915"/>
      <c r="Q538" s="484"/>
    </row>
    <row r="539" spans="1:17" s="95" customFormat="1" ht="15.75" hidden="1" customHeight="1" outlineLevel="1">
      <c r="A539" s="484"/>
      <c r="B539" s="916">
        <v>176</v>
      </c>
      <c r="C539" s="925"/>
      <c r="D539" s="921"/>
      <c r="E539" s="921" t="s">
        <v>19</v>
      </c>
      <c r="F539" s="923" t="str">
        <f>VLOOKUP(E539,$S$14:$T$18,2,0)</f>
        <v>-</v>
      </c>
      <c r="G539" s="84"/>
      <c r="H539" s="395"/>
      <c r="I539" s="921"/>
      <c r="J539" s="913">
        <f t="shared" ref="J539" si="175">SUM(K539:O541)</f>
        <v>0</v>
      </c>
      <c r="K539" s="913"/>
      <c r="L539" s="913"/>
      <c r="M539" s="913"/>
      <c r="N539" s="913"/>
      <c r="O539" s="913"/>
      <c r="P539" s="913"/>
      <c r="Q539" s="484"/>
    </row>
    <row r="540" spans="1:17" s="95" customFormat="1" ht="15.75" hidden="1" customHeight="1" outlineLevel="1">
      <c r="A540" s="484"/>
      <c r="B540" s="916"/>
      <c r="C540" s="925"/>
      <c r="D540" s="921"/>
      <c r="E540" s="921"/>
      <c r="F540" s="923"/>
      <c r="G540" s="87"/>
      <c r="H540" s="395"/>
      <c r="I540" s="921"/>
      <c r="J540" s="914"/>
      <c r="K540" s="914"/>
      <c r="L540" s="914"/>
      <c r="M540" s="914"/>
      <c r="N540" s="914"/>
      <c r="O540" s="914"/>
      <c r="P540" s="914"/>
      <c r="Q540" s="484"/>
    </row>
    <row r="541" spans="1:17" s="95" customFormat="1" ht="15.75" hidden="1" customHeight="1" outlineLevel="1">
      <c r="A541" s="484"/>
      <c r="B541" s="917"/>
      <c r="C541" s="926"/>
      <c r="D541" s="922"/>
      <c r="E541" s="922"/>
      <c r="F541" s="924"/>
      <c r="G541" s="92"/>
      <c r="H541" s="396"/>
      <c r="I541" s="922"/>
      <c r="J541" s="915"/>
      <c r="K541" s="915"/>
      <c r="L541" s="915"/>
      <c r="M541" s="915"/>
      <c r="N541" s="915"/>
      <c r="O541" s="915"/>
      <c r="P541" s="915"/>
      <c r="Q541" s="484"/>
    </row>
    <row r="542" spans="1:17" s="95" customFormat="1" ht="15.75" hidden="1" customHeight="1" outlineLevel="1">
      <c r="A542" s="484"/>
      <c r="B542" s="916">
        <v>177</v>
      </c>
      <c r="C542" s="925"/>
      <c r="D542" s="921"/>
      <c r="E542" s="921" t="s">
        <v>19</v>
      </c>
      <c r="F542" s="923" t="str">
        <f>VLOOKUP(E542,$S$14:$T$18,2,0)</f>
        <v>-</v>
      </c>
      <c r="G542" s="84"/>
      <c r="H542" s="395"/>
      <c r="I542" s="921"/>
      <c r="J542" s="913">
        <f t="shared" ref="J542" si="176">SUM(K542:O544)</f>
        <v>0</v>
      </c>
      <c r="K542" s="913"/>
      <c r="L542" s="913"/>
      <c r="M542" s="913"/>
      <c r="N542" s="913"/>
      <c r="O542" s="913"/>
      <c r="P542" s="913"/>
      <c r="Q542" s="484"/>
    </row>
    <row r="543" spans="1:17" s="95" customFormat="1" ht="15.75" hidden="1" customHeight="1" outlineLevel="1">
      <c r="A543" s="484"/>
      <c r="B543" s="916"/>
      <c r="C543" s="925"/>
      <c r="D543" s="921"/>
      <c r="E543" s="921"/>
      <c r="F543" s="923"/>
      <c r="G543" s="87"/>
      <c r="H543" s="395"/>
      <c r="I543" s="921"/>
      <c r="J543" s="914"/>
      <c r="K543" s="914"/>
      <c r="L543" s="914"/>
      <c r="M543" s="914"/>
      <c r="N543" s="914"/>
      <c r="O543" s="914"/>
      <c r="P543" s="914"/>
      <c r="Q543" s="484"/>
    </row>
    <row r="544" spans="1:17" s="95" customFormat="1" ht="15.75" hidden="1" customHeight="1" outlineLevel="1">
      <c r="A544" s="484"/>
      <c r="B544" s="917"/>
      <c r="C544" s="926"/>
      <c r="D544" s="922"/>
      <c r="E544" s="922"/>
      <c r="F544" s="924"/>
      <c r="G544" s="92"/>
      <c r="H544" s="396"/>
      <c r="I544" s="922"/>
      <c r="J544" s="915"/>
      <c r="K544" s="915"/>
      <c r="L544" s="915"/>
      <c r="M544" s="915"/>
      <c r="N544" s="915"/>
      <c r="O544" s="915"/>
      <c r="P544" s="915"/>
      <c r="Q544" s="484"/>
    </row>
    <row r="545" spans="1:17" s="95" customFormat="1" ht="15.75" hidden="1" customHeight="1" outlineLevel="1">
      <c r="A545" s="484"/>
      <c r="B545" s="916">
        <v>178</v>
      </c>
      <c r="C545" s="925"/>
      <c r="D545" s="921"/>
      <c r="E545" s="921" t="s">
        <v>19</v>
      </c>
      <c r="F545" s="923" t="str">
        <f>VLOOKUP(E545,$S$14:$T$18,2,0)</f>
        <v>-</v>
      </c>
      <c r="G545" s="84"/>
      <c r="H545" s="395"/>
      <c r="I545" s="921"/>
      <c r="J545" s="913">
        <f t="shared" ref="J545" si="177">SUM(K545:O547)</f>
        <v>0</v>
      </c>
      <c r="K545" s="913"/>
      <c r="L545" s="913"/>
      <c r="M545" s="913"/>
      <c r="N545" s="913"/>
      <c r="O545" s="913"/>
      <c r="P545" s="913"/>
      <c r="Q545" s="484"/>
    </row>
    <row r="546" spans="1:17" s="95" customFormat="1" ht="15.75" hidden="1" customHeight="1" outlineLevel="1">
      <c r="A546" s="484"/>
      <c r="B546" s="916"/>
      <c r="C546" s="925"/>
      <c r="D546" s="921"/>
      <c r="E546" s="921"/>
      <c r="F546" s="923"/>
      <c r="G546" s="87"/>
      <c r="H546" s="395"/>
      <c r="I546" s="921"/>
      <c r="J546" s="914"/>
      <c r="K546" s="914"/>
      <c r="L546" s="914"/>
      <c r="M546" s="914"/>
      <c r="N546" s="914"/>
      <c r="O546" s="914"/>
      <c r="P546" s="914"/>
      <c r="Q546" s="484"/>
    </row>
    <row r="547" spans="1:17" s="95" customFormat="1" ht="15.75" hidden="1" customHeight="1" outlineLevel="1">
      <c r="A547" s="484"/>
      <c r="B547" s="917"/>
      <c r="C547" s="926"/>
      <c r="D547" s="922"/>
      <c r="E547" s="922"/>
      <c r="F547" s="924"/>
      <c r="G547" s="92"/>
      <c r="H547" s="396"/>
      <c r="I547" s="922"/>
      <c r="J547" s="915"/>
      <c r="K547" s="915"/>
      <c r="L547" s="915"/>
      <c r="M547" s="915"/>
      <c r="N547" s="915"/>
      <c r="O547" s="915"/>
      <c r="P547" s="915"/>
      <c r="Q547" s="484"/>
    </row>
    <row r="548" spans="1:17" s="95" customFormat="1" ht="15.75" hidden="1" customHeight="1" outlineLevel="1">
      <c r="A548" s="484"/>
      <c r="B548" s="916">
        <v>179</v>
      </c>
      <c r="C548" s="925"/>
      <c r="D548" s="921"/>
      <c r="E548" s="921" t="s">
        <v>19</v>
      </c>
      <c r="F548" s="923" t="str">
        <f>VLOOKUP(E548,$S$14:$T$18,2,0)</f>
        <v>-</v>
      </c>
      <c r="G548" s="84"/>
      <c r="H548" s="395"/>
      <c r="I548" s="921"/>
      <c r="J548" s="913">
        <f t="shared" ref="J548" si="178">SUM(K548:O550)</f>
        <v>0</v>
      </c>
      <c r="K548" s="913"/>
      <c r="L548" s="913"/>
      <c r="M548" s="913"/>
      <c r="N548" s="913"/>
      <c r="O548" s="913"/>
      <c r="P548" s="913"/>
      <c r="Q548" s="484"/>
    </row>
    <row r="549" spans="1:17" s="95" customFormat="1" ht="15.75" hidden="1" customHeight="1" outlineLevel="1">
      <c r="A549" s="484"/>
      <c r="B549" s="916"/>
      <c r="C549" s="925"/>
      <c r="D549" s="921"/>
      <c r="E549" s="921"/>
      <c r="F549" s="923"/>
      <c r="G549" s="87"/>
      <c r="H549" s="395"/>
      <c r="I549" s="921"/>
      <c r="J549" s="914"/>
      <c r="K549" s="914"/>
      <c r="L549" s="914"/>
      <c r="M549" s="914"/>
      <c r="N549" s="914"/>
      <c r="O549" s="914"/>
      <c r="P549" s="914"/>
      <c r="Q549" s="484"/>
    </row>
    <row r="550" spans="1:17" s="95" customFormat="1" ht="15.75" hidden="1" customHeight="1" outlineLevel="1">
      <c r="A550" s="484"/>
      <c r="B550" s="917"/>
      <c r="C550" s="926"/>
      <c r="D550" s="922"/>
      <c r="E550" s="922"/>
      <c r="F550" s="924"/>
      <c r="G550" s="92"/>
      <c r="H550" s="396"/>
      <c r="I550" s="922"/>
      <c r="J550" s="915"/>
      <c r="K550" s="915"/>
      <c r="L550" s="915"/>
      <c r="M550" s="915"/>
      <c r="N550" s="915"/>
      <c r="O550" s="915"/>
      <c r="P550" s="915"/>
      <c r="Q550" s="484"/>
    </row>
    <row r="551" spans="1:17" s="95" customFormat="1" ht="15.75" hidden="1" customHeight="1" outlineLevel="1">
      <c r="A551" s="484"/>
      <c r="B551" s="916">
        <v>180</v>
      </c>
      <c r="C551" s="925"/>
      <c r="D551" s="921"/>
      <c r="E551" s="921" t="s">
        <v>19</v>
      </c>
      <c r="F551" s="923" t="str">
        <f>VLOOKUP(E551,$S$14:$T$18,2,0)</f>
        <v>-</v>
      </c>
      <c r="G551" s="84"/>
      <c r="H551" s="395"/>
      <c r="I551" s="921"/>
      <c r="J551" s="913">
        <f t="shared" ref="J551" si="179">SUM(K551:O553)</f>
        <v>0</v>
      </c>
      <c r="K551" s="913"/>
      <c r="L551" s="913"/>
      <c r="M551" s="913"/>
      <c r="N551" s="913"/>
      <c r="O551" s="913"/>
      <c r="P551" s="913"/>
      <c r="Q551" s="484"/>
    </row>
    <row r="552" spans="1:17" s="95" customFormat="1" ht="15.75" hidden="1" customHeight="1" outlineLevel="1">
      <c r="A552" s="484"/>
      <c r="B552" s="916"/>
      <c r="C552" s="925"/>
      <c r="D552" s="921"/>
      <c r="E552" s="921"/>
      <c r="F552" s="923"/>
      <c r="G552" s="87"/>
      <c r="H552" s="395"/>
      <c r="I552" s="921"/>
      <c r="J552" s="914"/>
      <c r="K552" s="914"/>
      <c r="L552" s="914"/>
      <c r="M552" s="914"/>
      <c r="N552" s="914"/>
      <c r="O552" s="914"/>
      <c r="P552" s="914"/>
      <c r="Q552" s="484"/>
    </row>
    <row r="553" spans="1:17" s="95" customFormat="1" ht="15.75" hidden="1" customHeight="1" outlineLevel="1">
      <c r="A553" s="484"/>
      <c r="B553" s="917"/>
      <c r="C553" s="926"/>
      <c r="D553" s="922"/>
      <c r="E553" s="922"/>
      <c r="F553" s="924"/>
      <c r="G553" s="92"/>
      <c r="H553" s="396"/>
      <c r="I553" s="922"/>
      <c r="J553" s="915"/>
      <c r="K553" s="915"/>
      <c r="L553" s="915"/>
      <c r="M553" s="915"/>
      <c r="N553" s="915"/>
      <c r="O553" s="915"/>
      <c r="P553" s="915"/>
      <c r="Q553" s="484"/>
    </row>
    <row r="554" spans="1:17" s="95" customFormat="1" ht="15.75" hidden="1" customHeight="1" outlineLevel="1">
      <c r="A554" s="484"/>
      <c r="B554" s="916">
        <v>181</v>
      </c>
      <c r="C554" s="925"/>
      <c r="D554" s="921"/>
      <c r="E554" s="921" t="s">
        <v>19</v>
      </c>
      <c r="F554" s="923" t="str">
        <f>VLOOKUP(E554,$S$14:$T$18,2,0)</f>
        <v>-</v>
      </c>
      <c r="G554" s="84"/>
      <c r="H554" s="395"/>
      <c r="I554" s="921"/>
      <c r="J554" s="913">
        <f t="shared" ref="J554" si="180">SUM(K554:O556)</f>
        <v>0</v>
      </c>
      <c r="K554" s="913"/>
      <c r="L554" s="913"/>
      <c r="M554" s="913"/>
      <c r="N554" s="913"/>
      <c r="O554" s="913"/>
      <c r="P554" s="913"/>
      <c r="Q554" s="484"/>
    </row>
    <row r="555" spans="1:17" s="95" customFormat="1" ht="15.75" hidden="1" customHeight="1" outlineLevel="1">
      <c r="A555" s="484"/>
      <c r="B555" s="916"/>
      <c r="C555" s="925"/>
      <c r="D555" s="921"/>
      <c r="E555" s="921"/>
      <c r="F555" s="923"/>
      <c r="G555" s="87"/>
      <c r="H555" s="395"/>
      <c r="I555" s="921"/>
      <c r="J555" s="914"/>
      <c r="K555" s="914"/>
      <c r="L555" s="914"/>
      <c r="M555" s="914"/>
      <c r="N555" s="914"/>
      <c r="O555" s="914"/>
      <c r="P555" s="914"/>
      <c r="Q555" s="484"/>
    </row>
    <row r="556" spans="1:17" s="95" customFormat="1" ht="15.75" hidden="1" customHeight="1" outlineLevel="1">
      <c r="A556" s="484"/>
      <c r="B556" s="917"/>
      <c r="C556" s="926"/>
      <c r="D556" s="922"/>
      <c r="E556" s="922"/>
      <c r="F556" s="924"/>
      <c r="G556" s="92"/>
      <c r="H556" s="396"/>
      <c r="I556" s="922"/>
      <c r="J556" s="915"/>
      <c r="K556" s="915"/>
      <c r="L556" s="915"/>
      <c r="M556" s="915"/>
      <c r="N556" s="915"/>
      <c r="O556" s="915"/>
      <c r="P556" s="915"/>
      <c r="Q556" s="484"/>
    </row>
    <row r="557" spans="1:17" s="95" customFormat="1" ht="15.75" hidden="1" customHeight="1" outlineLevel="1">
      <c r="A557" s="484"/>
      <c r="B557" s="916">
        <v>182</v>
      </c>
      <c r="C557" s="925"/>
      <c r="D557" s="921"/>
      <c r="E557" s="921" t="s">
        <v>19</v>
      </c>
      <c r="F557" s="923" t="str">
        <f>VLOOKUP(E557,$S$14:$T$18,2,0)</f>
        <v>-</v>
      </c>
      <c r="G557" s="84"/>
      <c r="H557" s="395"/>
      <c r="I557" s="921"/>
      <c r="J557" s="913">
        <f t="shared" ref="J557" si="181">SUM(K557:O559)</f>
        <v>0</v>
      </c>
      <c r="K557" s="913"/>
      <c r="L557" s="913"/>
      <c r="M557" s="913"/>
      <c r="N557" s="913"/>
      <c r="O557" s="913"/>
      <c r="P557" s="913"/>
      <c r="Q557" s="484"/>
    </row>
    <row r="558" spans="1:17" s="95" customFormat="1" ht="15.75" hidden="1" customHeight="1" outlineLevel="1">
      <c r="A558" s="484"/>
      <c r="B558" s="916"/>
      <c r="C558" s="925"/>
      <c r="D558" s="921"/>
      <c r="E558" s="921"/>
      <c r="F558" s="923"/>
      <c r="G558" s="87"/>
      <c r="H558" s="395"/>
      <c r="I558" s="921"/>
      <c r="J558" s="914"/>
      <c r="K558" s="914"/>
      <c r="L558" s="914"/>
      <c r="M558" s="914"/>
      <c r="N558" s="914"/>
      <c r="O558" s="914"/>
      <c r="P558" s="914"/>
      <c r="Q558" s="484"/>
    </row>
    <row r="559" spans="1:17" s="95" customFormat="1" ht="15.75" hidden="1" customHeight="1" outlineLevel="1">
      <c r="A559" s="484"/>
      <c r="B559" s="917"/>
      <c r="C559" s="926"/>
      <c r="D559" s="922"/>
      <c r="E559" s="922"/>
      <c r="F559" s="924"/>
      <c r="G559" s="92"/>
      <c r="H559" s="396"/>
      <c r="I559" s="922"/>
      <c r="J559" s="915"/>
      <c r="K559" s="915"/>
      <c r="L559" s="915"/>
      <c r="M559" s="915"/>
      <c r="N559" s="915"/>
      <c r="O559" s="915"/>
      <c r="P559" s="915"/>
      <c r="Q559" s="484"/>
    </row>
    <row r="560" spans="1:17" s="95" customFormat="1" ht="15.75" hidden="1" customHeight="1" outlineLevel="1">
      <c r="A560" s="484"/>
      <c r="B560" s="916">
        <v>183</v>
      </c>
      <c r="C560" s="925"/>
      <c r="D560" s="921"/>
      <c r="E560" s="921" t="s">
        <v>19</v>
      </c>
      <c r="F560" s="923" t="str">
        <f>VLOOKUP(E560,$S$14:$T$18,2,0)</f>
        <v>-</v>
      </c>
      <c r="G560" s="84"/>
      <c r="H560" s="395"/>
      <c r="I560" s="921"/>
      <c r="J560" s="913">
        <f t="shared" ref="J560" si="182">SUM(K560:O562)</f>
        <v>0</v>
      </c>
      <c r="K560" s="913"/>
      <c r="L560" s="913"/>
      <c r="M560" s="913"/>
      <c r="N560" s="913"/>
      <c r="O560" s="913"/>
      <c r="P560" s="913"/>
      <c r="Q560" s="484"/>
    </row>
    <row r="561" spans="1:17" s="95" customFormat="1" ht="15.75" hidden="1" customHeight="1" outlineLevel="1">
      <c r="A561" s="484"/>
      <c r="B561" s="916"/>
      <c r="C561" s="925"/>
      <c r="D561" s="921"/>
      <c r="E561" s="921"/>
      <c r="F561" s="923"/>
      <c r="G561" s="87"/>
      <c r="H561" s="395"/>
      <c r="I561" s="921"/>
      <c r="J561" s="914"/>
      <c r="K561" s="914"/>
      <c r="L561" s="914"/>
      <c r="M561" s="914"/>
      <c r="N561" s="914"/>
      <c r="O561" s="914"/>
      <c r="P561" s="914"/>
      <c r="Q561" s="484"/>
    </row>
    <row r="562" spans="1:17" s="95" customFormat="1" ht="15.75" hidden="1" customHeight="1" outlineLevel="1">
      <c r="A562" s="484"/>
      <c r="B562" s="917"/>
      <c r="C562" s="926"/>
      <c r="D562" s="922"/>
      <c r="E562" s="922"/>
      <c r="F562" s="924"/>
      <c r="G562" s="92"/>
      <c r="H562" s="396"/>
      <c r="I562" s="922"/>
      <c r="J562" s="915"/>
      <c r="K562" s="915"/>
      <c r="L562" s="915"/>
      <c r="M562" s="915"/>
      <c r="N562" s="915"/>
      <c r="O562" s="915"/>
      <c r="P562" s="915"/>
      <c r="Q562" s="484"/>
    </row>
    <row r="563" spans="1:17" s="95" customFormat="1" ht="15.75" hidden="1" customHeight="1" outlineLevel="1">
      <c r="A563" s="484"/>
      <c r="B563" s="916">
        <v>184</v>
      </c>
      <c r="C563" s="925"/>
      <c r="D563" s="921"/>
      <c r="E563" s="921" t="s">
        <v>19</v>
      </c>
      <c r="F563" s="923" t="str">
        <f>VLOOKUP(E563,$S$14:$T$18,2,0)</f>
        <v>-</v>
      </c>
      <c r="G563" s="84"/>
      <c r="H563" s="395"/>
      <c r="I563" s="921"/>
      <c r="J563" s="913">
        <f t="shared" ref="J563" si="183">SUM(K563:O565)</f>
        <v>0</v>
      </c>
      <c r="K563" s="913"/>
      <c r="L563" s="913"/>
      <c r="M563" s="913"/>
      <c r="N563" s="913"/>
      <c r="O563" s="913"/>
      <c r="P563" s="913"/>
      <c r="Q563" s="484"/>
    </row>
    <row r="564" spans="1:17" s="95" customFormat="1" ht="15.75" hidden="1" customHeight="1" outlineLevel="1">
      <c r="A564" s="484"/>
      <c r="B564" s="916"/>
      <c r="C564" s="925"/>
      <c r="D564" s="921"/>
      <c r="E564" s="921"/>
      <c r="F564" s="923"/>
      <c r="G564" s="87"/>
      <c r="H564" s="395"/>
      <c r="I564" s="921"/>
      <c r="J564" s="914"/>
      <c r="K564" s="914"/>
      <c r="L564" s="914"/>
      <c r="M564" s="914"/>
      <c r="N564" s="914"/>
      <c r="O564" s="914"/>
      <c r="P564" s="914"/>
      <c r="Q564" s="484"/>
    </row>
    <row r="565" spans="1:17" s="95" customFormat="1" ht="15.75" hidden="1" customHeight="1" outlineLevel="1">
      <c r="A565" s="484"/>
      <c r="B565" s="917"/>
      <c r="C565" s="926"/>
      <c r="D565" s="922"/>
      <c r="E565" s="922"/>
      <c r="F565" s="924"/>
      <c r="G565" s="92"/>
      <c r="H565" s="396"/>
      <c r="I565" s="922"/>
      <c r="J565" s="915"/>
      <c r="K565" s="915"/>
      <c r="L565" s="915"/>
      <c r="M565" s="915"/>
      <c r="N565" s="915"/>
      <c r="O565" s="915"/>
      <c r="P565" s="915"/>
      <c r="Q565" s="484"/>
    </row>
    <row r="566" spans="1:17" s="95" customFormat="1" ht="15.75" hidden="1" customHeight="1" outlineLevel="1">
      <c r="A566" s="484"/>
      <c r="B566" s="916">
        <v>185</v>
      </c>
      <c r="C566" s="925"/>
      <c r="D566" s="921"/>
      <c r="E566" s="921" t="s">
        <v>19</v>
      </c>
      <c r="F566" s="923" t="str">
        <f>VLOOKUP(E566,$S$14:$T$18,2,0)</f>
        <v>-</v>
      </c>
      <c r="G566" s="84"/>
      <c r="H566" s="395"/>
      <c r="I566" s="921"/>
      <c r="J566" s="913">
        <f t="shared" ref="J566" si="184">SUM(K566:O568)</f>
        <v>0</v>
      </c>
      <c r="K566" s="913"/>
      <c r="L566" s="913"/>
      <c r="M566" s="913"/>
      <c r="N566" s="913"/>
      <c r="O566" s="913"/>
      <c r="P566" s="913"/>
      <c r="Q566" s="484"/>
    </row>
    <row r="567" spans="1:17" s="95" customFormat="1" ht="15.75" hidden="1" customHeight="1" outlineLevel="1">
      <c r="A567" s="484"/>
      <c r="B567" s="916"/>
      <c r="C567" s="925"/>
      <c r="D567" s="921"/>
      <c r="E567" s="921"/>
      <c r="F567" s="923"/>
      <c r="G567" s="87"/>
      <c r="H567" s="395"/>
      <c r="I567" s="921"/>
      <c r="J567" s="914"/>
      <c r="K567" s="914"/>
      <c r="L567" s="914"/>
      <c r="M567" s="914"/>
      <c r="N567" s="914"/>
      <c r="O567" s="914"/>
      <c r="P567" s="914"/>
      <c r="Q567" s="484"/>
    </row>
    <row r="568" spans="1:17" s="95" customFormat="1" ht="15.75" hidden="1" customHeight="1" outlineLevel="1">
      <c r="A568" s="484"/>
      <c r="B568" s="917"/>
      <c r="C568" s="926"/>
      <c r="D568" s="922"/>
      <c r="E568" s="922"/>
      <c r="F568" s="924"/>
      <c r="G568" s="92"/>
      <c r="H568" s="396"/>
      <c r="I568" s="922"/>
      <c r="J568" s="915"/>
      <c r="K568" s="915"/>
      <c r="L568" s="915"/>
      <c r="M568" s="915"/>
      <c r="N568" s="915"/>
      <c r="O568" s="915"/>
      <c r="P568" s="915"/>
      <c r="Q568" s="484"/>
    </row>
    <row r="569" spans="1:17" s="95" customFormat="1" ht="15.75" hidden="1" customHeight="1" outlineLevel="1">
      <c r="A569" s="484"/>
      <c r="B569" s="916">
        <v>186</v>
      </c>
      <c r="C569" s="925"/>
      <c r="D569" s="921"/>
      <c r="E569" s="921" t="s">
        <v>19</v>
      </c>
      <c r="F569" s="923" t="str">
        <f>VLOOKUP(E569,$S$14:$T$18,2,0)</f>
        <v>-</v>
      </c>
      <c r="G569" s="84"/>
      <c r="H569" s="395"/>
      <c r="I569" s="921"/>
      <c r="J569" s="913">
        <f t="shared" ref="J569" si="185">SUM(K569:O571)</f>
        <v>0</v>
      </c>
      <c r="K569" s="913"/>
      <c r="L569" s="913"/>
      <c r="M569" s="913"/>
      <c r="N569" s="913"/>
      <c r="O569" s="913"/>
      <c r="P569" s="913"/>
      <c r="Q569" s="484"/>
    </row>
    <row r="570" spans="1:17" s="95" customFormat="1" ht="15.75" hidden="1" customHeight="1" outlineLevel="1">
      <c r="A570" s="484"/>
      <c r="B570" s="916"/>
      <c r="C570" s="925"/>
      <c r="D570" s="921"/>
      <c r="E570" s="921"/>
      <c r="F570" s="923"/>
      <c r="G570" s="87"/>
      <c r="H570" s="395"/>
      <c r="I570" s="921"/>
      <c r="J570" s="914"/>
      <c r="K570" s="914"/>
      <c r="L570" s="914"/>
      <c r="M570" s="914"/>
      <c r="N570" s="914"/>
      <c r="O570" s="914"/>
      <c r="P570" s="914"/>
      <c r="Q570" s="484"/>
    </row>
    <row r="571" spans="1:17" s="95" customFormat="1" ht="15.75" hidden="1" customHeight="1" outlineLevel="1">
      <c r="A571" s="484"/>
      <c r="B571" s="917"/>
      <c r="C571" s="926"/>
      <c r="D571" s="922"/>
      <c r="E571" s="922"/>
      <c r="F571" s="924"/>
      <c r="G571" s="92"/>
      <c r="H571" s="396"/>
      <c r="I571" s="922"/>
      <c r="J571" s="915"/>
      <c r="K571" s="915"/>
      <c r="L571" s="915"/>
      <c r="M571" s="915"/>
      <c r="N571" s="915"/>
      <c r="O571" s="915"/>
      <c r="P571" s="915"/>
      <c r="Q571" s="484"/>
    </row>
    <row r="572" spans="1:17" s="95" customFormat="1" ht="15.75" hidden="1" customHeight="1" outlineLevel="1">
      <c r="A572" s="484"/>
      <c r="B572" s="916">
        <v>187</v>
      </c>
      <c r="C572" s="925"/>
      <c r="D572" s="921"/>
      <c r="E572" s="921" t="s">
        <v>19</v>
      </c>
      <c r="F572" s="923" t="str">
        <f>VLOOKUP(E572,$S$14:$T$18,2,0)</f>
        <v>-</v>
      </c>
      <c r="G572" s="84"/>
      <c r="H572" s="395"/>
      <c r="I572" s="921"/>
      <c r="J572" s="913">
        <f t="shared" ref="J572" si="186">SUM(K572:O574)</f>
        <v>0</v>
      </c>
      <c r="K572" s="913"/>
      <c r="L572" s="913"/>
      <c r="M572" s="913"/>
      <c r="N572" s="913"/>
      <c r="O572" s="913"/>
      <c r="P572" s="913"/>
      <c r="Q572" s="484"/>
    </row>
    <row r="573" spans="1:17" s="95" customFormat="1" ht="15.75" hidden="1" customHeight="1" outlineLevel="1">
      <c r="A573" s="484"/>
      <c r="B573" s="916"/>
      <c r="C573" s="925"/>
      <c r="D573" s="921"/>
      <c r="E573" s="921"/>
      <c r="F573" s="923"/>
      <c r="G573" s="87"/>
      <c r="H573" s="395"/>
      <c r="I573" s="921"/>
      <c r="J573" s="914"/>
      <c r="K573" s="914"/>
      <c r="L573" s="914"/>
      <c r="M573" s="914"/>
      <c r="N573" s="914"/>
      <c r="O573" s="914"/>
      <c r="P573" s="914"/>
      <c r="Q573" s="484"/>
    </row>
    <row r="574" spans="1:17" s="95" customFormat="1" ht="15.75" hidden="1" customHeight="1" outlineLevel="1">
      <c r="A574" s="484"/>
      <c r="B574" s="917"/>
      <c r="C574" s="926"/>
      <c r="D574" s="922"/>
      <c r="E574" s="922"/>
      <c r="F574" s="924"/>
      <c r="G574" s="92"/>
      <c r="H574" s="396"/>
      <c r="I574" s="922"/>
      <c r="J574" s="915"/>
      <c r="K574" s="915"/>
      <c r="L574" s="915"/>
      <c r="M574" s="915"/>
      <c r="N574" s="915"/>
      <c r="O574" s="915"/>
      <c r="P574" s="915"/>
      <c r="Q574" s="484"/>
    </row>
    <row r="575" spans="1:17" s="95" customFormat="1" ht="15.75" hidden="1" customHeight="1" outlineLevel="1">
      <c r="A575" s="484"/>
      <c r="B575" s="916">
        <v>188</v>
      </c>
      <c r="C575" s="925"/>
      <c r="D575" s="921"/>
      <c r="E575" s="921" t="s">
        <v>19</v>
      </c>
      <c r="F575" s="923" t="str">
        <f>VLOOKUP(E575,$S$14:$T$18,2,0)</f>
        <v>-</v>
      </c>
      <c r="G575" s="84"/>
      <c r="H575" s="395"/>
      <c r="I575" s="921"/>
      <c r="J575" s="913">
        <f t="shared" ref="J575" si="187">SUM(K575:O577)</f>
        <v>0</v>
      </c>
      <c r="K575" s="913"/>
      <c r="L575" s="913"/>
      <c r="M575" s="913"/>
      <c r="N575" s="913"/>
      <c r="O575" s="913"/>
      <c r="P575" s="913"/>
      <c r="Q575" s="484"/>
    </row>
    <row r="576" spans="1:17" s="95" customFormat="1" ht="15.75" hidden="1" customHeight="1" outlineLevel="1">
      <c r="A576" s="484"/>
      <c r="B576" s="916"/>
      <c r="C576" s="925"/>
      <c r="D576" s="921"/>
      <c r="E576" s="921"/>
      <c r="F576" s="923"/>
      <c r="G576" s="87"/>
      <c r="H576" s="395"/>
      <c r="I576" s="921"/>
      <c r="J576" s="914"/>
      <c r="K576" s="914"/>
      <c r="L576" s="914"/>
      <c r="M576" s="914"/>
      <c r="N576" s="914"/>
      <c r="O576" s="914"/>
      <c r="P576" s="914"/>
      <c r="Q576" s="484"/>
    </row>
    <row r="577" spans="1:17" s="95" customFormat="1" ht="15.75" hidden="1" customHeight="1" outlineLevel="1">
      <c r="A577" s="484"/>
      <c r="B577" s="917"/>
      <c r="C577" s="926"/>
      <c r="D577" s="922"/>
      <c r="E577" s="922"/>
      <c r="F577" s="924"/>
      <c r="G577" s="92"/>
      <c r="H577" s="396"/>
      <c r="I577" s="922"/>
      <c r="J577" s="915"/>
      <c r="K577" s="915"/>
      <c r="L577" s="915"/>
      <c r="M577" s="915"/>
      <c r="N577" s="915"/>
      <c r="O577" s="915"/>
      <c r="P577" s="915"/>
      <c r="Q577" s="484"/>
    </row>
    <row r="578" spans="1:17" s="95" customFormat="1" ht="15.75" hidden="1" customHeight="1" outlineLevel="1">
      <c r="A578" s="484"/>
      <c r="B578" s="916">
        <v>189</v>
      </c>
      <c r="C578" s="925"/>
      <c r="D578" s="921"/>
      <c r="E578" s="921" t="s">
        <v>19</v>
      </c>
      <c r="F578" s="923" t="str">
        <f>VLOOKUP(E578,$S$14:$T$18,2,0)</f>
        <v>-</v>
      </c>
      <c r="G578" s="84"/>
      <c r="H578" s="395"/>
      <c r="I578" s="921"/>
      <c r="J578" s="913">
        <f t="shared" ref="J578" si="188">SUM(K578:O580)</f>
        <v>0</v>
      </c>
      <c r="K578" s="913"/>
      <c r="L578" s="913"/>
      <c r="M578" s="913"/>
      <c r="N578" s="913"/>
      <c r="O578" s="913"/>
      <c r="P578" s="913"/>
      <c r="Q578" s="484"/>
    </row>
    <row r="579" spans="1:17" s="95" customFormat="1" ht="15.75" hidden="1" customHeight="1" outlineLevel="1">
      <c r="A579" s="484"/>
      <c r="B579" s="916"/>
      <c r="C579" s="925"/>
      <c r="D579" s="921"/>
      <c r="E579" s="921"/>
      <c r="F579" s="923"/>
      <c r="G579" s="87"/>
      <c r="H579" s="395"/>
      <c r="I579" s="921"/>
      <c r="J579" s="914"/>
      <c r="K579" s="914"/>
      <c r="L579" s="914"/>
      <c r="M579" s="914"/>
      <c r="N579" s="914"/>
      <c r="O579" s="914"/>
      <c r="P579" s="914"/>
      <c r="Q579" s="484"/>
    </row>
    <row r="580" spans="1:17" s="95" customFormat="1" ht="15.75" hidden="1" customHeight="1" outlineLevel="1">
      <c r="A580" s="484"/>
      <c r="B580" s="917"/>
      <c r="C580" s="926"/>
      <c r="D580" s="922"/>
      <c r="E580" s="922"/>
      <c r="F580" s="924"/>
      <c r="G580" s="92"/>
      <c r="H580" s="396"/>
      <c r="I580" s="922"/>
      <c r="J580" s="915"/>
      <c r="K580" s="915"/>
      <c r="L580" s="915"/>
      <c r="M580" s="915"/>
      <c r="N580" s="915"/>
      <c r="O580" s="915"/>
      <c r="P580" s="915"/>
      <c r="Q580" s="484"/>
    </row>
    <row r="581" spans="1:17" s="95" customFormat="1" ht="15.75" hidden="1" customHeight="1" outlineLevel="1">
      <c r="A581" s="484"/>
      <c r="B581" s="916">
        <v>190</v>
      </c>
      <c r="C581" s="925"/>
      <c r="D581" s="921"/>
      <c r="E581" s="921" t="s">
        <v>19</v>
      </c>
      <c r="F581" s="923" t="str">
        <f>VLOOKUP(E581,$S$14:$T$18,2,0)</f>
        <v>-</v>
      </c>
      <c r="G581" s="84"/>
      <c r="H581" s="395"/>
      <c r="I581" s="921"/>
      <c r="J581" s="913">
        <f t="shared" ref="J581" si="189">SUM(K581:O583)</f>
        <v>0</v>
      </c>
      <c r="K581" s="913"/>
      <c r="L581" s="913"/>
      <c r="M581" s="913"/>
      <c r="N581" s="913"/>
      <c r="O581" s="913"/>
      <c r="P581" s="913"/>
      <c r="Q581" s="484"/>
    </row>
    <row r="582" spans="1:17" s="95" customFormat="1" ht="15.75" hidden="1" customHeight="1" outlineLevel="1">
      <c r="A582" s="484"/>
      <c r="B582" s="916"/>
      <c r="C582" s="925"/>
      <c r="D582" s="921"/>
      <c r="E582" s="921"/>
      <c r="F582" s="923"/>
      <c r="G582" s="87"/>
      <c r="H582" s="395"/>
      <c r="I582" s="921"/>
      <c r="J582" s="914"/>
      <c r="K582" s="914"/>
      <c r="L582" s="914"/>
      <c r="M582" s="914"/>
      <c r="N582" s="914"/>
      <c r="O582" s="914"/>
      <c r="P582" s="914"/>
      <c r="Q582" s="484"/>
    </row>
    <row r="583" spans="1:17" s="95" customFormat="1" ht="15.75" hidden="1" customHeight="1" outlineLevel="1">
      <c r="A583" s="484"/>
      <c r="B583" s="917"/>
      <c r="C583" s="926"/>
      <c r="D583" s="922"/>
      <c r="E583" s="922"/>
      <c r="F583" s="924"/>
      <c r="G583" s="92"/>
      <c r="H583" s="396"/>
      <c r="I583" s="922"/>
      <c r="J583" s="915"/>
      <c r="K583" s="915"/>
      <c r="L583" s="915"/>
      <c r="M583" s="915"/>
      <c r="N583" s="915"/>
      <c r="O583" s="915"/>
      <c r="P583" s="915"/>
      <c r="Q583" s="484"/>
    </row>
    <row r="584" spans="1:17" s="95" customFormat="1" ht="15.75" hidden="1" customHeight="1" outlineLevel="1">
      <c r="A584" s="484"/>
      <c r="B584" s="916">
        <v>191</v>
      </c>
      <c r="C584" s="925"/>
      <c r="D584" s="921"/>
      <c r="E584" s="921" t="s">
        <v>19</v>
      </c>
      <c r="F584" s="923" t="str">
        <f>VLOOKUP(E584,$S$14:$T$18,2,0)</f>
        <v>-</v>
      </c>
      <c r="G584" s="84"/>
      <c r="H584" s="395"/>
      <c r="I584" s="921"/>
      <c r="J584" s="913">
        <f t="shared" ref="J584" si="190">SUM(K584:O586)</f>
        <v>0</v>
      </c>
      <c r="K584" s="913"/>
      <c r="L584" s="913"/>
      <c r="M584" s="913"/>
      <c r="N584" s="913"/>
      <c r="O584" s="913"/>
      <c r="P584" s="913"/>
      <c r="Q584" s="484"/>
    </row>
    <row r="585" spans="1:17" s="95" customFormat="1" ht="15.75" hidden="1" customHeight="1" outlineLevel="1">
      <c r="A585" s="484"/>
      <c r="B585" s="916"/>
      <c r="C585" s="925"/>
      <c r="D585" s="921"/>
      <c r="E585" s="921"/>
      <c r="F585" s="923"/>
      <c r="G585" s="87"/>
      <c r="H585" s="395"/>
      <c r="I585" s="921"/>
      <c r="J585" s="914"/>
      <c r="K585" s="914"/>
      <c r="L585" s="914"/>
      <c r="M585" s="914"/>
      <c r="N585" s="914"/>
      <c r="O585" s="914"/>
      <c r="P585" s="914"/>
      <c r="Q585" s="484"/>
    </row>
    <row r="586" spans="1:17" s="95" customFormat="1" ht="15.75" hidden="1" customHeight="1" outlineLevel="1">
      <c r="A586" s="484"/>
      <c r="B586" s="917"/>
      <c r="C586" s="926"/>
      <c r="D586" s="922"/>
      <c r="E586" s="922"/>
      <c r="F586" s="924"/>
      <c r="G586" s="92"/>
      <c r="H586" s="396"/>
      <c r="I586" s="922"/>
      <c r="J586" s="915"/>
      <c r="K586" s="915"/>
      <c r="L586" s="915"/>
      <c r="M586" s="915"/>
      <c r="N586" s="915"/>
      <c r="O586" s="915"/>
      <c r="P586" s="915"/>
      <c r="Q586" s="484"/>
    </row>
    <row r="587" spans="1:17" s="95" customFormat="1" ht="15.75" hidden="1" customHeight="1" outlineLevel="1">
      <c r="A587" s="484"/>
      <c r="B587" s="916">
        <v>192</v>
      </c>
      <c r="C587" s="925"/>
      <c r="D587" s="921"/>
      <c r="E587" s="921" t="s">
        <v>19</v>
      </c>
      <c r="F587" s="923" t="str">
        <f>VLOOKUP(E587,$S$14:$T$18,2,0)</f>
        <v>-</v>
      </c>
      <c r="G587" s="84"/>
      <c r="H587" s="395"/>
      <c r="I587" s="921"/>
      <c r="J587" s="913">
        <f t="shared" ref="J587" si="191">SUM(K587:O589)</f>
        <v>0</v>
      </c>
      <c r="K587" s="913"/>
      <c r="L587" s="913"/>
      <c r="M587" s="913"/>
      <c r="N587" s="913"/>
      <c r="O587" s="913"/>
      <c r="P587" s="913"/>
      <c r="Q587" s="484"/>
    </row>
    <row r="588" spans="1:17" s="95" customFormat="1" ht="15.75" hidden="1" customHeight="1" outlineLevel="1">
      <c r="A588" s="484"/>
      <c r="B588" s="916"/>
      <c r="C588" s="925"/>
      <c r="D588" s="921"/>
      <c r="E588" s="921"/>
      <c r="F588" s="923"/>
      <c r="G588" s="87"/>
      <c r="H588" s="395"/>
      <c r="I588" s="921"/>
      <c r="J588" s="914"/>
      <c r="K588" s="914"/>
      <c r="L588" s="914"/>
      <c r="M588" s="914"/>
      <c r="N588" s="914"/>
      <c r="O588" s="914"/>
      <c r="P588" s="914"/>
      <c r="Q588" s="484"/>
    </row>
    <row r="589" spans="1:17" s="95" customFormat="1" ht="15.75" hidden="1" customHeight="1" outlineLevel="1">
      <c r="A589" s="484"/>
      <c r="B589" s="917"/>
      <c r="C589" s="926"/>
      <c r="D589" s="922"/>
      <c r="E589" s="922"/>
      <c r="F589" s="924"/>
      <c r="G589" s="92"/>
      <c r="H589" s="396"/>
      <c r="I589" s="922"/>
      <c r="J589" s="915"/>
      <c r="K589" s="915"/>
      <c r="L589" s="915"/>
      <c r="M589" s="915"/>
      <c r="N589" s="915"/>
      <c r="O589" s="915"/>
      <c r="P589" s="915"/>
      <c r="Q589" s="484"/>
    </row>
    <row r="590" spans="1:17" s="95" customFormat="1" ht="15.75" hidden="1" customHeight="1" outlineLevel="1">
      <c r="A590" s="484"/>
      <c r="B590" s="916">
        <v>193</v>
      </c>
      <c r="C590" s="925"/>
      <c r="D590" s="921"/>
      <c r="E590" s="921" t="s">
        <v>19</v>
      </c>
      <c r="F590" s="923" t="str">
        <f>VLOOKUP(E590,$S$14:$T$18,2,0)</f>
        <v>-</v>
      </c>
      <c r="G590" s="84"/>
      <c r="H590" s="395"/>
      <c r="I590" s="921"/>
      <c r="J590" s="913">
        <f t="shared" ref="J590" si="192">SUM(K590:O592)</f>
        <v>0</v>
      </c>
      <c r="K590" s="913"/>
      <c r="L590" s="913"/>
      <c r="M590" s="913"/>
      <c r="N590" s="913"/>
      <c r="O590" s="913"/>
      <c r="P590" s="913"/>
      <c r="Q590" s="484"/>
    </row>
    <row r="591" spans="1:17" s="95" customFormat="1" ht="15.75" hidden="1" customHeight="1" outlineLevel="1">
      <c r="A591" s="484"/>
      <c r="B591" s="916"/>
      <c r="C591" s="925"/>
      <c r="D591" s="921"/>
      <c r="E591" s="921"/>
      <c r="F591" s="923"/>
      <c r="G591" s="87"/>
      <c r="H591" s="395"/>
      <c r="I591" s="921"/>
      <c r="J591" s="914"/>
      <c r="K591" s="914"/>
      <c r="L591" s="914"/>
      <c r="M591" s="914"/>
      <c r="N591" s="914"/>
      <c r="O591" s="914"/>
      <c r="P591" s="914"/>
      <c r="Q591" s="484"/>
    </row>
    <row r="592" spans="1:17" s="95" customFormat="1" ht="15.75" hidden="1" customHeight="1" outlineLevel="1">
      <c r="A592" s="484"/>
      <c r="B592" s="917"/>
      <c r="C592" s="926"/>
      <c r="D592" s="922"/>
      <c r="E592" s="922"/>
      <c r="F592" s="924"/>
      <c r="G592" s="92"/>
      <c r="H592" s="396"/>
      <c r="I592" s="922"/>
      <c r="J592" s="915"/>
      <c r="K592" s="915"/>
      <c r="L592" s="915"/>
      <c r="M592" s="915"/>
      <c r="N592" s="915"/>
      <c r="O592" s="915"/>
      <c r="P592" s="915"/>
      <c r="Q592" s="484"/>
    </row>
    <row r="593" spans="1:17" s="95" customFormat="1" ht="15.75" hidden="1" customHeight="1" outlineLevel="1">
      <c r="A593" s="484"/>
      <c r="B593" s="916">
        <v>194</v>
      </c>
      <c r="C593" s="925"/>
      <c r="D593" s="921"/>
      <c r="E593" s="921" t="s">
        <v>19</v>
      </c>
      <c r="F593" s="923" t="str">
        <f>VLOOKUP(E593,$S$14:$T$18,2,0)</f>
        <v>-</v>
      </c>
      <c r="G593" s="84"/>
      <c r="H593" s="395"/>
      <c r="I593" s="921"/>
      <c r="J593" s="913">
        <f t="shared" ref="J593" si="193">SUM(K593:O595)</f>
        <v>0</v>
      </c>
      <c r="K593" s="913"/>
      <c r="L593" s="913"/>
      <c r="M593" s="913"/>
      <c r="N593" s="913"/>
      <c r="O593" s="913"/>
      <c r="P593" s="913"/>
      <c r="Q593" s="484"/>
    </row>
    <row r="594" spans="1:17" s="95" customFormat="1" ht="15.75" hidden="1" customHeight="1" outlineLevel="1">
      <c r="A594" s="484"/>
      <c r="B594" s="916"/>
      <c r="C594" s="925"/>
      <c r="D594" s="921"/>
      <c r="E594" s="921"/>
      <c r="F594" s="923"/>
      <c r="G594" s="87"/>
      <c r="H594" s="395"/>
      <c r="I594" s="921"/>
      <c r="J594" s="914"/>
      <c r="K594" s="914"/>
      <c r="L594" s="914"/>
      <c r="M594" s="914"/>
      <c r="N594" s="914"/>
      <c r="O594" s="914"/>
      <c r="P594" s="914"/>
      <c r="Q594" s="484"/>
    </row>
    <row r="595" spans="1:17" s="95" customFormat="1" ht="15.75" hidden="1" customHeight="1" outlineLevel="1">
      <c r="A595" s="484"/>
      <c r="B595" s="917"/>
      <c r="C595" s="926"/>
      <c r="D595" s="922"/>
      <c r="E595" s="922"/>
      <c r="F595" s="924"/>
      <c r="G595" s="92"/>
      <c r="H595" s="396"/>
      <c r="I595" s="922"/>
      <c r="J595" s="915"/>
      <c r="K595" s="915"/>
      <c r="L595" s="915"/>
      <c r="M595" s="915"/>
      <c r="N595" s="915"/>
      <c r="O595" s="915"/>
      <c r="P595" s="915"/>
      <c r="Q595" s="484"/>
    </row>
    <row r="596" spans="1:17" s="95" customFormat="1" ht="15.75" hidden="1" customHeight="1" outlineLevel="1">
      <c r="A596" s="484"/>
      <c r="B596" s="916">
        <v>195</v>
      </c>
      <c r="C596" s="925"/>
      <c r="D596" s="921"/>
      <c r="E596" s="921" t="s">
        <v>19</v>
      </c>
      <c r="F596" s="923" t="str">
        <f>VLOOKUP(E596,$S$14:$T$18,2,0)</f>
        <v>-</v>
      </c>
      <c r="G596" s="84"/>
      <c r="H596" s="395"/>
      <c r="I596" s="921"/>
      <c r="J596" s="913">
        <f t="shared" ref="J596" si="194">SUM(K596:O598)</f>
        <v>0</v>
      </c>
      <c r="K596" s="913"/>
      <c r="L596" s="913"/>
      <c r="M596" s="913"/>
      <c r="N596" s="913"/>
      <c r="O596" s="913"/>
      <c r="P596" s="913"/>
      <c r="Q596" s="484"/>
    </row>
    <row r="597" spans="1:17" s="95" customFormat="1" ht="15.75" hidden="1" customHeight="1" outlineLevel="1">
      <c r="A597" s="484"/>
      <c r="B597" s="916"/>
      <c r="C597" s="925"/>
      <c r="D597" s="921"/>
      <c r="E597" s="921"/>
      <c r="F597" s="923"/>
      <c r="G597" s="87"/>
      <c r="H597" s="395"/>
      <c r="I597" s="921"/>
      <c r="J597" s="914"/>
      <c r="K597" s="914"/>
      <c r="L597" s="914"/>
      <c r="M597" s="914"/>
      <c r="N597" s="914"/>
      <c r="O597" s="914"/>
      <c r="P597" s="914"/>
      <c r="Q597" s="484"/>
    </row>
    <row r="598" spans="1:17" s="95" customFormat="1" ht="15.75" hidden="1" customHeight="1" outlineLevel="1">
      <c r="A598" s="484"/>
      <c r="B598" s="917"/>
      <c r="C598" s="926"/>
      <c r="D598" s="922"/>
      <c r="E598" s="922"/>
      <c r="F598" s="924"/>
      <c r="G598" s="92"/>
      <c r="H598" s="396"/>
      <c r="I598" s="922"/>
      <c r="J598" s="915"/>
      <c r="K598" s="915"/>
      <c r="L598" s="915"/>
      <c r="M598" s="915"/>
      <c r="N598" s="915"/>
      <c r="O598" s="915"/>
      <c r="P598" s="915"/>
      <c r="Q598" s="484"/>
    </row>
    <row r="599" spans="1:17" s="95" customFormat="1" ht="15.75" hidden="1" customHeight="1" outlineLevel="1">
      <c r="A599" s="484"/>
      <c r="B599" s="916">
        <v>196</v>
      </c>
      <c r="C599" s="925"/>
      <c r="D599" s="921"/>
      <c r="E599" s="921" t="s">
        <v>19</v>
      </c>
      <c r="F599" s="923" t="str">
        <f>VLOOKUP(E599,$S$14:$T$18,2,0)</f>
        <v>-</v>
      </c>
      <c r="G599" s="84"/>
      <c r="H599" s="395"/>
      <c r="I599" s="921"/>
      <c r="J599" s="913">
        <f t="shared" ref="J599" si="195">SUM(K599:O601)</f>
        <v>0</v>
      </c>
      <c r="K599" s="913"/>
      <c r="L599" s="913"/>
      <c r="M599" s="913"/>
      <c r="N599" s="913"/>
      <c r="O599" s="913"/>
      <c r="P599" s="913"/>
      <c r="Q599" s="484"/>
    </row>
    <row r="600" spans="1:17" s="95" customFormat="1" ht="15.75" hidden="1" customHeight="1" outlineLevel="1">
      <c r="A600" s="484"/>
      <c r="B600" s="916"/>
      <c r="C600" s="925"/>
      <c r="D600" s="921"/>
      <c r="E600" s="921"/>
      <c r="F600" s="923"/>
      <c r="G600" s="87"/>
      <c r="H600" s="395"/>
      <c r="I600" s="921"/>
      <c r="J600" s="914"/>
      <c r="K600" s="914"/>
      <c r="L600" s="914"/>
      <c r="M600" s="914"/>
      <c r="N600" s="914"/>
      <c r="O600" s="914"/>
      <c r="P600" s="914"/>
      <c r="Q600" s="484"/>
    </row>
    <row r="601" spans="1:17" s="95" customFormat="1" ht="15.75" hidden="1" customHeight="1" outlineLevel="1">
      <c r="A601" s="484"/>
      <c r="B601" s="917"/>
      <c r="C601" s="926"/>
      <c r="D601" s="922"/>
      <c r="E601" s="922"/>
      <c r="F601" s="924"/>
      <c r="G601" s="92"/>
      <c r="H601" s="396"/>
      <c r="I601" s="922"/>
      <c r="J601" s="915"/>
      <c r="K601" s="915"/>
      <c r="L601" s="915"/>
      <c r="M601" s="915"/>
      <c r="N601" s="915"/>
      <c r="O601" s="915"/>
      <c r="P601" s="915"/>
      <c r="Q601" s="484"/>
    </row>
    <row r="602" spans="1:17" s="95" customFormat="1" ht="15.75" hidden="1" customHeight="1" outlineLevel="1">
      <c r="A602" s="484"/>
      <c r="B602" s="916">
        <v>197</v>
      </c>
      <c r="C602" s="925"/>
      <c r="D602" s="921"/>
      <c r="E602" s="921" t="s">
        <v>19</v>
      </c>
      <c r="F602" s="923" t="str">
        <f>VLOOKUP(E602,$S$14:$T$18,2,0)</f>
        <v>-</v>
      </c>
      <c r="G602" s="84"/>
      <c r="H602" s="395"/>
      <c r="I602" s="921"/>
      <c r="J602" s="913">
        <f t="shared" ref="J602" si="196">SUM(K602:O604)</f>
        <v>0</v>
      </c>
      <c r="K602" s="913"/>
      <c r="L602" s="913"/>
      <c r="M602" s="913"/>
      <c r="N602" s="913"/>
      <c r="O602" s="913"/>
      <c r="P602" s="913"/>
      <c r="Q602" s="484"/>
    </row>
    <row r="603" spans="1:17" s="95" customFormat="1" ht="15.75" hidden="1" customHeight="1" outlineLevel="1">
      <c r="A603" s="484"/>
      <c r="B603" s="916"/>
      <c r="C603" s="925"/>
      <c r="D603" s="921"/>
      <c r="E603" s="921"/>
      <c r="F603" s="923"/>
      <c r="G603" s="87"/>
      <c r="H603" s="395"/>
      <c r="I603" s="921"/>
      <c r="J603" s="914"/>
      <c r="K603" s="914"/>
      <c r="L603" s="914"/>
      <c r="M603" s="914"/>
      <c r="N603" s="914"/>
      <c r="O603" s="914"/>
      <c r="P603" s="914"/>
      <c r="Q603" s="484"/>
    </row>
    <row r="604" spans="1:17" s="95" customFormat="1" ht="15.75" hidden="1" customHeight="1" outlineLevel="1">
      <c r="A604" s="484"/>
      <c r="B604" s="917"/>
      <c r="C604" s="926"/>
      <c r="D604" s="922"/>
      <c r="E604" s="922"/>
      <c r="F604" s="924"/>
      <c r="G604" s="92"/>
      <c r="H604" s="396"/>
      <c r="I604" s="922"/>
      <c r="J604" s="915"/>
      <c r="K604" s="915"/>
      <c r="L604" s="915"/>
      <c r="M604" s="915"/>
      <c r="N604" s="915"/>
      <c r="O604" s="915"/>
      <c r="P604" s="915"/>
      <c r="Q604" s="484"/>
    </row>
    <row r="605" spans="1:17" s="95" customFormat="1" ht="15.75" hidden="1" customHeight="1" outlineLevel="1">
      <c r="A605" s="484"/>
      <c r="B605" s="916">
        <v>198</v>
      </c>
      <c r="C605" s="925"/>
      <c r="D605" s="921"/>
      <c r="E605" s="921" t="s">
        <v>19</v>
      </c>
      <c r="F605" s="923" t="str">
        <f>VLOOKUP(E605,$S$14:$T$18,2,0)</f>
        <v>-</v>
      </c>
      <c r="G605" s="84"/>
      <c r="H605" s="395"/>
      <c r="I605" s="921"/>
      <c r="J605" s="913">
        <f t="shared" ref="J605" si="197">SUM(K605:O607)</f>
        <v>0</v>
      </c>
      <c r="K605" s="913"/>
      <c r="L605" s="913"/>
      <c r="M605" s="913"/>
      <c r="N605" s="913"/>
      <c r="O605" s="913"/>
      <c r="P605" s="913"/>
      <c r="Q605" s="484"/>
    </row>
    <row r="606" spans="1:17" s="95" customFormat="1" ht="15.75" hidden="1" customHeight="1" outlineLevel="1">
      <c r="A606" s="484"/>
      <c r="B606" s="916"/>
      <c r="C606" s="925"/>
      <c r="D606" s="921"/>
      <c r="E606" s="921"/>
      <c r="F606" s="923"/>
      <c r="G606" s="87"/>
      <c r="H606" s="395"/>
      <c r="I606" s="921"/>
      <c r="J606" s="914"/>
      <c r="K606" s="914"/>
      <c r="L606" s="914"/>
      <c r="M606" s="914"/>
      <c r="N606" s="914"/>
      <c r="O606" s="914"/>
      <c r="P606" s="914"/>
      <c r="Q606" s="484"/>
    </row>
    <row r="607" spans="1:17" s="95" customFormat="1" ht="15.75" hidden="1" customHeight="1" outlineLevel="1">
      <c r="A607" s="484"/>
      <c r="B607" s="917"/>
      <c r="C607" s="926"/>
      <c r="D607" s="922"/>
      <c r="E607" s="922"/>
      <c r="F607" s="924"/>
      <c r="G607" s="92"/>
      <c r="H607" s="396"/>
      <c r="I607" s="922"/>
      <c r="J607" s="915"/>
      <c r="K607" s="915"/>
      <c r="L607" s="915"/>
      <c r="M607" s="915"/>
      <c r="N607" s="915"/>
      <c r="O607" s="915"/>
      <c r="P607" s="915"/>
      <c r="Q607" s="484"/>
    </row>
    <row r="608" spans="1:17" s="95" customFormat="1" ht="15.75" hidden="1" customHeight="1" outlineLevel="1">
      <c r="A608" s="484"/>
      <c r="B608" s="916">
        <v>199</v>
      </c>
      <c r="C608" s="925"/>
      <c r="D608" s="921"/>
      <c r="E608" s="921" t="s">
        <v>19</v>
      </c>
      <c r="F608" s="923" t="str">
        <f>VLOOKUP(E608,$S$14:$T$18,2,0)</f>
        <v>-</v>
      </c>
      <c r="G608" s="84"/>
      <c r="H608" s="395"/>
      <c r="I608" s="921"/>
      <c r="J608" s="913">
        <f t="shared" ref="J608" si="198">SUM(K608:O610)</f>
        <v>0</v>
      </c>
      <c r="K608" s="913"/>
      <c r="L608" s="913"/>
      <c r="M608" s="913"/>
      <c r="N608" s="913"/>
      <c r="O608" s="913"/>
      <c r="P608" s="913"/>
      <c r="Q608" s="484"/>
    </row>
    <row r="609" spans="1:17" s="95" customFormat="1" ht="15.75" hidden="1" customHeight="1" outlineLevel="1">
      <c r="A609" s="484"/>
      <c r="B609" s="916"/>
      <c r="C609" s="925"/>
      <c r="D609" s="921"/>
      <c r="E609" s="921"/>
      <c r="F609" s="923"/>
      <c r="G609" s="87"/>
      <c r="H609" s="395"/>
      <c r="I609" s="921"/>
      <c r="J609" s="914"/>
      <c r="K609" s="914"/>
      <c r="L609" s="914"/>
      <c r="M609" s="914"/>
      <c r="N609" s="914"/>
      <c r="O609" s="914"/>
      <c r="P609" s="914"/>
      <c r="Q609" s="484"/>
    </row>
    <row r="610" spans="1:17" s="95" customFormat="1" ht="15.75" hidden="1" customHeight="1" outlineLevel="1">
      <c r="A610" s="484"/>
      <c r="B610" s="917"/>
      <c r="C610" s="926"/>
      <c r="D610" s="922"/>
      <c r="E610" s="922"/>
      <c r="F610" s="924"/>
      <c r="G610" s="92"/>
      <c r="H610" s="396"/>
      <c r="I610" s="922"/>
      <c r="J610" s="915"/>
      <c r="K610" s="915"/>
      <c r="L610" s="915"/>
      <c r="M610" s="915"/>
      <c r="N610" s="915"/>
      <c r="O610" s="915"/>
      <c r="P610" s="915"/>
      <c r="Q610" s="484"/>
    </row>
    <row r="611" spans="1:17" s="95" customFormat="1" ht="15.75" hidden="1" customHeight="1" outlineLevel="1">
      <c r="A611" s="484"/>
      <c r="B611" s="916">
        <v>200</v>
      </c>
      <c r="C611" s="918" t="e">
        <f>CONCATENATE("Inne ",IF(#REF!=0,0,ROUND(#REF!/#REF!*100,1))," %")</f>
        <v>#REF!</v>
      </c>
      <c r="D611" s="921"/>
      <c r="E611" s="921" t="s">
        <v>19</v>
      </c>
      <c r="F611" s="923" t="str">
        <f>VLOOKUP(E611,$S$14:$T$18,2,0)</f>
        <v>-</v>
      </c>
      <c r="G611" s="84"/>
      <c r="H611" s="395"/>
      <c r="I611" s="921"/>
      <c r="J611" s="913">
        <f t="shared" ref="J611" si="199">SUM(K611:O613)</f>
        <v>0</v>
      </c>
      <c r="K611" s="913"/>
      <c r="L611" s="913"/>
      <c r="M611" s="913"/>
      <c r="N611" s="913"/>
      <c r="O611" s="913"/>
      <c r="P611" s="913"/>
      <c r="Q611" s="484"/>
    </row>
    <row r="612" spans="1:17" s="95" customFormat="1" ht="15.75" hidden="1" customHeight="1" outlineLevel="1">
      <c r="A612" s="484"/>
      <c r="B612" s="916"/>
      <c r="C612" s="919"/>
      <c r="D612" s="921"/>
      <c r="E612" s="921"/>
      <c r="F612" s="923"/>
      <c r="G612" s="87"/>
      <c r="H612" s="395"/>
      <c r="I612" s="921"/>
      <c r="J612" s="914"/>
      <c r="K612" s="914"/>
      <c r="L612" s="914"/>
      <c r="M612" s="914"/>
      <c r="N612" s="914"/>
      <c r="O612" s="914"/>
      <c r="P612" s="914"/>
      <c r="Q612" s="484"/>
    </row>
    <row r="613" spans="1:17" s="95" customFormat="1" ht="15.75" hidden="1" customHeight="1" outlineLevel="1" thickBot="1">
      <c r="A613" s="484"/>
      <c r="B613" s="917"/>
      <c r="C613" s="920"/>
      <c r="D613" s="922"/>
      <c r="E613" s="922"/>
      <c r="F613" s="924"/>
      <c r="G613" s="92"/>
      <c r="H613" s="396"/>
      <c r="I613" s="922"/>
      <c r="J613" s="943"/>
      <c r="K613" s="915"/>
      <c r="L613" s="915"/>
      <c r="M613" s="915"/>
      <c r="N613" s="915"/>
      <c r="O613" s="915"/>
      <c r="P613" s="91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27"/>
      <c r="G622" s="928"/>
      <c r="H622" s="928"/>
      <c r="I622" s="928"/>
      <c r="J622" s="512"/>
      <c r="K622" s="654"/>
      <c r="L622" s="654"/>
      <c r="M622" s="512"/>
      <c r="N622" s="512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92:K94"/>
    <mergeCell ref="L92:L94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61:K163"/>
    <mergeCell ref="L161:L163"/>
    <mergeCell ref="K164:K166"/>
    <mergeCell ref="L164:L166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K86:K88"/>
    <mergeCell ref="L86:L88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11:K613"/>
    <mergeCell ref="L611:L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K140:K142"/>
    <mergeCell ref="L140:L142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K137:K139"/>
    <mergeCell ref="L137:L139"/>
    <mergeCell ref="P137:P139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3:J115"/>
    <mergeCell ref="M113:M115"/>
    <mergeCell ref="N113:N115"/>
    <mergeCell ref="J116:J118"/>
    <mergeCell ref="M116:M118"/>
    <mergeCell ref="N116:N118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K89:K91"/>
    <mergeCell ref="L89:L91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5:J67"/>
    <mergeCell ref="M65:M67"/>
    <mergeCell ref="N65:N67"/>
    <mergeCell ref="J68:J70"/>
    <mergeCell ref="M68:M70"/>
    <mergeCell ref="N68:N70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59:J61"/>
    <mergeCell ref="M59:M61"/>
    <mergeCell ref="N59:N61"/>
    <mergeCell ref="J62:J64"/>
    <mergeCell ref="M62:M64"/>
    <mergeCell ref="N62:N64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J56:J58"/>
    <mergeCell ref="M56:M58"/>
    <mergeCell ref="N56:N58"/>
    <mergeCell ref="K56:K58"/>
    <mergeCell ref="L56:L58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K32:K34"/>
    <mergeCell ref="L32:L34"/>
    <mergeCell ref="I23:I25"/>
    <mergeCell ref="O23:O25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41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  <colBreaks count="1" manualBreakCount="1">
    <brk id="16" min="1" max="612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4" width="10.77734375" style="70" customWidth="1"/>
    <col min="25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4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4" ht="15" customHeight="1">
      <c r="A3" s="466"/>
      <c r="B3" s="482" t="s">
        <v>13</v>
      </c>
      <c r="C3" s="911" t="s">
        <v>20</v>
      </c>
      <c r="D3" s="912"/>
      <c r="E3" s="912"/>
      <c r="F3" s="912"/>
      <c r="G3" s="912"/>
      <c r="H3" s="887"/>
      <c r="I3" s="471"/>
      <c r="J3" s="471"/>
      <c r="K3" s="471"/>
      <c r="L3" s="471"/>
      <c r="M3" s="471"/>
      <c r="N3" s="471"/>
      <c r="O3" s="448"/>
      <c r="P3" s="448"/>
      <c r="Q3" s="448"/>
    </row>
    <row r="4" spans="1:24" ht="15" customHeight="1">
      <c r="A4" s="466"/>
      <c r="B4" s="483" t="s">
        <v>28</v>
      </c>
      <c r="C4" s="911" t="s">
        <v>213</v>
      </c>
      <c r="D4" s="912"/>
      <c r="E4" s="912"/>
      <c r="F4" s="912"/>
      <c r="G4" s="912"/>
      <c r="H4" s="855"/>
      <c r="I4" s="471"/>
      <c r="J4" s="471"/>
      <c r="K4" s="471"/>
      <c r="L4" s="471"/>
      <c r="M4" s="471"/>
      <c r="N4" s="471"/>
      <c r="O4" s="448"/>
      <c r="P4" s="448"/>
      <c r="Q4" s="448"/>
    </row>
    <row r="5" spans="1:24" ht="15" customHeight="1">
      <c r="A5" s="448"/>
      <c r="B5" s="465" t="s">
        <v>29</v>
      </c>
      <c r="C5" s="885" t="s">
        <v>79</v>
      </c>
      <c r="D5" s="885"/>
      <c r="E5" s="885"/>
      <c r="F5" s="885"/>
      <c r="G5" s="885"/>
      <c r="H5" s="855"/>
      <c r="I5" s="471"/>
      <c r="J5" s="471"/>
      <c r="K5" s="471"/>
      <c r="L5" s="471"/>
      <c r="M5" s="471"/>
      <c r="N5" s="471"/>
      <c r="O5" s="448"/>
      <c r="P5" s="448"/>
      <c r="Q5" s="448"/>
    </row>
    <row r="6" spans="1:24" ht="50.1" customHeight="1">
      <c r="A6" s="448"/>
      <c r="B6" s="465" t="s">
        <v>35</v>
      </c>
      <c r="C6" s="885" t="s">
        <v>212</v>
      </c>
      <c r="D6" s="889"/>
      <c r="E6" s="889"/>
      <c r="F6" s="889"/>
      <c r="G6" s="889"/>
      <c r="H6" s="855"/>
      <c r="I6" s="471"/>
      <c r="J6" s="471"/>
      <c r="K6" s="471"/>
      <c r="L6" s="471"/>
      <c r="M6" s="471"/>
      <c r="N6" s="471"/>
      <c r="O6" s="448"/>
      <c r="P6" s="448"/>
      <c r="Q6" s="448"/>
    </row>
    <row r="7" spans="1:24" s="71" customFormat="1" ht="30" customHeight="1" thickBot="1">
      <c r="A7" s="475"/>
      <c r="B7" s="476" t="s">
        <v>179</v>
      </c>
      <c r="C7" s="475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</row>
    <row r="8" spans="1:24" s="71" customFormat="1" ht="20.100000000000001" customHeight="1" thickBot="1">
      <c r="A8" s="475"/>
      <c r="B8" s="908" t="str">
        <f>'Tab.G1.1-4'!$B$8</f>
        <v>LP</v>
      </c>
      <c r="C8" s="908" t="str">
        <f>Tab.G6!$C$9</f>
        <v>Nazwa projektu inwestycyjnego</v>
      </c>
      <c r="D8" s="908" t="str">
        <f>Tab.G6!$D$9</f>
        <v>Lokalizacja projektu inwestycyjnego</v>
      </c>
      <c r="E8" s="908" t="str">
        <f>Tab.G6!$E$9</f>
        <v>Cel realizacji projektu</v>
      </c>
      <c r="F8" s="908" t="str">
        <f>Tab.G6!$F$9</f>
        <v>Spodziewane efekty, wynikające z realizacji projektu</v>
      </c>
      <c r="G8" s="908" t="str">
        <f>Tab.G6!$G$9</f>
        <v>Wartość dla poszczególnych spodziewanych efektów</v>
      </c>
      <c r="H8" s="908" t="str">
        <f>Tab.G7!$H$8</f>
        <v>Rodzaj i zakres powiązania projektu z główną działalnością</v>
      </c>
      <c r="I8" s="908" t="str">
        <f>Tab.G6!$H$9</f>
        <v>Zakres prac</v>
      </c>
      <c r="J8" s="881" t="str">
        <f>"POZIOM NAKŁADÓW INWESTYCYJNYCH"</f>
        <v>POZIOM NAKŁADÓW INWESTYCYJNYCH</v>
      </c>
      <c r="K8" s="882"/>
      <c r="L8" s="882"/>
      <c r="M8" s="883"/>
      <c r="N8" s="883"/>
      <c r="O8" s="884"/>
      <c r="P8" s="901" t="str">
        <f>Tab.G6!$O$9</f>
        <v>UWAGI</v>
      </c>
      <c r="Q8" s="481"/>
      <c r="R8" s="73"/>
    </row>
    <row r="9" spans="1:24" ht="20.100000000000001" customHeight="1">
      <c r="A9" s="448"/>
      <c r="B9" s="905"/>
      <c r="C9" s="936"/>
      <c r="D9" s="938"/>
      <c r="E9" s="936"/>
      <c r="F9" s="940"/>
      <c r="G9" s="905"/>
      <c r="H9" s="936"/>
      <c r="I9" s="936"/>
      <c r="J9" s="879" t="str">
        <f>"OGÓŁEM"</f>
        <v>OGÓŁEM</v>
      </c>
      <c r="K9" s="804" t="str">
        <f>'Tab.G1.1-4'!$E$8</f>
        <v>PLAN DO REALIZACJI</v>
      </c>
      <c r="L9" s="805"/>
      <c r="M9" s="805"/>
      <c r="N9" s="805"/>
      <c r="O9" s="806"/>
      <c r="P9" s="949"/>
      <c r="Q9" s="446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05"/>
      <c r="C10" s="936"/>
      <c r="D10" s="938"/>
      <c r="E10" s="936"/>
      <c r="F10" s="940"/>
      <c r="G10" s="905"/>
      <c r="H10" s="936"/>
      <c r="I10" s="936"/>
      <c r="J10" s="880"/>
      <c r="K10" s="514">
        <f>SUM(Rok_ZPR,1)</f>
        <v>2024</v>
      </c>
      <c r="L10" s="514">
        <f>SUM(K10,1)</f>
        <v>2025</v>
      </c>
      <c r="M10" s="514">
        <f>SUM(L10,1)</f>
        <v>2026</v>
      </c>
      <c r="N10" s="514">
        <f>SUM(M10,1)</f>
        <v>2027</v>
      </c>
      <c r="O10" s="684">
        <f>SUM(N10,1)</f>
        <v>2028</v>
      </c>
      <c r="P10" s="949"/>
      <c r="Q10" s="430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06"/>
      <c r="C11" s="937"/>
      <c r="D11" s="939"/>
      <c r="E11" s="937"/>
      <c r="F11" s="941"/>
      <c r="G11" s="906"/>
      <c r="H11" s="937"/>
      <c r="I11" s="93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50"/>
      <c r="Q11" s="459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</row>
    <row r="14" spans="1:24" s="74" customFormat="1" ht="12.75" customHeight="1">
      <c r="A14" s="468"/>
      <c r="B14" s="916">
        <v>1</v>
      </c>
      <c r="C14" s="925"/>
      <c r="D14" s="921"/>
      <c r="E14" s="921" t="s">
        <v>19</v>
      </c>
      <c r="F14" s="923" t="str">
        <f>VLOOKUP(E14,$S$14:$T$18,2,0)</f>
        <v>-</v>
      </c>
      <c r="G14" s="84"/>
      <c r="H14" s="921"/>
      <c r="I14" s="921"/>
      <c r="J14" s="914">
        <f>SUM(K14:O16)</f>
        <v>0</v>
      </c>
      <c r="K14" s="914"/>
      <c r="L14" s="914"/>
      <c r="M14" s="914"/>
      <c r="N14" s="914"/>
      <c r="O14" s="914"/>
      <c r="P14" s="914"/>
      <c r="Q14" s="460"/>
      <c r="R14" s="78"/>
      <c r="S14" s="85" t="s">
        <v>21</v>
      </c>
      <c r="T14" s="86" t="s">
        <v>22</v>
      </c>
    </row>
    <row r="15" spans="1:24" s="74" customFormat="1" ht="12.75" customHeight="1">
      <c r="A15" s="468"/>
      <c r="B15" s="916"/>
      <c r="C15" s="945"/>
      <c r="D15" s="921"/>
      <c r="E15" s="921"/>
      <c r="F15" s="923"/>
      <c r="G15" s="87"/>
      <c r="H15" s="921"/>
      <c r="I15" s="921"/>
      <c r="J15" s="914"/>
      <c r="K15" s="914"/>
      <c r="L15" s="914"/>
      <c r="M15" s="914"/>
      <c r="N15" s="914"/>
      <c r="O15" s="914"/>
      <c r="P15" s="914"/>
      <c r="Q15" s="460"/>
      <c r="R15" s="78"/>
      <c r="S15" s="88" t="s">
        <v>23</v>
      </c>
      <c r="T15" s="89" t="s">
        <v>43</v>
      </c>
    </row>
    <row r="16" spans="1:24" s="74" customFormat="1" ht="12.75" customHeight="1">
      <c r="A16" s="468"/>
      <c r="B16" s="917"/>
      <c r="C16" s="946"/>
      <c r="D16" s="922"/>
      <c r="E16" s="922"/>
      <c r="F16" s="924"/>
      <c r="G16" s="92"/>
      <c r="H16" s="922"/>
      <c r="I16" s="922"/>
      <c r="J16" s="915"/>
      <c r="K16" s="915"/>
      <c r="L16" s="915"/>
      <c r="M16" s="915"/>
      <c r="N16" s="915"/>
      <c r="O16" s="915"/>
      <c r="P16" s="915"/>
      <c r="Q16" s="460"/>
      <c r="R16" s="78"/>
      <c r="S16" s="88" t="s">
        <v>24</v>
      </c>
      <c r="T16" s="89" t="s">
        <v>25</v>
      </c>
    </row>
    <row r="17" spans="1:20" s="74" customFormat="1" ht="12.75" customHeight="1">
      <c r="A17" s="468"/>
      <c r="B17" s="916">
        <v>2</v>
      </c>
      <c r="C17" s="925"/>
      <c r="D17" s="921"/>
      <c r="E17" s="921" t="s">
        <v>19</v>
      </c>
      <c r="F17" s="923" t="str">
        <f>VLOOKUP(E17,$S$14:$T$18,2,0)</f>
        <v>-</v>
      </c>
      <c r="G17" s="84"/>
      <c r="H17" s="921"/>
      <c r="I17" s="921"/>
      <c r="J17" s="913">
        <f t="shared" ref="J17" si="1">SUM(K17:O19)</f>
        <v>0</v>
      </c>
      <c r="K17" s="913"/>
      <c r="L17" s="913"/>
      <c r="M17" s="913"/>
      <c r="N17" s="913"/>
      <c r="O17" s="913"/>
      <c r="P17" s="913"/>
      <c r="Q17" s="460"/>
      <c r="R17" s="78"/>
      <c r="S17" s="88" t="s">
        <v>26</v>
      </c>
      <c r="T17" s="89" t="s">
        <v>27</v>
      </c>
    </row>
    <row r="18" spans="1:20" s="74" customFormat="1" ht="12.75" customHeight="1" thickBot="1">
      <c r="A18" s="468"/>
      <c r="B18" s="916"/>
      <c r="C18" s="925"/>
      <c r="D18" s="921"/>
      <c r="E18" s="921"/>
      <c r="F18" s="923"/>
      <c r="G18" s="87"/>
      <c r="H18" s="921"/>
      <c r="I18" s="921"/>
      <c r="J18" s="914"/>
      <c r="K18" s="914"/>
      <c r="L18" s="914"/>
      <c r="M18" s="914"/>
      <c r="N18" s="914"/>
      <c r="O18" s="914"/>
      <c r="P18" s="914"/>
      <c r="Q18" s="460"/>
      <c r="R18" s="78"/>
      <c r="S18" s="93" t="s">
        <v>19</v>
      </c>
      <c r="T18" s="94" t="s">
        <v>19</v>
      </c>
    </row>
    <row r="19" spans="1:20" s="74" customFormat="1" ht="12.75" customHeight="1">
      <c r="A19" s="468"/>
      <c r="B19" s="917"/>
      <c r="C19" s="926"/>
      <c r="D19" s="922"/>
      <c r="E19" s="922"/>
      <c r="F19" s="924"/>
      <c r="G19" s="92"/>
      <c r="H19" s="922"/>
      <c r="I19" s="922"/>
      <c r="J19" s="915"/>
      <c r="K19" s="915"/>
      <c r="L19" s="915"/>
      <c r="M19" s="915"/>
      <c r="N19" s="915"/>
      <c r="O19" s="915"/>
      <c r="P19" s="915"/>
      <c r="Q19" s="460"/>
      <c r="R19" s="78"/>
      <c r="S19" s="95"/>
      <c r="T19" s="96"/>
    </row>
    <row r="20" spans="1:20" s="74" customFormat="1" ht="12.75" customHeight="1">
      <c r="A20" s="468"/>
      <c r="B20" s="916">
        <v>3</v>
      </c>
      <c r="C20" s="925"/>
      <c r="D20" s="921"/>
      <c r="E20" s="921" t="s">
        <v>19</v>
      </c>
      <c r="F20" s="923" t="str">
        <f>VLOOKUP(E20,$S$14:$T$18,2,0)</f>
        <v>-</v>
      </c>
      <c r="G20" s="84"/>
      <c r="H20" s="921"/>
      <c r="I20" s="921"/>
      <c r="J20" s="913">
        <f t="shared" ref="J20" si="2">SUM(K20:O22)</f>
        <v>0</v>
      </c>
      <c r="K20" s="913"/>
      <c r="L20" s="913"/>
      <c r="M20" s="913"/>
      <c r="N20" s="913"/>
      <c r="O20" s="913"/>
      <c r="P20" s="913"/>
      <c r="Q20" s="460"/>
      <c r="R20" s="78"/>
      <c r="S20" s="95"/>
      <c r="T20" s="96"/>
    </row>
    <row r="21" spans="1:20" s="74" customFormat="1" ht="12.75" customHeight="1">
      <c r="A21" s="468"/>
      <c r="B21" s="916"/>
      <c r="C21" s="925"/>
      <c r="D21" s="921"/>
      <c r="E21" s="921"/>
      <c r="F21" s="923"/>
      <c r="G21" s="87"/>
      <c r="H21" s="921"/>
      <c r="I21" s="921"/>
      <c r="J21" s="914"/>
      <c r="K21" s="914"/>
      <c r="L21" s="914"/>
      <c r="M21" s="914"/>
      <c r="N21" s="914"/>
      <c r="O21" s="914"/>
      <c r="P21" s="914"/>
      <c r="Q21" s="460"/>
      <c r="R21" s="78"/>
      <c r="S21" s="95"/>
      <c r="T21" s="96"/>
    </row>
    <row r="22" spans="1:20" s="74" customFormat="1" ht="12.75" customHeight="1">
      <c r="A22" s="468"/>
      <c r="B22" s="917"/>
      <c r="C22" s="926"/>
      <c r="D22" s="922"/>
      <c r="E22" s="922"/>
      <c r="F22" s="924"/>
      <c r="G22" s="92"/>
      <c r="H22" s="922"/>
      <c r="I22" s="922"/>
      <c r="J22" s="915"/>
      <c r="K22" s="915"/>
      <c r="L22" s="915"/>
      <c r="M22" s="915"/>
      <c r="N22" s="915"/>
      <c r="O22" s="915"/>
      <c r="P22" s="915"/>
      <c r="Q22" s="460"/>
      <c r="R22" s="78"/>
      <c r="S22" s="95"/>
      <c r="T22" s="96"/>
    </row>
    <row r="23" spans="1:20" s="74" customFormat="1" ht="12.75" customHeight="1">
      <c r="A23" s="468"/>
      <c r="B23" s="916">
        <v>4</v>
      </c>
      <c r="C23" s="925"/>
      <c r="D23" s="921"/>
      <c r="E23" s="921" t="s">
        <v>19</v>
      </c>
      <c r="F23" s="923" t="str">
        <f>VLOOKUP(E23,$S$14:$T$18,2,0)</f>
        <v>-</v>
      </c>
      <c r="G23" s="84"/>
      <c r="H23" s="921"/>
      <c r="I23" s="921"/>
      <c r="J23" s="913">
        <f t="shared" ref="J23" si="3">SUM(K23:O25)</f>
        <v>0</v>
      </c>
      <c r="K23" s="913"/>
      <c r="L23" s="913"/>
      <c r="M23" s="913"/>
      <c r="N23" s="913"/>
      <c r="O23" s="913"/>
      <c r="P23" s="913"/>
      <c r="Q23" s="460"/>
      <c r="R23" s="78"/>
      <c r="S23" s="95"/>
      <c r="T23" s="96"/>
    </row>
    <row r="24" spans="1:20" s="74" customFormat="1" ht="12.75" customHeight="1">
      <c r="A24" s="468"/>
      <c r="B24" s="916"/>
      <c r="C24" s="925"/>
      <c r="D24" s="921"/>
      <c r="E24" s="921"/>
      <c r="F24" s="923"/>
      <c r="G24" s="87"/>
      <c r="H24" s="921"/>
      <c r="I24" s="921"/>
      <c r="J24" s="914"/>
      <c r="K24" s="914"/>
      <c r="L24" s="914"/>
      <c r="M24" s="914"/>
      <c r="N24" s="914"/>
      <c r="O24" s="914"/>
      <c r="P24" s="914"/>
      <c r="Q24" s="460"/>
      <c r="R24" s="78"/>
      <c r="S24" s="95"/>
      <c r="T24" s="96"/>
    </row>
    <row r="25" spans="1:20" s="74" customFormat="1" ht="12.75" customHeight="1">
      <c r="A25" s="468"/>
      <c r="B25" s="917"/>
      <c r="C25" s="926"/>
      <c r="D25" s="922"/>
      <c r="E25" s="922"/>
      <c r="F25" s="924"/>
      <c r="G25" s="92"/>
      <c r="H25" s="922"/>
      <c r="I25" s="922"/>
      <c r="J25" s="915"/>
      <c r="K25" s="915"/>
      <c r="L25" s="915"/>
      <c r="M25" s="915"/>
      <c r="N25" s="915"/>
      <c r="O25" s="915"/>
      <c r="P25" s="915"/>
      <c r="Q25" s="460"/>
      <c r="R25" s="78"/>
      <c r="S25" s="95"/>
      <c r="T25" s="96"/>
    </row>
    <row r="26" spans="1:20" s="74" customFormat="1" ht="12.75" customHeight="1">
      <c r="A26" s="468"/>
      <c r="B26" s="916">
        <v>5</v>
      </c>
      <c r="C26" s="925"/>
      <c r="D26" s="921"/>
      <c r="E26" s="921" t="s">
        <v>19</v>
      </c>
      <c r="F26" s="923" t="str">
        <f>VLOOKUP(E26,$S$14:$T$18,2,0)</f>
        <v>-</v>
      </c>
      <c r="G26" s="84"/>
      <c r="H26" s="921"/>
      <c r="I26" s="921"/>
      <c r="J26" s="913">
        <f t="shared" ref="J26" si="4">SUM(K26:O28)</f>
        <v>0</v>
      </c>
      <c r="K26" s="913"/>
      <c r="L26" s="913"/>
      <c r="M26" s="913"/>
      <c r="N26" s="913"/>
      <c r="O26" s="913"/>
      <c r="P26" s="913"/>
      <c r="Q26" s="460"/>
      <c r="R26" s="78"/>
      <c r="S26" s="95"/>
      <c r="T26" s="96"/>
    </row>
    <row r="27" spans="1:20" s="74" customFormat="1" ht="12.75" customHeight="1">
      <c r="A27" s="468"/>
      <c r="B27" s="916"/>
      <c r="C27" s="925"/>
      <c r="D27" s="921"/>
      <c r="E27" s="921"/>
      <c r="F27" s="923"/>
      <c r="G27" s="87"/>
      <c r="H27" s="921"/>
      <c r="I27" s="921"/>
      <c r="J27" s="914"/>
      <c r="K27" s="914"/>
      <c r="L27" s="914"/>
      <c r="M27" s="914"/>
      <c r="N27" s="914"/>
      <c r="O27" s="914"/>
      <c r="P27" s="914"/>
      <c r="Q27" s="460"/>
      <c r="R27" s="78"/>
      <c r="S27" s="95"/>
      <c r="T27" s="96"/>
    </row>
    <row r="28" spans="1:20" s="74" customFormat="1" ht="12.75" customHeight="1">
      <c r="A28" s="468"/>
      <c r="B28" s="917"/>
      <c r="C28" s="926"/>
      <c r="D28" s="922"/>
      <c r="E28" s="922"/>
      <c r="F28" s="924"/>
      <c r="G28" s="92"/>
      <c r="H28" s="922"/>
      <c r="I28" s="922"/>
      <c r="J28" s="915"/>
      <c r="K28" s="915"/>
      <c r="L28" s="915"/>
      <c r="M28" s="915"/>
      <c r="N28" s="915"/>
      <c r="O28" s="915"/>
      <c r="P28" s="915"/>
      <c r="Q28" s="460"/>
      <c r="R28" s="78"/>
      <c r="S28" s="95"/>
      <c r="T28" s="96"/>
    </row>
    <row r="29" spans="1:20" s="74" customFormat="1" ht="12.75" customHeight="1">
      <c r="A29" s="468"/>
      <c r="B29" s="916">
        <v>6</v>
      </c>
      <c r="C29" s="925"/>
      <c r="D29" s="921"/>
      <c r="E29" s="921" t="s">
        <v>19</v>
      </c>
      <c r="F29" s="923" t="str">
        <f>VLOOKUP(E29,$S$14:$T$18,2,0)</f>
        <v>-</v>
      </c>
      <c r="G29" s="84"/>
      <c r="H29" s="921"/>
      <c r="I29" s="921"/>
      <c r="J29" s="913">
        <f t="shared" ref="J29" si="5">SUM(K29:O31)</f>
        <v>0</v>
      </c>
      <c r="K29" s="913"/>
      <c r="L29" s="913"/>
      <c r="M29" s="913"/>
      <c r="N29" s="913"/>
      <c r="O29" s="913"/>
      <c r="P29" s="913"/>
      <c r="Q29" s="460"/>
      <c r="R29" s="78"/>
      <c r="S29" s="95"/>
      <c r="T29" s="96"/>
    </row>
    <row r="30" spans="1:20" s="74" customFormat="1" ht="12.75" customHeight="1">
      <c r="A30" s="468"/>
      <c r="B30" s="916"/>
      <c r="C30" s="925"/>
      <c r="D30" s="921"/>
      <c r="E30" s="921"/>
      <c r="F30" s="923"/>
      <c r="G30" s="87"/>
      <c r="H30" s="921"/>
      <c r="I30" s="921"/>
      <c r="J30" s="914"/>
      <c r="K30" s="914"/>
      <c r="L30" s="914"/>
      <c r="M30" s="914"/>
      <c r="N30" s="914"/>
      <c r="O30" s="914"/>
      <c r="P30" s="914"/>
      <c r="Q30" s="460"/>
      <c r="R30" s="78"/>
      <c r="S30" s="95"/>
      <c r="T30" s="96"/>
    </row>
    <row r="31" spans="1:20" s="74" customFormat="1" ht="12.75" customHeight="1">
      <c r="A31" s="468"/>
      <c r="B31" s="917"/>
      <c r="C31" s="926"/>
      <c r="D31" s="922"/>
      <c r="E31" s="922"/>
      <c r="F31" s="924"/>
      <c r="G31" s="92"/>
      <c r="H31" s="922"/>
      <c r="I31" s="922"/>
      <c r="J31" s="915"/>
      <c r="K31" s="915"/>
      <c r="L31" s="915"/>
      <c r="M31" s="915"/>
      <c r="N31" s="915"/>
      <c r="O31" s="915"/>
      <c r="P31" s="915"/>
      <c r="Q31" s="460"/>
      <c r="R31" s="78"/>
      <c r="S31" s="95"/>
      <c r="T31" s="96"/>
    </row>
    <row r="32" spans="1:20" s="74" customFormat="1" ht="12.75" customHeight="1">
      <c r="A32" s="468"/>
      <c r="B32" s="916">
        <v>7</v>
      </c>
      <c r="C32" s="925"/>
      <c r="D32" s="921"/>
      <c r="E32" s="921" t="s">
        <v>19</v>
      </c>
      <c r="F32" s="923" t="str">
        <f>VLOOKUP(E32,$S$14:$T$18,2,0)</f>
        <v>-</v>
      </c>
      <c r="G32" s="84"/>
      <c r="H32" s="921"/>
      <c r="I32" s="921"/>
      <c r="J32" s="913">
        <f t="shared" ref="J32" si="6">SUM(K32:O34)</f>
        <v>0</v>
      </c>
      <c r="K32" s="913"/>
      <c r="L32" s="913"/>
      <c r="M32" s="913"/>
      <c r="N32" s="913"/>
      <c r="O32" s="913"/>
      <c r="P32" s="913"/>
      <c r="Q32" s="460"/>
      <c r="R32" s="78"/>
      <c r="S32" s="95"/>
      <c r="T32" s="96"/>
    </row>
    <row r="33" spans="1:20" s="74" customFormat="1" ht="12.75" customHeight="1">
      <c r="A33" s="468"/>
      <c r="B33" s="916"/>
      <c r="C33" s="925"/>
      <c r="D33" s="921"/>
      <c r="E33" s="921"/>
      <c r="F33" s="923"/>
      <c r="G33" s="87"/>
      <c r="H33" s="921"/>
      <c r="I33" s="921"/>
      <c r="J33" s="914"/>
      <c r="K33" s="914"/>
      <c r="L33" s="914"/>
      <c r="M33" s="914"/>
      <c r="N33" s="914"/>
      <c r="O33" s="914"/>
      <c r="P33" s="914"/>
      <c r="Q33" s="460"/>
      <c r="R33" s="78"/>
      <c r="S33" s="95"/>
      <c r="T33" s="96"/>
    </row>
    <row r="34" spans="1:20" s="74" customFormat="1" ht="12.75" customHeight="1">
      <c r="A34" s="468"/>
      <c r="B34" s="917"/>
      <c r="C34" s="926"/>
      <c r="D34" s="922"/>
      <c r="E34" s="922"/>
      <c r="F34" s="924"/>
      <c r="G34" s="92"/>
      <c r="H34" s="922"/>
      <c r="I34" s="922"/>
      <c r="J34" s="915"/>
      <c r="K34" s="930"/>
      <c r="L34" s="930"/>
      <c r="M34" s="930"/>
      <c r="N34" s="930"/>
      <c r="O34" s="930"/>
      <c r="P34" s="915"/>
      <c r="Q34" s="460"/>
      <c r="R34" s="78"/>
      <c r="S34" s="95"/>
      <c r="T34" s="96"/>
    </row>
    <row r="35" spans="1:20" s="74" customFormat="1" ht="12.75" customHeight="1">
      <c r="A35" s="468"/>
      <c r="B35" s="916">
        <v>8</v>
      </c>
      <c r="C35" s="925"/>
      <c r="D35" s="921"/>
      <c r="E35" s="921" t="s">
        <v>19</v>
      </c>
      <c r="F35" s="923" t="str">
        <f>VLOOKUP(E35,$S$14:$T$18,2,0)</f>
        <v>-</v>
      </c>
      <c r="G35" s="84"/>
      <c r="H35" s="921"/>
      <c r="I35" s="921"/>
      <c r="J35" s="913">
        <f t="shared" ref="J35" si="7">SUM(K35:O37)</f>
        <v>0</v>
      </c>
      <c r="K35" s="914"/>
      <c r="L35" s="914"/>
      <c r="M35" s="914"/>
      <c r="N35" s="914"/>
      <c r="O35" s="914"/>
      <c r="P35" s="913"/>
      <c r="Q35" s="460"/>
      <c r="R35" s="78"/>
      <c r="S35" s="95"/>
      <c r="T35" s="96"/>
    </row>
    <row r="36" spans="1:20" s="74" customFormat="1" ht="12.75" customHeight="1">
      <c r="A36" s="468"/>
      <c r="B36" s="916"/>
      <c r="C36" s="925"/>
      <c r="D36" s="921"/>
      <c r="E36" s="921"/>
      <c r="F36" s="923"/>
      <c r="G36" s="83"/>
      <c r="H36" s="921"/>
      <c r="I36" s="921"/>
      <c r="J36" s="914"/>
      <c r="K36" s="914"/>
      <c r="L36" s="914"/>
      <c r="M36" s="914"/>
      <c r="N36" s="914"/>
      <c r="O36" s="914"/>
      <c r="P36" s="914"/>
      <c r="Q36" s="460"/>
      <c r="R36" s="78"/>
      <c r="S36" s="95"/>
      <c r="T36" s="96"/>
    </row>
    <row r="37" spans="1:20" s="74" customFormat="1" ht="12.75" customHeight="1">
      <c r="A37" s="468"/>
      <c r="B37" s="917"/>
      <c r="C37" s="926"/>
      <c r="D37" s="922"/>
      <c r="E37" s="922"/>
      <c r="F37" s="924"/>
      <c r="G37" s="92"/>
      <c r="H37" s="922"/>
      <c r="I37" s="922"/>
      <c r="J37" s="915"/>
      <c r="K37" s="915"/>
      <c r="L37" s="915"/>
      <c r="M37" s="915"/>
      <c r="N37" s="915"/>
      <c r="O37" s="915"/>
      <c r="P37" s="915"/>
      <c r="Q37" s="460"/>
      <c r="R37" s="78"/>
      <c r="S37" s="95"/>
      <c r="T37" s="96"/>
    </row>
    <row r="38" spans="1:20" s="74" customFormat="1" ht="12.75" customHeight="1">
      <c r="A38" s="468"/>
      <c r="B38" s="916">
        <v>9</v>
      </c>
      <c r="C38" s="925"/>
      <c r="D38" s="921"/>
      <c r="E38" s="921" t="s">
        <v>19</v>
      </c>
      <c r="F38" s="923" t="str">
        <f>VLOOKUP(E38,$S$14:$T$18,2,0)</f>
        <v>-</v>
      </c>
      <c r="G38" s="84"/>
      <c r="H38" s="921"/>
      <c r="I38" s="921"/>
      <c r="J38" s="913">
        <f t="shared" ref="J38" si="8">SUM(K38:O40)</f>
        <v>0</v>
      </c>
      <c r="K38" s="913"/>
      <c r="L38" s="913"/>
      <c r="M38" s="913"/>
      <c r="N38" s="913"/>
      <c r="O38" s="913"/>
      <c r="P38" s="913"/>
      <c r="Q38" s="460"/>
      <c r="R38" s="78"/>
      <c r="S38" s="95"/>
      <c r="T38" s="96"/>
    </row>
    <row r="39" spans="1:20" s="74" customFormat="1" ht="12.75" customHeight="1">
      <c r="A39" s="468"/>
      <c r="B39" s="916"/>
      <c r="C39" s="925"/>
      <c r="D39" s="921"/>
      <c r="E39" s="921"/>
      <c r="F39" s="923"/>
      <c r="G39" s="87"/>
      <c r="H39" s="921"/>
      <c r="I39" s="921"/>
      <c r="J39" s="914"/>
      <c r="K39" s="914"/>
      <c r="L39" s="914"/>
      <c r="M39" s="914"/>
      <c r="N39" s="914"/>
      <c r="O39" s="914"/>
      <c r="P39" s="914"/>
      <c r="Q39" s="460"/>
      <c r="R39" s="78"/>
      <c r="S39" s="95"/>
      <c r="T39" s="96"/>
    </row>
    <row r="40" spans="1:20" s="74" customFormat="1" ht="12.75" customHeight="1">
      <c r="A40" s="468"/>
      <c r="B40" s="917"/>
      <c r="C40" s="926"/>
      <c r="D40" s="922"/>
      <c r="E40" s="922"/>
      <c r="F40" s="924"/>
      <c r="G40" s="92"/>
      <c r="H40" s="922"/>
      <c r="I40" s="922"/>
      <c r="J40" s="915"/>
      <c r="K40" s="915"/>
      <c r="L40" s="915"/>
      <c r="M40" s="915"/>
      <c r="N40" s="915"/>
      <c r="O40" s="915"/>
      <c r="P40" s="915"/>
      <c r="Q40" s="460"/>
      <c r="R40" s="78"/>
      <c r="S40" s="95"/>
      <c r="T40" s="96"/>
    </row>
    <row r="41" spans="1:20" s="74" customFormat="1" ht="12.75" customHeight="1">
      <c r="A41" s="468"/>
      <c r="B41" s="916">
        <v>10</v>
      </c>
      <c r="C41" s="925"/>
      <c r="D41" s="921"/>
      <c r="E41" s="921" t="s">
        <v>19</v>
      </c>
      <c r="F41" s="923" t="str">
        <f>VLOOKUP(E41,$S$14:$T$18,2,0)</f>
        <v>-</v>
      </c>
      <c r="G41" s="84"/>
      <c r="H41" s="921"/>
      <c r="I41" s="921"/>
      <c r="J41" s="913">
        <f t="shared" ref="J41" si="9">SUM(K41:O43)</f>
        <v>0</v>
      </c>
      <c r="K41" s="913"/>
      <c r="L41" s="913"/>
      <c r="M41" s="913"/>
      <c r="N41" s="913"/>
      <c r="O41" s="913"/>
      <c r="P41" s="913"/>
      <c r="Q41" s="460"/>
      <c r="R41" s="78"/>
      <c r="S41" s="95"/>
      <c r="T41" s="96"/>
    </row>
    <row r="42" spans="1:20" s="74" customFormat="1" ht="12.75" customHeight="1">
      <c r="A42" s="468"/>
      <c r="B42" s="916"/>
      <c r="C42" s="925"/>
      <c r="D42" s="921"/>
      <c r="E42" s="921"/>
      <c r="F42" s="923"/>
      <c r="G42" s="87"/>
      <c r="H42" s="921"/>
      <c r="I42" s="921"/>
      <c r="J42" s="914"/>
      <c r="K42" s="914"/>
      <c r="L42" s="914"/>
      <c r="M42" s="914"/>
      <c r="N42" s="914"/>
      <c r="O42" s="914"/>
      <c r="P42" s="914"/>
      <c r="Q42" s="460"/>
      <c r="R42" s="78"/>
      <c r="S42" s="95"/>
      <c r="T42" s="96"/>
    </row>
    <row r="43" spans="1:20" s="74" customFormat="1" ht="12.75" customHeight="1" thickBot="1">
      <c r="A43" s="468"/>
      <c r="B43" s="917"/>
      <c r="C43" s="926"/>
      <c r="D43" s="922"/>
      <c r="E43" s="922"/>
      <c r="F43" s="924"/>
      <c r="G43" s="92"/>
      <c r="H43" s="922"/>
      <c r="I43" s="922"/>
      <c r="J43" s="915"/>
      <c r="K43" s="915"/>
      <c r="L43" s="915"/>
      <c r="M43" s="915"/>
      <c r="N43" s="915"/>
      <c r="O43" s="915"/>
      <c r="P43" s="915"/>
      <c r="Q43" s="460"/>
      <c r="R43" s="78"/>
      <c r="S43" s="95"/>
      <c r="T43" s="96"/>
    </row>
    <row r="44" spans="1:20" s="95" customFormat="1" ht="15.75" hidden="1" customHeight="1" outlineLevel="1">
      <c r="A44" s="484"/>
      <c r="B44" s="916">
        <v>11</v>
      </c>
      <c r="C44" s="925"/>
      <c r="D44" s="921"/>
      <c r="E44" s="921" t="s">
        <v>19</v>
      </c>
      <c r="F44" s="923" t="str">
        <f>VLOOKUP(E44,$S$14:$T$18,2,0)</f>
        <v>-</v>
      </c>
      <c r="G44" s="84"/>
      <c r="H44" s="921"/>
      <c r="I44" s="921"/>
      <c r="J44" s="913">
        <f t="shared" ref="J44" si="10">SUM(K44:O46)</f>
        <v>0</v>
      </c>
      <c r="K44" s="913"/>
      <c r="L44" s="913"/>
      <c r="M44" s="913"/>
      <c r="N44" s="913"/>
      <c r="O44" s="913"/>
      <c r="P44" s="913"/>
      <c r="Q44" s="484"/>
    </row>
    <row r="45" spans="1:20" s="95" customFormat="1" ht="15.75" hidden="1" customHeight="1" outlineLevel="1">
      <c r="A45" s="484"/>
      <c r="B45" s="916"/>
      <c r="C45" s="925"/>
      <c r="D45" s="921"/>
      <c r="E45" s="921"/>
      <c r="F45" s="923"/>
      <c r="G45" s="87"/>
      <c r="H45" s="921"/>
      <c r="I45" s="921"/>
      <c r="J45" s="914"/>
      <c r="K45" s="914"/>
      <c r="L45" s="914"/>
      <c r="M45" s="914"/>
      <c r="N45" s="914"/>
      <c r="O45" s="914"/>
      <c r="P45" s="914"/>
      <c r="Q45" s="484"/>
    </row>
    <row r="46" spans="1:20" s="72" customFormat="1" ht="15.75" hidden="1" customHeight="1" outlineLevel="1">
      <c r="A46" s="478"/>
      <c r="B46" s="917"/>
      <c r="C46" s="926"/>
      <c r="D46" s="922"/>
      <c r="E46" s="922"/>
      <c r="F46" s="924"/>
      <c r="G46" s="92"/>
      <c r="H46" s="922"/>
      <c r="I46" s="922"/>
      <c r="J46" s="915"/>
      <c r="K46" s="915"/>
      <c r="L46" s="915"/>
      <c r="M46" s="915"/>
      <c r="N46" s="915"/>
      <c r="O46" s="915"/>
      <c r="P46" s="915"/>
      <c r="Q46" s="478"/>
    </row>
    <row r="47" spans="1:20" s="72" customFormat="1" ht="15.75" hidden="1" customHeight="1" outlineLevel="1">
      <c r="A47" s="478"/>
      <c r="B47" s="916">
        <v>12</v>
      </c>
      <c r="C47" s="925"/>
      <c r="D47" s="921"/>
      <c r="E47" s="921" t="s">
        <v>19</v>
      </c>
      <c r="F47" s="923" t="str">
        <f>VLOOKUP(E47,$S$14:$T$18,2,0)</f>
        <v>-</v>
      </c>
      <c r="G47" s="84"/>
      <c r="H47" s="921"/>
      <c r="I47" s="921"/>
      <c r="J47" s="913">
        <f t="shared" ref="J47" si="11">SUM(K47:O49)</f>
        <v>0</v>
      </c>
      <c r="K47" s="913"/>
      <c r="L47" s="913"/>
      <c r="M47" s="913"/>
      <c r="N47" s="913"/>
      <c r="O47" s="913"/>
      <c r="P47" s="913"/>
      <c r="Q47" s="478"/>
    </row>
    <row r="48" spans="1:20" s="95" customFormat="1" ht="15.75" hidden="1" customHeight="1" outlineLevel="1">
      <c r="A48" s="484"/>
      <c r="B48" s="916"/>
      <c r="C48" s="925"/>
      <c r="D48" s="921"/>
      <c r="E48" s="921"/>
      <c r="F48" s="923"/>
      <c r="G48" s="87"/>
      <c r="H48" s="921"/>
      <c r="I48" s="921"/>
      <c r="J48" s="914"/>
      <c r="K48" s="914"/>
      <c r="L48" s="914"/>
      <c r="M48" s="914"/>
      <c r="N48" s="914"/>
      <c r="O48" s="914"/>
      <c r="P48" s="914"/>
      <c r="Q48" s="484"/>
    </row>
    <row r="49" spans="1:17" s="95" customFormat="1" ht="15.75" hidden="1" customHeight="1" outlineLevel="1">
      <c r="A49" s="484"/>
      <c r="B49" s="917"/>
      <c r="C49" s="926"/>
      <c r="D49" s="922"/>
      <c r="E49" s="922"/>
      <c r="F49" s="924"/>
      <c r="G49" s="92"/>
      <c r="H49" s="922"/>
      <c r="I49" s="922"/>
      <c r="J49" s="915"/>
      <c r="K49" s="915"/>
      <c r="L49" s="915"/>
      <c r="M49" s="915"/>
      <c r="N49" s="915"/>
      <c r="O49" s="915"/>
      <c r="P49" s="915"/>
      <c r="Q49" s="484"/>
    </row>
    <row r="50" spans="1:17" s="95" customFormat="1" ht="15.75" hidden="1" customHeight="1" outlineLevel="1">
      <c r="A50" s="484"/>
      <c r="B50" s="916">
        <v>13</v>
      </c>
      <c r="C50" s="925"/>
      <c r="D50" s="921"/>
      <c r="E50" s="921" t="s">
        <v>19</v>
      </c>
      <c r="F50" s="923" t="str">
        <f>VLOOKUP(E50,$S$14:$T$18,2,0)</f>
        <v>-</v>
      </c>
      <c r="G50" s="84"/>
      <c r="H50" s="921"/>
      <c r="I50" s="921"/>
      <c r="J50" s="913">
        <f t="shared" ref="J50" si="12">SUM(K50:O52)</f>
        <v>0</v>
      </c>
      <c r="K50" s="913"/>
      <c r="L50" s="913"/>
      <c r="M50" s="913"/>
      <c r="N50" s="913"/>
      <c r="O50" s="913"/>
      <c r="P50" s="913"/>
      <c r="Q50" s="484"/>
    </row>
    <row r="51" spans="1:17" s="95" customFormat="1" ht="15.75" hidden="1" customHeight="1" outlineLevel="1">
      <c r="A51" s="484"/>
      <c r="B51" s="916"/>
      <c r="C51" s="925"/>
      <c r="D51" s="921"/>
      <c r="E51" s="921"/>
      <c r="F51" s="923"/>
      <c r="G51" s="87"/>
      <c r="H51" s="921"/>
      <c r="I51" s="921"/>
      <c r="J51" s="914"/>
      <c r="K51" s="914"/>
      <c r="L51" s="914"/>
      <c r="M51" s="914"/>
      <c r="N51" s="914"/>
      <c r="O51" s="914"/>
      <c r="P51" s="914"/>
      <c r="Q51" s="484"/>
    </row>
    <row r="52" spans="1:17" s="95" customFormat="1" ht="15.75" hidden="1" customHeight="1" outlineLevel="1">
      <c r="A52" s="484"/>
      <c r="B52" s="917"/>
      <c r="C52" s="926"/>
      <c r="D52" s="922"/>
      <c r="E52" s="922"/>
      <c r="F52" s="924"/>
      <c r="G52" s="92"/>
      <c r="H52" s="922"/>
      <c r="I52" s="922"/>
      <c r="J52" s="915"/>
      <c r="K52" s="915"/>
      <c r="L52" s="915"/>
      <c r="M52" s="915"/>
      <c r="N52" s="915"/>
      <c r="O52" s="915"/>
      <c r="P52" s="915"/>
      <c r="Q52" s="484"/>
    </row>
    <row r="53" spans="1:17" s="95" customFormat="1" ht="15.75" hidden="1" customHeight="1" outlineLevel="1">
      <c r="A53" s="484"/>
      <c r="B53" s="916">
        <v>14</v>
      </c>
      <c r="C53" s="925"/>
      <c r="D53" s="921"/>
      <c r="E53" s="921" t="s">
        <v>19</v>
      </c>
      <c r="F53" s="923" t="str">
        <f>VLOOKUP(E53,$S$14:$T$18,2,0)</f>
        <v>-</v>
      </c>
      <c r="G53" s="84"/>
      <c r="H53" s="921"/>
      <c r="I53" s="921"/>
      <c r="J53" s="913">
        <f t="shared" ref="J53" si="13">SUM(K53:O55)</f>
        <v>0</v>
      </c>
      <c r="K53" s="913"/>
      <c r="L53" s="913"/>
      <c r="M53" s="913"/>
      <c r="N53" s="913"/>
      <c r="O53" s="913"/>
      <c r="P53" s="913"/>
      <c r="Q53" s="484"/>
    </row>
    <row r="54" spans="1:17" s="95" customFormat="1" ht="15.75" hidden="1" customHeight="1" outlineLevel="1">
      <c r="A54" s="484"/>
      <c r="B54" s="916"/>
      <c r="C54" s="925"/>
      <c r="D54" s="921"/>
      <c r="E54" s="921"/>
      <c r="F54" s="923"/>
      <c r="G54" s="87"/>
      <c r="H54" s="921"/>
      <c r="I54" s="921"/>
      <c r="J54" s="914"/>
      <c r="K54" s="914"/>
      <c r="L54" s="914"/>
      <c r="M54" s="914"/>
      <c r="N54" s="914"/>
      <c r="O54" s="914"/>
      <c r="P54" s="914"/>
      <c r="Q54" s="484"/>
    </row>
    <row r="55" spans="1:17" s="95" customFormat="1" ht="15.75" hidden="1" customHeight="1" outlineLevel="1">
      <c r="A55" s="484"/>
      <c r="B55" s="917"/>
      <c r="C55" s="926"/>
      <c r="D55" s="922"/>
      <c r="E55" s="922"/>
      <c r="F55" s="924"/>
      <c r="G55" s="92"/>
      <c r="H55" s="922"/>
      <c r="I55" s="922"/>
      <c r="J55" s="915"/>
      <c r="K55" s="915"/>
      <c r="L55" s="915"/>
      <c r="M55" s="915"/>
      <c r="N55" s="915"/>
      <c r="O55" s="915"/>
      <c r="P55" s="915"/>
      <c r="Q55" s="484"/>
    </row>
    <row r="56" spans="1:17" s="95" customFormat="1" ht="15.75" hidden="1" customHeight="1" outlineLevel="1">
      <c r="A56" s="484"/>
      <c r="B56" s="916">
        <v>15</v>
      </c>
      <c r="C56" s="925"/>
      <c r="D56" s="921"/>
      <c r="E56" s="921" t="s">
        <v>19</v>
      </c>
      <c r="F56" s="923" t="str">
        <f>VLOOKUP(E56,$S$14:$T$18,2,0)</f>
        <v>-</v>
      </c>
      <c r="G56" s="84"/>
      <c r="H56" s="921"/>
      <c r="I56" s="921"/>
      <c r="J56" s="913">
        <f t="shared" ref="J56" si="14">SUM(K56:O58)</f>
        <v>0</v>
      </c>
      <c r="K56" s="913"/>
      <c r="L56" s="913"/>
      <c r="M56" s="913"/>
      <c r="N56" s="913"/>
      <c r="O56" s="913"/>
      <c r="P56" s="913"/>
      <c r="Q56" s="484"/>
    </row>
    <row r="57" spans="1:17" s="95" customFormat="1" ht="15.75" hidden="1" customHeight="1" outlineLevel="1">
      <c r="A57" s="484"/>
      <c r="B57" s="916"/>
      <c r="C57" s="925"/>
      <c r="D57" s="921"/>
      <c r="E57" s="921"/>
      <c r="F57" s="923"/>
      <c r="G57" s="87"/>
      <c r="H57" s="921"/>
      <c r="I57" s="921"/>
      <c r="J57" s="914"/>
      <c r="K57" s="914"/>
      <c r="L57" s="914"/>
      <c r="M57" s="914"/>
      <c r="N57" s="914"/>
      <c r="O57" s="914"/>
      <c r="P57" s="914"/>
      <c r="Q57" s="484"/>
    </row>
    <row r="58" spans="1:17" s="95" customFormat="1" ht="15.75" hidden="1" customHeight="1" outlineLevel="1">
      <c r="A58" s="484"/>
      <c r="B58" s="917"/>
      <c r="C58" s="926"/>
      <c r="D58" s="922"/>
      <c r="E58" s="922"/>
      <c r="F58" s="924"/>
      <c r="G58" s="92"/>
      <c r="H58" s="922"/>
      <c r="I58" s="922"/>
      <c r="J58" s="915"/>
      <c r="K58" s="915"/>
      <c r="L58" s="915"/>
      <c r="M58" s="915"/>
      <c r="N58" s="915"/>
      <c r="O58" s="915"/>
      <c r="P58" s="915"/>
      <c r="Q58" s="484"/>
    </row>
    <row r="59" spans="1:17" s="95" customFormat="1" ht="15.75" hidden="1" customHeight="1" outlineLevel="1">
      <c r="A59" s="484"/>
      <c r="B59" s="916">
        <v>16</v>
      </c>
      <c r="C59" s="925"/>
      <c r="D59" s="921"/>
      <c r="E59" s="921" t="s">
        <v>19</v>
      </c>
      <c r="F59" s="923" t="e">
        <f>IF(F$26=0,0,F33/F$26)</f>
        <v>#VALUE!</v>
      </c>
      <c r="G59" s="84"/>
      <c r="H59" s="921"/>
      <c r="I59" s="921"/>
      <c r="J59" s="913">
        <f t="shared" ref="J59" si="15">SUM(K59:O61)</f>
        <v>0</v>
      </c>
      <c r="K59" s="913"/>
      <c r="L59" s="913"/>
      <c r="M59" s="913"/>
      <c r="N59" s="913"/>
      <c r="O59" s="913"/>
      <c r="P59" s="913"/>
      <c r="Q59" s="484"/>
    </row>
    <row r="60" spans="1:17" s="95" customFormat="1" ht="15.75" hidden="1" customHeight="1" outlineLevel="1">
      <c r="A60" s="484"/>
      <c r="B60" s="916"/>
      <c r="C60" s="925"/>
      <c r="D60" s="921"/>
      <c r="E60" s="921"/>
      <c r="F60" s="923"/>
      <c r="G60" s="87"/>
      <c r="H60" s="921"/>
      <c r="I60" s="921"/>
      <c r="J60" s="914"/>
      <c r="K60" s="914"/>
      <c r="L60" s="914"/>
      <c r="M60" s="914"/>
      <c r="N60" s="914"/>
      <c r="O60" s="914"/>
      <c r="P60" s="914"/>
      <c r="Q60" s="484"/>
    </row>
    <row r="61" spans="1:17" s="95" customFormat="1" ht="15.75" hidden="1" customHeight="1" outlineLevel="1">
      <c r="A61" s="484"/>
      <c r="B61" s="917"/>
      <c r="C61" s="926"/>
      <c r="D61" s="922"/>
      <c r="E61" s="922"/>
      <c r="F61" s="924"/>
      <c r="G61" s="92"/>
      <c r="H61" s="922"/>
      <c r="I61" s="922"/>
      <c r="J61" s="915"/>
      <c r="K61" s="915"/>
      <c r="L61" s="915"/>
      <c r="M61" s="915"/>
      <c r="N61" s="915"/>
      <c r="O61" s="915"/>
      <c r="P61" s="915"/>
      <c r="Q61" s="484"/>
    </row>
    <row r="62" spans="1:17" s="95" customFormat="1" ht="15.75" hidden="1" customHeight="1" outlineLevel="1">
      <c r="A62" s="484"/>
      <c r="B62" s="916">
        <v>17</v>
      </c>
      <c r="C62" s="925"/>
      <c r="D62" s="921"/>
      <c r="E62" s="921" t="s">
        <v>19</v>
      </c>
      <c r="F62" s="923" t="str">
        <f>VLOOKUP(E62,$S$14:$T$18,2,0)</f>
        <v>-</v>
      </c>
      <c r="G62" s="84"/>
      <c r="H62" s="921"/>
      <c r="I62" s="921"/>
      <c r="J62" s="913">
        <f t="shared" ref="J62" si="16">SUM(K62:O64)</f>
        <v>0</v>
      </c>
      <c r="K62" s="913"/>
      <c r="L62" s="913"/>
      <c r="M62" s="913"/>
      <c r="N62" s="913"/>
      <c r="O62" s="913"/>
      <c r="P62" s="913"/>
      <c r="Q62" s="484"/>
    </row>
    <row r="63" spans="1:17" s="95" customFormat="1" ht="15.75" hidden="1" customHeight="1" outlineLevel="1">
      <c r="A63" s="484"/>
      <c r="B63" s="916"/>
      <c r="C63" s="925"/>
      <c r="D63" s="921"/>
      <c r="E63" s="921"/>
      <c r="F63" s="923"/>
      <c r="G63" s="87"/>
      <c r="H63" s="921"/>
      <c r="I63" s="921"/>
      <c r="J63" s="914"/>
      <c r="K63" s="914"/>
      <c r="L63" s="914"/>
      <c r="M63" s="914"/>
      <c r="N63" s="914"/>
      <c r="O63" s="914"/>
      <c r="P63" s="914"/>
      <c r="Q63" s="484"/>
    </row>
    <row r="64" spans="1:17" s="95" customFormat="1" ht="15.75" hidden="1" customHeight="1" outlineLevel="1">
      <c r="A64" s="484"/>
      <c r="B64" s="917"/>
      <c r="C64" s="926"/>
      <c r="D64" s="922"/>
      <c r="E64" s="922"/>
      <c r="F64" s="924"/>
      <c r="G64" s="92"/>
      <c r="H64" s="922"/>
      <c r="I64" s="922"/>
      <c r="J64" s="915"/>
      <c r="K64" s="915"/>
      <c r="L64" s="915"/>
      <c r="M64" s="915"/>
      <c r="N64" s="915"/>
      <c r="O64" s="915"/>
      <c r="P64" s="915"/>
      <c r="Q64" s="484"/>
    </row>
    <row r="65" spans="1:17" s="95" customFormat="1" ht="15.75" hidden="1" customHeight="1" outlineLevel="1">
      <c r="A65" s="484"/>
      <c r="B65" s="916">
        <v>18</v>
      </c>
      <c r="C65" s="925"/>
      <c r="D65" s="921"/>
      <c r="E65" s="921" t="s">
        <v>19</v>
      </c>
      <c r="F65" s="923" t="str">
        <f>VLOOKUP(E65,$S$14:$T$18,2,0)</f>
        <v>-</v>
      </c>
      <c r="G65" s="84"/>
      <c r="H65" s="921"/>
      <c r="I65" s="921"/>
      <c r="J65" s="913">
        <f t="shared" ref="J65" si="17">SUM(K65:O67)</f>
        <v>0</v>
      </c>
      <c r="K65" s="913"/>
      <c r="L65" s="913"/>
      <c r="M65" s="913"/>
      <c r="N65" s="913"/>
      <c r="O65" s="913"/>
      <c r="P65" s="913"/>
      <c r="Q65" s="484"/>
    </row>
    <row r="66" spans="1:17" s="95" customFormat="1" ht="15.75" hidden="1" customHeight="1" outlineLevel="1">
      <c r="A66" s="484"/>
      <c r="B66" s="916"/>
      <c r="C66" s="925"/>
      <c r="D66" s="921"/>
      <c r="E66" s="921"/>
      <c r="F66" s="923"/>
      <c r="G66" s="87"/>
      <c r="H66" s="921"/>
      <c r="I66" s="921"/>
      <c r="J66" s="914"/>
      <c r="K66" s="914"/>
      <c r="L66" s="914"/>
      <c r="M66" s="914"/>
      <c r="N66" s="914"/>
      <c r="O66" s="914"/>
      <c r="P66" s="914"/>
      <c r="Q66" s="484"/>
    </row>
    <row r="67" spans="1:17" s="95" customFormat="1" ht="15.75" hidden="1" customHeight="1" outlineLevel="1">
      <c r="A67" s="484"/>
      <c r="B67" s="917"/>
      <c r="C67" s="926"/>
      <c r="D67" s="922"/>
      <c r="E67" s="922"/>
      <c r="F67" s="924"/>
      <c r="G67" s="92"/>
      <c r="H67" s="922"/>
      <c r="I67" s="922"/>
      <c r="J67" s="915"/>
      <c r="K67" s="915"/>
      <c r="L67" s="915"/>
      <c r="M67" s="915"/>
      <c r="N67" s="915"/>
      <c r="O67" s="915"/>
      <c r="P67" s="915"/>
      <c r="Q67" s="484"/>
    </row>
    <row r="68" spans="1:17" s="95" customFormat="1" ht="15.75" hidden="1" customHeight="1" outlineLevel="1">
      <c r="A68" s="484"/>
      <c r="B68" s="916">
        <v>19</v>
      </c>
      <c r="C68" s="925"/>
      <c r="D68" s="921"/>
      <c r="E68" s="921" t="s">
        <v>19</v>
      </c>
      <c r="F68" s="923" t="str">
        <f>VLOOKUP(E68,$S$14:$T$18,2,0)</f>
        <v>-</v>
      </c>
      <c r="G68" s="84"/>
      <c r="H68" s="921"/>
      <c r="I68" s="921"/>
      <c r="J68" s="913">
        <f t="shared" ref="J68" si="18">SUM(K68:O70)</f>
        <v>0</v>
      </c>
      <c r="K68" s="913"/>
      <c r="L68" s="913"/>
      <c r="M68" s="913"/>
      <c r="N68" s="913"/>
      <c r="O68" s="913"/>
      <c r="P68" s="913"/>
      <c r="Q68" s="484"/>
    </row>
    <row r="69" spans="1:17" s="95" customFormat="1" ht="15.75" hidden="1" customHeight="1" outlineLevel="1">
      <c r="A69" s="484"/>
      <c r="B69" s="916"/>
      <c r="C69" s="925"/>
      <c r="D69" s="921"/>
      <c r="E69" s="921"/>
      <c r="F69" s="923"/>
      <c r="G69" s="87"/>
      <c r="H69" s="921"/>
      <c r="I69" s="921"/>
      <c r="J69" s="914"/>
      <c r="K69" s="914"/>
      <c r="L69" s="914"/>
      <c r="M69" s="914"/>
      <c r="N69" s="914"/>
      <c r="O69" s="914"/>
      <c r="P69" s="914"/>
      <c r="Q69" s="484"/>
    </row>
    <row r="70" spans="1:17" s="95" customFormat="1" ht="15.75" hidden="1" customHeight="1" outlineLevel="1">
      <c r="A70" s="484"/>
      <c r="B70" s="917"/>
      <c r="C70" s="926"/>
      <c r="D70" s="922"/>
      <c r="E70" s="922"/>
      <c r="F70" s="924"/>
      <c r="G70" s="92"/>
      <c r="H70" s="922"/>
      <c r="I70" s="922"/>
      <c r="J70" s="915"/>
      <c r="K70" s="915"/>
      <c r="L70" s="915"/>
      <c r="M70" s="915"/>
      <c r="N70" s="915"/>
      <c r="O70" s="915"/>
      <c r="P70" s="915"/>
      <c r="Q70" s="484"/>
    </row>
    <row r="71" spans="1:17" s="95" customFormat="1" ht="15.75" hidden="1" customHeight="1" outlineLevel="1">
      <c r="A71" s="484"/>
      <c r="B71" s="916">
        <v>20</v>
      </c>
      <c r="C71" s="925"/>
      <c r="D71" s="921"/>
      <c r="E71" s="921" t="s">
        <v>19</v>
      </c>
      <c r="F71" s="923" t="str">
        <f>VLOOKUP(E71,$S$14:$T$18,2,0)</f>
        <v>-</v>
      </c>
      <c r="G71" s="84"/>
      <c r="H71" s="921"/>
      <c r="I71" s="921"/>
      <c r="J71" s="913">
        <f t="shared" ref="J71" si="19">SUM(K71:O73)</f>
        <v>0</v>
      </c>
      <c r="K71" s="913"/>
      <c r="L71" s="913"/>
      <c r="M71" s="913"/>
      <c r="N71" s="913"/>
      <c r="O71" s="913"/>
      <c r="P71" s="913"/>
      <c r="Q71" s="484"/>
    </row>
    <row r="72" spans="1:17" s="95" customFormat="1" ht="15.75" hidden="1" customHeight="1" outlineLevel="1">
      <c r="A72" s="484"/>
      <c r="B72" s="916"/>
      <c r="C72" s="925"/>
      <c r="D72" s="921"/>
      <c r="E72" s="921"/>
      <c r="F72" s="923"/>
      <c r="G72" s="87"/>
      <c r="H72" s="921"/>
      <c r="I72" s="921"/>
      <c r="J72" s="914"/>
      <c r="K72" s="914"/>
      <c r="L72" s="914"/>
      <c r="M72" s="914"/>
      <c r="N72" s="914"/>
      <c r="O72" s="914"/>
      <c r="P72" s="914"/>
      <c r="Q72" s="484"/>
    </row>
    <row r="73" spans="1:17" s="95" customFormat="1" ht="15.75" hidden="1" customHeight="1" outlineLevel="1">
      <c r="A73" s="484"/>
      <c r="B73" s="917"/>
      <c r="C73" s="926"/>
      <c r="D73" s="922"/>
      <c r="E73" s="922"/>
      <c r="F73" s="924"/>
      <c r="G73" s="92"/>
      <c r="H73" s="922"/>
      <c r="I73" s="922"/>
      <c r="J73" s="915"/>
      <c r="K73" s="915"/>
      <c r="L73" s="915"/>
      <c r="M73" s="915"/>
      <c r="N73" s="915"/>
      <c r="O73" s="915"/>
      <c r="P73" s="915"/>
      <c r="Q73" s="484"/>
    </row>
    <row r="74" spans="1:17" s="95" customFormat="1" ht="15.75" hidden="1" customHeight="1" outlineLevel="1">
      <c r="A74" s="484"/>
      <c r="B74" s="916">
        <v>21</v>
      </c>
      <c r="C74" s="925"/>
      <c r="D74" s="921"/>
      <c r="E74" s="921" t="s">
        <v>19</v>
      </c>
      <c r="F74" s="923" t="str">
        <f>VLOOKUP(E74,$S$14:$T$18,2,0)</f>
        <v>-</v>
      </c>
      <c r="G74" s="84"/>
      <c r="H74" s="921"/>
      <c r="I74" s="921"/>
      <c r="J74" s="913">
        <f t="shared" ref="J74" si="20">SUM(K74:O76)</f>
        <v>0</v>
      </c>
      <c r="K74" s="913"/>
      <c r="L74" s="913"/>
      <c r="M74" s="913"/>
      <c r="N74" s="913"/>
      <c r="O74" s="913"/>
      <c r="P74" s="913"/>
      <c r="Q74" s="484"/>
    </row>
    <row r="75" spans="1:17" s="95" customFormat="1" ht="15.75" hidden="1" customHeight="1" outlineLevel="1">
      <c r="A75" s="484"/>
      <c r="B75" s="916"/>
      <c r="C75" s="925"/>
      <c r="D75" s="921"/>
      <c r="E75" s="921"/>
      <c r="F75" s="923"/>
      <c r="G75" s="87"/>
      <c r="H75" s="921"/>
      <c r="I75" s="921"/>
      <c r="J75" s="914"/>
      <c r="K75" s="914"/>
      <c r="L75" s="914"/>
      <c r="M75" s="914"/>
      <c r="N75" s="914"/>
      <c r="O75" s="914"/>
      <c r="P75" s="914"/>
      <c r="Q75" s="484"/>
    </row>
    <row r="76" spans="1:17" s="95" customFormat="1" ht="15.75" hidden="1" customHeight="1" outlineLevel="1">
      <c r="A76" s="484"/>
      <c r="B76" s="917"/>
      <c r="C76" s="926"/>
      <c r="D76" s="922"/>
      <c r="E76" s="922"/>
      <c r="F76" s="924"/>
      <c r="G76" s="92"/>
      <c r="H76" s="922"/>
      <c r="I76" s="922"/>
      <c r="J76" s="915"/>
      <c r="K76" s="915"/>
      <c r="L76" s="915"/>
      <c r="M76" s="915"/>
      <c r="N76" s="915"/>
      <c r="O76" s="915"/>
      <c r="P76" s="915"/>
      <c r="Q76" s="484"/>
    </row>
    <row r="77" spans="1:17" s="95" customFormat="1" ht="15.75" hidden="1" customHeight="1" outlineLevel="1">
      <c r="A77" s="484"/>
      <c r="B77" s="916">
        <v>22</v>
      </c>
      <c r="C77" s="925"/>
      <c r="D77" s="921"/>
      <c r="E77" s="921" t="s">
        <v>19</v>
      </c>
      <c r="F77" s="923" t="str">
        <f>VLOOKUP(E77,$S$14:$T$18,2,0)</f>
        <v>-</v>
      </c>
      <c r="G77" s="84"/>
      <c r="H77" s="921"/>
      <c r="I77" s="921"/>
      <c r="J77" s="913">
        <f t="shared" ref="J77" si="21">SUM(K77:O79)</f>
        <v>0</v>
      </c>
      <c r="K77" s="913"/>
      <c r="L77" s="913"/>
      <c r="M77" s="913"/>
      <c r="N77" s="913"/>
      <c r="O77" s="913"/>
      <c r="P77" s="913"/>
      <c r="Q77" s="484"/>
    </row>
    <row r="78" spans="1:17" s="95" customFormat="1" ht="15.75" hidden="1" customHeight="1" outlineLevel="1">
      <c r="A78" s="484"/>
      <c r="B78" s="916"/>
      <c r="C78" s="925"/>
      <c r="D78" s="921"/>
      <c r="E78" s="921"/>
      <c r="F78" s="923"/>
      <c r="G78" s="87"/>
      <c r="H78" s="921"/>
      <c r="I78" s="921"/>
      <c r="J78" s="914"/>
      <c r="K78" s="914"/>
      <c r="L78" s="914"/>
      <c r="M78" s="914"/>
      <c r="N78" s="914"/>
      <c r="O78" s="914"/>
      <c r="P78" s="914"/>
      <c r="Q78" s="484"/>
    </row>
    <row r="79" spans="1:17" s="95" customFormat="1" ht="15.75" hidden="1" customHeight="1" outlineLevel="1">
      <c r="A79" s="484"/>
      <c r="B79" s="917"/>
      <c r="C79" s="926"/>
      <c r="D79" s="922"/>
      <c r="E79" s="922"/>
      <c r="F79" s="924"/>
      <c r="G79" s="92"/>
      <c r="H79" s="922"/>
      <c r="I79" s="922"/>
      <c r="J79" s="915"/>
      <c r="K79" s="915"/>
      <c r="L79" s="915"/>
      <c r="M79" s="915"/>
      <c r="N79" s="915"/>
      <c r="O79" s="915"/>
      <c r="P79" s="915"/>
      <c r="Q79" s="484"/>
    </row>
    <row r="80" spans="1:17" s="95" customFormat="1" ht="15.75" hidden="1" customHeight="1" outlineLevel="1">
      <c r="A80" s="484"/>
      <c r="B80" s="916">
        <v>23</v>
      </c>
      <c r="C80" s="925"/>
      <c r="D80" s="921"/>
      <c r="E80" s="921" t="s">
        <v>19</v>
      </c>
      <c r="F80" s="923" t="str">
        <f>VLOOKUP(E80,$S$14:$T$18,2,0)</f>
        <v>-</v>
      </c>
      <c r="G80" s="84"/>
      <c r="H80" s="921"/>
      <c r="I80" s="921"/>
      <c r="J80" s="913">
        <f t="shared" ref="J80" si="22">SUM(K80:O82)</f>
        <v>0</v>
      </c>
      <c r="K80" s="913"/>
      <c r="L80" s="913"/>
      <c r="M80" s="913"/>
      <c r="N80" s="913"/>
      <c r="O80" s="913"/>
      <c r="P80" s="913"/>
      <c r="Q80" s="484"/>
    </row>
    <row r="81" spans="1:17" s="95" customFormat="1" ht="15.75" hidden="1" customHeight="1" outlineLevel="1">
      <c r="A81" s="484"/>
      <c r="B81" s="916"/>
      <c r="C81" s="925"/>
      <c r="D81" s="921"/>
      <c r="E81" s="921"/>
      <c r="F81" s="923"/>
      <c r="G81" s="87"/>
      <c r="H81" s="921"/>
      <c r="I81" s="921"/>
      <c r="J81" s="914"/>
      <c r="K81" s="914"/>
      <c r="L81" s="914"/>
      <c r="M81" s="914"/>
      <c r="N81" s="914"/>
      <c r="O81" s="914"/>
      <c r="P81" s="914"/>
      <c r="Q81" s="484"/>
    </row>
    <row r="82" spans="1:17" s="95" customFormat="1" ht="15.75" hidden="1" customHeight="1" outlineLevel="1">
      <c r="A82" s="484"/>
      <c r="B82" s="917"/>
      <c r="C82" s="926"/>
      <c r="D82" s="922"/>
      <c r="E82" s="922"/>
      <c r="F82" s="924"/>
      <c r="G82" s="92"/>
      <c r="H82" s="922"/>
      <c r="I82" s="922"/>
      <c r="J82" s="915"/>
      <c r="K82" s="915"/>
      <c r="L82" s="915"/>
      <c r="M82" s="915"/>
      <c r="N82" s="915"/>
      <c r="O82" s="915"/>
      <c r="P82" s="915"/>
      <c r="Q82" s="484"/>
    </row>
    <row r="83" spans="1:17" s="95" customFormat="1" ht="15.75" hidden="1" customHeight="1" outlineLevel="1">
      <c r="A83" s="484"/>
      <c r="B83" s="916">
        <v>24</v>
      </c>
      <c r="C83" s="925"/>
      <c r="D83" s="921"/>
      <c r="E83" s="921" t="s">
        <v>19</v>
      </c>
      <c r="F83" s="923" t="str">
        <f>VLOOKUP(E83,$S$14:$T$18,2,0)</f>
        <v>-</v>
      </c>
      <c r="G83" s="84"/>
      <c r="H83" s="921"/>
      <c r="I83" s="921"/>
      <c r="J83" s="913">
        <f t="shared" ref="J83" si="23">SUM(K83:O85)</f>
        <v>0</v>
      </c>
      <c r="K83" s="913"/>
      <c r="L83" s="913"/>
      <c r="M83" s="913"/>
      <c r="N83" s="913"/>
      <c r="O83" s="913"/>
      <c r="P83" s="913"/>
      <c r="Q83" s="484"/>
    </row>
    <row r="84" spans="1:17" s="95" customFormat="1" ht="15.75" hidden="1" customHeight="1" outlineLevel="1">
      <c r="A84" s="484"/>
      <c r="B84" s="916"/>
      <c r="C84" s="925"/>
      <c r="D84" s="921"/>
      <c r="E84" s="921"/>
      <c r="F84" s="923"/>
      <c r="G84" s="87"/>
      <c r="H84" s="921"/>
      <c r="I84" s="921"/>
      <c r="J84" s="914"/>
      <c r="K84" s="914"/>
      <c r="L84" s="914"/>
      <c r="M84" s="914"/>
      <c r="N84" s="914"/>
      <c r="O84" s="914"/>
      <c r="P84" s="914"/>
      <c r="Q84" s="484"/>
    </row>
    <row r="85" spans="1:17" s="95" customFormat="1" ht="15.75" hidden="1" customHeight="1" outlineLevel="1">
      <c r="A85" s="484"/>
      <c r="B85" s="917"/>
      <c r="C85" s="926"/>
      <c r="D85" s="922"/>
      <c r="E85" s="922"/>
      <c r="F85" s="924"/>
      <c r="G85" s="92"/>
      <c r="H85" s="922"/>
      <c r="I85" s="922"/>
      <c r="J85" s="915"/>
      <c r="K85" s="915"/>
      <c r="L85" s="915"/>
      <c r="M85" s="915"/>
      <c r="N85" s="915"/>
      <c r="O85" s="915"/>
      <c r="P85" s="915"/>
      <c r="Q85" s="484"/>
    </row>
    <row r="86" spans="1:17" s="95" customFormat="1" ht="15.75" hidden="1" customHeight="1" outlineLevel="1">
      <c r="A86" s="484"/>
      <c r="B86" s="916">
        <v>25</v>
      </c>
      <c r="C86" s="925"/>
      <c r="D86" s="921"/>
      <c r="E86" s="921" t="s">
        <v>19</v>
      </c>
      <c r="F86" s="923" t="str">
        <f>VLOOKUP(E86,$S$14:$T$18,2,0)</f>
        <v>-</v>
      </c>
      <c r="G86" s="84"/>
      <c r="H86" s="921"/>
      <c r="I86" s="921"/>
      <c r="J86" s="913">
        <f t="shared" ref="J86" si="24">SUM(K86:O88)</f>
        <v>0</v>
      </c>
      <c r="K86" s="913"/>
      <c r="L86" s="913"/>
      <c r="M86" s="913"/>
      <c r="N86" s="913"/>
      <c r="O86" s="913"/>
      <c r="P86" s="913"/>
      <c r="Q86" s="484"/>
    </row>
    <row r="87" spans="1:17" s="95" customFormat="1" ht="15.75" hidden="1" customHeight="1" outlineLevel="1">
      <c r="A87" s="484"/>
      <c r="B87" s="916"/>
      <c r="C87" s="925"/>
      <c r="D87" s="921"/>
      <c r="E87" s="921"/>
      <c r="F87" s="923"/>
      <c r="G87" s="87"/>
      <c r="H87" s="921"/>
      <c r="I87" s="921"/>
      <c r="J87" s="914"/>
      <c r="K87" s="914"/>
      <c r="L87" s="914"/>
      <c r="M87" s="914"/>
      <c r="N87" s="914"/>
      <c r="O87" s="914"/>
      <c r="P87" s="914"/>
      <c r="Q87" s="484"/>
    </row>
    <row r="88" spans="1:17" s="95" customFormat="1" ht="15.75" hidden="1" customHeight="1" outlineLevel="1">
      <c r="A88" s="484"/>
      <c r="B88" s="917"/>
      <c r="C88" s="926"/>
      <c r="D88" s="922"/>
      <c r="E88" s="922"/>
      <c r="F88" s="924"/>
      <c r="G88" s="92"/>
      <c r="H88" s="922"/>
      <c r="I88" s="922"/>
      <c r="J88" s="915"/>
      <c r="K88" s="915"/>
      <c r="L88" s="915"/>
      <c r="M88" s="915"/>
      <c r="N88" s="915"/>
      <c r="O88" s="915"/>
      <c r="P88" s="915"/>
      <c r="Q88" s="484"/>
    </row>
    <row r="89" spans="1:17" s="95" customFormat="1" ht="15.75" hidden="1" customHeight="1" outlineLevel="1">
      <c r="A89" s="484"/>
      <c r="B89" s="916">
        <v>26</v>
      </c>
      <c r="C89" s="925"/>
      <c r="D89" s="921"/>
      <c r="E89" s="921" t="s">
        <v>19</v>
      </c>
      <c r="F89" s="923" t="str">
        <f>VLOOKUP(E89,$S$14:$T$18,2,0)</f>
        <v>-</v>
      </c>
      <c r="G89" s="84"/>
      <c r="H89" s="921"/>
      <c r="I89" s="921"/>
      <c r="J89" s="913">
        <f t="shared" ref="J89" si="25">SUM(K89:O91)</f>
        <v>0</v>
      </c>
      <c r="K89" s="913"/>
      <c r="L89" s="913"/>
      <c r="M89" s="913"/>
      <c r="N89" s="913"/>
      <c r="O89" s="913"/>
      <c r="P89" s="913"/>
      <c r="Q89" s="484"/>
    </row>
    <row r="90" spans="1:17" s="95" customFormat="1" ht="15.75" hidden="1" customHeight="1" outlineLevel="1">
      <c r="A90" s="484"/>
      <c r="B90" s="916"/>
      <c r="C90" s="925"/>
      <c r="D90" s="921"/>
      <c r="E90" s="921"/>
      <c r="F90" s="923"/>
      <c r="G90" s="87"/>
      <c r="H90" s="921"/>
      <c r="I90" s="921"/>
      <c r="J90" s="914"/>
      <c r="K90" s="914"/>
      <c r="L90" s="914"/>
      <c r="M90" s="914"/>
      <c r="N90" s="914"/>
      <c r="O90" s="914"/>
      <c r="P90" s="914"/>
      <c r="Q90" s="484"/>
    </row>
    <row r="91" spans="1:17" s="95" customFormat="1" ht="15.75" hidden="1" customHeight="1" outlineLevel="1">
      <c r="A91" s="484"/>
      <c r="B91" s="917"/>
      <c r="C91" s="926"/>
      <c r="D91" s="922"/>
      <c r="E91" s="922"/>
      <c r="F91" s="924"/>
      <c r="G91" s="92"/>
      <c r="H91" s="922"/>
      <c r="I91" s="922"/>
      <c r="J91" s="915"/>
      <c r="K91" s="915"/>
      <c r="L91" s="915"/>
      <c r="M91" s="915"/>
      <c r="N91" s="915"/>
      <c r="O91" s="915"/>
      <c r="P91" s="915"/>
      <c r="Q91" s="484"/>
    </row>
    <row r="92" spans="1:17" s="95" customFormat="1" ht="15.75" hidden="1" customHeight="1" outlineLevel="1">
      <c r="A92" s="484"/>
      <c r="B92" s="916">
        <v>27</v>
      </c>
      <c r="C92" s="925"/>
      <c r="D92" s="921"/>
      <c r="E92" s="921" t="s">
        <v>19</v>
      </c>
      <c r="F92" s="923" t="str">
        <f>VLOOKUP(E92,$S$14:$T$18,2,0)</f>
        <v>-</v>
      </c>
      <c r="G92" s="84"/>
      <c r="H92" s="921"/>
      <c r="I92" s="921"/>
      <c r="J92" s="913">
        <f t="shared" ref="J92" si="26">SUM(K92:O94)</f>
        <v>0</v>
      </c>
      <c r="K92" s="913"/>
      <c r="L92" s="913"/>
      <c r="M92" s="913"/>
      <c r="N92" s="913"/>
      <c r="O92" s="913"/>
      <c r="P92" s="913"/>
      <c r="Q92" s="484"/>
    </row>
    <row r="93" spans="1:17" s="95" customFormat="1" ht="15.75" hidden="1" customHeight="1" outlineLevel="1">
      <c r="A93" s="484"/>
      <c r="B93" s="916"/>
      <c r="C93" s="925"/>
      <c r="D93" s="921"/>
      <c r="E93" s="921"/>
      <c r="F93" s="923"/>
      <c r="G93" s="87"/>
      <c r="H93" s="921"/>
      <c r="I93" s="921"/>
      <c r="J93" s="914"/>
      <c r="K93" s="914"/>
      <c r="L93" s="914"/>
      <c r="M93" s="914"/>
      <c r="N93" s="914"/>
      <c r="O93" s="914"/>
      <c r="P93" s="914"/>
      <c r="Q93" s="484"/>
    </row>
    <row r="94" spans="1:17" s="95" customFormat="1" ht="15.75" hidden="1" customHeight="1" outlineLevel="1">
      <c r="A94" s="484"/>
      <c r="B94" s="917"/>
      <c r="C94" s="926"/>
      <c r="D94" s="922"/>
      <c r="E94" s="922"/>
      <c r="F94" s="924"/>
      <c r="G94" s="92"/>
      <c r="H94" s="922"/>
      <c r="I94" s="922"/>
      <c r="J94" s="915"/>
      <c r="K94" s="915"/>
      <c r="L94" s="915"/>
      <c r="M94" s="915"/>
      <c r="N94" s="915"/>
      <c r="O94" s="915"/>
      <c r="P94" s="915"/>
      <c r="Q94" s="484"/>
    </row>
    <row r="95" spans="1:17" s="95" customFormat="1" ht="15.75" hidden="1" customHeight="1" outlineLevel="1">
      <c r="A95" s="484"/>
      <c r="B95" s="916">
        <v>28</v>
      </c>
      <c r="C95" s="925"/>
      <c r="D95" s="921"/>
      <c r="E95" s="921" t="s">
        <v>19</v>
      </c>
      <c r="F95" s="923" t="str">
        <f>VLOOKUP(E95,$S$14:$T$18,2,0)</f>
        <v>-</v>
      </c>
      <c r="G95" s="84"/>
      <c r="H95" s="921"/>
      <c r="I95" s="921"/>
      <c r="J95" s="913">
        <f t="shared" ref="J95" si="27">SUM(K95:O97)</f>
        <v>0</v>
      </c>
      <c r="K95" s="913"/>
      <c r="L95" s="913"/>
      <c r="M95" s="913"/>
      <c r="N95" s="913"/>
      <c r="O95" s="913"/>
      <c r="P95" s="913"/>
      <c r="Q95" s="484"/>
    </row>
    <row r="96" spans="1:17" s="95" customFormat="1" ht="15.75" hidden="1" customHeight="1" outlineLevel="1">
      <c r="A96" s="484"/>
      <c r="B96" s="916"/>
      <c r="C96" s="925"/>
      <c r="D96" s="921"/>
      <c r="E96" s="921"/>
      <c r="F96" s="923"/>
      <c r="G96" s="87"/>
      <c r="H96" s="921"/>
      <c r="I96" s="921"/>
      <c r="J96" s="914"/>
      <c r="K96" s="914"/>
      <c r="L96" s="914"/>
      <c r="M96" s="914"/>
      <c r="N96" s="914"/>
      <c r="O96" s="914"/>
      <c r="P96" s="914"/>
      <c r="Q96" s="484"/>
    </row>
    <row r="97" spans="1:17" s="95" customFormat="1" ht="15.75" hidden="1" customHeight="1" outlineLevel="1">
      <c r="A97" s="484"/>
      <c r="B97" s="917"/>
      <c r="C97" s="926"/>
      <c r="D97" s="922"/>
      <c r="E97" s="922"/>
      <c r="F97" s="924"/>
      <c r="G97" s="92"/>
      <c r="H97" s="922"/>
      <c r="I97" s="922"/>
      <c r="J97" s="915"/>
      <c r="K97" s="915"/>
      <c r="L97" s="915"/>
      <c r="M97" s="915"/>
      <c r="N97" s="915"/>
      <c r="O97" s="915"/>
      <c r="P97" s="915"/>
      <c r="Q97" s="484"/>
    </row>
    <row r="98" spans="1:17" s="95" customFormat="1" ht="15.75" hidden="1" customHeight="1" outlineLevel="1">
      <c r="A98" s="484"/>
      <c r="B98" s="916">
        <v>29</v>
      </c>
      <c r="C98" s="925"/>
      <c r="D98" s="921"/>
      <c r="E98" s="921" t="s">
        <v>19</v>
      </c>
      <c r="F98" s="923" t="str">
        <f>VLOOKUP(E98,$S$14:$T$18,2,0)</f>
        <v>-</v>
      </c>
      <c r="G98" s="84"/>
      <c r="H98" s="921"/>
      <c r="I98" s="921"/>
      <c r="J98" s="913">
        <f t="shared" ref="J98" si="28">SUM(K98:O100)</f>
        <v>0</v>
      </c>
      <c r="K98" s="913"/>
      <c r="L98" s="913"/>
      <c r="M98" s="913"/>
      <c r="N98" s="913"/>
      <c r="O98" s="913"/>
      <c r="P98" s="913"/>
      <c r="Q98" s="484"/>
    </row>
    <row r="99" spans="1:17" s="95" customFormat="1" ht="15.75" hidden="1" customHeight="1" outlineLevel="1">
      <c r="A99" s="484"/>
      <c r="B99" s="916"/>
      <c r="C99" s="925"/>
      <c r="D99" s="921"/>
      <c r="E99" s="921"/>
      <c r="F99" s="923"/>
      <c r="G99" s="87"/>
      <c r="H99" s="921"/>
      <c r="I99" s="921"/>
      <c r="J99" s="914"/>
      <c r="K99" s="914"/>
      <c r="L99" s="914"/>
      <c r="M99" s="914"/>
      <c r="N99" s="914"/>
      <c r="O99" s="914"/>
      <c r="P99" s="914"/>
      <c r="Q99" s="484"/>
    </row>
    <row r="100" spans="1:17" s="95" customFormat="1" ht="15.75" hidden="1" customHeight="1" outlineLevel="1">
      <c r="A100" s="484"/>
      <c r="B100" s="917"/>
      <c r="C100" s="926"/>
      <c r="D100" s="922"/>
      <c r="E100" s="922"/>
      <c r="F100" s="924"/>
      <c r="G100" s="92"/>
      <c r="H100" s="922"/>
      <c r="I100" s="922"/>
      <c r="J100" s="915"/>
      <c r="K100" s="915"/>
      <c r="L100" s="915"/>
      <c r="M100" s="915"/>
      <c r="N100" s="915"/>
      <c r="O100" s="915"/>
      <c r="P100" s="915"/>
      <c r="Q100" s="484"/>
    </row>
    <row r="101" spans="1:17" s="95" customFormat="1" ht="15.75" hidden="1" customHeight="1" outlineLevel="1">
      <c r="A101" s="484"/>
      <c r="B101" s="916">
        <v>30</v>
      </c>
      <c r="C101" s="925"/>
      <c r="D101" s="921"/>
      <c r="E101" s="921" t="s">
        <v>19</v>
      </c>
      <c r="F101" s="923" t="str">
        <f>VLOOKUP(E101,$S$14:$T$18,2,0)</f>
        <v>-</v>
      </c>
      <c r="G101" s="84"/>
      <c r="H101" s="921"/>
      <c r="I101" s="921"/>
      <c r="J101" s="913">
        <f t="shared" ref="J101" si="29">SUM(K101:O103)</f>
        <v>0</v>
      </c>
      <c r="K101" s="913"/>
      <c r="L101" s="913"/>
      <c r="M101" s="913"/>
      <c r="N101" s="913"/>
      <c r="O101" s="913"/>
      <c r="P101" s="913"/>
      <c r="Q101" s="484"/>
    </row>
    <row r="102" spans="1:17" s="95" customFormat="1" ht="15.75" hidden="1" customHeight="1" outlineLevel="1">
      <c r="A102" s="484"/>
      <c r="B102" s="916"/>
      <c r="C102" s="925"/>
      <c r="D102" s="921"/>
      <c r="E102" s="921"/>
      <c r="F102" s="923"/>
      <c r="G102" s="87"/>
      <c r="H102" s="921"/>
      <c r="I102" s="921"/>
      <c r="J102" s="914"/>
      <c r="K102" s="914"/>
      <c r="L102" s="914"/>
      <c r="M102" s="914"/>
      <c r="N102" s="914"/>
      <c r="O102" s="914"/>
      <c r="P102" s="914"/>
      <c r="Q102" s="484"/>
    </row>
    <row r="103" spans="1:17" s="95" customFormat="1" ht="15.75" hidden="1" customHeight="1" outlineLevel="1">
      <c r="A103" s="484"/>
      <c r="B103" s="917"/>
      <c r="C103" s="926"/>
      <c r="D103" s="922"/>
      <c r="E103" s="922"/>
      <c r="F103" s="924"/>
      <c r="G103" s="92"/>
      <c r="H103" s="922"/>
      <c r="I103" s="922"/>
      <c r="J103" s="915"/>
      <c r="K103" s="915"/>
      <c r="L103" s="915"/>
      <c r="M103" s="915"/>
      <c r="N103" s="915"/>
      <c r="O103" s="915"/>
      <c r="P103" s="915"/>
      <c r="Q103" s="484"/>
    </row>
    <row r="104" spans="1:17" s="95" customFormat="1" ht="15.75" hidden="1" customHeight="1" outlineLevel="1">
      <c r="A104" s="484"/>
      <c r="B104" s="916">
        <v>31</v>
      </c>
      <c r="C104" s="925"/>
      <c r="D104" s="921"/>
      <c r="E104" s="921" t="s">
        <v>19</v>
      </c>
      <c r="F104" s="923" t="str">
        <f>VLOOKUP(E104,$S$14:$T$18,2,0)</f>
        <v>-</v>
      </c>
      <c r="G104" s="84"/>
      <c r="H104" s="921"/>
      <c r="I104" s="921"/>
      <c r="J104" s="913">
        <f t="shared" ref="J104" si="30">SUM(K104:O106)</f>
        <v>0</v>
      </c>
      <c r="K104" s="913"/>
      <c r="L104" s="913"/>
      <c r="M104" s="913"/>
      <c r="N104" s="913"/>
      <c r="O104" s="913"/>
      <c r="P104" s="913"/>
      <c r="Q104" s="484"/>
    </row>
    <row r="105" spans="1:17" s="95" customFormat="1" ht="15.75" hidden="1" customHeight="1" outlineLevel="1">
      <c r="A105" s="484"/>
      <c r="B105" s="916"/>
      <c r="C105" s="925"/>
      <c r="D105" s="921"/>
      <c r="E105" s="921"/>
      <c r="F105" s="923"/>
      <c r="G105" s="87"/>
      <c r="H105" s="921"/>
      <c r="I105" s="921"/>
      <c r="J105" s="914"/>
      <c r="K105" s="914"/>
      <c r="L105" s="914"/>
      <c r="M105" s="914"/>
      <c r="N105" s="914"/>
      <c r="O105" s="914"/>
      <c r="P105" s="914"/>
      <c r="Q105" s="484"/>
    </row>
    <row r="106" spans="1:17" s="95" customFormat="1" ht="15.75" hidden="1" customHeight="1" outlineLevel="1">
      <c r="A106" s="484"/>
      <c r="B106" s="917"/>
      <c r="C106" s="926"/>
      <c r="D106" s="922"/>
      <c r="E106" s="922"/>
      <c r="F106" s="924"/>
      <c r="G106" s="92"/>
      <c r="H106" s="922"/>
      <c r="I106" s="922"/>
      <c r="J106" s="915"/>
      <c r="K106" s="915"/>
      <c r="L106" s="915"/>
      <c r="M106" s="915"/>
      <c r="N106" s="915"/>
      <c r="O106" s="915"/>
      <c r="P106" s="915"/>
      <c r="Q106" s="484"/>
    </row>
    <row r="107" spans="1:17" s="95" customFormat="1" ht="15.75" hidden="1" customHeight="1" outlineLevel="1">
      <c r="A107" s="484"/>
      <c r="B107" s="916">
        <v>32</v>
      </c>
      <c r="C107" s="925"/>
      <c r="D107" s="921"/>
      <c r="E107" s="921" t="s">
        <v>19</v>
      </c>
      <c r="F107" s="923" t="str">
        <f>VLOOKUP(E107,$S$14:$T$18,2,0)</f>
        <v>-</v>
      </c>
      <c r="G107" s="84"/>
      <c r="H107" s="921"/>
      <c r="I107" s="921"/>
      <c r="J107" s="913">
        <f t="shared" ref="J107" si="31">SUM(K107:O109)</f>
        <v>0</v>
      </c>
      <c r="K107" s="913"/>
      <c r="L107" s="913"/>
      <c r="M107" s="913"/>
      <c r="N107" s="913"/>
      <c r="O107" s="913"/>
      <c r="P107" s="913"/>
      <c r="Q107" s="484"/>
    </row>
    <row r="108" spans="1:17" s="95" customFormat="1" ht="15.75" hidden="1" customHeight="1" outlineLevel="1">
      <c r="A108" s="484"/>
      <c r="B108" s="916"/>
      <c r="C108" s="925"/>
      <c r="D108" s="921"/>
      <c r="E108" s="921"/>
      <c r="F108" s="923"/>
      <c r="G108" s="87"/>
      <c r="H108" s="921"/>
      <c r="I108" s="921"/>
      <c r="J108" s="914"/>
      <c r="K108" s="914"/>
      <c r="L108" s="914"/>
      <c r="M108" s="914"/>
      <c r="N108" s="914"/>
      <c r="O108" s="914"/>
      <c r="P108" s="914"/>
      <c r="Q108" s="484"/>
    </row>
    <row r="109" spans="1:17" s="95" customFormat="1" ht="15.75" hidden="1" customHeight="1" outlineLevel="1">
      <c r="A109" s="484"/>
      <c r="B109" s="917"/>
      <c r="C109" s="926"/>
      <c r="D109" s="922"/>
      <c r="E109" s="922"/>
      <c r="F109" s="924"/>
      <c r="G109" s="92"/>
      <c r="H109" s="922"/>
      <c r="I109" s="922"/>
      <c r="J109" s="915"/>
      <c r="K109" s="915"/>
      <c r="L109" s="915"/>
      <c r="M109" s="915"/>
      <c r="N109" s="915"/>
      <c r="O109" s="915"/>
      <c r="P109" s="915"/>
      <c r="Q109" s="484"/>
    </row>
    <row r="110" spans="1:17" s="95" customFormat="1" ht="15.75" hidden="1" customHeight="1" outlineLevel="1">
      <c r="A110" s="484"/>
      <c r="B110" s="916">
        <v>33</v>
      </c>
      <c r="C110" s="925"/>
      <c r="D110" s="921"/>
      <c r="E110" s="921" t="s">
        <v>19</v>
      </c>
      <c r="F110" s="923" t="str">
        <f>VLOOKUP(E110,$S$14:$T$18,2,0)</f>
        <v>-</v>
      </c>
      <c r="G110" s="84"/>
      <c r="H110" s="921"/>
      <c r="I110" s="921"/>
      <c r="J110" s="913">
        <f t="shared" ref="J110" si="32">SUM(K110:O112)</f>
        <v>0</v>
      </c>
      <c r="K110" s="913"/>
      <c r="L110" s="913"/>
      <c r="M110" s="913"/>
      <c r="N110" s="913"/>
      <c r="O110" s="913"/>
      <c r="P110" s="913"/>
      <c r="Q110" s="484"/>
    </row>
    <row r="111" spans="1:17" s="95" customFormat="1" ht="15.75" hidden="1" customHeight="1" outlineLevel="1">
      <c r="A111" s="484"/>
      <c r="B111" s="916"/>
      <c r="C111" s="925"/>
      <c r="D111" s="921"/>
      <c r="E111" s="921"/>
      <c r="F111" s="923"/>
      <c r="G111" s="87"/>
      <c r="H111" s="921"/>
      <c r="I111" s="921"/>
      <c r="J111" s="914"/>
      <c r="K111" s="914"/>
      <c r="L111" s="914"/>
      <c r="M111" s="914"/>
      <c r="N111" s="914"/>
      <c r="O111" s="914"/>
      <c r="P111" s="914"/>
      <c r="Q111" s="484"/>
    </row>
    <row r="112" spans="1:17" s="95" customFormat="1" ht="15.75" hidden="1" customHeight="1" outlineLevel="1">
      <c r="A112" s="484"/>
      <c r="B112" s="917"/>
      <c r="C112" s="926"/>
      <c r="D112" s="922"/>
      <c r="E112" s="922"/>
      <c r="F112" s="924"/>
      <c r="G112" s="92"/>
      <c r="H112" s="922"/>
      <c r="I112" s="922"/>
      <c r="J112" s="915"/>
      <c r="K112" s="915"/>
      <c r="L112" s="915"/>
      <c r="M112" s="915"/>
      <c r="N112" s="915"/>
      <c r="O112" s="915"/>
      <c r="P112" s="915"/>
      <c r="Q112" s="484"/>
    </row>
    <row r="113" spans="1:17" s="95" customFormat="1" ht="15.75" hidden="1" customHeight="1" outlineLevel="1">
      <c r="A113" s="484"/>
      <c r="B113" s="916">
        <v>34</v>
      </c>
      <c r="C113" s="925"/>
      <c r="D113" s="921"/>
      <c r="E113" s="921" t="s">
        <v>19</v>
      </c>
      <c r="F113" s="923" t="str">
        <f>VLOOKUP(E113,$S$14:$T$18,2,0)</f>
        <v>-</v>
      </c>
      <c r="G113" s="84"/>
      <c r="H113" s="921"/>
      <c r="I113" s="921"/>
      <c r="J113" s="913">
        <f t="shared" ref="J113" si="33">SUM(K113:O115)</f>
        <v>0</v>
      </c>
      <c r="K113" s="913"/>
      <c r="L113" s="913"/>
      <c r="M113" s="913"/>
      <c r="N113" s="913"/>
      <c r="O113" s="913"/>
      <c r="P113" s="913"/>
      <c r="Q113" s="484"/>
    </row>
    <row r="114" spans="1:17" s="95" customFormat="1" ht="15.75" hidden="1" customHeight="1" outlineLevel="1">
      <c r="A114" s="484"/>
      <c r="B114" s="916"/>
      <c r="C114" s="925"/>
      <c r="D114" s="921"/>
      <c r="E114" s="921"/>
      <c r="F114" s="923"/>
      <c r="G114" s="87"/>
      <c r="H114" s="921"/>
      <c r="I114" s="921"/>
      <c r="J114" s="914"/>
      <c r="K114" s="914"/>
      <c r="L114" s="914"/>
      <c r="M114" s="914"/>
      <c r="N114" s="914"/>
      <c r="O114" s="914"/>
      <c r="P114" s="914"/>
      <c r="Q114" s="484"/>
    </row>
    <row r="115" spans="1:17" s="95" customFormat="1" ht="15.75" hidden="1" customHeight="1" outlineLevel="1">
      <c r="A115" s="484"/>
      <c r="B115" s="917"/>
      <c r="C115" s="926"/>
      <c r="D115" s="922"/>
      <c r="E115" s="922"/>
      <c r="F115" s="924"/>
      <c r="G115" s="92"/>
      <c r="H115" s="922"/>
      <c r="I115" s="922"/>
      <c r="J115" s="915"/>
      <c r="K115" s="915"/>
      <c r="L115" s="915"/>
      <c r="M115" s="915"/>
      <c r="N115" s="915"/>
      <c r="O115" s="915"/>
      <c r="P115" s="915"/>
      <c r="Q115" s="484"/>
    </row>
    <row r="116" spans="1:17" s="95" customFormat="1" ht="15.75" hidden="1" customHeight="1" outlineLevel="1">
      <c r="A116" s="484"/>
      <c r="B116" s="916">
        <v>35</v>
      </c>
      <c r="C116" s="925"/>
      <c r="D116" s="921"/>
      <c r="E116" s="921" t="s">
        <v>19</v>
      </c>
      <c r="F116" s="923" t="str">
        <f>VLOOKUP(E116,$S$14:$T$18,2,0)</f>
        <v>-</v>
      </c>
      <c r="G116" s="84"/>
      <c r="H116" s="921"/>
      <c r="I116" s="921"/>
      <c r="J116" s="913">
        <f t="shared" ref="J116" si="34">SUM(K116:O118)</f>
        <v>0</v>
      </c>
      <c r="K116" s="913"/>
      <c r="L116" s="913"/>
      <c r="M116" s="913"/>
      <c r="N116" s="913"/>
      <c r="O116" s="913"/>
      <c r="P116" s="913"/>
      <c r="Q116" s="484"/>
    </row>
    <row r="117" spans="1:17" s="95" customFormat="1" ht="15.75" hidden="1" customHeight="1" outlineLevel="1">
      <c r="A117" s="484"/>
      <c r="B117" s="916"/>
      <c r="C117" s="925"/>
      <c r="D117" s="921"/>
      <c r="E117" s="921"/>
      <c r="F117" s="923"/>
      <c r="G117" s="87"/>
      <c r="H117" s="921"/>
      <c r="I117" s="921"/>
      <c r="J117" s="914"/>
      <c r="K117" s="914"/>
      <c r="L117" s="914"/>
      <c r="M117" s="914"/>
      <c r="N117" s="914"/>
      <c r="O117" s="914"/>
      <c r="P117" s="914"/>
      <c r="Q117" s="484"/>
    </row>
    <row r="118" spans="1:17" s="95" customFormat="1" ht="15.75" hidden="1" customHeight="1" outlineLevel="1">
      <c r="A118" s="484"/>
      <c r="B118" s="917"/>
      <c r="C118" s="926"/>
      <c r="D118" s="922"/>
      <c r="E118" s="922"/>
      <c r="F118" s="924"/>
      <c r="G118" s="92"/>
      <c r="H118" s="922"/>
      <c r="I118" s="922"/>
      <c r="J118" s="915"/>
      <c r="K118" s="915"/>
      <c r="L118" s="915"/>
      <c r="M118" s="915"/>
      <c r="N118" s="915"/>
      <c r="O118" s="915"/>
      <c r="P118" s="915"/>
      <c r="Q118" s="484"/>
    </row>
    <row r="119" spans="1:17" s="95" customFormat="1" ht="15.75" hidden="1" customHeight="1" outlineLevel="1">
      <c r="A119" s="484"/>
      <c r="B119" s="916">
        <v>36</v>
      </c>
      <c r="C119" s="925"/>
      <c r="D119" s="921"/>
      <c r="E119" s="921" t="s">
        <v>19</v>
      </c>
      <c r="F119" s="923" t="str">
        <f>VLOOKUP(E119,$S$14:$T$18,2,0)</f>
        <v>-</v>
      </c>
      <c r="G119" s="84"/>
      <c r="H119" s="921"/>
      <c r="I119" s="921"/>
      <c r="J119" s="913">
        <f t="shared" ref="J119" si="35">SUM(K119:O121)</f>
        <v>0</v>
      </c>
      <c r="K119" s="913"/>
      <c r="L119" s="913"/>
      <c r="M119" s="913"/>
      <c r="N119" s="913"/>
      <c r="O119" s="913"/>
      <c r="P119" s="913"/>
      <c r="Q119" s="484"/>
    </row>
    <row r="120" spans="1:17" s="95" customFormat="1" ht="15.75" hidden="1" customHeight="1" outlineLevel="1">
      <c r="A120" s="484"/>
      <c r="B120" s="916"/>
      <c r="C120" s="925"/>
      <c r="D120" s="921"/>
      <c r="E120" s="921"/>
      <c r="F120" s="923"/>
      <c r="G120" s="87"/>
      <c r="H120" s="921"/>
      <c r="I120" s="921"/>
      <c r="J120" s="914"/>
      <c r="K120" s="914"/>
      <c r="L120" s="914"/>
      <c r="M120" s="914"/>
      <c r="N120" s="914"/>
      <c r="O120" s="914"/>
      <c r="P120" s="914"/>
      <c r="Q120" s="484"/>
    </row>
    <row r="121" spans="1:17" s="95" customFormat="1" ht="15.75" hidden="1" customHeight="1" outlineLevel="1">
      <c r="A121" s="484"/>
      <c r="B121" s="917"/>
      <c r="C121" s="926"/>
      <c r="D121" s="922"/>
      <c r="E121" s="922"/>
      <c r="F121" s="924"/>
      <c r="G121" s="92"/>
      <c r="H121" s="922"/>
      <c r="I121" s="922"/>
      <c r="J121" s="915"/>
      <c r="K121" s="915"/>
      <c r="L121" s="915"/>
      <c r="M121" s="915"/>
      <c r="N121" s="915"/>
      <c r="O121" s="915"/>
      <c r="P121" s="915"/>
      <c r="Q121" s="484"/>
    </row>
    <row r="122" spans="1:17" s="95" customFormat="1" ht="15.75" hidden="1" customHeight="1" outlineLevel="1">
      <c r="A122" s="484"/>
      <c r="B122" s="916">
        <v>37</v>
      </c>
      <c r="C122" s="925"/>
      <c r="D122" s="921"/>
      <c r="E122" s="921" t="s">
        <v>19</v>
      </c>
      <c r="F122" s="923" t="str">
        <f>VLOOKUP(E122,$S$14:$T$18,2,0)</f>
        <v>-</v>
      </c>
      <c r="G122" s="84"/>
      <c r="H122" s="921"/>
      <c r="I122" s="921"/>
      <c r="J122" s="913">
        <f t="shared" ref="J122" si="36">SUM(K122:O124)</f>
        <v>0</v>
      </c>
      <c r="K122" s="913"/>
      <c r="L122" s="913"/>
      <c r="M122" s="913"/>
      <c r="N122" s="913"/>
      <c r="O122" s="913"/>
      <c r="P122" s="913"/>
      <c r="Q122" s="484"/>
    </row>
    <row r="123" spans="1:17" s="95" customFormat="1" ht="15.75" hidden="1" customHeight="1" outlineLevel="1">
      <c r="A123" s="484"/>
      <c r="B123" s="916"/>
      <c r="C123" s="925"/>
      <c r="D123" s="921"/>
      <c r="E123" s="921"/>
      <c r="F123" s="923"/>
      <c r="G123" s="87"/>
      <c r="H123" s="921"/>
      <c r="I123" s="921"/>
      <c r="J123" s="914"/>
      <c r="K123" s="914"/>
      <c r="L123" s="914"/>
      <c r="M123" s="914"/>
      <c r="N123" s="914"/>
      <c r="O123" s="914"/>
      <c r="P123" s="914"/>
      <c r="Q123" s="484"/>
    </row>
    <row r="124" spans="1:17" s="95" customFormat="1" ht="15.75" hidden="1" customHeight="1" outlineLevel="1">
      <c r="A124" s="484"/>
      <c r="B124" s="917"/>
      <c r="C124" s="926"/>
      <c r="D124" s="922"/>
      <c r="E124" s="922"/>
      <c r="F124" s="924"/>
      <c r="G124" s="92"/>
      <c r="H124" s="922"/>
      <c r="I124" s="922"/>
      <c r="J124" s="915"/>
      <c r="K124" s="915"/>
      <c r="L124" s="915"/>
      <c r="M124" s="915"/>
      <c r="N124" s="915"/>
      <c r="O124" s="915"/>
      <c r="P124" s="915"/>
      <c r="Q124" s="484"/>
    </row>
    <row r="125" spans="1:17" s="95" customFormat="1" ht="15.75" hidden="1" customHeight="1" outlineLevel="1">
      <c r="A125" s="484"/>
      <c r="B125" s="916">
        <v>38</v>
      </c>
      <c r="C125" s="925"/>
      <c r="D125" s="921"/>
      <c r="E125" s="921" t="s">
        <v>19</v>
      </c>
      <c r="F125" s="923" t="str">
        <f>VLOOKUP(E125,$S$14:$T$18,2,0)</f>
        <v>-</v>
      </c>
      <c r="G125" s="84"/>
      <c r="H125" s="921"/>
      <c r="I125" s="921"/>
      <c r="J125" s="913">
        <f t="shared" ref="J125" si="37">SUM(K125:O127)</f>
        <v>0</v>
      </c>
      <c r="K125" s="913"/>
      <c r="L125" s="913"/>
      <c r="M125" s="913"/>
      <c r="N125" s="913"/>
      <c r="O125" s="913"/>
      <c r="P125" s="913"/>
      <c r="Q125" s="484"/>
    </row>
    <row r="126" spans="1:17" s="95" customFormat="1" ht="15.75" hidden="1" customHeight="1" outlineLevel="1">
      <c r="A126" s="484"/>
      <c r="B126" s="916"/>
      <c r="C126" s="925"/>
      <c r="D126" s="921"/>
      <c r="E126" s="921"/>
      <c r="F126" s="923"/>
      <c r="G126" s="87"/>
      <c r="H126" s="921"/>
      <c r="I126" s="921"/>
      <c r="J126" s="914"/>
      <c r="K126" s="914"/>
      <c r="L126" s="914"/>
      <c r="M126" s="914"/>
      <c r="N126" s="914"/>
      <c r="O126" s="914"/>
      <c r="P126" s="914"/>
      <c r="Q126" s="484"/>
    </row>
    <row r="127" spans="1:17" s="95" customFormat="1" ht="15.75" hidden="1" customHeight="1" outlineLevel="1">
      <c r="A127" s="484"/>
      <c r="B127" s="917"/>
      <c r="C127" s="926"/>
      <c r="D127" s="922"/>
      <c r="E127" s="922"/>
      <c r="F127" s="924"/>
      <c r="G127" s="92"/>
      <c r="H127" s="922"/>
      <c r="I127" s="922"/>
      <c r="J127" s="915"/>
      <c r="K127" s="915"/>
      <c r="L127" s="915"/>
      <c r="M127" s="915"/>
      <c r="N127" s="915"/>
      <c r="O127" s="915"/>
      <c r="P127" s="915"/>
      <c r="Q127" s="484"/>
    </row>
    <row r="128" spans="1:17" s="95" customFormat="1" ht="15.75" hidden="1" customHeight="1" outlineLevel="1">
      <c r="A128" s="484"/>
      <c r="B128" s="916">
        <v>39</v>
      </c>
      <c r="C128" s="925"/>
      <c r="D128" s="921"/>
      <c r="E128" s="921" t="s">
        <v>19</v>
      </c>
      <c r="F128" s="923" t="str">
        <f>VLOOKUP(E128,$S$14:$T$18,2,0)</f>
        <v>-</v>
      </c>
      <c r="G128" s="84"/>
      <c r="H128" s="921"/>
      <c r="I128" s="921"/>
      <c r="J128" s="913">
        <f t="shared" ref="J128" si="38">SUM(K128:O130)</f>
        <v>0</v>
      </c>
      <c r="K128" s="913"/>
      <c r="L128" s="913"/>
      <c r="M128" s="913"/>
      <c r="N128" s="913"/>
      <c r="O128" s="913"/>
      <c r="P128" s="913"/>
      <c r="Q128" s="484"/>
    </row>
    <row r="129" spans="1:17" s="95" customFormat="1" ht="15.75" hidden="1" customHeight="1" outlineLevel="1">
      <c r="A129" s="484"/>
      <c r="B129" s="916"/>
      <c r="C129" s="925"/>
      <c r="D129" s="921"/>
      <c r="E129" s="921"/>
      <c r="F129" s="923"/>
      <c r="G129" s="87"/>
      <c r="H129" s="921"/>
      <c r="I129" s="921"/>
      <c r="J129" s="914"/>
      <c r="K129" s="914"/>
      <c r="L129" s="914"/>
      <c r="M129" s="914"/>
      <c r="N129" s="914"/>
      <c r="O129" s="914"/>
      <c r="P129" s="914"/>
      <c r="Q129" s="484"/>
    </row>
    <row r="130" spans="1:17" s="95" customFormat="1" ht="15.75" hidden="1" customHeight="1" outlineLevel="1">
      <c r="A130" s="484"/>
      <c r="B130" s="917"/>
      <c r="C130" s="926"/>
      <c r="D130" s="922"/>
      <c r="E130" s="922"/>
      <c r="F130" s="924"/>
      <c r="G130" s="92"/>
      <c r="H130" s="922"/>
      <c r="I130" s="922"/>
      <c r="J130" s="915"/>
      <c r="K130" s="915"/>
      <c r="L130" s="915"/>
      <c r="M130" s="915"/>
      <c r="N130" s="915"/>
      <c r="O130" s="915"/>
      <c r="P130" s="915"/>
      <c r="Q130" s="484"/>
    </row>
    <row r="131" spans="1:17" s="95" customFormat="1" ht="15.75" hidden="1" customHeight="1" outlineLevel="1">
      <c r="A131" s="484"/>
      <c r="B131" s="916">
        <v>40</v>
      </c>
      <c r="C131" s="925"/>
      <c r="D131" s="921"/>
      <c r="E131" s="921" t="s">
        <v>19</v>
      </c>
      <c r="F131" s="923" t="str">
        <f>VLOOKUP(E131,$S$14:$T$18,2,0)</f>
        <v>-</v>
      </c>
      <c r="G131" s="84"/>
      <c r="H131" s="921"/>
      <c r="I131" s="921"/>
      <c r="J131" s="913">
        <f t="shared" ref="J131" si="39">SUM(K131:O133)</f>
        <v>0</v>
      </c>
      <c r="K131" s="913"/>
      <c r="L131" s="913"/>
      <c r="M131" s="913"/>
      <c r="N131" s="913"/>
      <c r="O131" s="913"/>
      <c r="P131" s="913"/>
      <c r="Q131" s="484"/>
    </row>
    <row r="132" spans="1:17" s="95" customFormat="1" ht="15.75" hidden="1" customHeight="1" outlineLevel="1">
      <c r="A132" s="484"/>
      <c r="B132" s="916"/>
      <c r="C132" s="925"/>
      <c r="D132" s="921"/>
      <c r="E132" s="921"/>
      <c r="F132" s="923"/>
      <c r="G132" s="87"/>
      <c r="H132" s="921"/>
      <c r="I132" s="921"/>
      <c r="J132" s="914"/>
      <c r="K132" s="914"/>
      <c r="L132" s="914"/>
      <c r="M132" s="914"/>
      <c r="N132" s="914"/>
      <c r="O132" s="914"/>
      <c r="P132" s="914"/>
      <c r="Q132" s="484"/>
    </row>
    <row r="133" spans="1:17" s="95" customFormat="1" ht="15.75" hidden="1" customHeight="1" outlineLevel="1">
      <c r="A133" s="484"/>
      <c r="B133" s="917"/>
      <c r="C133" s="926"/>
      <c r="D133" s="922"/>
      <c r="E133" s="922"/>
      <c r="F133" s="924"/>
      <c r="G133" s="92"/>
      <c r="H133" s="922"/>
      <c r="I133" s="922"/>
      <c r="J133" s="915"/>
      <c r="K133" s="915"/>
      <c r="L133" s="915"/>
      <c r="M133" s="915"/>
      <c r="N133" s="915"/>
      <c r="O133" s="915"/>
      <c r="P133" s="915"/>
      <c r="Q133" s="484"/>
    </row>
    <row r="134" spans="1:17" s="95" customFormat="1" ht="15.75" hidden="1" customHeight="1" outlineLevel="1">
      <c r="A134" s="484"/>
      <c r="B134" s="916">
        <v>41</v>
      </c>
      <c r="C134" s="925"/>
      <c r="D134" s="921"/>
      <c r="E134" s="921" t="s">
        <v>19</v>
      </c>
      <c r="F134" s="923" t="str">
        <f>VLOOKUP(E134,$S$14:$T$18,2,0)</f>
        <v>-</v>
      </c>
      <c r="G134" s="84"/>
      <c r="H134" s="921"/>
      <c r="I134" s="921"/>
      <c r="J134" s="913">
        <f t="shared" ref="J134" si="40">SUM(K134:O136)</f>
        <v>0</v>
      </c>
      <c r="K134" s="913"/>
      <c r="L134" s="913"/>
      <c r="M134" s="913"/>
      <c r="N134" s="913"/>
      <c r="O134" s="913"/>
      <c r="P134" s="913"/>
      <c r="Q134" s="484"/>
    </row>
    <row r="135" spans="1:17" s="95" customFormat="1" ht="15.75" hidden="1" customHeight="1" outlineLevel="1">
      <c r="A135" s="484"/>
      <c r="B135" s="916"/>
      <c r="C135" s="925"/>
      <c r="D135" s="921"/>
      <c r="E135" s="921"/>
      <c r="F135" s="923"/>
      <c r="G135" s="87"/>
      <c r="H135" s="921"/>
      <c r="I135" s="921"/>
      <c r="J135" s="914"/>
      <c r="K135" s="914"/>
      <c r="L135" s="914"/>
      <c r="M135" s="914"/>
      <c r="N135" s="914"/>
      <c r="O135" s="914"/>
      <c r="P135" s="914"/>
      <c r="Q135" s="484"/>
    </row>
    <row r="136" spans="1:17" s="95" customFormat="1" ht="15.75" hidden="1" customHeight="1" outlineLevel="1">
      <c r="A136" s="484"/>
      <c r="B136" s="917"/>
      <c r="C136" s="926"/>
      <c r="D136" s="922"/>
      <c r="E136" s="922"/>
      <c r="F136" s="924"/>
      <c r="G136" s="92"/>
      <c r="H136" s="922"/>
      <c r="I136" s="922"/>
      <c r="J136" s="915"/>
      <c r="K136" s="915"/>
      <c r="L136" s="915"/>
      <c r="M136" s="915"/>
      <c r="N136" s="915"/>
      <c r="O136" s="915"/>
      <c r="P136" s="915"/>
      <c r="Q136" s="484"/>
    </row>
    <row r="137" spans="1:17" s="95" customFormat="1" ht="15.75" hidden="1" customHeight="1" outlineLevel="1">
      <c r="A137" s="484"/>
      <c r="B137" s="916">
        <v>42</v>
      </c>
      <c r="C137" s="925"/>
      <c r="D137" s="921"/>
      <c r="E137" s="921" t="s">
        <v>19</v>
      </c>
      <c r="F137" s="923" t="str">
        <f>VLOOKUP(E137,$S$14:$T$18,2,0)</f>
        <v>-</v>
      </c>
      <c r="G137" s="84"/>
      <c r="H137" s="921"/>
      <c r="I137" s="921"/>
      <c r="J137" s="913">
        <f t="shared" ref="J137" si="41">SUM(K137:O139)</f>
        <v>0</v>
      </c>
      <c r="K137" s="913"/>
      <c r="L137" s="913"/>
      <c r="M137" s="913"/>
      <c r="N137" s="913"/>
      <c r="O137" s="913"/>
      <c r="P137" s="913"/>
      <c r="Q137" s="484"/>
    </row>
    <row r="138" spans="1:17" s="95" customFormat="1" ht="15.75" hidden="1" customHeight="1" outlineLevel="1">
      <c r="A138" s="484"/>
      <c r="B138" s="916"/>
      <c r="C138" s="925"/>
      <c r="D138" s="921"/>
      <c r="E138" s="921"/>
      <c r="F138" s="923"/>
      <c r="G138" s="87"/>
      <c r="H138" s="921"/>
      <c r="I138" s="921"/>
      <c r="J138" s="914"/>
      <c r="K138" s="914"/>
      <c r="L138" s="914"/>
      <c r="M138" s="914"/>
      <c r="N138" s="914"/>
      <c r="O138" s="914"/>
      <c r="P138" s="914"/>
      <c r="Q138" s="484"/>
    </row>
    <row r="139" spans="1:17" s="95" customFormat="1" ht="15.75" hidden="1" customHeight="1" outlineLevel="1">
      <c r="A139" s="484"/>
      <c r="B139" s="917"/>
      <c r="C139" s="926"/>
      <c r="D139" s="922"/>
      <c r="E139" s="922"/>
      <c r="F139" s="924"/>
      <c r="G139" s="92"/>
      <c r="H139" s="922"/>
      <c r="I139" s="922"/>
      <c r="J139" s="915"/>
      <c r="K139" s="915"/>
      <c r="L139" s="915"/>
      <c r="M139" s="915"/>
      <c r="N139" s="915"/>
      <c r="O139" s="915"/>
      <c r="P139" s="915"/>
      <c r="Q139" s="484"/>
    </row>
    <row r="140" spans="1:17" s="95" customFormat="1" ht="15.75" hidden="1" customHeight="1" outlineLevel="1">
      <c r="A140" s="484"/>
      <c r="B140" s="916">
        <v>43</v>
      </c>
      <c r="C140" s="925"/>
      <c r="D140" s="921"/>
      <c r="E140" s="921" t="s">
        <v>19</v>
      </c>
      <c r="F140" s="923" t="str">
        <f>VLOOKUP(E140,$S$14:$T$18,2,0)</f>
        <v>-</v>
      </c>
      <c r="G140" s="84"/>
      <c r="H140" s="921"/>
      <c r="I140" s="921"/>
      <c r="J140" s="913">
        <f t="shared" ref="J140" si="42">SUM(K140:O142)</f>
        <v>0</v>
      </c>
      <c r="K140" s="913"/>
      <c r="L140" s="913"/>
      <c r="M140" s="913"/>
      <c r="N140" s="913"/>
      <c r="O140" s="913"/>
      <c r="P140" s="913"/>
      <c r="Q140" s="484"/>
    </row>
    <row r="141" spans="1:17" s="95" customFormat="1" ht="15.75" hidden="1" customHeight="1" outlineLevel="1">
      <c r="A141" s="484"/>
      <c r="B141" s="916"/>
      <c r="C141" s="925"/>
      <c r="D141" s="921"/>
      <c r="E141" s="921"/>
      <c r="F141" s="923"/>
      <c r="G141" s="87"/>
      <c r="H141" s="921"/>
      <c r="I141" s="921"/>
      <c r="J141" s="914"/>
      <c r="K141" s="914"/>
      <c r="L141" s="914"/>
      <c r="M141" s="914"/>
      <c r="N141" s="914"/>
      <c r="O141" s="914"/>
      <c r="P141" s="914"/>
      <c r="Q141" s="484"/>
    </row>
    <row r="142" spans="1:17" s="95" customFormat="1" ht="15.75" hidden="1" customHeight="1" outlineLevel="1">
      <c r="A142" s="484"/>
      <c r="B142" s="917"/>
      <c r="C142" s="926"/>
      <c r="D142" s="922"/>
      <c r="E142" s="922"/>
      <c r="F142" s="924"/>
      <c r="G142" s="92"/>
      <c r="H142" s="922"/>
      <c r="I142" s="922"/>
      <c r="J142" s="915"/>
      <c r="K142" s="915"/>
      <c r="L142" s="915"/>
      <c r="M142" s="915"/>
      <c r="N142" s="915"/>
      <c r="O142" s="915"/>
      <c r="P142" s="915"/>
      <c r="Q142" s="484"/>
    </row>
    <row r="143" spans="1:17" s="95" customFormat="1" ht="15.75" hidden="1" customHeight="1" outlineLevel="1">
      <c r="A143" s="484"/>
      <c r="B143" s="916">
        <v>44</v>
      </c>
      <c r="C143" s="925"/>
      <c r="D143" s="921"/>
      <c r="E143" s="921" t="s">
        <v>19</v>
      </c>
      <c r="F143" s="923" t="str">
        <f>VLOOKUP(E143,$S$14:$T$18,2,0)</f>
        <v>-</v>
      </c>
      <c r="G143" s="84"/>
      <c r="H143" s="82"/>
      <c r="I143" s="921"/>
      <c r="J143" s="913">
        <f t="shared" ref="J143" si="43">SUM(K143:O145)</f>
        <v>0</v>
      </c>
      <c r="K143" s="913"/>
      <c r="L143" s="913"/>
      <c r="M143" s="913"/>
      <c r="N143" s="913"/>
      <c r="O143" s="913"/>
      <c r="P143" s="913"/>
      <c r="Q143" s="484"/>
    </row>
    <row r="144" spans="1:17" s="95" customFormat="1" ht="15.75" hidden="1" customHeight="1" outlineLevel="1">
      <c r="A144" s="484"/>
      <c r="B144" s="916"/>
      <c r="C144" s="925"/>
      <c r="D144" s="921"/>
      <c r="E144" s="921"/>
      <c r="F144" s="923"/>
      <c r="G144" s="87"/>
      <c r="H144" s="82"/>
      <c r="I144" s="921"/>
      <c r="J144" s="914"/>
      <c r="K144" s="914"/>
      <c r="L144" s="914"/>
      <c r="M144" s="914"/>
      <c r="N144" s="914"/>
      <c r="O144" s="914"/>
      <c r="P144" s="914"/>
      <c r="Q144" s="484"/>
    </row>
    <row r="145" spans="1:17" s="95" customFormat="1" ht="15.75" hidden="1" customHeight="1" outlineLevel="1">
      <c r="A145" s="484"/>
      <c r="B145" s="917"/>
      <c r="C145" s="926"/>
      <c r="D145" s="922"/>
      <c r="E145" s="922"/>
      <c r="F145" s="924"/>
      <c r="G145" s="92"/>
      <c r="H145" s="90"/>
      <c r="I145" s="922"/>
      <c r="J145" s="915"/>
      <c r="K145" s="915"/>
      <c r="L145" s="915"/>
      <c r="M145" s="915"/>
      <c r="N145" s="915"/>
      <c r="O145" s="915"/>
      <c r="P145" s="915"/>
      <c r="Q145" s="484"/>
    </row>
    <row r="146" spans="1:17" s="95" customFormat="1" ht="15.75" hidden="1" customHeight="1" outlineLevel="1">
      <c r="A146" s="484"/>
      <c r="B146" s="916">
        <v>45</v>
      </c>
      <c r="C146" s="925"/>
      <c r="D146" s="921"/>
      <c r="E146" s="921" t="s">
        <v>19</v>
      </c>
      <c r="F146" s="923" t="str">
        <f>VLOOKUP(E146,$S$14:$T$18,2,0)</f>
        <v>-</v>
      </c>
      <c r="G146" s="84"/>
      <c r="H146" s="82"/>
      <c r="I146" s="921"/>
      <c r="J146" s="913">
        <f t="shared" ref="J146" si="44">SUM(K146:O148)</f>
        <v>0</v>
      </c>
      <c r="K146" s="913"/>
      <c r="L146" s="913"/>
      <c r="M146" s="913"/>
      <c r="N146" s="913"/>
      <c r="O146" s="913"/>
      <c r="P146" s="913"/>
      <c r="Q146" s="484"/>
    </row>
    <row r="147" spans="1:17" s="95" customFormat="1" ht="15.75" hidden="1" customHeight="1" outlineLevel="1">
      <c r="A147" s="484"/>
      <c r="B147" s="916"/>
      <c r="C147" s="925"/>
      <c r="D147" s="921"/>
      <c r="E147" s="921"/>
      <c r="F147" s="923"/>
      <c r="G147" s="87"/>
      <c r="H147" s="82"/>
      <c r="I147" s="921"/>
      <c r="J147" s="914"/>
      <c r="K147" s="914"/>
      <c r="L147" s="914"/>
      <c r="M147" s="914"/>
      <c r="N147" s="914"/>
      <c r="O147" s="914"/>
      <c r="P147" s="914"/>
      <c r="Q147" s="484"/>
    </row>
    <row r="148" spans="1:17" s="95" customFormat="1" ht="15.75" hidden="1" customHeight="1" outlineLevel="1">
      <c r="A148" s="484"/>
      <c r="B148" s="917"/>
      <c r="C148" s="926"/>
      <c r="D148" s="922"/>
      <c r="E148" s="922"/>
      <c r="F148" s="924"/>
      <c r="G148" s="92"/>
      <c r="H148" s="90"/>
      <c r="I148" s="922"/>
      <c r="J148" s="915"/>
      <c r="K148" s="915"/>
      <c r="L148" s="915"/>
      <c r="M148" s="915"/>
      <c r="N148" s="915"/>
      <c r="O148" s="915"/>
      <c r="P148" s="915"/>
      <c r="Q148" s="484"/>
    </row>
    <row r="149" spans="1:17" s="95" customFormat="1" ht="15.75" hidden="1" customHeight="1" outlineLevel="1">
      <c r="A149" s="484"/>
      <c r="B149" s="916">
        <v>46</v>
      </c>
      <c r="C149" s="925"/>
      <c r="D149" s="921"/>
      <c r="E149" s="921" t="s">
        <v>19</v>
      </c>
      <c r="F149" s="923" t="str">
        <f>VLOOKUP(E149,$S$14:$T$18,2,0)</f>
        <v>-</v>
      </c>
      <c r="G149" s="84"/>
      <c r="H149" s="82"/>
      <c r="I149" s="921"/>
      <c r="J149" s="913">
        <f t="shared" ref="J149" si="45">SUM(K149:O151)</f>
        <v>0</v>
      </c>
      <c r="K149" s="913"/>
      <c r="L149" s="913"/>
      <c r="M149" s="913"/>
      <c r="N149" s="913"/>
      <c r="O149" s="913"/>
      <c r="P149" s="913"/>
      <c r="Q149" s="484"/>
    </row>
    <row r="150" spans="1:17" s="95" customFormat="1" ht="15.75" hidden="1" customHeight="1" outlineLevel="1">
      <c r="A150" s="484"/>
      <c r="B150" s="916"/>
      <c r="C150" s="925"/>
      <c r="D150" s="921"/>
      <c r="E150" s="921"/>
      <c r="F150" s="923"/>
      <c r="G150" s="87"/>
      <c r="H150" s="82"/>
      <c r="I150" s="921"/>
      <c r="J150" s="914"/>
      <c r="K150" s="914"/>
      <c r="L150" s="914"/>
      <c r="M150" s="914"/>
      <c r="N150" s="914"/>
      <c r="O150" s="914"/>
      <c r="P150" s="914"/>
      <c r="Q150" s="484"/>
    </row>
    <row r="151" spans="1:17" s="95" customFormat="1" ht="15.75" hidden="1" customHeight="1" outlineLevel="1">
      <c r="A151" s="484"/>
      <c r="B151" s="917"/>
      <c r="C151" s="926"/>
      <c r="D151" s="922"/>
      <c r="E151" s="922"/>
      <c r="F151" s="924"/>
      <c r="G151" s="92"/>
      <c r="H151" s="90"/>
      <c r="I151" s="922"/>
      <c r="J151" s="915"/>
      <c r="K151" s="915"/>
      <c r="L151" s="915"/>
      <c r="M151" s="915"/>
      <c r="N151" s="915"/>
      <c r="O151" s="915"/>
      <c r="P151" s="915"/>
      <c r="Q151" s="484"/>
    </row>
    <row r="152" spans="1:17" s="95" customFormat="1" ht="15.75" hidden="1" customHeight="1" outlineLevel="1">
      <c r="A152" s="484"/>
      <c r="B152" s="916">
        <v>47</v>
      </c>
      <c r="C152" s="925"/>
      <c r="D152" s="921"/>
      <c r="E152" s="921" t="s">
        <v>19</v>
      </c>
      <c r="F152" s="923" t="str">
        <f>VLOOKUP(E152,$S$14:$T$18,2,0)</f>
        <v>-</v>
      </c>
      <c r="G152" s="84"/>
      <c r="H152" s="82"/>
      <c r="I152" s="921"/>
      <c r="J152" s="913">
        <f t="shared" ref="J152" si="46">SUM(K152:O154)</f>
        <v>0</v>
      </c>
      <c r="K152" s="913"/>
      <c r="L152" s="913"/>
      <c r="M152" s="913"/>
      <c r="N152" s="913"/>
      <c r="O152" s="913"/>
      <c r="P152" s="913"/>
      <c r="Q152" s="484"/>
    </row>
    <row r="153" spans="1:17" s="95" customFormat="1" ht="15.75" hidden="1" customHeight="1" outlineLevel="1">
      <c r="A153" s="484"/>
      <c r="B153" s="916"/>
      <c r="C153" s="925"/>
      <c r="D153" s="921"/>
      <c r="E153" s="921"/>
      <c r="F153" s="923"/>
      <c r="G153" s="87"/>
      <c r="H153" s="82"/>
      <c r="I153" s="921"/>
      <c r="J153" s="914"/>
      <c r="K153" s="914"/>
      <c r="L153" s="914"/>
      <c r="M153" s="914"/>
      <c r="N153" s="914"/>
      <c r="O153" s="914"/>
      <c r="P153" s="914"/>
      <c r="Q153" s="484"/>
    </row>
    <row r="154" spans="1:17" s="95" customFormat="1" ht="15.75" hidden="1" customHeight="1" outlineLevel="1">
      <c r="A154" s="484"/>
      <c r="B154" s="917"/>
      <c r="C154" s="926"/>
      <c r="D154" s="922"/>
      <c r="E154" s="922"/>
      <c r="F154" s="924"/>
      <c r="G154" s="92"/>
      <c r="H154" s="90"/>
      <c r="I154" s="922"/>
      <c r="J154" s="915"/>
      <c r="K154" s="915"/>
      <c r="L154" s="915"/>
      <c r="M154" s="915"/>
      <c r="N154" s="915"/>
      <c r="O154" s="915"/>
      <c r="P154" s="915"/>
      <c r="Q154" s="484"/>
    </row>
    <row r="155" spans="1:17" s="95" customFormat="1" ht="15.75" hidden="1" customHeight="1" outlineLevel="1">
      <c r="A155" s="484"/>
      <c r="B155" s="916">
        <v>48</v>
      </c>
      <c r="C155" s="925"/>
      <c r="D155" s="921"/>
      <c r="E155" s="921" t="s">
        <v>19</v>
      </c>
      <c r="F155" s="923" t="str">
        <f>VLOOKUP(E155,$S$14:$T$18,2,0)</f>
        <v>-</v>
      </c>
      <c r="G155" s="84"/>
      <c r="H155" s="82"/>
      <c r="I155" s="921"/>
      <c r="J155" s="913">
        <f t="shared" ref="J155" si="47">SUM(K155:O157)</f>
        <v>0</v>
      </c>
      <c r="K155" s="913"/>
      <c r="L155" s="913"/>
      <c r="M155" s="913"/>
      <c r="N155" s="913"/>
      <c r="O155" s="913"/>
      <c r="P155" s="913"/>
      <c r="Q155" s="484"/>
    </row>
    <row r="156" spans="1:17" s="95" customFormat="1" ht="15.75" hidden="1" customHeight="1" outlineLevel="1">
      <c r="A156" s="484"/>
      <c r="B156" s="916"/>
      <c r="C156" s="925"/>
      <c r="D156" s="921"/>
      <c r="E156" s="921"/>
      <c r="F156" s="923"/>
      <c r="G156" s="87"/>
      <c r="H156" s="82"/>
      <c r="I156" s="921"/>
      <c r="J156" s="914"/>
      <c r="K156" s="914"/>
      <c r="L156" s="914"/>
      <c r="M156" s="914"/>
      <c r="N156" s="914"/>
      <c r="O156" s="914"/>
      <c r="P156" s="914"/>
      <c r="Q156" s="484"/>
    </row>
    <row r="157" spans="1:17" s="95" customFormat="1" ht="15.75" hidden="1" customHeight="1" outlineLevel="1">
      <c r="A157" s="484"/>
      <c r="B157" s="917"/>
      <c r="C157" s="926"/>
      <c r="D157" s="922"/>
      <c r="E157" s="922"/>
      <c r="F157" s="924"/>
      <c r="G157" s="92"/>
      <c r="H157" s="90"/>
      <c r="I157" s="922"/>
      <c r="J157" s="915"/>
      <c r="K157" s="915"/>
      <c r="L157" s="915"/>
      <c r="M157" s="915"/>
      <c r="N157" s="915"/>
      <c r="O157" s="915"/>
      <c r="P157" s="915"/>
      <c r="Q157" s="484"/>
    </row>
    <row r="158" spans="1:17" s="95" customFormat="1" ht="15.75" hidden="1" customHeight="1" outlineLevel="1">
      <c r="A158" s="484"/>
      <c r="B158" s="916">
        <v>49</v>
      </c>
      <c r="C158" s="925"/>
      <c r="D158" s="921"/>
      <c r="E158" s="921" t="s">
        <v>19</v>
      </c>
      <c r="F158" s="923" t="str">
        <f>VLOOKUP(E158,$S$14:$T$18,2,0)</f>
        <v>-</v>
      </c>
      <c r="G158" s="84"/>
      <c r="H158" s="82"/>
      <c r="I158" s="921"/>
      <c r="J158" s="913">
        <f t="shared" ref="J158" si="48">SUM(K158:O160)</f>
        <v>0</v>
      </c>
      <c r="K158" s="913"/>
      <c r="L158" s="913"/>
      <c r="M158" s="913"/>
      <c r="N158" s="913"/>
      <c r="O158" s="913"/>
      <c r="P158" s="913"/>
      <c r="Q158" s="484"/>
    </row>
    <row r="159" spans="1:17" s="95" customFormat="1" ht="15.75" hidden="1" customHeight="1" outlineLevel="1">
      <c r="A159" s="484"/>
      <c r="B159" s="916"/>
      <c r="C159" s="925"/>
      <c r="D159" s="921"/>
      <c r="E159" s="921"/>
      <c r="F159" s="923"/>
      <c r="G159" s="87"/>
      <c r="H159" s="82"/>
      <c r="I159" s="921"/>
      <c r="J159" s="914"/>
      <c r="K159" s="914"/>
      <c r="L159" s="914"/>
      <c r="M159" s="914"/>
      <c r="N159" s="914"/>
      <c r="O159" s="914"/>
      <c r="P159" s="914"/>
      <c r="Q159" s="484"/>
    </row>
    <row r="160" spans="1:17" s="95" customFormat="1" ht="15.75" hidden="1" customHeight="1" outlineLevel="1">
      <c r="A160" s="484"/>
      <c r="B160" s="917"/>
      <c r="C160" s="926"/>
      <c r="D160" s="922"/>
      <c r="E160" s="922"/>
      <c r="F160" s="924"/>
      <c r="G160" s="92"/>
      <c r="H160" s="90"/>
      <c r="I160" s="922"/>
      <c r="J160" s="915"/>
      <c r="K160" s="915"/>
      <c r="L160" s="915"/>
      <c r="M160" s="915"/>
      <c r="N160" s="915"/>
      <c r="O160" s="915"/>
      <c r="P160" s="915"/>
      <c r="Q160" s="484"/>
    </row>
    <row r="161" spans="1:17" s="95" customFormat="1" ht="15.75" hidden="1" customHeight="1" outlineLevel="1">
      <c r="A161" s="484"/>
      <c r="B161" s="916">
        <v>50</v>
      </c>
      <c r="C161" s="925"/>
      <c r="D161" s="921"/>
      <c r="E161" s="921" t="s">
        <v>19</v>
      </c>
      <c r="F161" s="923" t="str">
        <f>VLOOKUP(E161,$S$14:$T$18,2,0)</f>
        <v>-</v>
      </c>
      <c r="G161" s="84"/>
      <c r="H161" s="82"/>
      <c r="I161" s="921"/>
      <c r="J161" s="913">
        <f t="shared" ref="J161" si="49">SUM(K161:O163)</f>
        <v>0</v>
      </c>
      <c r="K161" s="913"/>
      <c r="L161" s="913"/>
      <c r="M161" s="913"/>
      <c r="N161" s="913"/>
      <c r="O161" s="913"/>
      <c r="P161" s="913"/>
      <c r="Q161" s="484"/>
    </row>
    <row r="162" spans="1:17" s="95" customFormat="1" ht="15.75" hidden="1" customHeight="1" outlineLevel="1">
      <c r="A162" s="484"/>
      <c r="B162" s="916"/>
      <c r="C162" s="925"/>
      <c r="D162" s="921"/>
      <c r="E162" s="921"/>
      <c r="F162" s="923"/>
      <c r="G162" s="87"/>
      <c r="H162" s="82"/>
      <c r="I162" s="921"/>
      <c r="J162" s="914"/>
      <c r="K162" s="914"/>
      <c r="L162" s="914"/>
      <c r="M162" s="914"/>
      <c r="N162" s="914"/>
      <c r="O162" s="914"/>
      <c r="P162" s="914"/>
      <c r="Q162" s="484"/>
    </row>
    <row r="163" spans="1:17" s="95" customFormat="1" ht="15.75" hidden="1" customHeight="1" outlineLevel="1">
      <c r="A163" s="484"/>
      <c r="B163" s="917"/>
      <c r="C163" s="926"/>
      <c r="D163" s="922"/>
      <c r="E163" s="922"/>
      <c r="F163" s="924"/>
      <c r="G163" s="92"/>
      <c r="H163" s="90"/>
      <c r="I163" s="922"/>
      <c r="J163" s="915"/>
      <c r="K163" s="915"/>
      <c r="L163" s="915"/>
      <c r="M163" s="915"/>
      <c r="N163" s="915"/>
      <c r="O163" s="915"/>
      <c r="P163" s="915"/>
      <c r="Q163" s="484"/>
    </row>
    <row r="164" spans="1:17" s="95" customFormat="1" ht="15.75" hidden="1" customHeight="1" outlineLevel="1">
      <c r="A164" s="484"/>
      <c r="B164" s="916">
        <v>51</v>
      </c>
      <c r="C164" s="925"/>
      <c r="D164" s="921"/>
      <c r="E164" s="921" t="s">
        <v>19</v>
      </c>
      <c r="F164" s="923" t="str">
        <f>VLOOKUP(E164,$S$14:$T$18,2,0)</f>
        <v>-</v>
      </c>
      <c r="G164" s="84"/>
      <c r="H164" s="82"/>
      <c r="I164" s="921"/>
      <c r="J164" s="913">
        <f t="shared" ref="J164" si="50">SUM(K164:O166)</f>
        <v>0</v>
      </c>
      <c r="K164" s="913"/>
      <c r="L164" s="913"/>
      <c r="M164" s="913"/>
      <c r="N164" s="913"/>
      <c r="O164" s="913"/>
      <c r="P164" s="913"/>
      <c r="Q164" s="484"/>
    </row>
    <row r="165" spans="1:17" s="95" customFormat="1" ht="15.75" hidden="1" customHeight="1" outlineLevel="1">
      <c r="A165" s="484"/>
      <c r="B165" s="916"/>
      <c r="C165" s="925"/>
      <c r="D165" s="921"/>
      <c r="E165" s="921"/>
      <c r="F165" s="923"/>
      <c r="G165" s="87"/>
      <c r="H165" s="82"/>
      <c r="I165" s="921"/>
      <c r="J165" s="914"/>
      <c r="K165" s="914"/>
      <c r="L165" s="914"/>
      <c r="M165" s="914"/>
      <c r="N165" s="914"/>
      <c r="O165" s="914"/>
      <c r="P165" s="914"/>
      <c r="Q165" s="484"/>
    </row>
    <row r="166" spans="1:17" s="95" customFormat="1" ht="15.75" hidden="1" customHeight="1" outlineLevel="1">
      <c r="A166" s="484"/>
      <c r="B166" s="917"/>
      <c r="C166" s="926"/>
      <c r="D166" s="922"/>
      <c r="E166" s="922"/>
      <c r="F166" s="924"/>
      <c r="G166" s="92"/>
      <c r="H166" s="90"/>
      <c r="I166" s="922"/>
      <c r="J166" s="915"/>
      <c r="K166" s="915"/>
      <c r="L166" s="915"/>
      <c r="M166" s="915"/>
      <c r="N166" s="915"/>
      <c r="O166" s="915"/>
      <c r="P166" s="915"/>
      <c r="Q166" s="484"/>
    </row>
    <row r="167" spans="1:17" s="95" customFormat="1" ht="15.75" hidden="1" customHeight="1" outlineLevel="1">
      <c r="A167" s="484"/>
      <c r="B167" s="916">
        <v>52</v>
      </c>
      <c r="C167" s="925"/>
      <c r="D167" s="921"/>
      <c r="E167" s="921" t="s">
        <v>19</v>
      </c>
      <c r="F167" s="923" t="str">
        <f>VLOOKUP(E167,$S$14:$T$18,2,0)</f>
        <v>-</v>
      </c>
      <c r="G167" s="84"/>
      <c r="H167" s="82"/>
      <c r="I167" s="921"/>
      <c r="J167" s="913">
        <f t="shared" ref="J167" si="51">SUM(K167:O169)</f>
        <v>0</v>
      </c>
      <c r="K167" s="913"/>
      <c r="L167" s="913"/>
      <c r="M167" s="913"/>
      <c r="N167" s="913"/>
      <c r="O167" s="913"/>
      <c r="P167" s="913"/>
      <c r="Q167" s="484"/>
    </row>
    <row r="168" spans="1:17" s="95" customFormat="1" ht="15.75" hidden="1" customHeight="1" outlineLevel="1">
      <c r="A168" s="484"/>
      <c r="B168" s="916"/>
      <c r="C168" s="925"/>
      <c r="D168" s="921"/>
      <c r="E168" s="921"/>
      <c r="F168" s="923"/>
      <c r="G168" s="87"/>
      <c r="H168" s="82"/>
      <c r="I168" s="921"/>
      <c r="J168" s="914"/>
      <c r="K168" s="914"/>
      <c r="L168" s="914"/>
      <c r="M168" s="914"/>
      <c r="N168" s="914"/>
      <c r="O168" s="914"/>
      <c r="P168" s="914"/>
      <c r="Q168" s="484"/>
    </row>
    <row r="169" spans="1:17" s="95" customFormat="1" ht="15.75" hidden="1" customHeight="1" outlineLevel="1">
      <c r="A169" s="484"/>
      <c r="B169" s="917"/>
      <c r="C169" s="926"/>
      <c r="D169" s="922"/>
      <c r="E169" s="922"/>
      <c r="F169" s="924"/>
      <c r="G169" s="92"/>
      <c r="H169" s="90"/>
      <c r="I169" s="922"/>
      <c r="J169" s="915"/>
      <c r="K169" s="915"/>
      <c r="L169" s="915"/>
      <c r="M169" s="915"/>
      <c r="N169" s="915"/>
      <c r="O169" s="915"/>
      <c r="P169" s="915"/>
      <c r="Q169" s="484"/>
    </row>
    <row r="170" spans="1:17" s="95" customFormat="1" ht="15.75" hidden="1" customHeight="1" outlineLevel="1">
      <c r="A170" s="484"/>
      <c r="B170" s="916">
        <v>53</v>
      </c>
      <c r="C170" s="925"/>
      <c r="D170" s="921"/>
      <c r="E170" s="921" t="s">
        <v>19</v>
      </c>
      <c r="F170" s="923" t="str">
        <f>VLOOKUP(E170,$S$14:$T$18,2,0)</f>
        <v>-</v>
      </c>
      <c r="G170" s="84"/>
      <c r="H170" s="82"/>
      <c r="I170" s="921"/>
      <c r="J170" s="913">
        <f t="shared" ref="J170" si="52">SUM(K170:O172)</f>
        <v>0</v>
      </c>
      <c r="K170" s="913"/>
      <c r="L170" s="913"/>
      <c r="M170" s="913"/>
      <c r="N170" s="913"/>
      <c r="O170" s="913"/>
      <c r="P170" s="913"/>
      <c r="Q170" s="484"/>
    </row>
    <row r="171" spans="1:17" s="95" customFormat="1" ht="15.75" hidden="1" customHeight="1" outlineLevel="1">
      <c r="A171" s="484"/>
      <c r="B171" s="916"/>
      <c r="C171" s="925"/>
      <c r="D171" s="921"/>
      <c r="E171" s="921"/>
      <c r="F171" s="923"/>
      <c r="G171" s="87"/>
      <c r="H171" s="82"/>
      <c r="I171" s="921"/>
      <c r="J171" s="914"/>
      <c r="K171" s="914"/>
      <c r="L171" s="914"/>
      <c r="M171" s="914"/>
      <c r="N171" s="914"/>
      <c r="O171" s="914"/>
      <c r="P171" s="914"/>
      <c r="Q171" s="484"/>
    </row>
    <row r="172" spans="1:17" s="95" customFormat="1" ht="15.75" hidden="1" customHeight="1" outlineLevel="1">
      <c r="A172" s="484"/>
      <c r="B172" s="917"/>
      <c r="C172" s="926"/>
      <c r="D172" s="922"/>
      <c r="E172" s="922"/>
      <c r="F172" s="924"/>
      <c r="G172" s="92"/>
      <c r="H172" s="90"/>
      <c r="I172" s="922"/>
      <c r="J172" s="915"/>
      <c r="K172" s="915"/>
      <c r="L172" s="915"/>
      <c r="M172" s="915"/>
      <c r="N172" s="915"/>
      <c r="O172" s="915"/>
      <c r="P172" s="915"/>
      <c r="Q172" s="484"/>
    </row>
    <row r="173" spans="1:17" s="95" customFormat="1" ht="15.75" hidden="1" customHeight="1" outlineLevel="1">
      <c r="A173" s="484"/>
      <c r="B173" s="916">
        <v>54</v>
      </c>
      <c r="C173" s="925"/>
      <c r="D173" s="921"/>
      <c r="E173" s="921" t="s">
        <v>19</v>
      </c>
      <c r="F173" s="923" t="str">
        <f>VLOOKUP(E173,$S$14:$T$18,2,0)</f>
        <v>-</v>
      </c>
      <c r="G173" s="84"/>
      <c r="H173" s="82"/>
      <c r="I173" s="921"/>
      <c r="J173" s="913">
        <f t="shared" ref="J173" si="53">SUM(K173:O175)</f>
        <v>0</v>
      </c>
      <c r="K173" s="913"/>
      <c r="L173" s="913"/>
      <c r="M173" s="913"/>
      <c r="N173" s="913"/>
      <c r="O173" s="913"/>
      <c r="P173" s="913"/>
      <c r="Q173" s="484"/>
    </row>
    <row r="174" spans="1:17" s="95" customFormat="1" ht="15.75" hidden="1" customHeight="1" outlineLevel="1">
      <c r="A174" s="484"/>
      <c r="B174" s="916"/>
      <c r="C174" s="925"/>
      <c r="D174" s="921"/>
      <c r="E174" s="921"/>
      <c r="F174" s="923"/>
      <c r="G174" s="87"/>
      <c r="H174" s="82"/>
      <c r="I174" s="921"/>
      <c r="J174" s="914"/>
      <c r="K174" s="914"/>
      <c r="L174" s="914"/>
      <c r="M174" s="914"/>
      <c r="N174" s="914"/>
      <c r="O174" s="914"/>
      <c r="P174" s="914"/>
      <c r="Q174" s="484"/>
    </row>
    <row r="175" spans="1:17" s="95" customFormat="1" ht="15.75" hidden="1" customHeight="1" outlineLevel="1">
      <c r="A175" s="484"/>
      <c r="B175" s="917"/>
      <c r="C175" s="926"/>
      <c r="D175" s="922"/>
      <c r="E175" s="922"/>
      <c r="F175" s="924"/>
      <c r="G175" s="92"/>
      <c r="H175" s="90"/>
      <c r="I175" s="922"/>
      <c r="J175" s="915"/>
      <c r="K175" s="915"/>
      <c r="L175" s="915"/>
      <c r="M175" s="915"/>
      <c r="N175" s="915"/>
      <c r="O175" s="915"/>
      <c r="P175" s="915"/>
      <c r="Q175" s="484"/>
    </row>
    <row r="176" spans="1:17" s="95" customFormat="1" ht="15.75" hidden="1" customHeight="1" outlineLevel="1">
      <c r="A176" s="484"/>
      <c r="B176" s="916">
        <v>55</v>
      </c>
      <c r="C176" s="925"/>
      <c r="D176" s="921"/>
      <c r="E176" s="921" t="s">
        <v>19</v>
      </c>
      <c r="F176" s="923" t="str">
        <f>VLOOKUP(E176,$S$14:$T$18,2,0)</f>
        <v>-</v>
      </c>
      <c r="G176" s="84"/>
      <c r="H176" s="82"/>
      <c r="I176" s="921"/>
      <c r="J176" s="913">
        <f t="shared" ref="J176" si="54">SUM(K176:O178)</f>
        <v>0</v>
      </c>
      <c r="K176" s="913"/>
      <c r="L176" s="913"/>
      <c r="M176" s="913"/>
      <c r="N176" s="913"/>
      <c r="O176" s="913"/>
      <c r="P176" s="913"/>
      <c r="Q176" s="484"/>
    </row>
    <row r="177" spans="1:17" s="95" customFormat="1" ht="15.75" hidden="1" customHeight="1" outlineLevel="1">
      <c r="A177" s="484"/>
      <c r="B177" s="916"/>
      <c r="C177" s="925"/>
      <c r="D177" s="921"/>
      <c r="E177" s="921"/>
      <c r="F177" s="923"/>
      <c r="G177" s="87"/>
      <c r="H177" s="82"/>
      <c r="I177" s="921"/>
      <c r="J177" s="914"/>
      <c r="K177" s="914"/>
      <c r="L177" s="914"/>
      <c r="M177" s="914"/>
      <c r="N177" s="914"/>
      <c r="O177" s="914"/>
      <c r="P177" s="914"/>
      <c r="Q177" s="484"/>
    </row>
    <row r="178" spans="1:17" s="95" customFormat="1" ht="15.75" hidden="1" customHeight="1" outlineLevel="1">
      <c r="A178" s="484"/>
      <c r="B178" s="917"/>
      <c r="C178" s="926"/>
      <c r="D178" s="922"/>
      <c r="E178" s="922"/>
      <c r="F178" s="924"/>
      <c r="G178" s="92"/>
      <c r="H178" s="90"/>
      <c r="I178" s="922"/>
      <c r="J178" s="915"/>
      <c r="K178" s="915"/>
      <c r="L178" s="915"/>
      <c r="M178" s="915"/>
      <c r="N178" s="915"/>
      <c r="O178" s="915"/>
      <c r="P178" s="915"/>
      <c r="Q178" s="484"/>
    </row>
    <row r="179" spans="1:17" s="95" customFormat="1" ht="15.75" hidden="1" customHeight="1" outlineLevel="1">
      <c r="A179" s="484"/>
      <c r="B179" s="916">
        <v>56</v>
      </c>
      <c r="C179" s="925"/>
      <c r="D179" s="921"/>
      <c r="E179" s="921" t="s">
        <v>19</v>
      </c>
      <c r="F179" s="923" t="str">
        <f>VLOOKUP(E179,$S$14:$T$18,2,0)</f>
        <v>-</v>
      </c>
      <c r="G179" s="84"/>
      <c r="H179" s="82"/>
      <c r="I179" s="921"/>
      <c r="J179" s="913">
        <f t="shared" ref="J179" si="55">SUM(K179:O181)</f>
        <v>0</v>
      </c>
      <c r="K179" s="913"/>
      <c r="L179" s="913"/>
      <c r="M179" s="913"/>
      <c r="N179" s="913"/>
      <c r="O179" s="913"/>
      <c r="P179" s="913"/>
      <c r="Q179" s="484"/>
    </row>
    <row r="180" spans="1:17" s="95" customFormat="1" ht="15.75" hidden="1" customHeight="1" outlineLevel="1">
      <c r="A180" s="484"/>
      <c r="B180" s="916"/>
      <c r="C180" s="925"/>
      <c r="D180" s="921"/>
      <c r="E180" s="921"/>
      <c r="F180" s="923"/>
      <c r="G180" s="87"/>
      <c r="H180" s="82"/>
      <c r="I180" s="921"/>
      <c r="J180" s="914"/>
      <c r="K180" s="914"/>
      <c r="L180" s="914"/>
      <c r="M180" s="914"/>
      <c r="N180" s="914"/>
      <c r="O180" s="914"/>
      <c r="P180" s="914"/>
      <c r="Q180" s="484"/>
    </row>
    <row r="181" spans="1:17" s="95" customFormat="1" ht="15.75" hidden="1" customHeight="1" outlineLevel="1">
      <c r="A181" s="484"/>
      <c r="B181" s="917"/>
      <c r="C181" s="926"/>
      <c r="D181" s="922"/>
      <c r="E181" s="922"/>
      <c r="F181" s="924"/>
      <c r="G181" s="92"/>
      <c r="H181" s="90"/>
      <c r="I181" s="922"/>
      <c r="J181" s="915"/>
      <c r="K181" s="915"/>
      <c r="L181" s="915"/>
      <c r="M181" s="915"/>
      <c r="N181" s="915"/>
      <c r="O181" s="915"/>
      <c r="P181" s="915"/>
      <c r="Q181" s="484"/>
    </row>
    <row r="182" spans="1:17" s="95" customFormat="1" ht="15.75" hidden="1" customHeight="1" outlineLevel="1">
      <c r="A182" s="484"/>
      <c r="B182" s="916">
        <v>57</v>
      </c>
      <c r="C182" s="925"/>
      <c r="D182" s="921"/>
      <c r="E182" s="921" t="s">
        <v>19</v>
      </c>
      <c r="F182" s="923" t="str">
        <f>VLOOKUP(E182,$S$14:$T$18,2,0)</f>
        <v>-</v>
      </c>
      <c r="G182" s="84"/>
      <c r="H182" s="82"/>
      <c r="I182" s="921"/>
      <c r="J182" s="913">
        <f t="shared" ref="J182" si="56">SUM(K182:O184)</f>
        <v>0</v>
      </c>
      <c r="K182" s="913"/>
      <c r="L182" s="913"/>
      <c r="M182" s="913"/>
      <c r="N182" s="913"/>
      <c r="O182" s="913"/>
      <c r="P182" s="913"/>
      <c r="Q182" s="484"/>
    </row>
    <row r="183" spans="1:17" s="95" customFormat="1" ht="15.75" hidden="1" customHeight="1" outlineLevel="1">
      <c r="A183" s="484"/>
      <c r="B183" s="916"/>
      <c r="C183" s="925"/>
      <c r="D183" s="921"/>
      <c r="E183" s="921"/>
      <c r="F183" s="923"/>
      <c r="G183" s="87"/>
      <c r="H183" s="82"/>
      <c r="I183" s="921"/>
      <c r="J183" s="914"/>
      <c r="K183" s="914"/>
      <c r="L183" s="914"/>
      <c r="M183" s="914"/>
      <c r="N183" s="914"/>
      <c r="O183" s="914"/>
      <c r="P183" s="914"/>
      <c r="Q183" s="484"/>
    </row>
    <row r="184" spans="1:17" s="95" customFormat="1" ht="15.75" hidden="1" customHeight="1" outlineLevel="1">
      <c r="A184" s="484"/>
      <c r="B184" s="917"/>
      <c r="C184" s="926"/>
      <c r="D184" s="922"/>
      <c r="E184" s="922"/>
      <c r="F184" s="924"/>
      <c r="G184" s="92"/>
      <c r="H184" s="90"/>
      <c r="I184" s="922"/>
      <c r="J184" s="915"/>
      <c r="K184" s="915"/>
      <c r="L184" s="915"/>
      <c r="M184" s="915"/>
      <c r="N184" s="915"/>
      <c r="O184" s="915"/>
      <c r="P184" s="915"/>
      <c r="Q184" s="484"/>
    </row>
    <row r="185" spans="1:17" s="95" customFormat="1" ht="15.75" hidden="1" customHeight="1" outlineLevel="1">
      <c r="A185" s="484"/>
      <c r="B185" s="916">
        <v>58</v>
      </c>
      <c r="C185" s="925"/>
      <c r="D185" s="921"/>
      <c r="E185" s="921" t="s">
        <v>19</v>
      </c>
      <c r="F185" s="923" t="str">
        <f>VLOOKUP(E185,$S$14:$T$18,2,0)</f>
        <v>-</v>
      </c>
      <c r="G185" s="84"/>
      <c r="H185" s="82"/>
      <c r="I185" s="921"/>
      <c r="J185" s="913">
        <f t="shared" ref="J185" si="57">SUM(K185:O187)</f>
        <v>0</v>
      </c>
      <c r="K185" s="913"/>
      <c r="L185" s="913"/>
      <c r="M185" s="913"/>
      <c r="N185" s="913"/>
      <c r="O185" s="913"/>
      <c r="P185" s="913"/>
      <c r="Q185" s="484"/>
    </row>
    <row r="186" spans="1:17" s="95" customFormat="1" ht="15.75" hidden="1" customHeight="1" outlineLevel="1">
      <c r="A186" s="484"/>
      <c r="B186" s="916"/>
      <c r="C186" s="925"/>
      <c r="D186" s="921"/>
      <c r="E186" s="921"/>
      <c r="F186" s="923"/>
      <c r="G186" s="87"/>
      <c r="H186" s="82"/>
      <c r="I186" s="921"/>
      <c r="J186" s="914"/>
      <c r="K186" s="914"/>
      <c r="L186" s="914"/>
      <c r="M186" s="914"/>
      <c r="N186" s="914"/>
      <c r="O186" s="914"/>
      <c r="P186" s="914"/>
      <c r="Q186" s="484"/>
    </row>
    <row r="187" spans="1:17" s="95" customFormat="1" ht="15.75" hidden="1" customHeight="1" outlineLevel="1">
      <c r="A187" s="484"/>
      <c r="B187" s="917"/>
      <c r="C187" s="926"/>
      <c r="D187" s="922"/>
      <c r="E187" s="922"/>
      <c r="F187" s="924"/>
      <c r="G187" s="92"/>
      <c r="H187" s="90"/>
      <c r="I187" s="922"/>
      <c r="J187" s="915"/>
      <c r="K187" s="915"/>
      <c r="L187" s="915"/>
      <c r="M187" s="915"/>
      <c r="N187" s="915"/>
      <c r="O187" s="915"/>
      <c r="P187" s="915"/>
      <c r="Q187" s="484"/>
    </row>
    <row r="188" spans="1:17" s="95" customFormat="1" ht="15.75" hidden="1" customHeight="1" outlineLevel="1">
      <c r="A188" s="484"/>
      <c r="B188" s="916">
        <v>59</v>
      </c>
      <c r="C188" s="925"/>
      <c r="D188" s="921"/>
      <c r="E188" s="921" t="s">
        <v>19</v>
      </c>
      <c r="F188" s="923" t="str">
        <f>VLOOKUP(E188,$S$14:$T$18,2,0)</f>
        <v>-</v>
      </c>
      <c r="G188" s="84"/>
      <c r="H188" s="82"/>
      <c r="I188" s="921"/>
      <c r="J188" s="913">
        <f t="shared" ref="J188" si="58">SUM(K188:O190)</f>
        <v>0</v>
      </c>
      <c r="K188" s="913"/>
      <c r="L188" s="913"/>
      <c r="M188" s="913"/>
      <c r="N188" s="913"/>
      <c r="O188" s="913"/>
      <c r="P188" s="913"/>
      <c r="Q188" s="484"/>
    </row>
    <row r="189" spans="1:17" s="95" customFormat="1" ht="15.75" hidden="1" customHeight="1" outlineLevel="1">
      <c r="A189" s="484"/>
      <c r="B189" s="916"/>
      <c r="C189" s="925"/>
      <c r="D189" s="921"/>
      <c r="E189" s="921"/>
      <c r="F189" s="923"/>
      <c r="G189" s="87"/>
      <c r="H189" s="82"/>
      <c r="I189" s="921"/>
      <c r="J189" s="914"/>
      <c r="K189" s="914"/>
      <c r="L189" s="914"/>
      <c r="M189" s="914"/>
      <c r="N189" s="914"/>
      <c r="O189" s="914"/>
      <c r="P189" s="914"/>
      <c r="Q189" s="484"/>
    </row>
    <row r="190" spans="1:17" s="95" customFormat="1" ht="15.75" hidden="1" customHeight="1" outlineLevel="1">
      <c r="A190" s="484"/>
      <c r="B190" s="917"/>
      <c r="C190" s="926"/>
      <c r="D190" s="922"/>
      <c r="E190" s="922"/>
      <c r="F190" s="924"/>
      <c r="G190" s="92"/>
      <c r="H190" s="90"/>
      <c r="I190" s="922"/>
      <c r="J190" s="915"/>
      <c r="K190" s="915"/>
      <c r="L190" s="915"/>
      <c r="M190" s="915"/>
      <c r="N190" s="915"/>
      <c r="O190" s="915"/>
      <c r="P190" s="915"/>
      <c r="Q190" s="484"/>
    </row>
    <row r="191" spans="1:17" s="95" customFormat="1" ht="15.75" hidden="1" customHeight="1" outlineLevel="1">
      <c r="A191" s="484"/>
      <c r="B191" s="916">
        <v>60</v>
      </c>
      <c r="C191" s="925"/>
      <c r="D191" s="921"/>
      <c r="E191" s="921" t="s">
        <v>19</v>
      </c>
      <c r="F191" s="923" t="str">
        <f>VLOOKUP(E191,$S$14:$T$18,2,0)</f>
        <v>-</v>
      </c>
      <c r="G191" s="84"/>
      <c r="H191" s="82"/>
      <c r="I191" s="921"/>
      <c r="J191" s="913">
        <f t="shared" ref="J191" si="59">SUM(K191:O193)</f>
        <v>0</v>
      </c>
      <c r="K191" s="913"/>
      <c r="L191" s="913"/>
      <c r="M191" s="913"/>
      <c r="N191" s="913"/>
      <c r="O191" s="913"/>
      <c r="P191" s="913"/>
      <c r="Q191" s="484"/>
    </row>
    <row r="192" spans="1:17" s="95" customFormat="1" ht="15.75" hidden="1" customHeight="1" outlineLevel="1">
      <c r="A192" s="484"/>
      <c r="B192" s="916"/>
      <c r="C192" s="925"/>
      <c r="D192" s="921"/>
      <c r="E192" s="921"/>
      <c r="F192" s="923"/>
      <c r="G192" s="87"/>
      <c r="H192" s="82"/>
      <c r="I192" s="921"/>
      <c r="J192" s="914"/>
      <c r="K192" s="914"/>
      <c r="L192" s="914"/>
      <c r="M192" s="914"/>
      <c r="N192" s="914"/>
      <c r="O192" s="914"/>
      <c r="P192" s="914"/>
      <c r="Q192" s="484"/>
    </row>
    <row r="193" spans="1:17" s="95" customFormat="1" ht="15.75" hidden="1" customHeight="1" outlineLevel="1">
      <c r="A193" s="484"/>
      <c r="B193" s="917"/>
      <c r="C193" s="926"/>
      <c r="D193" s="922"/>
      <c r="E193" s="922"/>
      <c r="F193" s="924"/>
      <c r="G193" s="92"/>
      <c r="H193" s="90"/>
      <c r="I193" s="922"/>
      <c r="J193" s="915"/>
      <c r="K193" s="915"/>
      <c r="L193" s="915"/>
      <c r="M193" s="915"/>
      <c r="N193" s="915"/>
      <c r="O193" s="915"/>
      <c r="P193" s="915"/>
      <c r="Q193" s="484"/>
    </row>
    <row r="194" spans="1:17" s="95" customFormat="1" ht="15.75" hidden="1" customHeight="1" outlineLevel="1">
      <c r="A194" s="484"/>
      <c r="B194" s="916">
        <v>61</v>
      </c>
      <c r="C194" s="925"/>
      <c r="D194" s="921"/>
      <c r="E194" s="921" t="s">
        <v>19</v>
      </c>
      <c r="F194" s="923" t="str">
        <f>VLOOKUP(E194,$S$14:$T$18,2,0)</f>
        <v>-</v>
      </c>
      <c r="G194" s="84"/>
      <c r="H194" s="82"/>
      <c r="I194" s="921"/>
      <c r="J194" s="913">
        <f t="shared" ref="J194" si="60">SUM(K194:O196)</f>
        <v>0</v>
      </c>
      <c r="K194" s="913"/>
      <c r="L194" s="913"/>
      <c r="M194" s="913"/>
      <c r="N194" s="913"/>
      <c r="O194" s="913"/>
      <c r="P194" s="913"/>
      <c r="Q194" s="484"/>
    </row>
    <row r="195" spans="1:17" s="95" customFormat="1" ht="15.75" hidden="1" customHeight="1" outlineLevel="1">
      <c r="A195" s="484"/>
      <c r="B195" s="916"/>
      <c r="C195" s="925"/>
      <c r="D195" s="921"/>
      <c r="E195" s="921"/>
      <c r="F195" s="923"/>
      <c r="G195" s="87"/>
      <c r="H195" s="82"/>
      <c r="I195" s="921"/>
      <c r="J195" s="914"/>
      <c r="K195" s="914"/>
      <c r="L195" s="914"/>
      <c r="M195" s="914"/>
      <c r="N195" s="914"/>
      <c r="O195" s="914"/>
      <c r="P195" s="914"/>
      <c r="Q195" s="484"/>
    </row>
    <row r="196" spans="1:17" s="95" customFormat="1" ht="15.75" hidden="1" customHeight="1" outlineLevel="1">
      <c r="A196" s="484"/>
      <c r="B196" s="917"/>
      <c r="C196" s="926"/>
      <c r="D196" s="922"/>
      <c r="E196" s="922"/>
      <c r="F196" s="924"/>
      <c r="G196" s="92"/>
      <c r="H196" s="90"/>
      <c r="I196" s="922"/>
      <c r="J196" s="915"/>
      <c r="K196" s="915"/>
      <c r="L196" s="915"/>
      <c r="M196" s="915"/>
      <c r="N196" s="915"/>
      <c r="O196" s="915"/>
      <c r="P196" s="915"/>
      <c r="Q196" s="484"/>
    </row>
    <row r="197" spans="1:17" s="95" customFormat="1" ht="15.75" hidden="1" customHeight="1" outlineLevel="1">
      <c r="A197" s="484"/>
      <c r="B197" s="916">
        <v>62</v>
      </c>
      <c r="C197" s="925"/>
      <c r="D197" s="921"/>
      <c r="E197" s="921" t="s">
        <v>19</v>
      </c>
      <c r="F197" s="923" t="str">
        <f>VLOOKUP(E197,$S$14:$T$18,2,0)</f>
        <v>-</v>
      </c>
      <c r="G197" s="84"/>
      <c r="H197" s="82"/>
      <c r="I197" s="921"/>
      <c r="J197" s="913">
        <f t="shared" ref="J197" si="61">SUM(K197:O199)</f>
        <v>0</v>
      </c>
      <c r="K197" s="913"/>
      <c r="L197" s="913"/>
      <c r="M197" s="913"/>
      <c r="N197" s="913"/>
      <c r="O197" s="913"/>
      <c r="P197" s="913"/>
      <c r="Q197" s="484"/>
    </row>
    <row r="198" spans="1:17" s="95" customFormat="1" ht="15.75" hidden="1" customHeight="1" outlineLevel="1">
      <c r="A198" s="484"/>
      <c r="B198" s="916"/>
      <c r="C198" s="925"/>
      <c r="D198" s="921"/>
      <c r="E198" s="921"/>
      <c r="F198" s="923"/>
      <c r="G198" s="87"/>
      <c r="H198" s="82"/>
      <c r="I198" s="921"/>
      <c r="J198" s="914"/>
      <c r="K198" s="914"/>
      <c r="L198" s="914"/>
      <c r="M198" s="914"/>
      <c r="N198" s="914"/>
      <c r="O198" s="914"/>
      <c r="P198" s="914"/>
      <c r="Q198" s="484"/>
    </row>
    <row r="199" spans="1:17" s="95" customFormat="1" ht="15.75" hidden="1" customHeight="1" outlineLevel="1">
      <c r="A199" s="484"/>
      <c r="B199" s="917"/>
      <c r="C199" s="926"/>
      <c r="D199" s="922"/>
      <c r="E199" s="922"/>
      <c r="F199" s="924"/>
      <c r="G199" s="92"/>
      <c r="H199" s="90"/>
      <c r="I199" s="922"/>
      <c r="J199" s="915"/>
      <c r="K199" s="915"/>
      <c r="L199" s="915"/>
      <c r="M199" s="915"/>
      <c r="N199" s="915"/>
      <c r="O199" s="915"/>
      <c r="P199" s="915"/>
      <c r="Q199" s="484"/>
    </row>
    <row r="200" spans="1:17" s="95" customFormat="1" ht="15.75" hidden="1" customHeight="1" outlineLevel="1">
      <c r="A200" s="484"/>
      <c r="B200" s="916">
        <v>63</v>
      </c>
      <c r="C200" s="925"/>
      <c r="D200" s="921"/>
      <c r="E200" s="921" t="s">
        <v>19</v>
      </c>
      <c r="F200" s="923" t="str">
        <f>VLOOKUP(E200,$S$14:$T$18,2,0)</f>
        <v>-</v>
      </c>
      <c r="G200" s="84"/>
      <c r="H200" s="82"/>
      <c r="I200" s="921"/>
      <c r="J200" s="913">
        <f t="shared" ref="J200" si="62">SUM(K200:O202)</f>
        <v>0</v>
      </c>
      <c r="K200" s="913"/>
      <c r="L200" s="913"/>
      <c r="M200" s="913"/>
      <c r="N200" s="913"/>
      <c r="O200" s="913"/>
      <c r="P200" s="913"/>
      <c r="Q200" s="484"/>
    </row>
    <row r="201" spans="1:17" s="95" customFormat="1" ht="15.75" hidden="1" customHeight="1" outlineLevel="1">
      <c r="A201" s="484"/>
      <c r="B201" s="916"/>
      <c r="C201" s="925"/>
      <c r="D201" s="921"/>
      <c r="E201" s="921"/>
      <c r="F201" s="923"/>
      <c r="G201" s="87"/>
      <c r="H201" s="82"/>
      <c r="I201" s="921"/>
      <c r="J201" s="914"/>
      <c r="K201" s="914"/>
      <c r="L201" s="914"/>
      <c r="M201" s="914"/>
      <c r="N201" s="914"/>
      <c r="O201" s="914"/>
      <c r="P201" s="914"/>
      <c r="Q201" s="484"/>
    </row>
    <row r="202" spans="1:17" s="95" customFormat="1" ht="15.75" hidden="1" customHeight="1" outlineLevel="1">
      <c r="A202" s="484"/>
      <c r="B202" s="917"/>
      <c r="C202" s="926"/>
      <c r="D202" s="922"/>
      <c r="E202" s="922"/>
      <c r="F202" s="924"/>
      <c r="G202" s="92"/>
      <c r="H202" s="90"/>
      <c r="I202" s="922"/>
      <c r="J202" s="915"/>
      <c r="K202" s="915"/>
      <c r="L202" s="915"/>
      <c r="M202" s="915"/>
      <c r="N202" s="915"/>
      <c r="O202" s="915"/>
      <c r="P202" s="915"/>
      <c r="Q202" s="484"/>
    </row>
    <row r="203" spans="1:17" s="95" customFormat="1" ht="15.75" hidden="1" customHeight="1" outlineLevel="1">
      <c r="A203" s="484"/>
      <c r="B203" s="916">
        <v>64</v>
      </c>
      <c r="C203" s="925"/>
      <c r="D203" s="921"/>
      <c r="E203" s="921" t="s">
        <v>19</v>
      </c>
      <c r="F203" s="923" t="str">
        <f>VLOOKUP(E203,$S$14:$T$18,2,0)</f>
        <v>-</v>
      </c>
      <c r="G203" s="84"/>
      <c r="H203" s="82"/>
      <c r="I203" s="921"/>
      <c r="J203" s="913">
        <f t="shared" ref="J203" si="63">SUM(K203:O205)</f>
        <v>0</v>
      </c>
      <c r="K203" s="913"/>
      <c r="L203" s="913"/>
      <c r="M203" s="913"/>
      <c r="N203" s="913"/>
      <c r="O203" s="913"/>
      <c r="P203" s="913"/>
      <c r="Q203" s="484"/>
    </row>
    <row r="204" spans="1:17" s="95" customFormat="1" ht="15.75" hidden="1" customHeight="1" outlineLevel="1">
      <c r="A204" s="484"/>
      <c r="B204" s="916"/>
      <c r="C204" s="925"/>
      <c r="D204" s="921"/>
      <c r="E204" s="921"/>
      <c r="F204" s="923"/>
      <c r="G204" s="87"/>
      <c r="H204" s="82"/>
      <c r="I204" s="921"/>
      <c r="J204" s="914"/>
      <c r="K204" s="914"/>
      <c r="L204" s="914"/>
      <c r="M204" s="914"/>
      <c r="N204" s="914"/>
      <c r="O204" s="914"/>
      <c r="P204" s="914"/>
      <c r="Q204" s="484"/>
    </row>
    <row r="205" spans="1:17" s="95" customFormat="1" ht="15.75" hidden="1" customHeight="1" outlineLevel="1">
      <c r="A205" s="484"/>
      <c r="B205" s="917"/>
      <c r="C205" s="926"/>
      <c r="D205" s="922"/>
      <c r="E205" s="922"/>
      <c r="F205" s="924"/>
      <c r="G205" s="92"/>
      <c r="H205" s="90"/>
      <c r="I205" s="922"/>
      <c r="J205" s="915"/>
      <c r="K205" s="915"/>
      <c r="L205" s="915"/>
      <c r="M205" s="915"/>
      <c r="N205" s="915"/>
      <c r="O205" s="915"/>
      <c r="P205" s="915"/>
      <c r="Q205" s="484"/>
    </row>
    <row r="206" spans="1:17" s="95" customFormat="1" ht="15.75" hidden="1" customHeight="1" outlineLevel="1">
      <c r="A206" s="484"/>
      <c r="B206" s="916">
        <v>65</v>
      </c>
      <c r="C206" s="925"/>
      <c r="D206" s="921"/>
      <c r="E206" s="921" t="s">
        <v>19</v>
      </c>
      <c r="F206" s="923" t="str">
        <f>VLOOKUP(E206,$S$14:$T$18,2,0)</f>
        <v>-</v>
      </c>
      <c r="G206" s="84"/>
      <c r="H206" s="82"/>
      <c r="I206" s="921"/>
      <c r="J206" s="913">
        <f t="shared" ref="J206" si="64">SUM(K206:O208)</f>
        <v>0</v>
      </c>
      <c r="K206" s="913"/>
      <c r="L206" s="913"/>
      <c r="M206" s="913"/>
      <c r="N206" s="913"/>
      <c r="O206" s="913"/>
      <c r="P206" s="913"/>
      <c r="Q206" s="484"/>
    </row>
    <row r="207" spans="1:17" s="95" customFormat="1" ht="15.75" hidden="1" customHeight="1" outlineLevel="1">
      <c r="A207" s="484"/>
      <c r="B207" s="916"/>
      <c r="C207" s="925"/>
      <c r="D207" s="921"/>
      <c r="E207" s="921"/>
      <c r="F207" s="923"/>
      <c r="G207" s="87"/>
      <c r="H207" s="82"/>
      <c r="I207" s="921"/>
      <c r="J207" s="914"/>
      <c r="K207" s="914"/>
      <c r="L207" s="914"/>
      <c r="M207" s="914"/>
      <c r="N207" s="914"/>
      <c r="O207" s="914"/>
      <c r="P207" s="914"/>
      <c r="Q207" s="484"/>
    </row>
    <row r="208" spans="1:17" s="95" customFormat="1" ht="15.75" hidden="1" customHeight="1" outlineLevel="1">
      <c r="A208" s="484"/>
      <c r="B208" s="917"/>
      <c r="C208" s="926"/>
      <c r="D208" s="922"/>
      <c r="E208" s="922"/>
      <c r="F208" s="924"/>
      <c r="G208" s="92"/>
      <c r="H208" s="90"/>
      <c r="I208" s="922"/>
      <c r="J208" s="915"/>
      <c r="K208" s="915"/>
      <c r="L208" s="915"/>
      <c r="M208" s="915"/>
      <c r="N208" s="915"/>
      <c r="O208" s="915"/>
      <c r="P208" s="915"/>
      <c r="Q208" s="484"/>
    </row>
    <row r="209" spans="1:17" s="95" customFormat="1" ht="15.75" hidden="1" customHeight="1" outlineLevel="1">
      <c r="A209" s="484"/>
      <c r="B209" s="916">
        <v>66</v>
      </c>
      <c r="C209" s="925"/>
      <c r="D209" s="921"/>
      <c r="E209" s="921" t="s">
        <v>19</v>
      </c>
      <c r="F209" s="923" t="str">
        <f>VLOOKUP(E209,$S$14:$T$18,2,0)</f>
        <v>-</v>
      </c>
      <c r="G209" s="84"/>
      <c r="H209" s="82"/>
      <c r="I209" s="921"/>
      <c r="J209" s="913">
        <f t="shared" ref="J209" si="65">SUM(K209:O211)</f>
        <v>0</v>
      </c>
      <c r="K209" s="913"/>
      <c r="L209" s="913"/>
      <c r="M209" s="913"/>
      <c r="N209" s="913"/>
      <c r="O209" s="913"/>
      <c r="P209" s="913"/>
      <c r="Q209" s="484"/>
    </row>
    <row r="210" spans="1:17" s="95" customFormat="1" ht="15.75" hidden="1" customHeight="1" outlineLevel="1">
      <c r="A210" s="484"/>
      <c r="B210" s="916"/>
      <c r="C210" s="925"/>
      <c r="D210" s="921"/>
      <c r="E210" s="921"/>
      <c r="F210" s="923"/>
      <c r="G210" s="87"/>
      <c r="H210" s="82"/>
      <c r="I210" s="921"/>
      <c r="J210" s="914"/>
      <c r="K210" s="914"/>
      <c r="L210" s="914"/>
      <c r="M210" s="914"/>
      <c r="N210" s="914"/>
      <c r="O210" s="914"/>
      <c r="P210" s="914"/>
      <c r="Q210" s="484"/>
    </row>
    <row r="211" spans="1:17" s="95" customFormat="1" ht="15.75" hidden="1" customHeight="1" outlineLevel="1">
      <c r="A211" s="484"/>
      <c r="B211" s="917"/>
      <c r="C211" s="926"/>
      <c r="D211" s="922"/>
      <c r="E211" s="922"/>
      <c r="F211" s="924"/>
      <c r="G211" s="92"/>
      <c r="H211" s="90"/>
      <c r="I211" s="922"/>
      <c r="J211" s="915"/>
      <c r="K211" s="915"/>
      <c r="L211" s="915"/>
      <c r="M211" s="915"/>
      <c r="N211" s="915"/>
      <c r="O211" s="915"/>
      <c r="P211" s="915"/>
      <c r="Q211" s="484"/>
    </row>
    <row r="212" spans="1:17" s="95" customFormat="1" ht="15.75" hidden="1" customHeight="1" outlineLevel="1">
      <c r="A212" s="484"/>
      <c r="B212" s="916">
        <v>67</v>
      </c>
      <c r="C212" s="925"/>
      <c r="D212" s="921"/>
      <c r="E212" s="921" t="s">
        <v>19</v>
      </c>
      <c r="F212" s="923" t="str">
        <f>VLOOKUP(E212,$S$14:$T$18,2,0)</f>
        <v>-</v>
      </c>
      <c r="G212" s="84"/>
      <c r="H212" s="82"/>
      <c r="I212" s="921"/>
      <c r="J212" s="913">
        <f t="shared" ref="J212" si="66">SUM(K212:O214)</f>
        <v>0</v>
      </c>
      <c r="K212" s="913"/>
      <c r="L212" s="913"/>
      <c r="M212" s="913"/>
      <c r="N212" s="913"/>
      <c r="O212" s="913"/>
      <c r="P212" s="913"/>
      <c r="Q212" s="484"/>
    </row>
    <row r="213" spans="1:17" s="95" customFormat="1" ht="15.75" hidden="1" customHeight="1" outlineLevel="1">
      <c r="A213" s="484"/>
      <c r="B213" s="916"/>
      <c r="C213" s="925"/>
      <c r="D213" s="921"/>
      <c r="E213" s="921"/>
      <c r="F213" s="923"/>
      <c r="G213" s="87"/>
      <c r="H213" s="82"/>
      <c r="I213" s="921"/>
      <c r="J213" s="914"/>
      <c r="K213" s="914"/>
      <c r="L213" s="914"/>
      <c r="M213" s="914"/>
      <c r="N213" s="914"/>
      <c r="O213" s="914"/>
      <c r="P213" s="914"/>
      <c r="Q213" s="484"/>
    </row>
    <row r="214" spans="1:17" s="95" customFormat="1" ht="15.75" hidden="1" customHeight="1" outlineLevel="1">
      <c r="A214" s="484"/>
      <c r="B214" s="917"/>
      <c r="C214" s="926"/>
      <c r="D214" s="922"/>
      <c r="E214" s="922"/>
      <c r="F214" s="924"/>
      <c r="G214" s="92"/>
      <c r="H214" s="90"/>
      <c r="I214" s="922"/>
      <c r="J214" s="915"/>
      <c r="K214" s="915"/>
      <c r="L214" s="915"/>
      <c r="M214" s="915"/>
      <c r="N214" s="915"/>
      <c r="O214" s="915"/>
      <c r="P214" s="915"/>
      <c r="Q214" s="484"/>
    </row>
    <row r="215" spans="1:17" s="95" customFormat="1" ht="15.75" hidden="1" customHeight="1" outlineLevel="1">
      <c r="A215" s="484"/>
      <c r="B215" s="916">
        <v>68</v>
      </c>
      <c r="C215" s="925"/>
      <c r="D215" s="921"/>
      <c r="E215" s="921" t="s">
        <v>19</v>
      </c>
      <c r="F215" s="923" t="str">
        <f>VLOOKUP(E215,$S$14:$T$18,2,0)</f>
        <v>-</v>
      </c>
      <c r="G215" s="84"/>
      <c r="H215" s="82"/>
      <c r="I215" s="921"/>
      <c r="J215" s="913">
        <f t="shared" ref="J215" si="67">SUM(K215:O217)</f>
        <v>0</v>
      </c>
      <c r="K215" s="913"/>
      <c r="L215" s="913"/>
      <c r="M215" s="913"/>
      <c r="N215" s="913"/>
      <c r="O215" s="913"/>
      <c r="P215" s="913"/>
      <c r="Q215" s="484"/>
    </row>
    <row r="216" spans="1:17" s="95" customFormat="1" ht="15.75" hidden="1" customHeight="1" outlineLevel="1">
      <c r="A216" s="484"/>
      <c r="B216" s="916"/>
      <c r="C216" s="925"/>
      <c r="D216" s="921"/>
      <c r="E216" s="921"/>
      <c r="F216" s="923"/>
      <c r="G216" s="87"/>
      <c r="H216" s="82"/>
      <c r="I216" s="921"/>
      <c r="J216" s="914"/>
      <c r="K216" s="914"/>
      <c r="L216" s="914"/>
      <c r="M216" s="914"/>
      <c r="N216" s="914"/>
      <c r="O216" s="914"/>
      <c r="P216" s="914"/>
      <c r="Q216" s="484"/>
    </row>
    <row r="217" spans="1:17" s="95" customFormat="1" ht="15.75" hidden="1" customHeight="1" outlineLevel="1">
      <c r="A217" s="484"/>
      <c r="B217" s="917"/>
      <c r="C217" s="926"/>
      <c r="D217" s="922"/>
      <c r="E217" s="922"/>
      <c r="F217" s="924"/>
      <c r="G217" s="92"/>
      <c r="H217" s="90"/>
      <c r="I217" s="922"/>
      <c r="J217" s="915"/>
      <c r="K217" s="915"/>
      <c r="L217" s="915"/>
      <c r="M217" s="915"/>
      <c r="N217" s="915"/>
      <c r="O217" s="915"/>
      <c r="P217" s="915"/>
      <c r="Q217" s="484"/>
    </row>
    <row r="218" spans="1:17" s="95" customFormat="1" ht="15.75" hidden="1" customHeight="1" outlineLevel="1">
      <c r="A218" s="484"/>
      <c r="B218" s="916">
        <v>69</v>
      </c>
      <c r="C218" s="925"/>
      <c r="D218" s="921"/>
      <c r="E218" s="921" t="s">
        <v>19</v>
      </c>
      <c r="F218" s="923" t="str">
        <f>VLOOKUP(E218,$S$14:$T$18,2,0)</f>
        <v>-</v>
      </c>
      <c r="G218" s="84"/>
      <c r="H218" s="82"/>
      <c r="I218" s="921"/>
      <c r="J218" s="913">
        <f t="shared" ref="J218" si="68">SUM(K218:O220)</f>
        <v>0</v>
      </c>
      <c r="K218" s="913"/>
      <c r="L218" s="913"/>
      <c r="M218" s="913"/>
      <c r="N218" s="913"/>
      <c r="O218" s="913"/>
      <c r="P218" s="913"/>
      <c r="Q218" s="484"/>
    </row>
    <row r="219" spans="1:17" s="95" customFormat="1" ht="15.75" hidden="1" customHeight="1" outlineLevel="1">
      <c r="A219" s="484"/>
      <c r="B219" s="916"/>
      <c r="C219" s="925"/>
      <c r="D219" s="921"/>
      <c r="E219" s="921"/>
      <c r="F219" s="923"/>
      <c r="G219" s="87"/>
      <c r="H219" s="82"/>
      <c r="I219" s="921"/>
      <c r="J219" s="914"/>
      <c r="K219" s="914"/>
      <c r="L219" s="914"/>
      <c r="M219" s="914"/>
      <c r="N219" s="914"/>
      <c r="O219" s="914"/>
      <c r="P219" s="914"/>
      <c r="Q219" s="484"/>
    </row>
    <row r="220" spans="1:17" s="95" customFormat="1" ht="15.75" hidden="1" customHeight="1" outlineLevel="1">
      <c r="A220" s="484"/>
      <c r="B220" s="917"/>
      <c r="C220" s="926"/>
      <c r="D220" s="922"/>
      <c r="E220" s="922"/>
      <c r="F220" s="924"/>
      <c r="G220" s="92"/>
      <c r="H220" s="90"/>
      <c r="I220" s="922"/>
      <c r="J220" s="915"/>
      <c r="K220" s="915"/>
      <c r="L220" s="915"/>
      <c r="M220" s="915"/>
      <c r="N220" s="915"/>
      <c r="O220" s="915"/>
      <c r="P220" s="915"/>
      <c r="Q220" s="484"/>
    </row>
    <row r="221" spans="1:17" s="95" customFormat="1" ht="15.75" hidden="1" customHeight="1" outlineLevel="1">
      <c r="A221" s="484"/>
      <c r="B221" s="916">
        <v>70</v>
      </c>
      <c r="C221" s="925"/>
      <c r="D221" s="921"/>
      <c r="E221" s="921" t="s">
        <v>19</v>
      </c>
      <c r="F221" s="923" t="str">
        <f>VLOOKUP(E221,$S$14:$T$18,2,0)</f>
        <v>-</v>
      </c>
      <c r="G221" s="84"/>
      <c r="H221" s="82"/>
      <c r="I221" s="921"/>
      <c r="J221" s="913">
        <f t="shared" ref="J221" si="69">SUM(K221:O223)</f>
        <v>0</v>
      </c>
      <c r="K221" s="913"/>
      <c r="L221" s="913"/>
      <c r="M221" s="913"/>
      <c r="N221" s="913"/>
      <c r="O221" s="913"/>
      <c r="P221" s="913"/>
      <c r="Q221" s="484"/>
    </row>
    <row r="222" spans="1:17" s="95" customFormat="1" ht="15.75" hidden="1" customHeight="1" outlineLevel="1">
      <c r="A222" s="484"/>
      <c r="B222" s="916"/>
      <c r="C222" s="925"/>
      <c r="D222" s="921"/>
      <c r="E222" s="921"/>
      <c r="F222" s="923"/>
      <c r="G222" s="87"/>
      <c r="H222" s="82"/>
      <c r="I222" s="921"/>
      <c r="J222" s="914"/>
      <c r="K222" s="914"/>
      <c r="L222" s="914"/>
      <c r="M222" s="914"/>
      <c r="N222" s="914"/>
      <c r="O222" s="914"/>
      <c r="P222" s="914"/>
      <c r="Q222" s="484"/>
    </row>
    <row r="223" spans="1:17" s="95" customFormat="1" ht="15.75" hidden="1" customHeight="1" outlineLevel="1">
      <c r="A223" s="484"/>
      <c r="B223" s="917"/>
      <c r="C223" s="926"/>
      <c r="D223" s="922"/>
      <c r="E223" s="922"/>
      <c r="F223" s="924"/>
      <c r="G223" s="92"/>
      <c r="H223" s="90"/>
      <c r="I223" s="922"/>
      <c r="J223" s="915"/>
      <c r="K223" s="915"/>
      <c r="L223" s="915"/>
      <c r="M223" s="915"/>
      <c r="N223" s="915"/>
      <c r="O223" s="915"/>
      <c r="P223" s="915"/>
      <c r="Q223" s="484"/>
    </row>
    <row r="224" spans="1:17" s="95" customFormat="1" ht="15.75" hidden="1" customHeight="1" outlineLevel="1">
      <c r="A224" s="484"/>
      <c r="B224" s="916">
        <v>71</v>
      </c>
      <c r="C224" s="925"/>
      <c r="D224" s="921"/>
      <c r="E224" s="921" t="s">
        <v>19</v>
      </c>
      <c r="F224" s="923" t="str">
        <f>VLOOKUP(E224,$S$14:$T$18,2,0)</f>
        <v>-</v>
      </c>
      <c r="G224" s="84"/>
      <c r="H224" s="82"/>
      <c r="I224" s="921"/>
      <c r="J224" s="913">
        <f t="shared" ref="J224" si="70">SUM(K224:O226)</f>
        <v>0</v>
      </c>
      <c r="K224" s="913"/>
      <c r="L224" s="913"/>
      <c r="M224" s="913"/>
      <c r="N224" s="913"/>
      <c r="O224" s="913"/>
      <c r="P224" s="913"/>
      <c r="Q224" s="484"/>
    </row>
    <row r="225" spans="1:17" s="95" customFormat="1" ht="15.75" hidden="1" customHeight="1" outlineLevel="1">
      <c r="A225" s="484"/>
      <c r="B225" s="916"/>
      <c r="C225" s="925"/>
      <c r="D225" s="921"/>
      <c r="E225" s="921"/>
      <c r="F225" s="923"/>
      <c r="G225" s="87"/>
      <c r="H225" s="82"/>
      <c r="I225" s="921"/>
      <c r="J225" s="914"/>
      <c r="K225" s="914"/>
      <c r="L225" s="914"/>
      <c r="M225" s="914"/>
      <c r="N225" s="914"/>
      <c r="O225" s="914"/>
      <c r="P225" s="914"/>
      <c r="Q225" s="484"/>
    </row>
    <row r="226" spans="1:17" s="95" customFormat="1" ht="15.75" hidden="1" customHeight="1" outlineLevel="1">
      <c r="A226" s="484"/>
      <c r="B226" s="917"/>
      <c r="C226" s="926"/>
      <c r="D226" s="922"/>
      <c r="E226" s="922"/>
      <c r="F226" s="924"/>
      <c r="G226" s="92"/>
      <c r="H226" s="90"/>
      <c r="I226" s="922"/>
      <c r="J226" s="915"/>
      <c r="K226" s="915"/>
      <c r="L226" s="915"/>
      <c r="M226" s="915"/>
      <c r="N226" s="915"/>
      <c r="O226" s="915"/>
      <c r="P226" s="915"/>
      <c r="Q226" s="484"/>
    </row>
    <row r="227" spans="1:17" s="95" customFormat="1" ht="15.75" hidden="1" customHeight="1" outlineLevel="1">
      <c r="A227" s="484"/>
      <c r="B227" s="916">
        <v>72</v>
      </c>
      <c r="C227" s="925"/>
      <c r="D227" s="921"/>
      <c r="E227" s="921" t="s">
        <v>19</v>
      </c>
      <c r="F227" s="923" t="str">
        <f>VLOOKUP(E227,$S$14:$T$18,2,0)</f>
        <v>-</v>
      </c>
      <c r="G227" s="84"/>
      <c r="H227" s="82"/>
      <c r="I227" s="921"/>
      <c r="J227" s="913">
        <f t="shared" ref="J227" si="71">SUM(K227:O229)</f>
        <v>0</v>
      </c>
      <c r="K227" s="913"/>
      <c r="L227" s="913"/>
      <c r="M227" s="913"/>
      <c r="N227" s="913"/>
      <c r="O227" s="913"/>
      <c r="P227" s="913"/>
      <c r="Q227" s="484"/>
    </row>
    <row r="228" spans="1:17" s="95" customFormat="1" ht="15.75" hidden="1" customHeight="1" outlineLevel="1">
      <c r="A228" s="484"/>
      <c r="B228" s="916"/>
      <c r="C228" s="925"/>
      <c r="D228" s="921"/>
      <c r="E228" s="921"/>
      <c r="F228" s="923"/>
      <c r="G228" s="87"/>
      <c r="H228" s="82"/>
      <c r="I228" s="921"/>
      <c r="J228" s="914"/>
      <c r="K228" s="914"/>
      <c r="L228" s="914"/>
      <c r="M228" s="914"/>
      <c r="N228" s="914"/>
      <c r="O228" s="914"/>
      <c r="P228" s="914"/>
      <c r="Q228" s="484"/>
    </row>
    <row r="229" spans="1:17" s="95" customFormat="1" ht="15.75" hidden="1" customHeight="1" outlineLevel="1">
      <c r="A229" s="484"/>
      <c r="B229" s="917"/>
      <c r="C229" s="926"/>
      <c r="D229" s="922"/>
      <c r="E229" s="922"/>
      <c r="F229" s="924"/>
      <c r="G229" s="92"/>
      <c r="H229" s="90"/>
      <c r="I229" s="922"/>
      <c r="J229" s="915"/>
      <c r="K229" s="915"/>
      <c r="L229" s="915"/>
      <c r="M229" s="915"/>
      <c r="N229" s="915"/>
      <c r="O229" s="915"/>
      <c r="P229" s="915"/>
      <c r="Q229" s="484"/>
    </row>
    <row r="230" spans="1:17" s="95" customFormat="1" ht="15.75" hidden="1" customHeight="1" outlineLevel="1">
      <c r="A230" s="484"/>
      <c r="B230" s="916">
        <v>73</v>
      </c>
      <c r="C230" s="925"/>
      <c r="D230" s="921"/>
      <c r="E230" s="921" t="s">
        <v>19</v>
      </c>
      <c r="F230" s="923" t="str">
        <f>VLOOKUP(E230,$S$14:$T$18,2,0)</f>
        <v>-</v>
      </c>
      <c r="G230" s="84"/>
      <c r="H230" s="82"/>
      <c r="I230" s="921"/>
      <c r="J230" s="913">
        <f t="shared" ref="J230" si="72">SUM(K230:O232)</f>
        <v>0</v>
      </c>
      <c r="K230" s="913"/>
      <c r="L230" s="913"/>
      <c r="M230" s="913"/>
      <c r="N230" s="913"/>
      <c r="O230" s="913"/>
      <c r="P230" s="913"/>
      <c r="Q230" s="484"/>
    </row>
    <row r="231" spans="1:17" s="95" customFormat="1" ht="15.75" hidden="1" customHeight="1" outlineLevel="1">
      <c r="A231" s="484"/>
      <c r="B231" s="916"/>
      <c r="C231" s="925"/>
      <c r="D231" s="921"/>
      <c r="E231" s="921"/>
      <c r="F231" s="923"/>
      <c r="G231" s="87"/>
      <c r="H231" s="82"/>
      <c r="I231" s="921"/>
      <c r="J231" s="914"/>
      <c r="K231" s="914"/>
      <c r="L231" s="914"/>
      <c r="M231" s="914"/>
      <c r="N231" s="914"/>
      <c r="O231" s="914"/>
      <c r="P231" s="914"/>
      <c r="Q231" s="484"/>
    </row>
    <row r="232" spans="1:17" s="95" customFormat="1" ht="15.75" hidden="1" customHeight="1" outlineLevel="1">
      <c r="A232" s="484"/>
      <c r="B232" s="917"/>
      <c r="C232" s="926"/>
      <c r="D232" s="922"/>
      <c r="E232" s="922"/>
      <c r="F232" s="924"/>
      <c r="G232" s="92"/>
      <c r="H232" s="90"/>
      <c r="I232" s="922"/>
      <c r="J232" s="915"/>
      <c r="K232" s="915"/>
      <c r="L232" s="915"/>
      <c r="M232" s="915"/>
      <c r="N232" s="915"/>
      <c r="O232" s="915"/>
      <c r="P232" s="915"/>
      <c r="Q232" s="484"/>
    </row>
    <row r="233" spans="1:17" s="95" customFormat="1" ht="15.75" hidden="1" customHeight="1" outlineLevel="1">
      <c r="A233" s="484"/>
      <c r="B233" s="916">
        <v>74</v>
      </c>
      <c r="C233" s="925"/>
      <c r="D233" s="921"/>
      <c r="E233" s="921" t="s">
        <v>19</v>
      </c>
      <c r="F233" s="923" t="str">
        <f>VLOOKUP(E233,$S$14:$T$18,2,0)</f>
        <v>-</v>
      </c>
      <c r="G233" s="84"/>
      <c r="H233" s="82"/>
      <c r="I233" s="921"/>
      <c r="J233" s="913">
        <f t="shared" ref="J233" si="73">SUM(K233:O235)</f>
        <v>0</v>
      </c>
      <c r="K233" s="913"/>
      <c r="L233" s="913"/>
      <c r="M233" s="913"/>
      <c r="N233" s="913"/>
      <c r="O233" s="913"/>
      <c r="P233" s="913"/>
      <c r="Q233" s="484"/>
    </row>
    <row r="234" spans="1:17" s="95" customFormat="1" ht="15.75" hidden="1" customHeight="1" outlineLevel="1">
      <c r="A234" s="484"/>
      <c r="B234" s="916"/>
      <c r="C234" s="925"/>
      <c r="D234" s="921"/>
      <c r="E234" s="921"/>
      <c r="F234" s="923"/>
      <c r="G234" s="87"/>
      <c r="H234" s="82"/>
      <c r="I234" s="921"/>
      <c r="J234" s="914"/>
      <c r="K234" s="914"/>
      <c r="L234" s="914"/>
      <c r="M234" s="914"/>
      <c r="N234" s="914"/>
      <c r="O234" s="914"/>
      <c r="P234" s="914"/>
      <c r="Q234" s="484"/>
    </row>
    <row r="235" spans="1:17" s="95" customFormat="1" ht="15.75" hidden="1" customHeight="1" outlineLevel="1">
      <c r="A235" s="484"/>
      <c r="B235" s="917"/>
      <c r="C235" s="926"/>
      <c r="D235" s="922"/>
      <c r="E235" s="922"/>
      <c r="F235" s="924"/>
      <c r="G235" s="92"/>
      <c r="H235" s="90"/>
      <c r="I235" s="922"/>
      <c r="J235" s="915"/>
      <c r="K235" s="915"/>
      <c r="L235" s="915"/>
      <c r="M235" s="915"/>
      <c r="N235" s="915"/>
      <c r="O235" s="915"/>
      <c r="P235" s="915"/>
      <c r="Q235" s="484"/>
    </row>
    <row r="236" spans="1:17" s="95" customFormat="1" ht="15.75" hidden="1" customHeight="1" outlineLevel="1">
      <c r="A236" s="484"/>
      <c r="B236" s="916">
        <v>75</v>
      </c>
      <c r="C236" s="925"/>
      <c r="D236" s="921"/>
      <c r="E236" s="921" t="s">
        <v>19</v>
      </c>
      <c r="F236" s="923" t="str">
        <f>VLOOKUP(E236,$S$14:$T$18,2,0)</f>
        <v>-</v>
      </c>
      <c r="G236" s="84"/>
      <c r="H236" s="82"/>
      <c r="I236" s="921"/>
      <c r="J236" s="913">
        <f t="shared" ref="J236" si="74">SUM(K236:O238)</f>
        <v>0</v>
      </c>
      <c r="K236" s="913"/>
      <c r="L236" s="913"/>
      <c r="M236" s="913"/>
      <c r="N236" s="913"/>
      <c r="O236" s="913"/>
      <c r="P236" s="913"/>
      <c r="Q236" s="484"/>
    </row>
    <row r="237" spans="1:17" s="95" customFormat="1" ht="15.75" hidden="1" customHeight="1" outlineLevel="1">
      <c r="A237" s="484"/>
      <c r="B237" s="916"/>
      <c r="C237" s="925"/>
      <c r="D237" s="921"/>
      <c r="E237" s="921"/>
      <c r="F237" s="923"/>
      <c r="G237" s="87"/>
      <c r="H237" s="82"/>
      <c r="I237" s="921"/>
      <c r="J237" s="914"/>
      <c r="K237" s="914"/>
      <c r="L237" s="914"/>
      <c r="M237" s="914"/>
      <c r="N237" s="914"/>
      <c r="O237" s="914"/>
      <c r="P237" s="914"/>
      <c r="Q237" s="484"/>
    </row>
    <row r="238" spans="1:17" s="95" customFormat="1" ht="15.75" hidden="1" customHeight="1" outlineLevel="1">
      <c r="A238" s="484"/>
      <c r="B238" s="917"/>
      <c r="C238" s="926"/>
      <c r="D238" s="922"/>
      <c r="E238" s="922"/>
      <c r="F238" s="924"/>
      <c r="G238" s="92"/>
      <c r="H238" s="90"/>
      <c r="I238" s="922"/>
      <c r="J238" s="915"/>
      <c r="K238" s="915"/>
      <c r="L238" s="915"/>
      <c r="M238" s="915"/>
      <c r="N238" s="915"/>
      <c r="O238" s="915"/>
      <c r="P238" s="915"/>
      <c r="Q238" s="484"/>
    </row>
    <row r="239" spans="1:17" s="95" customFormat="1" ht="15.75" hidden="1" customHeight="1" outlineLevel="1">
      <c r="A239" s="484"/>
      <c r="B239" s="916">
        <v>76</v>
      </c>
      <c r="C239" s="925"/>
      <c r="D239" s="921"/>
      <c r="E239" s="921" t="s">
        <v>19</v>
      </c>
      <c r="F239" s="923" t="str">
        <f>VLOOKUP(E239,$S$14:$T$18,2,0)</f>
        <v>-</v>
      </c>
      <c r="G239" s="84"/>
      <c r="H239" s="82"/>
      <c r="I239" s="921"/>
      <c r="J239" s="913">
        <f t="shared" ref="J239" si="75">SUM(K239:O241)</f>
        <v>0</v>
      </c>
      <c r="K239" s="913"/>
      <c r="L239" s="913"/>
      <c r="M239" s="913"/>
      <c r="N239" s="913"/>
      <c r="O239" s="913"/>
      <c r="P239" s="913"/>
      <c r="Q239" s="484"/>
    </row>
    <row r="240" spans="1:17" s="95" customFormat="1" ht="15.75" hidden="1" customHeight="1" outlineLevel="1">
      <c r="A240" s="484"/>
      <c r="B240" s="916"/>
      <c r="C240" s="925"/>
      <c r="D240" s="921"/>
      <c r="E240" s="921"/>
      <c r="F240" s="923"/>
      <c r="G240" s="87"/>
      <c r="H240" s="82"/>
      <c r="I240" s="921"/>
      <c r="J240" s="914"/>
      <c r="K240" s="914"/>
      <c r="L240" s="914"/>
      <c r="M240" s="914"/>
      <c r="N240" s="914"/>
      <c r="O240" s="914"/>
      <c r="P240" s="914"/>
      <c r="Q240" s="484"/>
    </row>
    <row r="241" spans="1:17" s="95" customFormat="1" ht="15.75" hidden="1" customHeight="1" outlineLevel="1">
      <c r="A241" s="484"/>
      <c r="B241" s="917"/>
      <c r="C241" s="926"/>
      <c r="D241" s="922"/>
      <c r="E241" s="922"/>
      <c r="F241" s="924"/>
      <c r="G241" s="92"/>
      <c r="H241" s="90"/>
      <c r="I241" s="922"/>
      <c r="J241" s="915"/>
      <c r="K241" s="915"/>
      <c r="L241" s="915"/>
      <c r="M241" s="915"/>
      <c r="N241" s="915"/>
      <c r="O241" s="915"/>
      <c r="P241" s="915"/>
      <c r="Q241" s="484"/>
    </row>
    <row r="242" spans="1:17" s="95" customFormat="1" ht="15.75" hidden="1" customHeight="1" outlineLevel="1">
      <c r="A242" s="484"/>
      <c r="B242" s="916">
        <v>77</v>
      </c>
      <c r="C242" s="925"/>
      <c r="D242" s="921"/>
      <c r="E242" s="921" t="s">
        <v>19</v>
      </c>
      <c r="F242" s="923" t="str">
        <f>VLOOKUP(E242,$S$14:$T$18,2,0)</f>
        <v>-</v>
      </c>
      <c r="G242" s="84"/>
      <c r="H242" s="82"/>
      <c r="I242" s="921"/>
      <c r="J242" s="913">
        <f t="shared" ref="J242" si="76">SUM(K242:O244)</f>
        <v>0</v>
      </c>
      <c r="K242" s="913"/>
      <c r="L242" s="913"/>
      <c r="M242" s="913"/>
      <c r="N242" s="913"/>
      <c r="O242" s="913"/>
      <c r="P242" s="913"/>
      <c r="Q242" s="484"/>
    </row>
    <row r="243" spans="1:17" s="95" customFormat="1" ht="15.75" hidden="1" customHeight="1" outlineLevel="1">
      <c r="A243" s="484"/>
      <c r="B243" s="916"/>
      <c r="C243" s="925"/>
      <c r="D243" s="921"/>
      <c r="E243" s="921"/>
      <c r="F243" s="923"/>
      <c r="G243" s="87"/>
      <c r="H243" s="82"/>
      <c r="I243" s="921"/>
      <c r="J243" s="914"/>
      <c r="K243" s="914"/>
      <c r="L243" s="914"/>
      <c r="M243" s="914"/>
      <c r="N243" s="914"/>
      <c r="O243" s="914"/>
      <c r="P243" s="914"/>
      <c r="Q243" s="484"/>
    </row>
    <row r="244" spans="1:17" s="95" customFormat="1" ht="15.75" hidden="1" customHeight="1" outlineLevel="1">
      <c r="A244" s="484"/>
      <c r="B244" s="917"/>
      <c r="C244" s="926"/>
      <c r="D244" s="922"/>
      <c r="E244" s="922"/>
      <c r="F244" s="924"/>
      <c r="G244" s="92"/>
      <c r="H244" s="90"/>
      <c r="I244" s="922"/>
      <c r="J244" s="915"/>
      <c r="K244" s="915"/>
      <c r="L244" s="915"/>
      <c r="M244" s="915"/>
      <c r="N244" s="915"/>
      <c r="O244" s="915"/>
      <c r="P244" s="915"/>
      <c r="Q244" s="484"/>
    </row>
    <row r="245" spans="1:17" s="95" customFormat="1" ht="15.75" hidden="1" customHeight="1" outlineLevel="1">
      <c r="A245" s="484"/>
      <c r="B245" s="916">
        <v>78</v>
      </c>
      <c r="C245" s="925"/>
      <c r="D245" s="921"/>
      <c r="E245" s="921" t="s">
        <v>19</v>
      </c>
      <c r="F245" s="923" t="str">
        <f>VLOOKUP(E245,$S$14:$T$18,2,0)</f>
        <v>-</v>
      </c>
      <c r="G245" s="84"/>
      <c r="H245" s="82"/>
      <c r="I245" s="921"/>
      <c r="J245" s="913">
        <f t="shared" ref="J245" si="77">SUM(K245:O247)</f>
        <v>0</v>
      </c>
      <c r="K245" s="913"/>
      <c r="L245" s="913"/>
      <c r="M245" s="913"/>
      <c r="N245" s="913"/>
      <c r="O245" s="913"/>
      <c r="P245" s="913"/>
      <c r="Q245" s="484"/>
    </row>
    <row r="246" spans="1:17" s="95" customFormat="1" ht="15.75" hidden="1" customHeight="1" outlineLevel="1">
      <c r="A246" s="484"/>
      <c r="B246" s="916"/>
      <c r="C246" s="925"/>
      <c r="D246" s="921"/>
      <c r="E246" s="921"/>
      <c r="F246" s="923"/>
      <c r="G246" s="87"/>
      <c r="H246" s="82"/>
      <c r="I246" s="921"/>
      <c r="J246" s="914"/>
      <c r="K246" s="914"/>
      <c r="L246" s="914"/>
      <c r="M246" s="914"/>
      <c r="N246" s="914"/>
      <c r="O246" s="914"/>
      <c r="P246" s="914"/>
      <c r="Q246" s="484"/>
    </row>
    <row r="247" spans="1:17" s="95" customFormat="1" ht="15.75" hidden="1" customHeight="1" outlineLevel="1">
      <c r="A247" s="484"/>
      <c r="B247" s="917"/>
      <c r="C247" s="926"/>
      <c r="D247" s="922"/>
      <c r="E247" s="922"/>
      <c r="F247" s="924"/>
      <c r="G247" s="92"/>
      <c r="H247" s="90"/>
      <c r="I247" s="922"/>
      <c r="J247" s="915"/>
      <c r="K247" s="915"/>
      <c r="L247" s="915"/>
      <c r="M247" s="915"/>
      <c r="N247" s="915"/>
      <c r="O247" s="915"/>
      <c r="P247" s="915"/>
      <c r="Q247" s="484"/>
    </row>
    <row r="248" spans="1:17" s="95" customFormat="1" ht="15.75" hidden="1" customHeight="1" outlineLevel="1">
      <c r="A248" s="484"/>
      <c r="B248" s="916">
        <v>79</v>
      </c>
      <c r="C248" s="925"/>
      <c r="D248" s="921"/>
      <c r="E248" s="921" t="s">
        <v>19</v>
      </c>
      <c r="F248" s="923" t="str">
        <f>VLOOKUP(E248,$S$14:$T$18,2,0)</f>
        <v>-</v>
      </c>
      <c r="G248" s="84"/>
      <c r="H248" s="82"/>
      <c r="I248" s="921"/>
      <c r="J248" s="913">
        <f t="shared" ref="J248" si="78">SUM(K248:O250)</f>
        <v>0</v>
      </c>
      <c r="K248" s="913"/>
      <c r="L248" s="913"/>
      <c r="M248" s="913"/>
      <c r="N248" s="913"/>
      <c r="O248" s="913"/>
      <c r="P248" s="913"/>
      <c r="Q248" s="484"/>
    </row>
    <row r="249" spans="1:17" s="95" customFormat="1" ht="15.75" hidden="1" customHeight="1" outlineLevel="1">
      <c r="A249" s="484"/>
      <c r="B249" s="916"/>
      <c r="C249" s="925"/>
      <c r="D249" s="921"/>
      <c r="E249" s="921"/>
      <c r="F249" s="923"/>
      <c r="G249" s="87"/>
      <c r="H249" s="82"/>
      <c r="I249" s="921"/>
      <c r="J249" s="914"/>
      <c r="K249" s="914"/>
      <c r="L249" s="914"/>
      <c r="M249" s="914"/>
      <c r="N249" s="914"/>
      <c r="O249" s="914"/>
      <c r="P249" s="914"/>
      <c r="Q249" s="484"/>
    </row>
    <row r="250" spans="1:17" s="95" customFormat="1" ht="15.75" hidden="1" customHeight="1" outlineLevel="1">
      <c r="A250" s="484"/>
      <c r="B250" s="917"/>
      <c r="C250" s="926"/>
      <c r="D250" s="922"/>
      <c r="E250" s="922"/>
      <c r="F250" s="924"/>
      <c r="G250" s="92"/>
      <c r="H250" s="90"/>
      <c r="I250" s="922"/>
      <c r="J250" s="915"/>
      <c r="K250" s="915"/>
      <c r="L250" s="915"/>
      <c r="M250" s="915"/>
      <c r="N250" s="915"/>
      <c r="O250" s="915"/>
      <c r="P250" s="915"/>
      <c r="Q250" s="484"/>
    </row>
    <row r="251" spans="1:17" s="95" customFormat="1" ht="15.75" hidden="1" customHeight="1" outlineLevel="1">
      <c r="A251" s="484"/>
      <c r="B251" s="916">
        <v>80</v>
      </c>
      <c r="C251" s="925"/>
      <c r="D251" s="921"/>
      <c r="E251" s="921" t="s">
        <v>19</v>
      </c>
      <c r="F251" s="923" t="str">
        <f>VLOOKUP(E251,$S$14:$T$18,2,0)</f>
        <v>-</v>
      </c>
      <c r="G251" s="84"/>
      <c r="H251" s="82"/>
      <c r="I251" s="921"/>
      <c r="J251" s="913">
        <f t="shared" ref="J251" si="79">SUM(K251:O253)</f>
        <v>0</v>
      </c>
      <c r="K251" s="913"/>
      <c r="L251" s="913"/>
      <c r="M251" s="913"/>
      <c r="N251" s="913"/>
      <c r="O251" s="913"/>
      <c r="P251" s="913"/>
      <c r="Q251" s="484"/>
    </row>
    <row r="252" spans="1:17" s="95" customFormat="1" ht="15.75" hidden="1" customHeight="1" outlineLevel="1">
      <c r="A252" s="484"/>
      <c r="B252" s="916"/>
      <c r="C252" s="925"/>
      <c r="D252" s="921"/>
      <c r="E252" s="921"/>
      <c r="F252" s="923"/>
      <c r="G252" s="87"/>
      <c r="H252" s="82"/>
      <c r="I252" s="921"/>
      <c r="J252" s="914"/>
      <c r="K252" s="914"/>
      <c r="L252" s="914"/>
      <c r="M252" s="914"/>
      <c r="N252" s="914"/>
      <c r="O252" s="914"/>
      <c r="P252" s="914"/>
      <c r="Q252" s="484"/>
    </row>
    <row r="253" spans="1:17" s="95" customFormat="1" ht="15.75" hidden="1" customHeight="1" outlineLevel="1">
      <c r="A253" s="484"/>
      <c r="B253" s="917"/>
      <c r="C253" s="926"/>
      <c r="D253" s="922"/>
      <c r="E253" s="922"/>
      <c r="F253" s="924"/>
      <c r="G253" s="92"/>
      <c r="H253" s="90"/>
      <c r="I253" s="922"/>
      <c r="J253" s="915"/>
      <c r="K253" s="915"/>
      <c r="L253" s="915"/>
      <c r="M253" s="915"/>
      <c r="N253" s="915"/>
      <c r="O253" s="915"/>
      <c r="P253" s="915"/>
      <c r="Q253" s="484"/>
    </row>
    <row r="254" spans="1:17" s="95" customFormat="1" ht="15.75" hidden="1" customHeight="1" outlineLevel="1">
      <c r="A254" s="484"/>
      <c r="B254" s="916">
        <v>81</v>
      </c>
      <c r="C254" s="925"/>
      <c r="D254" s="921"/>
      <c r="E254" s="921" t="s">
        <v>19</v>
      </c>
      <c r="F254" s="923" t="str">
        <f>VLOOKUP(E254,$S$14:$T$18,2,0)</f>
        <v>-</v>
      </c>
      <c r="G254" s="84"/>
      <c r="H254" s="82"/>
      <c r="I254" s="921"/>
      <c r="J254" s="913">
        <f t="shared" ref="J254" si="80">SUM(K254:O256)</f>
        <v>0</v>
      </c>
      <c r="K254" s="913"/>
      <c r="L254" s="913"/>
      <c r="M254" s="913"/>
      <c r="N254" s="913"/>
      <c r="O254" s="913"/>
      <c r="P254" s="913"/>
      <c r="Q254" s="484"/>
    </row>
    <row r="255" spans="1:17" s="95" customFormat="1" ht="15.75" hidden="1" customHeight="1" outlineLevel="1">
      <c r="A255" s="484"/>
      <c r="B255" s="916"/>
      <c r="C255" s="925"/>
      <c r="D255" s="921"/>
      <c r="E255" s="921"/>
      <c r="F255" s="923"/>
      <c r="G255" s="87"/>
      <c r="H255" s="82"/>
      <c r="I255" s="921"/>
      <c r="J255" s="914"/>
      <c r="K255" s="914"/>
      <c r="L255" s="914"/>
      <c r="M255" s="914"/>
      <c r="N255" s="914"/>
      <c r="O255" s="914"/>
      <c r="P255" s="914"/>
      <c r="Q255" s="484"/>
    </row>
    <row r="256" spans="1:17" s="95" customFormat="1" ht="15.75" hidden="1" customHeight="1" outlineLevel="1">
      <c r="A256" s="484"/>
      <c r="B256" s="917"/>
      <c r="C256" s="926"/>
      <c r="D256" s="922"/>
      <c r="E256" s="922"/>
      <c r="F256" s="924"/>
      <c r="G256" s="92"/>
      <c r="H256" s="90"/>
      <c r="I256" s="922"/>
      <c r="J256" s="915"/>
      <c r="K256" s="915"/>
      <c r="L256" s="915"/>
      <c r="M256" s="915"/>
      <c r="N256" s="915"/>
      <c r="O256" s="915"/>
      <c r="P256" s="915"/>
      <c r="Q256" s="484"/>
    </row>
    <row r="257" spans="1:17" s="95" customFormat="1" ht="15.75" hidden="1" customHeight="1" outlineLevel="1">
      <c r="A257" s="484"/>
      <c r="B257" s="916">
        <v>82</v>
      </c>
      <c r="C257" s="925"/>
      <c r="D257" s="921"/>
      <c r="E257" s="921" t="s">
        <v>19</v>
      </c>
      <c r="F257" s="923" t="str">
        <f>VLOOKUP(E257,$S$14:$T$18,2,0)</f>
        <v>-</v>
      </c>
      <c r="G257" s="84"/>
      <c r="H257" s="82"/>
      <c r="I257" s="921"/>
      <c r="J257" s="913">
        <f t="shared" ref="J257" si="81">SUM(K257:O259)</f>
        <v>0</v>
      </c>
      <c r="K257" s="913"/>
      <c r="L257" s="913"/>
      <c r="M257" s="913"/>
      <c r="N257" s="913"/>
      <c r="O257" s="913"/>
      <c r="P257" s="913"/>
      <c r="Q257" s="484"/>
    </row>
    <row r="258" spans="1:17" s="95" customFormat="1" ht="15.75" hidden="1" customHeight="1" outlineLevel="1">
      <c r="A258" s="484"/>
      <c r="B258" s="916"/>
      <c r="C258" s="925"/>
      <c r="D258" s="921"/>
      <c r="E258" s="921"/>
      <c r="F258" s="923"/>
      <c r="G258" s="87"/>
      <c r="H258" s="82"/>
      <c r="I258" s="921"/>
      <c r="J258" s="914"/>
      <c r="K258" s="914"/>
      <c r="L258" s="914"/>
      <c r="M258" s="914"/>
      <c r="N258" s="914"/>
      <c r="O258" s="914"/>
      <c r="P258" s="914"/>
      <c r="Q258" s="484"/>
    </row>
    <row r="259" spans="1:17" s="95" customFormat="1" ht="15.75" hidden="1" customHeight="1" outlineLevel="1">
      <c r="A259" s="484"/>
      <c r="B259" s="917"/>
      <c r="C259" s="926"/>
      <c r="D259" s="922"/>
      <c r="E259" s="922"/>
      <c r="F259" s="924"/>
      <c r="G259" s="92"/>
      <c r="H259" s="90"/>
      <c r="I259" s="922"/>
      <c r="J259" s="915"/>
      <c r="K259" s="915"/>
      <c r="L259" s="915"/>
      <c r="M259" s="915"/>
      <c r="N259" s="915"/>
      <c r="O259" s="915"/>
      <c r="P259" s="915"/>
      <c r="Q259" s="484"/>
    </row>
    <row r="260" spans="1:17" s="95" customFormat="1" ht="15.75" hidden="1" customHeight="1" outlineLevel="1">
      <c r="A260" s="484"/>
      <c r="B260" s="916">
        <v>83</v>
      </c>
      <c r="C260" s="925"/>
      <c r="D260" s="921"/>
      <c r="E260" s="921" t="s">
        <v>19</v>
      </c>
      <c r="F260" s="923" t="str">
        <f>VLOOKUP(E260,$S$14:$T$18,2,0)</f>
        <v>-</v>
      </c>
      <c r="G260" s="84"/>
      <c r="H260" s="82"/>
      <c r="I260" s="921"/>
      <c r="J260" s="913">
        <f t="shared" ref="J260" si="82">SUM(K260:O262)</f>
        <v>0</v>
      </c>
      <c r="K260" s="913"/>
      <c r="L260" s="913"/>
      <c r="M260" s="913"/>
      <c r="N260" s="913"/>
      <c r="O260" s="913"/>
      <c r="P260" s="913"/>
      <c r="Q260" s="484"/>
    </row>
    <row r="261" spans="1:17" s="95" customFormat="1" ht="15.75" hidden="1" customHeight="1" outlineLevel="1">
      <c r="A261" s="484"/>
      <c r="B261" s="916"/>
      <c r="C261" s="925"/>
      <c r="D261" s="921"/>
      <c r="E261" s="921"/>
      <c r="F261" s="923"/>
      <c r="G261" s="87"/>
      <c r="H261" s="82"/>
      <c r="I261" s="921"/>
      <c r="J261" s="914"/>
      <c r="K261" s="914"/>
      <c r="L261" s="914"/>
      <c r="M261" s="914"/>
      <c r="N261" s="914"/>
      <c r="O261" s="914"/>
      <c r="P261" s="914"/>
      <c r="Q261" s="484"/>
    </row>
    <row r="262" spans="1:17" s="95" customFormat="1" ht="15.75" hidden="1" customHeight="1" outlineLevel="1">
      <c r="A262" s="484"/>
      <c r="B262" s="917"/>
      <c r="C262" s="926"/>
      <c r="D262" s="922"/>
      <c r="E262" s="922"/>
      <c r="F262" s="924"/>
      <c r="G262" s="92"/>
      <c r="H262" s="90"/>
      <c r="I262" s="922"/>
      <c r="J262" s="915"/>
      <c r="K262" s="915"/>
      <c r="L262" s="915"/>
      <c r="M262" s="915"/>
      <c r="N262" s="915"/>
      <c r="O262" s="915"/>
      <c r="P262" s="915"/>
      <c r="Q262" s="484"/>
    </row>
    <row r="263" spans="1:17" s="95" customFormat="1" ht="15.75" hidden="1" customHeight="1" outlineLevel="1">
      <c r="A263" s="484"/>
      <c r="B263" s="916">
        <v>84</v>
      </c>
      <c r="C263" s="925"/>
      <c r="D263" s="921"/>
      <c r="E263" s="921" t="s">
        <v>19</v>
      </c>
      <c r="F263" s="923" t="str">
        <f>VLOOKUP(E263,$S$14:$T$18,2,0)</f>
        <v>-</v>
      </c>
      <c r="G263" s="84"/>
      <c r="H263" s="82"/>
      <c r="I263" s="921"/>
      <c r="J263" s="913">
        <f t="shared" ref="J263" si="83">SUM(K263:O265)</f>
        <v>0</v>
      </c>
      <c r="K263" s="913"/>
      <c r="L263" s="913"/>
      <c r="M263" s="913"/>
      <c r="N263" s="913"/>
      <c r="O263" s="913"/>
      <c r="P263" s="913"/>
      <c r="Q263" s="484"/>
    </row>
    <row r="264" spans="1:17" s="95" customFormat="1" ht="15.75" hidden="1" customHeight="1" outlineLevel="1">
      <c r="A264" s="484"/>
      <c r="B264" s="916"/>
      <c r="C264" s="925"/>
      <c r="D264" s="921"/>
      <c r="E264" s="921"/>
      <c r="F264" s="923"/>
      <c r="G264" s="87"/>
      <c r="H264" s="82"/>
      <c r="I264" s="921"/>
      <c r="J264" s="914"/>
      <c r="K264" s="914"/>
      <c r="L264" s="914"/>
      <c r="M264" s="914"/>
      <c r="N264" s="914"/>
      <c r="O264" s="914"/>
      <c r="P264" s="914"/>
      <c r="Q264" s="484"/>
    </row>
    <row r="265" spans="1:17" s="95" customFormat="1" ht="15.75" hidden="1" customHeight="1" outlineLevel="1">
      <c r="A265" s="484"/>
      <c r="B265" s="917"/>
      <c r="C265" s="926"/>
      <c r="D265" s="922"/>
      <c r="E265" s="922"/>
      <c r="F265" s="924"/>
      <c r="G265" s="92"/>
      <c r="H265" s="90"/>
      <c r="I265" s="922"/>
      <c r="J265" s="915"/>
      <c r="K265" s="915"/>
      <c r="L265" s="915"/>
      <c r="M265" s="915"/>
      <c r="N265" s="915"/>
      <c r="O265" s="915"/>
      <c r="P265" s="915"/>
      <c r="Q265" s="484"/>
    </row>
    <row r="266" spans="1:17" s="95" customFormat="1" ht="15.75" hidden="1" customHeight="1" outlineLevel="1">
      <c r="A266" s="484"/>
      <c r="B266" s="916">
        <v>85</v>
      </c>
      <c r="C266" s="925"/>
      <c r="D266" s="921"/>
      <c r="E266" s="921" t="s">
        <v>19</v>
      </c>
      <c r="F266" s="923" t="str">
        <f>VLOOKUP(E266,$S$14:$T$18,2,0)</f>
        <v>-</v>
      </c>
      <c r="G266" s="84"/>
      <c r="H266" s="82"/>
      <c r="I266" s="921"/>
      <c r="J266" s="913">
        <f t="shared" ref="J266" si="84">SUM(K266:O268)</f>
        <v>0</v>
      </c>
      <c r="K266" s="913"/>
      <c r="L266" s="913"/>
      <c r="M266" s="913"/>
      <c r="N266" s="913"/>
      <c r="O266" s="913"/>
      <c r="P266" s="913"/>
      <c r="Q266" s="484"/>
    </row>
    <row r="267" spans="1:17" s="95" customFormat="1" ht="15.75" hidden="1" customHeight="1" outlineLevel="1">
      <c r="A267" s="484"/>
      <c r="B267" s="916"/>
      <c r="C267" s="925"/>
      <c r="D267" s="921"/>
      <c r="E267" s="921"/>
      <c r="F267" s="923"/>
      <c r="G267" s="87"/>
      <c r="H267" s="82"/>
      <c r="I267" s="921"/>
      <c r="J267" s="914"/>
      <c r="K267" s="914"/>
      <c r="L267" s="914"/>
      <c r="M267" s="914"/>
      <c r="N267" s="914"/>
      <c r="O267" s="914"/>
      <c r="P267" s="914"/>
      <c r="Q267" s="484"/>
    </row>
    <row r="268" spans="1:17" s="95" customFormat="1" ht="15.75" hidden="1" customHeight="1" outlineLevel="1">
      <c r="A268" s="484"/>
      <c r="B268" s="917"/>
      <c r="C268" s="926"/>
      <c r="D268" s="922"/>
      <c r="E268" s="922"/>
      <c r="F268" s="924"/>
      <c r="G268" s="92"/>
      <c r="H268" s="90"/>
      <c r="I268" s="922"/>
      <c r="J268" s="915"/>
      <c r="K268" s="915"/>
      <c r="L268" s="915"/>
      <c r="M268" s="915"/>
      <c r="N268" s="915"/>
      <c r="O268" s="915"/>
      <c r="P268" s="915"/>
      <c r="Q268" s="484"/>
    </row>
    <row r="269" spans="1:17" s="95" customFormat="1" ht="15.75" hidden="1" customHeight="1" outlineLevel="1">
      <c r="A269" s="484"/>
      <c r="B269" s="916">
        <v>86</v>
      </c>
      <c r="C269" s="925"/>
      <c r="D269" s="921"/>
      <c r="E269" s="921" t="s">
        <v>19</v>
      </c>
      <c r="F269" s="923" t="str">
        <f>VLOOKUP(E269,$S$14:$T$18,2,0)</f>
        <v>-</v>
      </c>
      <c r="G269" s="84"/>
      <c r="H269" s="82"/>
      <c r="I269" s="921"/>
      <c r="J269" s="913">
        <f t="shared" ref="J269" si="85">SUM(K269:O271)</f>
        <v>0</v>
      </c>
      <c r="K269" s="913"/>
      <c r="L269" s="913"/>
      <c r="M269" s="913"/>
      <c r="N269" s="913"/>
      <c r="O269" s="913"/>
      <c r="P269" s="913"/>
      <c r="Q269" s="484"/>
    </row>
    <row r="270" spans="1:17" s="95" customFormat="1" ht="15.75" hidden="1" customHeight="1" outlineLevel="1">
      <c r="A270" s="484"/>
      <c r="B270" s="916"/>
      <c r="C270" s="925"/>
      <c r="D270" s="921"/>
      <c r="E270" s="921"/>
      <c r="F270" s="923"/>
      <c r="G270" s="87"/>
      <c r="H270" s="82"/>
      <c r="I270" s="921"/>
      <c r="J270" s="914"/>
      <c r="K270" s="914"/>
      <c r="L270" s="914"/>
      <c r="M270" s="914"/>
      <c r="N270" s="914"/>
      <c r="O270" s="914"/>
      <c r="P270" s="914"/>
      <c r="Q270" s="484"/>
    </row>
    <row r="271" spans="1:17" s="95" customFormat="1" ht="15.75" hidden="1" customHeight="1" outlineLevel="1">
      <c r="A271" s="484"/>
      <c r="B271" s="917"/>
      <c r="C271" s="926"/>
      <c r="D271" s="922"/>
      <c r="E271" s="922"/>
      <c r="F271" s="924"/>
      <c r="G271" s="92"/>
      <c r="H271" s="90"/>
      <c r="I271" s="922"/>
      <c r="J271" s="915"/>
      <c r="K271" s="915"/>
      <c r="L271" s="915"/>
      <c r="M271" s="915"/>
      <c r="N271" s="915"/>
      <c r="O271" s="915"/>
      <c r="P271" s="915"/>
      <c r="Q271" s="484"/>
    </row>
    <row r="272" spans="1:17" s="95" customFormat="1" ht="15.75" hidden="1" customHeight="1" outlineLevel="1">
      <c r="A272" s="484"/>
      <c r="B272" s="916">
        <v>87</v>
      </c>
      <c r="C272" s="925"/>
      <c r="D272" s="921"/>
      <c r="E272" s="921" t="s">
        <v>19</v>
      </c>
      <c r="F272" s="923" t="str">
        <f>VLOOKUP(E272,$S$14:$T$18,2,0)</f>
        <v>-</v>
      </c>
      <c r="G272" s="84"/>
      <c r="H272" s="82"/>
      <c r="I272" s="921"/>
      <c r="J272" s="913">
        <f t="shared" ref="J272" si="86">SUM(K272:O274)</f>
        <v>0</v>
      </c>
      <c r="K272" s="913"/>
      <c r="L272" s="913"/>
      <c r="M272" s="913"/>
      <c r="N272" s="913"/>
      <c r="O272" s="913"/>
      <c r="P272" s="913"/>
      <c r="Q272" s="484"/>
    </row>
    <row r="273" spans="1:17" s="95" customFormat="1" ht="15.75" hidden="1" customHeight="1" outlineLevel="1">
      <c r="A273" s="484"/>
      <c r="B273" s="916"/>
      <c r="C273" s="925"/>
      <c r="D273" s="921"/>
      <c r="E273" s="921"/>
      <c r="F273" s="923"/>
      <c r="G273" s="87"/>
      <c r="H273" s="82"/>
      <c r="I273" s="921"/>
      <c r="J273" s="914"/>
      <c r="K273" s="914"/>
      <c r="L273" s="914"/>
      <c r="M273" s="914"/>
      <c r="N273" s="914"/>
      <c r="O273" s="914"/>
      <c r="P273" s="914"/>
      <c r="Q273" s="484"/>
    </row>
    <row r="274" spans="1:17" s="95" customFormat="1" ht="15.75" hidden="1" customHeight="1" outlineLevel="1">
      <c r="A274" s="484"/>
      <c r="B274" s="917"/>
      <c r="C274" s="926"/>
      <c r="D274" s="922"/>
      <c r="E274" s="922"/>
      <c r="F274" s="924"/>
      <c r="G274" s="92"/>
      <c r="H274" s="90"/>
      <c r="I274" s="922"/>
      <c r="J274" s="915"/>
      <c r="K274" s="915"/>
      <c r="L274" s="915"/>
      <c r="M274" s="915"/>
      <c r="N274" s="915"/>
      <c r="O274" s="915"/>
      <c r="P274" s="915"/>
      <c r="Q274" s="484"/>
    </row>
    <row r="275" spans="1:17" s="95" customFormat="1" ht="15.75" hidden="1" customHeight="1" outlineLevel="1">
      <c r="A275" s="484"/>
      <c r="B275" s="916">
        <v>88</v>
      </c>
      <c r="C275" s="925"/>
      <c r="D275" s="921"/>
      <c r="E275" s="921" t="s">
        <v>19</v>
      </c>
      <c r="F275" s="923" t="str">
        <f>VLOOKUP(E275,$S$14:$T$18,2,0)</f>
        <v>-</v>
      </c>
      <c r="G275" s="84"/>
      <c r="H275" s="82"/>
      <c r="I275" s="921"/>
      <c r="J275" s="913">
        <f t="shared" ref="J275" si="87">SUM(K275:O277)</f>
        <v>0</v>
      </c>
      <c r="K275" s="913"/>
      <c r="L275" s="913"/>
      <c r="M275" s="913"/>
      <c r="N275" s="913"/>
      <c r="O275" s="913"/>
      <c r="P275" s="913"/>
      <c r="Q275" s="484"/>
    </row>
    <row r="276" spans="1:17" s="95" customFormat="1" ht="15.75" hidden="1" customHeight="1" outlineLevel="1">
      <c r="A276" s="484"/>
      <c r="B276" s="916"/>
      <c r="C276" s="925"/>
      <c r="D276" s="921"/>
      <c r="E276" s="921"/>
      <c r="F276" s="923"/>
      <c r="G276" s="87"/>
      <c r="H276" s="82"/>
      <c r="I276" s="921"/>
      <c r="J276" s="914"/>
      <c r="K276" s="914"/>
      <c r="L276" s="914"/>
      <c r="M276" s="914"/>
      <c r="N276" s="914"/>
      <c r="O276" s="914"/>
      <c r="P276" s="914"/>
      <c r="Q276" s="484"/>
    </row>
    <row r="277" spans="1:17" s="95" customFormat="1" ht="15.75" hidden="1" customHeight="1" outlineLevel="1">
      <c r="A277" s="484"/>
      <c r="B277" s="917"/>
      <c r="C277" s="926"/>
      <c r="D277" s="922"/>
      <c r="E277" s="922"/>
      <c r="F277" s="924"/>
      <c r="G277" s="92"/>
      <c r="H277" s="90"/>
      <c r="I277" s="922"/>
      <c r="J277" s="915"/>
      <c r="K277" s="915"/>
      <c r="L277" s="915"/>
      <c r="M277" s="915"/>
      <c r="N277" s="915"/>
      <c r="O277" s="915"/>
      <c r="P277" s="915"/>
      <c r="Q277" s="484"/>
    </row>
    <row r="278" spans="1:17" s="95" customFormat="1" ht="15.75" hidden="1" customHeight="1" outlineLevel="1">
      <c r="A278" s="484"/>
      <c r="B278" s="916">
        <v>89</v>
      </c>
      <c r="C278" s="925"/>
      <c r="D278" s="921"/>
      <c r="E278" s="921" t="s">
        <v>19</v>
      </c>
      <c r="F278" s="923" t="str">
        <f>VLOOKUP(E278,$S$14:$T$18,2,0)</f>
        <v>-</v>
      </c>
      <c r="G278" s="84"/>
      <c r="H278" s="82"/>
      <c r="I278" s="921"/>
      <c r="J278" s="913">
        <f t="shared" ref="J278" si="88">SUM(K278:O280)</f>
        <v>0</v>
      </c>
      <c r="K278" s="913"/>
      <c r="L278" s="913"/>
      <c r="M278" s="913"/>
      <c r="N278" s="913"/>
      <c r="O278" s="913"/>
      <c r="P278" s="913"/>
      <c r="Q278" s="484"/>
    </row>
    <row r="279" spans="1:17" s="95" customFormat="1" ht="15.75" hidden="1" customHeight="1" outlineLevel="1">
      <c r="A279" s="484"/>
      <c r="B279" s="916"/>
      <c r="C279" s="925"/>
      <c r="D279" s="921"/>
      <c r="E279" s="921"/>
      <c r="F279" s="923"/>
      <c r="G279" s="87"/>
      <c r="H279" s="82"/>
      <c r="I279" s="921"/>
      <c r="J279" s="914"/>
      <c r="K279" s="914"/>
      <c r="L279" s="914"/>
      <c r="M279" s="914"/>
      <c r="N279" s="914"/>
      <c r="O279" s="914"/>
      <c r="P279" s="914"/>
      <c r="Q279" s="484"/>
    </row>
    <row r="280" spans="1:17" s="95" customFormat="1" ht="15.75" hidden="1" customHeight="1" outlineLevel="1">
      <c r="A280" s="484"/>
      <c r="B280" s="917"/>
      <c r="C280" s="926"/>
      <c r="D280" s="922"/>
      <c r="E280" s="922"/>
      <c r="F280" s="924"/>
      <c r="G280" s="92"/>
      <c r="H280" s="90"/>
      <c r="I280" s="922"/>
      <c r="J280" s="915"/>
      <c r="K280" s="915"/>
      <c r="L280" s="915"/>
      <c r="M280" s="915"/>
      <c r="N280" s="915"/>
      <c r="O280" s="915"/>
      <c r="P280" s="915"/>
      <c r="Q280" s="484"/>
    </row>
    <row r="281" spans="1:17" s="95" customFormat="1" ht="15.75" hidden="1" customHeight="1" outlineLevel="1">
      <c r="A281" s="484"/>
      <c r="B281" s="916">
        <v>90</v>
      </c>
      <c r="C281" s="925"/>
      <c r="D281" s="921"/>
      <c r="E281" s="921" t="s">
        <v>19</v>
      </c>
      <c r="F281" s="923" t="str">
        <f>VLOOKUP(E281,$S$14:$T$18,2,0)</f>
        <v>-</v>
      </c>
      <c r="G281" s="84"/>
      <c r="H281" s="82"/>
      <c r="I281" s="921"/>
      <c r="J281" s="913">
        <f t="shared" ref="J281" si="89">SUM(K281:O283)</f>
        <v>0</v>
      </c>
      <c r="K281" s="913"/>
      <c r="L281" s="913"/>
      <c r="M281" s="913"/>
      <c r="N281" s="913"/>
      <c r="O281" s="913"/>
      <c r="P281" s="913"/>
      <c r="Q281" s="484"/>
    </row>
    <row r="282" spans="1:17" s="95" customFormat="1" ht="15.75" hidden="1" customHeight="1" outlineLevel="1">
      <c r="A282" s="484"/>
      <c r="B282" s="916"/>
      <c r="C282" s="925"/>
      <c r="D282" s="921"/>
      <c r="E282" s="921"/>
      <c r="F282" s="923"/>
      <c r="G282" s="87"/>
      <c r="H282" s="82"/>
      <c r="I282" s="921"/>
      <c r="J282" s="914"/>
      <c r="K282" s="914"/>
      <c r="L282" s="914"/>
      <c r="M282" s="914"/>
      <c r="N282" s="914"/>
      <c r="O282" s="914"/>
      <c r="P282" s="914"/>
      <c r="Q282" s="484"/>
    </row>
    <row r="283" spans="1:17" s="95" customFormat="1" ht="15.75" hidden="1" customHeight="1" outlineLevel="1">
      <c r="A283" s="484"/>
      <c r="B283" s="917"/>
      <c r="C283" s="926"/>
      <c r="D283" s="922"/>
      <c r="E283" s="922"/>
      <c r="F283" s="924"/>
      <c r="G283" s="92"/>
      <c r="H283" s="90"/>
      <c r="I283" s="922"/>
      <c r="J283" s="915"/>
      <c r="K283" s="915"/>
      <c r="L283" s="915"/>
      <c r="M283" s="915"/>
      <c r="N283" s="915"/>
      <c r="O283" s="915"/>
      <c r="P283" s="915"/>
      <c r="Q283" s="484"/>
    </row>
    <row r="284" spans="1:17" s="95" customFormat="1" ht="15.75" hidden="1" customHeight="1" outlineLevel="1">
      <c r="A284" s="484"/>
      <c r="B284" s="916">
        <v>91</v>
      </c>
      <c r="C284" s="925"/>
      <c r="D284" s="921"/>
      <c r="E284" s="921" t="s">
        <v>19</v>
      </c>
      <c r="F284" s="923" t="str">
        <f>VLOOKUP(E284,$S$14:$T$18,2,0)</f>
        <v>-</v>
      </c>
      <c r="G284" s="84"/>
      <c r="H284" s="82"/>
      <c r="I284" s="921"/>
      <c r="J284" s="913">
        <f t="shared" ref="J284" si="90">SUM(K284:O286)</f>
        <v>0</v>
      </c>
      <c r="K284" s="913"/>
      <c r="L284" s="913"/>
      <c r="M284" s="913"/>
      <c r="N284" s="913"/>
      <c r="O284" s="913"/>
      <c r="P284" s="913"/>
      <c r="Q284" s="484"/>
    </row>
    <row r="285" spans="1:17" s="95" customFormat="1" ht="15.75" hidden="1" customHeight="1" outlineLevel="1">
      <c r="A285" s="484"/>
      <c r="B285" s="916"/>
      <c r="C285" s="925"/>
      <c r="D285" s="921"/>
      <c r="E285" s="921"/>
      <c r="F285" s="923"/>
      <c r="G285" s="87"/>
      <c r="H285" s="82"/>
      <c r="I285" s="921"/>
      <c r="J285" s="914"/>
      <c r="K285" s="914"/>
      <c r="L285" s="914"/>
      <c r="M285" s="914"/>
      <c r="N285" s="914"/>
      <c r="O285" s="914"/>
      <c r="P285" s="914"/>
      <c r="Q285" s="484"/>
    </row>
    <row r="286" spans="1:17" s="95" customFormat="1" ht="15.75" hidden="1" customHeight="1" outlineLevel="1">
      <c r="A286" s="484"/>
      <c r="B286" s="917"/>
      <c r="C286" s="926"/>
      <c r="D286" s="922"/>
      <c r="E286" s="922"/>
      <c r="F286" s="924"/>
      <c r="G286" s="92"/>
      <c r="H286" s="90"/>
      <c r="I286" s="922"/>
      <c r="J286" s="915"/>
      <c r="K286" s="915"/>
      <c r="L286" s="915"/>
      <c r="M286" s="915"/>
      <c r="N286" s="915"/>
      <c r="O286" s="915"/>
      <c r="P286" s="915"/>
      <c r="Q286" s="484"/>
    </row>
    <row r="287" spans="1:17" s="95" customFormat="1" ht="15.75" hidden="1" customHeight="1" outlineLevel="1">
      <c r="A287" s="484"/>
      <c r="B287" s="916">
        <v>92</v>
      </c>
      <c r="C287" s="925"/>
      <c r="D287" s="921"/>
      <c r="E287" s="921" t="s">
        <v>19</v>
      </c>
      <c r="F287" s="923" t="str">
        <f>VLOOKUP(E287,$S$14:$T$18,2,0)</f>
        <v>-</v>
      </c>
      <c r="G287" s="84"/>
      <c r="H287" s="82"/>
      <c r="I287" s="921"/>
      <c r="J287" s="913">
        <f t="shared" ref="J287" si="91">SUM(K287:O289)</f>
        <v>0</v>
      </c>
      <c r="K287" s="913"/>
      <c r="L287" s="913"/>
      <c r="M287" s="913"/>
      <c r="N287" s="913"/>
      <c r="O287" s="913"/>
      <c r="P287" s="913"/>
      <c r="Q287" s="484"/>
    </row>
    <row r="288" spans="1:17" s="95" customFormat="1" ht="15.75" hidden="1" customHeight="1" outlineLevel="1">
      <c r="A288" s="484"/>
      <c r="B288" s="916"/>
      <c r="C288" s="925"/>
      <c r="D288" s="921"/>
      <c r="E288" s="921"/>
      <c r="F288" s="923"/>
      <c r="G288" s="87"/>
      <c r="H288" s="82"/>
      <c r="I288" s="921"/>
      <c r="J288" s="914"/>
      <c r="K288" s="914"/>
      <c r="L288" s="914"/>
      <c r="M288" s="914"/>
      <c r="N288" s="914"/>
      <c r="O288" s="914"/>
      <c r="P288" s="914"/>
      <c r="Q288" s="484"/>
    </row>
    <row r="289" spans="1:17" s="95" customFormat="1" ht="15.75" hidden="1" customHeight="1" outlineLevel="1">
      <c r="A289" s="484"/>
      <c r="B289" s="917"/>
      <c r="C289" s="926"/>
      <c r="D289" s="922"/>
      <c r="E289" s="922"/>
      <c r="F289" s="924"/>
      <c r="G289" s="92"/>
      <c r="H289" s="90"/>
      <c r="I289" s="922"/>
      <c r="J289" s="915"/>
      <c r="K289" s="915"/>
      <c r="L289" s="915"/>
      <c r="M289" s="915"/>
      <c r="N289" s="915"/>
      <c r="O289" s="915"/>
      <c r="P289" s="915"/>
      <c r="Q289" s="484"/>
    </row>
    <row r="290" spans="1:17" s="95" customFormat="1" ht="15.75" hidden="1" customHeight="1" outlineLevel="1">
      <c r="A290" s="484"/>
      <c r="B290" s="916">
        <v>93</v>
      </c>
      <c r="C290" s="925"/>
      <c r="D290" s="921"/>
      <c r="E290" s="921" t="s">
        <v>19</v>
      </c>
      <c r="F290" s="923" t="str">
        <f>VLOOKUP(E290,$S$14:$T$18,2,0)</f>
        <v>-</v>
      </c>
      <c r="G290" s="84"/>
      <c r="H290" s="82"/>
      <c r="I290" s="921"/>
      <c r="J290" s="913">
        <f t="shared" ref="J290" si="92">SUM(K290:O292)</f>
        <v>0</v>
      </c>
      <c r="K290" s="913"/>
      <c r="L290" s="913"/>
      <c r="M290" s="913"/>
      <c r="N290" s="913"/>
      <c r="O290" s="913"/>
      <c r="P290" s="913"/>
      <c r="Q290" s="484"/>
    </row>
    <row r="291" spans="1:17" s="95" customFormat="1" ht="15.75" hidden="1" customHeight="1" outlineLevel="1">
      <c r="A291" s="484"/>
      <c r="B291" s="916"/>
      <c r="C291" s="925"/>
      <c r="D291" s="921"/>
      <c r="E291" s="921"/>
      <c r="F291" s="923"/>
      <c r="G291" s="87"/>
      <c r="H291" s="82"/>
      <c r="I291" s="921"/>
      <c r="J291" s="914"/>
      <c r="K291" s="914"/>
      <c r="L291" s="914"/>
      <c r="M291" s="914"/>
      <c r="N291" s="914"/>
      <c r="O291" s="914"/>
      <c r="P291" s="914"/>
      <c r="Q291" s="484"/>
    </row>
    <row r="292" spans="1:17" s="95" customFormat="1" ht="15.75" hidden="1" customHeight="1" outlineLevel="1">
      <c r="A292" s="484"/>
      <c r="B292" s="917"/>
      <c r="C292" s="926"/>
      <c r="D292" s="922"/>
      <c r="E292" s="922"/>
      <c r="F292" s="924"/>
      <c r="G292" s="92"/>
      <c r="H292" s="90"/>
      <c r="I292" s="922"/>
      <c r="J292" s="915"/>
      <c r="K292" s="915"/>
      <c r="L292" s="915"/>
      <c r="M292" s="915"/>
      <c r="N292" s="915"/>
      <c r="O292" s="915"/>
      <c r="P292" s="915"/>
      <c r="Q292" s="484"/>
    </row>
    <row r="293" spans="1:17" s="95" customFormat="1" ht="15.75" hidden="1" customHeight="1" outlineLevel="1">
      <c r="A293" s="484"/>
      <c r="B293" s="916">
        <v>94</v>
      </c>
      <c r="C293" s="925"/>
      <c r="D293" s="921"/>
      <c r="E293" s="921" t="s">
        <v>19</v>
      </c>
      <c r="F293" s="923" t="str">
        <f>VLOOKUP(E293,$S$14:$T$18,2,0)</f>
        <v>-</v>
      </c>
      <c r="G293" s="84"/>
      <c r="H293" s="82"/>
      <c r="I293" s="921"/>
      <c r="J293" s="913">
        <f t="shared" ref="J293" si="93">SUM(K293:O295)</f>
        <v>0</v>
      </c>
      <c r="K293" s="913"/>
      <c r="L293" s="913"/>
      <c r="M293" s="913"/>
      <c r="N293" s="913"/>
      <c r="O293" s="913"/>
      <c r="P293" s="913"/>
      <c r="Q293" s="484"/>
    </row>
    <row r="294" spans="1:17" s="95" customFormat="1" ht="15.75" hidden="1" customHeight="1" outlineLevel="1">
      <c r="A294" s="484"/>
      <c r="B294" s="916"/>
      <c r="C294" s="925"/>
      <c r="D294" s="921"/>
      <c r="E294" s="921"/>
      <c r="F294" s="923"/>
      <c r="G294" s="87"/>
      <c r="H294" s="82"/>
      <c r="I294" s="921"/>
      <c r="J294" s="914"/>
      <c r="K294" s="914"/>
      <c r="L294" s="914"/>
      <c r="M294" s="914"/>
      <c r="N294" s="914"/>
      <c r="O294" s="914"/>
      <c r="P294" s="914"/>
      <c r="Q294" s="484"/>
    </row>
    <row r="295" spans="1:17" s="95" customFormat="1" ht="15.75" hidden="1" customHeight="1" outlineLevel="1">
      <c r="A295" s="484"/>
      <c r="B295" s="917"/>
      <c r="C295" s="926"/>
      <c r="D295" s="922"/>
      <c r="E295" s="922"/>
      <c r="F295" s="924"/>
      <c r="G295" s="92"/>
      <c r="H295" s="90"/>
      <c r="I295" s="922"/>
      <c r="J295" s="915"/>
      <c r="K295" s="915"/>
      <c r="L295" s="915"/>
      <c r="M295" s="915"/>
      <c r="N295" s="915"/>
      <c r="O295" s="915"/>
      <c r="P295" s="915"/>
      <c r="Q295" s="484"/>
    </row>
    <row r="296" spans="1:17" s="95" customFormat="1" ht="15.75" hidden="1" customHeight="1" outlineLevel="1">
      <c r="A296" s="484"/>
      <c r="B296" s="916">
        <v>95</v>
      </c>
      <c r="C296" s="925"/>
      <c r="D296" s="921"/>
      <c r="E296" s="921" t="s">
        <v>19</v>
      </c>
      <c r="F296" s="923" t="str">
        <f>VLOOKUP(E296,$S$14:$T$18,2,0)</f>
        <v>-</v>
      </c>
      <c r="G296" s="84"/>
      <c r="H296" s="82"/>
      <c r="I296" s="921"/>
      <c r="J296" s="913">
        <f t="shared" ref="J296" si="94">SUM(K296:O298)</f>
        <v>0</v>
      </c>
      <c r="K296" s="913"/>
      <c r="L296" s="913"/>
      <c r="M296" s="913"/>
      <c r="N296" s="913"/>
      <c r="O296" s="913"/>
      <c r="P296" s="913"/>
      <c r="Q296" s="484"/>
    </row>
    <row r="297" spans="1:17" s="95" customFormat="1" ht="15.75" hidden="1" customHeight="1" outlineLevel="1">
      <c r="A297" s="484"/>
      <c r="B297" s="916"/>
      <c r="C297" s="925"/>
      <c r="D297" s="921"/>
      <c r="E297" s="921"/>
      <c r="F297" s="923"/>
      <c r="G297" s="87"/>
      <c r="H297" s="82"/>
      <c r="I297" s="921"/>
      <c r="J297" s="914"/>
      <c r="K297" s="914"/>
      <c r="L297" s="914"/>
      <c r="M297" s="914"/>
      <c r="N297" s="914"/>
      <c r="O297" s="914"/>
      <c r="P297" s="914"/>
      <c r="Q297" s="484"/>
    </row>
    <row r="298" spans="1:17" s="95" customFormat="1" ht="15.75" hidden="1" customHeight="1" outlineLevel="1">
      <c r="A298" s="484"/>
      <c r="B298" s="917"/>
      <c r="C298" s="926"/>
      <c r="D298" s="922"/>
      <c r="E298" s="922"/>
      <c r="F298" s="924"/>
      <c r="G298" s="92"/>
      <c r="H298" s="90"/>
      <c r="I298" s="922"/>
      <c r="J298" s="915"/>
      <c r="K298" s="915"/>
      <c r="L298" s="915"/>
      <c r="M298" s="915"/>
      <c r="N298" s="915"/>
      <c r="O298" s="915"/>
      <c r="P298" s="915"/>
      <c r="Q298" s="484"/>
    </row>
    <row r="299" spans="1:17" s="95" customFormat="1" ht="15.75" hidden="1" customHeight="1" outlineLevel="1">
      <c r="A299" s="484"/>
      <c r="B299" s="916">
        <v>96</v>
      </c>
      <c r="C299" s="925"/>
      <c r="D299" s="921"/>
      <c r="E299" s="921" t="s">
        <v>19</v>
      </c>
      <c r="F299" s="923" t="str">
        <f>VLOOKUP(E299,$S$14:$T$18,2,0)</f>
        <v>-</v>
      </c>
      <c r="G299" s="84"/>
      <c r="H299" s="82"/>
      <c r="I299" s="921"/>
      <c r="J299" s="913">
        <f t="shared" ref="J299" si="95">SUM(K299:O301)</f>
        <v>0</v>
      </c>
      <c r="K299" s="913"/>
      <c r="L299" s="913"/>
      <c r="M299" s="913"/>
      <c r="N299" s="913"/>
      <c r="O299" s="913"/>
      <c r="P299" s="913"/>
      <c r="Q299" s="484"/>
    </row>
    <row r="300" spans="1:17" s="95" customFormat="1" ht="15.75" hidden="1" customHeight="1" outlineLevel="1">
      <c r="A300" s="484"/>
      <c r="B300" s="916"/>
      <c r="C300" s="925"/>
      <c r="D300" s="921"/>
      <c r="E300" s="921"/>
      <c r="F300" s="923"/>
      <c r="G300" s="87"/>
      <c r="H300" s="82"/>
      <c r="I300" s="921"/>
      <c r="J300" s="914"/>
      <c r="K300" s="914"/>
      <c r="L300" s="914"/>
      <c r="M300" s="914"/>
      <c r="N300" s="914"/>
      <c r="O300" s="914"/>
      <c r="P300" s="914"/>
      <c r="Q300" s="484"/>
    </row>
    <row r="301" spans="1:17" s="95" customFormat="1" ht="15.75" hidden="1" customHeight="1" outlineLevel="1">
      <c r="A301" s="484"/>
      <c r="B301" s="917"/>
      <c r="C301" s="926"/>
      <c r="D301" s="922"/>
      <c r="E301" s="922"/>
      <c r="F301" s="924"/>
      <c r="G301" s="92"/>
      <c r="H301" s="90"/>
      <c r="I301" s="922"/>
      <c r="J301" s="915"/>
      <c r="K301" s="915"/>
      <c r="L301" s="915"/>
      <c r="M301" s="915"/>
      <c r="N301" s="915"/>
      <c r="O301" s="915"/>
      <c r="P301" s="915"/>
      <c r="Q301" s="484"/>
    </row>
    <row r="302" spans="1:17" s="95" customFormat="1" ht="15.75" hidden="1" customHeight="1" outlineLevel="1">
      <c r="A302" s="484"/>
      <c r="B302" s="916">
        <v>97</v>
      </c>
      <c r="C302" s="925"/>
      <c r="D302" s="921"/>
      <c r="E302" s="921" t="s">
        <v>19</v>
      </c>
      <c r="F302" s="923" t="str">
        <f>VLOOKUP(E302,$S$14:$T$18,2,0)</f>
        <v>-</v>
      </c>
      <c r="G302" s="84"/>
      <c r="H302" s="82"/>
      <c r="I302" s="921"/>
      <c r="J302" s="913">
        <f t="shared" ref="J302" si="96">SUM(K302:O304)</f>
        <v>0</v>
      </c>
      <c r="K302" s="913"/>
      <c r="L302" s="913"/>
      <c r="M302" s="913"/>
      <c r="N302" s="913"/>
      <c r="O302" s="913"/>
      <c r="P302" s="913"/>
      <c r="Q302" s="484"/>
    </row>
    <row r="303" spans="1:17" s="95" customFormat="1" ht="15.75" hidden="1" customHeight="1" outlineLevel="1">
      <c r="A303" s="484"/>
      <c r="B303" s="916"/>
      <c r="C303" s="925"/>
      <c r="D303" s="921"/>
      <c r="E303" s="921"/>
      <c r="F303" s="923"/>
      <c r="G303" s="87"/>
      <c r="H303" s="82"/>
      <c r="I303" s="921"/>
      <c r="J303" s="914"/>
      <c r="K303" s="914"/>
      <c r="L303" s="914"/>
      <c r="M303" s="914"/>
      <c r="N303" s="914"/>
      <c r="O303" s="914"/>
      <c r="P303" s="914"/>
      <c r="Q303" s="484"/>
    </row>
    <row r="304" spans="1:17" s="95" customFormat="1" ht="15.75" hidden="1" customHeight="1" outlineLevel="1">
      <c r="A304" s="484"/>
      <c r="B304" s="917"/>
      <c r="C304" s="926"/>
      <c r="D304" s="922"/>
      <c r="E304" s="922"/>
      <c r="F304" s="924"/>
      <c r="G304" s="92"/>
      <c r="H304" s="90"/>
      <c r="I304" s="922"/>
      <c r="J304" s="915"/>
      <c r="K304" s="915"/>
      <c r="L304" s="915"/>
      <c r="M304" s="915"/>
      <c r="N304" s="915"/>
      <c r="O304" s="915"/>
      <c r="P304" s="915"/>
      <c r="Q304" s="484"/>
    </row>
    <row r="305" spans="1:17" s="95" customFormat="1" ht="15.75" hidden="1" customHeight="1" outlineLevel="1">
      <c r="A305" s="484"/>
      <c r="B305" s="916">
        <v>98</v>
      </c>
      <c r="C305" s="925"/>
      <c r="D305" s="921"/>
      <c r="E305" s="921" t="s">
        <v>19</v>
      </c>
      <c r="F305" s="923" t="str">
        <f>VLOOKUP(E305,$S$14:$T$18,2,0)</f>
        <v>-</v>
      </c>
      <c r="G305" s="84"/>
      <c r="H305" s="82"/>
      <c r="I305" s="921"/>
      <c r="J305" s="913">
        <f t="shared" ref="J305" si="97">SUM(K305:O307)</f>
        <v>0</v>
      </c>
      <c r="K305" s="913"/>
      <c r="L305" s="913"/>
      <c r="M305" s="913"/>
      <c r="N305" s="913"/>
      <c r="O305" s="913"/>
      <c r="P305" s="913"/>
      <c r="Q305" s="484"/>
    </row>
    <row r="306" spans="1:17" s="95" customFormat="1" ht="15.75" hidden="1" customHeight="1" outlineLevel="1">
      <c r="A306" s="484"/>
      <c r="B306" s="916"/>
      <c r="C306" s="925"/>
      <c r="D306" s="921"/>
      <c r="E306" s="921"/>
      <c r="F306" s="923"/>
      <c r="G306" s="87"/>
      <c r="H306" s="82"/>
      <c r="I306" s="921"/>
      <c r="J306" s="914"/>
      <c r="K306" s="914"/>
      <c r="L306" s="914"/>
      <c r="M306" s="914"/>
      <c r="N306" s="914"/>
      <c r="O306" s="914"/>
      <c r="P306" s="914"/>
      <c r="Q306" s="484"/>
    </row>
    <row r="307" spans="1:17" s="95" customFormat="1" ht="15.75" hidden="1" customHeight="1" outlineLevel="1">
      <c r="A307" s="484"/>
      <c r="B307" s="917"/>
      <c r="C307" s="926"/>
      <c r="D307" s="922"/>
      <c r="E307" s="922"/>
      <c r="F307" s="924"/>
      <c r="G307" s="92"/>
      <c r="H307" s="90"/>
      <c r="I307" s="922"/>
      <c r="J307" s="915"/>
      <c r="K307" s="915"/>
      <c r="L307" s="915"/>
      <c r="M307" s="915"/>
      <c r="N307" s="915"/>
      <c r="O307" s="915"/>
      <c r="P307" s="915"/>
      <c r="Q307" s="484"/>
    </row>
    <row r="308" spans="1:17" s="95" customFormat="1" ht="15.75" hidden="1" customHeight="1" outlineLevel="1">
      <c r="A308" s="484"/>
      <c r="B308" s="916">
        <v>99</v>
      </c>
      <c r="C308" s="925"/>
      <c r="D308" s="921"/>
      <c r="E308" s="921" t="s">
        <v>19</v>
      </c>
      <c r="F308" s="923" t="str">
        <f>VLOOKUP(E308,$S$14:$T$18,2,0)</f>
        <v>-</v>
      </c>
      <c r="G308" s="84"/>
      <c r="H308" s="82"/>
      <c r="I308" s="921"/>
      <c r="J308" s="913">
        <f t="shared" ref="J308" si="98">SUM(K308:O310)</f>
        <v>0</v>
      </c>
      <c r="K308" s="913"/>
      <c r="L308" s="913"/>
      <c r="M308" s="913"/>
      <c r="N308" s="913"/>
      <c r="O308" s="913"/>
      <c r="P308" s="913"/>
      <c r="Q308" s="484"/>
    </row>
    <row r="309" spans="1:17" s="95" customFormat="1" ht="15.75" hidden="1" customHeight="1" outlineLevel="1">
      <c r="A309" s="484"/>
      <c r="B309" s="916"/>
      <c r="C309" s="925"/>
      <c r="D309" s="921"/>
      <c r="E309" s="921"/>
      <c r="F309" s="923"/>
      <c r="G309" s="87"/>
      <c r="H309" s="82"/>
      <c r="I309" s="921"/>
      <c r="J309" s="914"/>
      <c r="K309" s="914"/>
      <c r="L309" s="914"/>
      <c r="M309" s="914"/>
      <c r="N309" s="914"/>
      <c r="O309" s="914"/>
      <c r="P309" s="914"/>
      <c r="Q309" s="484"/>
    </row>
    <row r="310" spans="1:17" s="95" customFormat="1" ht="15.75" hidden="1" customHeight="1" outlineLevel="1">
      <c r="A310" s="484"/>
      <c r="B310" s="917"/>
      <c r="C310" s="926"/>
      <c r="D310" s="922"/>
      <c r="E310" s="922"/>
      <c r="F310" s="924"/>
      <c r="G310" s="92"/>
      <c r="H310" s="90"/>
      <c r="I310" s="922"/>
      <c r="J310" s="915"/>
      <c r="K310" s="915"/>
      <c r="L310" s="915"/>
      <c r="M310" s="915"/>
      <c r="N310" s="915"/>
      <c r="O310" s="915"/>
      <c r="P310" s="915"/>
      <c r="Q310" s="484"/>
    </row>
    <row r="311" spans="1:17" s="95" customFormat="1" ht="15.75" hidden="1" customHeight="1" outlineLevel="1">
      <c r="A311" s="484"/>
      <c r="B311" s="916">
        <v>100</v>
      </c>
      <c r="C311" s="925"/>
      <c r="D311" s="921"/>
      <c r="E311" s="921" t="s">
        <v>19</v>
      </c>
      <c r="F311" s="923" t="str">
        <f>VLOOKUP(E311,$S$14:$T$18,2,0)</f>
        <v>-</v>
      </c>
      <c r="G311" s="84"/>
      <c r="H311" s="82"/>
      <c r="I311" s="921"/>
      <c r="J311" s="913">
        <f t="shared" ref="J311" si="99">SUM(K311:O313)</f>
        <v>0</v>
      </c>
      <c r="K311" s="913"/>
      <c r="L311" s="913"/>
      <c r="M311" s="913"/>
      <c r="N311" s="913"/>
      <c r="O311" s="913"/>
      <c r="P311" s="913"/>
      <c r="Q311" s="484"/>
    </row>
    <row r="312" spans="1:17" s="95" customFormat="1" ht="15.75" hidden="1" customHeight="1" outlineLevel="1">
      <c r="A312" s="484"/>
      <c r="B312" s="916"/>
      <c r="C312" s="925"/>
      <c r="D312" s="921"/>
      <c r="E312" s="921"/>
      <c r="F312" s="923"/>
      <c r="G312" s="87"/>
      <c r="H312" s="82"/>
      <c r="I312" s="921"/>
      <c r="J312" s="914"/>
      <c r="K312" s="914"/>
      <c r="L312" s="914"/>
      <c r="M312" s="914"/>
      <c r="N312" s="914"/>
      <c r="O312" s="914"/>
      <c r="P312" s="914"/>
      <c r="Q312" s="484"/>
    </row>
    <row r="313" spans="1:17" s="95" customFormat="1" ht="15.75" hidden="1" customHeight="1" outlineLevel="1">
      <c r="A313" s="484"/>
      <c r="B313" s="917"/>
      <c r="C313" s="926"/>
      <c r="D313" s="922"/>
      <c r="E313" s="922"/>
      <c r="F313" s="924"/>
      <c r="G313" s="92"/>
      <c r="H313" s="90"/>
      <c r="I313" s="922"/>
      <c r="J313" s="915"/>
      <c r="K313" s="915"/>
      <c r="L313" s="915"/>
      <c r="M313" s="915"/>
      <c r="N313" s="915"/>
      <c r="O313" s="915"/>
      <c r="P313" s="915"/>
      <c r="Q313" s="484"/>
    </row>
    <row r="314" spans="1:17" s="95" customFormat="1" ht="15.75" hidden="1" customHeight="1" outlineLevel="1">
      <c r="A314" s="484"/>
      <c r="B314" s="916">
        <v>101</v>
      </c>
      <c r="C314" s="925"/>
      <c r="D314" s="921"/>
      <c r="E314" s="921" t="s">
        <v>19</v>
      </c>
      <c r="F314" s="923" t="str">
        <f>VLOOKUP(E314,$S$14:$T$18,2,0)</f>
        <v>-</v>
      </c>
      <c r="G314" s="84"/>
      <c r="H314" s="82"/>
      <c r="I314" s="921"/>
      <c r="J314" s="913">
        <f t="shared" ref="J314" si="100">SUM(K314:O316)</f>
        <v>0</v>
      </c>
      <c r="K314" s="913"/>
      <c r="L314" s="913"/>
      <c r="M314" s="913"/>
      <c r="N314" s="913"/>
      <c r="O314" s="913"/>
      <c r="P314" s="913"/>
      <c r="Q314" s="484"/>
    </row>
    <row r="315" spans="1:17" s="95" customFormat="1" ht="15.75" hidden="1" customHeight="1" outlineLevel="1">
      <c r="A315" s="484"/>
      <c r="B315" s="916"/>
      <c r="C315" s="925"/>
      <c r="D315" s="921"/>
      <c r="E315" s="921"/>
      <c r="F315" s="923"/>
      <c r="G315" s="87"/>
      <c r="H315" s="82"/>
      <c r="I315" s="921"/>
      <c r="J315" s="914"/>
      <c r="K315" s="914"/>
      <c r="L315" s="914"/>
      <c r="M315" s="914"/>
      <c r="N315" s="914"/>
      <c r="O315" s="914"/>
      <c r="P315" s="914"/>
      <c r="Q315" s="484"/>
    </row>
    <row r="316" spans="1:17" s="95" customFormat="1" ht="15.75" hidden="1" customHeight="1" outlineLevel="1">
      <c r="A316" s="484"/>
      <c r="B316" s="917"/>
      <c r="C316" s="926"/>
      <c r="D316" s="922"/>
      <c r="E316" s="922"/>
      <c r="F316" s="924"/>
      <c r="G316" s="92"/>
      <c r="H316" s="90"/>
      <c r="I316" s="922"/>
      <c r="J316" s="915"/>
      <c r="K316" s="915"/>
      <c r="L316" s="915"/>
      <c r="M316" s="915"/>
      <c r="N316" s="915"/>
      <c r="O316" s="915"/>
      <c r="P316" s="915"/>
      <c r="Q316" s="484"/>
    </row>
    <row r="317" spans="1:17" s="95" customFormat="1" ht="15.75" hidden="1" customHeight="1" outlineLevel="1">
      <c r="A317" s="484"/>
      <c r="B317" s="916">
        <v>102</v>
      </c>
      <c r="C317" s="925"/>
      <c r="D317" s="921"/>
      <c r="E317" s="921" t="s">
        <v>19</v>
      </c>
      <c r="F317" s="923" t="str">
        <f>VLOOKUP(E317,$S$14:$T$18,2,0)</f>
        <v>-</v>
      </c>
      <c r="G317" s="84"/>
      <c r="H317" s="82"/>
      <c r="I317" s="921"/>
      <c r="J317" s="913">
        <f t="shared" ref="J317" si="101">SUM(K317:O319)</f>
        <v>0</v>
      </c>
      <c r="K317" s="913"/>
      <c r="L317" s="913"/>
      <c r="M317" s="913"/>
      <c r="N317" s="913"/>
      <c r="O317" s="913"/>
      <c r="P317" s="913"/>
      <c r="Q317" s="484"/>
    </row>
    <row r="318" spans="1:17" s="95" customFormat="1" ht="15.75" hidden="1" customHeight="1" outlineLevel="1">
      <c r="A318" s="484"/>
      <c r="B318" s="916"/>
      <c r="C318" s="925"/>
      <c r="D318" s="921"/>
      <c r="E318" s="921"/>
      <c r="F318" s="923"/>
      <c r="G318" s="87"/>
      <c r="H318" s="82"/>
      <c r="I318" s="921"/>
      <c r="J318" s="914"/>
      <c r="K318" s="914"/>
      <c r="L318" s="914"/>
      <c r="M318" s="914"/>
      <c r="N318" s="914"/>
      <c r="O318" s="914"/>
      <c r="P318" s="914"/>
      <c r="Q318" s="484"/>
    </row>
    <row r="319" spans="1:17" s="95" customFormat="1" ht="15.75" hidden="1" customHeight="1" outlineLevel="1">
      <c r="A319" s="484"/>
      <c r="B319" s="917"/>
      <c r="C319" s="926"/>
      <c r="D319" s="922"/>
      <c r="E319" s="922"/>
      <c r="F319" s="924"/>
      <c r="G319" s="92"/>
      <c r="H319" s="90"/>
      <c r="I319" s="922"/>
      <c r="J319" s="915"/>
      <c r="K319" s="915"/>
      <c r="L319" s="915"/>
      <c r="M319" s="915"/>
      <c r="N319" s="915"/>
      <c r="O319" s="915"/>
      <c r="P319" s="915"/>
      <c r="Q319" s="484"/>
    </row>
    <row r="320" spans="1:17" s="95" customFormat="1" ht="15.75" hidden="1" customHeight="1" outlineLevel="1">
      <c r="A320" s="484"/>
      <c r="B320" s="916">
        <v>103</v>
      </c>
      <c r="C320" s="925"/>
      <c r="D320" s="921"/>
      <c r="E320" s="921" t="s">
        <v>19</v>
      </c>
      <c r="F320" s="923" t="str">
        <f>VLOOKUP(E320,$S$14:$T$18,2,0)</f>
        <v>-</v>
      </c>
      <c r="G320" s="84"/>
      <c r="H320" s="82"/>
      <c r="I320" s="921"/>
      <c r="J320" s="913">
        <f t="shared" ref="J320" si="102">SUM(K320:O322)</f>
        <v>0</v>
      </c>
      <c r="K320" s="913"/>
      <c r="L320" s="913"/>
      <c r="M320" s="913"/>
      <c r="N320" s="913"/>
      <c r="O320" s="913"/>
      <c r="P320" s="913"/>
      <c r="Q320" s="484"/>
    </row>
    <row r="321" spans="1:17" s="95" customFormat="1" ht="15.75" hidden="1" customHeight="1" outlineLevel="1">
      <c r="A321" s="484"/>
      <c r="B321" s="916"/>
      <c r="C321" s="925"/>
      <c r="D321" s="921"/>
      <c r="E321" s="921"/>
      <c r="F321" s="923"/>
      <c r="G321" s="87"/>
      <c r="H321" s="82"/>
      <c r="I321" s="921"/>
      <c r="J321" s="914"/>
      <c r="K321" s="914"/>
      <c r="L321" s="914"/>
      <c r="M321" s="914"/>
      <c r="N321" s="914"/>
      <c r="O321" s="914"/>
      <c r="P321" s="914"/>
      <c r="Q321" s="484"/>
    </row>
    <row r="322" spans="1:17" s="95" customFormat="1" ht="15.75" hidden="1" customHeight="1" outlineLevel="1">
      <c r="A322" s="484"/>
      <c r="B322" s="917"/>
      <c r="C322" s="926"/>
      <c r="D322" s="922"/>
      <c r="E322" s="922"/>
      <c r="F322" s="924"/>
      <c r="G322" s="92"/>
      <c r="H322" s="90"/>
      <c r="I322" s="922"/>
      <c r="J322" s="915"/>
      <c r="K322" s="915"/>
      <c r="L322" s="915"/>
      <c r="M322" s="915"/>
      <c r="N322" s="915"/>
      <c r="O322" s="915"/>
      <c r="P322" s="915"/>
      <c r="Q322" s="484"/>
    </row>
    <row r="323" spans="1:17" s="95" customFormat="1" ht="15.75" hidden="1" customHeight="1" outlineLevel="1">
      <c r="A323" s="484"/>
      <c r="B323" s="916">
        <v>104</v>
      </c>
      <c r="C323" s="925"/>
      <c r="D323" s="921"/>
      <c r="E323" s="921" t="s">
        <v>19</v>
      </c>
      <c r="F323" s="923" t="str">
        <f>VLOOKUP(E323,$S$14:$T$18,2,0)</f>
        <v>-</v>
      </c>
      <c r="G323" s="84"/>
      <c r="H323" s="82"/>
      <c r="I323" s="921"/>
      <c r="J323" s="913">
        <f t="shared" ref="J323" si="103">SUM(K323:O325)</f>
        <v>0</v>
      </c>
      <c r="K323" s="913"/>
      <c r="L323" s="913"/>
      <c r="M323" s="913"/>
      <c r="N323" s="913"/>
      <c r="O323" s="913"/>
      <c r="P323" s="913"/>
      <c r="Q323" s="484"/>
    </row>
    <row r="324" spans="1:17" s="95" customFormat="1" ht="15.75" hidden="1" customHeight="1" outlineLevel="1">
      <c r="A324" s="484"/>
      <c r="B324" s="916"/>
      <c r="C324" s="925"/>
      <c r="D324" s="921"/>
      <c r="E324" s="921"/>
      <c r="F324" s="923"/>
      <c r="G324" s="87"/>
      <c r="H324" s="82"/>
      <c r="I324" s="921"/>
      <c r="J324" s="914"/>
      <c r="K324" s="914"/>
      <c r="L324" s="914"/>
      <c r="M324" s="914"/>
      <c r="N324" s="914"/>
      <c r="O324" s="914"/>
      <c r="P324" s="914"/>
      <c r="Q324" s="484"/>
    </row>
    <row r="325" spans="1:17" s="95" customFormat="1" ht="15.75" hidden="1" customHeight="1" outlineLevel="1">
      <c r="A325" s="484"/>
      <c r="B325" s="917"/>
      <c r="C325" s="926"/>
      <c r="D325" s="922"/>
      <c r="E325" s="922"/>
      <c r="F325" s="924"/>
      <c r="G325" s="92"/>
      <c r="H325" s="90"/>
      <c r="I325" s="922"/>
      <c r="J325" s="915"/>
      <c r="K325" s="915"/>
      <c r="L325" s="915"/>
      <c r="M325" s="915"/>
      <c r="N325" s="915"/>
      <c r="O325" s="915"/>
      <c r="P325" s="915"/>
      <c r="Q325" s="484"/>
    </row>
    <row r="326" spans="1:17" s="95" customFormat="1" ht="15.75" hidden="1" customHeight="1" outlineLevel="1">
      <c r="A326" s="484"/>
      <c r="B326" s="916">
        <v>105</v>
      </c>
      <c r="C326" s="925"/>
      <c r="D326" s="921"/>
      <c r="E326" s="921" t="s">
        <v>19</v>
      </c>
      <c r="F326" s="923" t="str">
        <f>VLOOKUP(E326,$S$14:$T$18,2,0)</f>
        <v>-</v>
      </c>
      <c r="G326" s="84"/>
      <c r="H326" s="82"/>
      <c r="I326" s="921"/>
      <c r="J326" s="913">
        <f t="shared" ref="J326" si="104">SUM(K326:O328)</f>
        <v>0</v>
      </c>
      <c r="K326" s="913"/>
      <c r="L326" s="913"/>
      <c r="M326" s="913"/>
      <c r="N326" s="913"/>
      <c r="O326" s="913"/>
      <c r="P326" s="913"/>
      <c r="Q326" s="484"/>
    </row>
    <row r="327" spans="1:17" s="95" customFormat="1" ht="15.75" hidden="1" customHeight="1" outlineLevel="1">
      <c r="A327" s="484"/>
      <c r="B327" s="916"/>
      <c r="C327" s="925"/>
      <c r="D327" s="921"/>
      <c r="E327" s="921"/>
      <c r="F327" s="923"/>
      <c r="G327" s="87"/>
      <c r="H327" s="82"/>
      <c r="I327" s="921"/>
      <c r="J327" s="914"/>
      <c r="K327" s="914"/>
      <c r="L327" s="914"/>
      <c r="M327" s="914"/>
      <c r="N327" s="914"/>
      <c r="O327" s="914"/>
      <c r="P327" s="914"/>
      <c r="Q327" s="484"/>
    </row>
    <row r="328" spans="1:17" s="95" customFormat="1" ht="15.75" hidden="1" customHeight="1" outlineLevel="1">
      <c r="A328" s="484"/>
      <c r="B328" s="917"/>
      <c r="C328" s="926"/>
      <c r="D328" s="922"/>
      <c r="E328" s="922"/>
      <c r="F328" s="924"/>
      <c r="G328" s="92"/>
      <c r="H328" s="90"/>
      <c r="I328" s="922"/>
      <c r="J328" s="915"/>
      <c r="K328" s="915"/>
      <c r="L328" s="915"/>
      <c r="M328" s="915"/>
      <c r="N328" s="915"/>
      <c r="O328" s="915"/>
      <c r="P328" s="915"/>
      <c r="Q328" s="484"/>
    </row>
    <row r="329" spans="1:17" s="95" customFormat="1" ht="15.75" hidden="1" customHeight="1" outlineLevel="1">
      <c r="A329" s="484"/>
      <c r="B329" s="916">
        <v>106</v>
      </c>
      <c r="C329" s="925"/>
      <c r="D329" s="921"/>
      <c r="E329" s="921" t="s">
        <v>19</v>
      </c>
      <c r="F329" s="923" t="str">
        <f>VLOOKUP(E329,$S$14:$T$18,2,0)</f>
        <v>-</v>
      </c>
      <c r="G329" s="84"/>
      <c r="H329" s="82"/>
      <c r="I329" s="921"/>
      <c r="J329" s="913">
        <f t="shared" ref="J329" si="105">SUM(K329:O331)</f>
        <v>0</v>
      </c>
      <c r="K329" s="913"/>
      <c r="L329" s="913"/>
      <c r="M329" s="913"/>
      <c r="N329" s="913"/>
      <c r="O329" s="913"/>
      <c r="P329" s="913"/>
      <c r="Q329" s="484"/>
    </row>
    <row r="330" spans="1:17" s="95" customFormat="1" ht="15.75" hidden="1" customHeight="1" outlineLevel="1">
      <c r="A330" s="484"/>
      <c r="B330" s="916"/>
      <c r="C330" s="925"/>
      <c r="D330" s="921"/>
      <c r="E330" s="921"/>
      <c r="F330" s="923"/>
      <c r="G330" s="87"/>
      <c r="H330" s="82"/>
      <c r="I330" s="921"/>
      <c r="J330" s="914"/>
      <c r="K330" s="914"/>
      <c r="L330" s="914"/>
      <c r="M330" s="914"/>
      <c r="N330" s="914"/>
      <c r="O330" s="914"/>
      <c r="P330" s="914"/>
      <c r="Q330" s="484"/>
    </row>
    <row r="331" spans="1:17" s="95" customFormat="1" ht="15.75" hidden="1" customHeight="1" outlineLevel="1">
      <c r="A331" s="484"/>
      <c r="B331" s="917"/>
      <c r="C331" s="926"/>
      <c r="D331" s="922"/>
      <c r="E331" s="922"/>
      <c r="F331" s="924"/>
      <c r="G331" s="92"/>
      <c r="H331" s="90"/>
      <c r="I331" s="922"/>
      <c r="J331" s="915"/>
      <c r="K331" s="915"/>
      <c r="L331" s="915"/>
      <c r="M331" s="915"/>
      <c r="N331" s="915"/>
      <c r="O331" s="915"/>
      <c r="P331" s="915"/>
      <c r="Q331" s="484"/>
    </row>
    <row r="332" spans="1:17" s="95" customFormat="1" ht="15.75" hidden="1" customHeight="1" outlineLevel="1">
      <c r="A332" s="484"/>
      <c r="B332" s="916">
        <v>107</v>
      </c>
      <c r="C332" s="925"/>
      <c r="D332" s="921"/>
      <c r="E332" s="921" t="s">
        <v>19</v>
      </c>
      <c r="F332" s="923" t="str">
        <f>VLOOKUP(E332,$S$14:$T$18,2,0)</f>
        <v>-</v>
      </c>
      <c r="G332" s="84"/>
      <c r="H332" s="82"/>
      <c r="I332" s="921"/>
      <c r="J332" s="913">
        <f t="shared" ref="J332" si="106">SUM(K332:O334)</f>
        <v>0</v>
      </c>
      <c r="K332" s="913"/>
      <c r="L332" s="913"/>
      <c r="M332" s="913"/>
      <c r="N332" s="913"/>
      <c r="O332" s="913"/>
      <c r="P332" s="913"/>
      <c r="Q332" s="484"/>
    </row>
    <row r="333" spans="1:17" s="95" customFormat="1" ht="15.75" hidden="1" customHeight="1" outlineLevel="1">
      <c r="A333" s="484"/>
      <c r="B333" s="916"/>
      <c r="C333" s="925"/>
      <c r="D333" s="921"/>
      <c r="E333" s="921"/>
      <c r="F333" s="923"/>
      <c r="G333" s="87"/>
      <c r="H333" s="82"/>
      <c r="I333" s="921"/>
      <c r="J333" s="914"/>
      <c r="K333" s="914"/>
      <c r="L333" s="914"/>
      <c r="M333" s="914"/>
      <c r="N333" s="914"/>
      <c r="O333" s="914"/>
      <c r="P333" s="914"/>
      <c r="Q333" s="484"/>
    </row>
    <row r="334" spans="1:17" s="95" customFormat="1" ht="15.75" hidden="1" customHeight="1" outlineLevel="1">
      <c r="A334" s="484"/>
      <c r="B334" s="917"/>
      <c r="C334" s="926"/>
      <c r="D334" s="922"/>
      <c r="E334" s="922"/>
      <c r="F334" s="924"/>
      <c r="G334" s="92"/>
      <c r="H334" s="90"/>
      <c r="I334" s="922"/>
      <c r="J334" s="915"/>
      <c r="K334" s="915"/>
      <c r="L334" s="915"/>
      <c r="M334" s="915"/>
      <c r="N334" s="915"/>
      <c r="O334" s="915"/>
      <c r="P334" s="915"/>
      <c r="Q334" s="484"/>
    </row>
    <row r="335" spans="1:17" s="95" customFormat="1" ht="15.75" hidden="1" customHeight="1" outlineLevel="1">
      <c r="A335" s="484"/>
      <c r="B335" s="916">
        <v>108</v>
      </c>
      <c r="C335" s="925"/>
      <c r="D335" s="921"/>
      <c r="E335" s="921" t="s">
        <v>19</v>
      </c>
      <c r="F335" s="923" t="str">
        <f>VLOOKUP(E335,$S$14:$T$18,2,0)</f>
        <v>-</v>
      </c>
      <c r="G335" s="84"/>
      <c r="H335" s="82"/>
      <c r="I335" s="921"/>
      <c r="J335" s="913">
        <f t="shared" ref="J335" si="107">SUM(K335:O337)</f>
        <v>0</v>
      </c>
      <c r="K335" s="913"/>
      <c r="L335" s="913"/>
      <c r="M335" s="913"/>
      <c r="N335" s="913"/>
      <c r="O335" s="913"/>
      <c r="P335" s="913"/>
      <c r="Q335" s="484"/>
    </row>
    <row r="336" spans="1:17" s="95" customFormat="1" ht="15.75" hidden="1" customHeight="1" outlineLevel="1">
      <c r="A336" s="484"/>
      <c r="B336" s="916"/>
      <c r="C336" s="925"/>
      <c r="D336" s="921"/>
      <c r="E336" s="921"/>
      <c r="F336" s="923"/>
      <c r="G336" s="87"/>
      <c r="H336" s="82"/>
      <c r="I336" s="921"/>
      <c r="J336" s="914"/>
      <c r="K336" s="914"/>
      <c r="L336" s="914"/>
      <c r="M336" s="914"/>
      <c r="N336" s="914"/>
      <c r="O336" s="914"/>
      <c r="P336" s="914"/>
      <c r="Q336" s="484"/>
    </row>
    <row r="337" spans="1:17" s="95" customFormat="1" ht="15.75" hidden="1" customHeight="1" outlineLevel="1">
      <c r="A337" s="484"/>
      <c r="B337" s="917"/>
      <c r="C337" s="926"/>
      <c r="D337" s="922"/>
      <c r="E337" s="922"/>
      <c r="F337" s="924"/>
      <c r="G337" s="92"/>
      <c r="H337" s="90"/>
      <c r="I337" s="922"/>
      <c r="J337" s="915"/>
      <c r="K337" s="915"/>
      <c r="L337" s="915"/>
      <c r="M337" s="915"/>
      <c r="N337" s="915"/>
      <c r="O337" s="915"/>
      <c r="P337" s="915"/>
      <c r="Q337" s="484"/>
    </row>
    <row r="338" spans="1:17" s="95" customFormat="1" ht="15.75" hidden="1" customHeight="1" outlineLevel="1">
      <c r="A338" s="484"/>
      <c r="B338" s="916">
        <v>109</v>
      </c>
      <c r="C338" s="925"/>
      <c r="D338" s="921"/>
      <c r="E338" s="921" t="s">
        <v>19</v>
      </c>
      <c r="F338" s="923" t="str">
        <f>VLOOKUP(E338,$S$14:$T$18,2,0)</f>
        <v>-</v>
      </c>
      <c r="G338" s="84"/>
      <c r="H338" s="82"/>
      <c r="I338" s="921"/>
      <c r="J338" s="913">
        <f t="shared" ref="J338" si="108">SUM(K338:O340)</f>
        <v>0</v>
      </c>
      <c r="K338" s="913"/>
      <c r="L338" s="913"/>
      <c r="M338" s="913"/>
      <c r="N338" s="913"/>
      <c r="O338" s="913"/>
      <c r="P338" s="913"/>
      <c r="Q338" s="484"/>
    </row>
    <row r="339" spans="1:17" s="95" customFormat="1" ht="15.75" hidden="1" customHeight="1" outlineLevel="1">
      <c r="A339" s="484"/>
      <c r="B339" s="916"/>
      <c r="C339" s="925"/>
      <c r="D339" s="921"/>
      <c r="E339" s="921"/>
      <c r="F339" s="923"/>
      <c r="G339" s="87"/>
      <c r="H339" s="82"/>
      <c r="I339" s="921"/>
      <c r="J339" s="914"/>
      <c r="K339" s="914"/>
      <c r="L339" s="914"/>
      <c r="M339" s="914"/>
      <c r="N339" s="914"/>
      <c r="O339" s="914"/>
      <c r="P339" s="914"/>
      <c r="Q339" s="484"/>
    </row>
    <row r="340" spans="1:17" s="95" customFormat="1" ht="15.75" hidden="1" customHeight="1" outlineLevel="1">
      <c r="A340" s="484"/>
      <c r="B340" s="917"/>
      <c r="C340" s="926"/>
      <c r="D340" s="922"/>
      <c r="E340" s="922"/>
      <c r="F340" s="924"/>
      <c r="G340" s="92"/>
      <c r="H340" s="90"/>
      <c r="I340" s="922"/>
      <c r="J340" s="915"/>
      <c r="K340" s="915"/>
      <c r="L340" s="915"/>
      <c r="M340" s="915"/>
      <c r="N340" s="915"/>
      <c r="O340" s="915"/>
      <c r="P340" s="915"/>
      <c r="Q340" s="484"/>
    </row>
    <row r="341" spans="1:17" s="95" customFormat="1" ht="15.75" hidden="1" customHeight="1" outlineLevel="1">
      <c r="A341" s="484"/>
      <c r="B341" s="916">
        <v>110</v>
      </c>
      <c r="C341" s="925"/>
      <c r="D341" s="921"/>
      <c r="E341" s="921" t="s">
        <v>19</v>
      </c>
      <c r="F341" s="923" t="str">
        <f>VLOOKUP(E341,$S$14:$T$18,2,0)</f>
        <v>-</v>
      </c>
      <c r="G341" s="84"/>
      <c r="H341" s="82"/>
      <c r="I341" s="921"/>
      <c r="J341" s="913">
        <f t="shared" ref="J341" si="109">SUM(K341:O343)</f>
        <v>0</v>
      </c>
      <c r="K341" s="913"/>
      <c r="L341" s="913"/>
      <c r="M341" s="913"/>
      <c r="N341" s="913"/>
      <c r="O341" s="913"/>
      <c r="P341" s="913"/>
      <c r="Q341" s="484"/>
    </row>
    <row r="342" spans="1:17" s="95" customFormat="1" ht="15.75" hidden="1" customHeight="1" outlineLevel="1">
      <c r="A342" s="484"/>
      <c r="B342" s="916"/>
      <c r="C342" s="925"/>
      <c r="D342" s="921"/>
      <c r="E342" s="921"/>
      <c r="F342" s="923"/>
      <c r="G342" s="87"/>
      <c r="H342" s="82"/>
      <c r="I342" s="921"/>
      <c r="J342" s="914"/>
      <c r="K342" s="914"/>
      <c r="L342" s="914"/>
      <c r="M342" s="914"/>
      <c r="N342" s="914"/>
      <c r="O342" s="914"/>
      <c r="P342" s="914"/>
      <c r="Q342" s="484"/>
    </row>
    <row r="343" spans="1:17" s="95" customFormat="1" ht="15.75" hidden="1" customHeight="1" outlineLevel="1">
      <c r="A343" s="484"/>
      <c r="B343" s="917"/>
      <c r="C343" s="926"/>
      <c r="D343" s="922"/>
      <c r="E343" s="922"/>
      <c r="F343" s="924"/>
      <c r="G343" s="92"/>
      <c r="H343" s="90"/>
      <c r="I343" s="922"/>
      <c r="J343" s="915"/>
      <c r="K343" s="915"/>
      <c r="L343" s="915"/>
      <c r="M343" s="915"/>
      <c r="N343" s="915"/>
      <c r="O343" s="915"/>
      <c r="P343" s="915"/>
      <c r="Q343" s="484"/>
    </row>
    <row r="344" spans="1:17" s="95" customFormat="1" ht="15.75" hidden="1" customHeight="1" outlineLevel="1">
      <c r="A344" s="484"/>
      <c r="B344" s="916">
        <v>111</v>
      </c>
      <c r="C344" s="925"/>
      <c r="D344" s="921"/>
      <c r="E344" s="921" t="s">
        <v>19</v>
      </c>
      <c r="F344" s="923" t="str">
        <f>VLOOKUP(E344,$S$14:$T$18,2,0)</f>
        <v>-</v>
      </c>
      <c r="G344" s="84"/>
      <c r="H344" s="82"/>
      <c r="I344" s="921"/>
      <c r="J344" s="913">
        <f t="shared" ref="J344" si="110">SUM(K344:O346)</f>
        <v>0</v>
      </c>
      <c r="K344" s="913"/>
      <c r="L344" s="913"/>
      <c r="M344" s="913"/>
      <c r="N344" s="913"/>
      <c r="O344" s="913"/>
      <c r="P344" s="913"/>
      <c r="Q344" s="484"/>
    </row>
    <row r="345" spans="1:17" s="95" customFormat="1" ht="15.75" hidden="1" customHeight="1" outlineLevel="1">
      <c r="A345" s="484"/>
      <c r="B345" s="916"/>
      <c r="C345" s="925"/>
      <c r="D345" s="921"/>
      <c r="E345" s="921"/>
      <c r="F345" s="923"/>
      <c r="G345" s="87"/>
      <c r="H345" s="82"/>
      <c r="I345" s="921"/>
      <c r="J345" s="914"/>
      <c r="K345" s="914"/>
      <c r="L345" s="914"/>
      <c r="M345" s="914"/>
      <c r="N345" s="914"/>
      <c r="O345" s="914"/>
      <c r="P345" s="914"/>
      <c r="Q345" s="484"/>
    </row>
    <row r="346" spans="1:17" s="95" customFormat="1" ht="15.75" hidden="1" customHeight="1" outlineLevel="1">
      <c r="A346" s="484"/>
      <c r="B346" s="917"/>
      <c r="C346" s="926"/>
      <c r="D346" s="922"/>
      <c r="E346" s="922"/>
      <c r="F346" s="924"/>
      <c r="G346" s="92"/>
      <c r="H346" s="90"/>
      <c r="I346" s="922"/>
      <c r="J346" s="915"/>
      <c r="K346" s="915"/>
      <c r="L346" s="915"/>
      <c r="M346" s="915"/>
      <c r="N346" s="915"/>
      <c r="O346" s="915"/>
      <c r="P346" s="915"/>
      <c r="Q346" s="484"/>
    </row>
    <row r="347" spans="1:17" s="95" customFormat="1" ht="15.75" hidden="1" customHeight="1" outlineLevel="1">
      <c r="A347" s="484"/>
      <c r="B347" s="916">
        <v>112</v>
      </c>
      <c r="C347" s="925"/>
      <c r="D347" s="921"/>
      <c r="E347" s="921" t="s">
        <v>19</v>
      </c>
      <c r="F347" s="923" t="str">
        <f>VLOOKUP(E347,$S$14:$T$18,2,0)</f>
        <v>-</v>
      </c>
      <c r="G347" s="84"/>
      <c r="H347" s="82"/>
      <c r="I347" s="921"/>
      <c r="J347" s="913">
        <f t="shared" ref="J347" si="111">SUM(K347:O349)</f>
        <v>0</v>
      </c>
      <c r="K347" s="913"/>
      <c r="L347" s="913"/>
      <c r="M347" s="913"/>
      <c r="N347" s="913"/>
      <c r="O347" s="913"/>
      <c r="P347" s="913"/>
      <c r="Q347" s="484"/>
    </row>
    <row r="348" spans="1:17" s="95" customFormat="1" ht="15.75" hidden="1" customHeight="1" outlineLevel="1">
      <c r="A348" s="484"/>
      <c r="B348" s="916"/>
      <c r="C348" s="925"/>
      <c r="D348" s="921"/>
      <c r="E348" s="921"/>
      <c r="F348" s="923"/>
      <c r="G348" s="87"/>
      <c r="H348" s="82"/>
      <c r="I348" s="921"/>
      <c r="J348" s="914"/>
      <c r="K348" s="914"/>
      <c r="L348" s="914"/>
      <c r="M348" s="914"/>
      <c r="N348" s="914"/>
      <c r="O348" s="914"/>
      <c r="P348" s="914"/>
      <c r="Q348" s="484"/>
    </row>
    <row r="349" spans="1:17" s="95" customFormat="1" ht="15.75" hidden="1" customHeight="1" outlineLevel="1">
      <c r="A349" s="484"/>
      <c r="B349" s="917"/>
      <c r="C349" s="926"/>
      <c r="D349" s="922"/>
      <c r="E349" s="922"/>
      <c r="F349" s="924"/>
      <c r="G349" s="92"/>
      <c r="H349" s="90"/>
      <c r="I349" s="922"/>
      <c r="J349" s="915"/>
      <c r="K349" s="915"/>
      <c r="L349" s="915"/>
      <c r="M349" s="915"/>
      <c r="N349" s="915"/>
      <c r="O349" s="915"/>
      <c r="P349" s="915"/>
      <c r="Q349" s="484"/>
    </row>
    <row r="350" spans="1:17" s="95" customFormat="1" ht="15.75" hidden="1" customHeight="1" outlineLevel="1">
      <c r="A350" s="484"/>
      <c r="B350" s="916">
        <v>113</v>
      </c>
      <c r="C350" s="925"/>
      <c r="D350" s="921"/>
      <c r="E350" s="921" t="s">
        <v>19</v>
      </c>
      <c r="F350" s="923" t="str">
        <f>VLOOKUP(E350,$S$14:$T$18,2,0)</f>
        <v>-</v>
      </c>
      <c r="G350" s="84"/>
      <c r="H350" s="82"/>
      <c r="I350" s="921"/>
      <c r="J350" s="913">
        <f t="shared" ref="J350" si="112">SUM(K350:O352)</f>
        <v>0</v>
      </c>
      <c r="K350" s="913"/>
      <c r="L350" s="913"/>
      <c r="M350" s="913"/>
      <c r="N350" s="913"/>
      <c r="O350" s="913"/>
      <c r="P350" s="913"/>
      <c r="Q350" s="484"/>
    </row>
    <row r="351" spans="1:17" s="95" customFormat="1" ht="15.75" hidden="1" customHeight="1" outlineLevel="1">
      <c r="A351" s="484"/>
      <c r="B351" s="916"/>
      <c r="C351" s="925"/>
      <c r="D351" s="921"/>
      <c r="E351" s="921"/>
      <c r="F351" s="923"/>
      <c r="G351" s="87"/>
      <c r="H351" s="82"/>
      <c r="I351" s="921"/>
      <c r="J351" s="914"/>
      <c r="K351" s="914"/>
      <c r="L351" s="914"/>
      <c r="M351" s="914"/>
      <c r="N351" s="914"/>
      <c r="O351" s="914"/>
      <c r="P351" s="914"/>
      <c r="Q351" s="484"/>
    </row>
    <row r="352" spans="1:17" s="95" customFormat="1" ht="15.75" hidden="1" customHeight="1" outlineLevel="1">
      <c r="A352" s="484"/>
      <c r="B352" s="917"/>
      <c r="C352" s="926"/>
      <c r="D352" s="922"/>
      <c r="E352" s="922"/>
      <c r="F352" s="924"/>
      <c r="G352" s="92"/>
      <c r="H352" s="90"/>
      <c r="I352" s="922"/>
      <c r="J352" s="915"/>
      <c r="K352" s="915"/>
      <c r="L352" s="915"/>
      <c r="M352" s="915"/>
      <c r="N352" s="915"/>
      <c r="O352" s="915"/>
      <c r="P352" s="915"/>
      <c r="Q352" s="484"/>
    </row>
    <row r="353" spans="1:17" s="95" customFormat="1" ht="15.75" hidden="1" customHeight="1" outlineLevel="1">
      <c r="A353" s="484"/>
      <c r="B353" s="916">
        <v>114</v>
      </c>
      <c r="C353" s="925"/>
      <c r="D353" s="921"/>
      <c r="E353" s="921" t="s">
        <v>19</v>
      </c>
      <c r="F353" s="923" t="str">
        <f>VLOOKUP(E353,$S$14:$T$18,2,0)</f>
        <v>-</v>
      </c>
      <c r="G353" s="84"/>
      <c r="H353" s="82"/>
      <c r="I353" s="921"/>
      <c r="J353" s="913">
        <f t="shared" ref="J353" si="113">SUM(K353:O355)</f>
        <v>0</v>
      </c>
      <c r="K353" s="913"/>
      <c r="L353" s="913"/>
      <c r="M353" s="913"/>
      <c r="N353" s="913"/>
      <c r="O353" s="913"/>
      <c r="P353" s="913"/>
      <c r="Q353" s="484"/>
    </row>
    <row r="354" spans="1:17" s="95" customFormat="1" ht="15.75" hidden="1" customHeight="1" outlineLevel="1">
      <c r="A354" s="484"/>
      <c r="B354" s="916"/>
      <c r="C354" s="925"/>
      <c r="D354" s="921"/>
      <c r="E354" s="921"/>
      <c r="F354" s="923"/>
      <c r="G354" s="87"/>
      <c r="H354" s="82"/>
      <c r="I354" s="921"/>
      <c r="J354" s="914"/>
      <c r="K354" s="914"/>
      <c r="L354" s="914"/>
      <c r="M354" s="914"/>
      <c r="N354" s="914"/>
      <c r="O354" s="914"/>
      <c r="P354" s="914"/>
      <c r="Q354" s="484"/>
    </row>
    <row r="355" spans="1:17" s="95" customFormat="1" ht="15.75" hidden="1" customHeight="1" outlineLevel="1">
      <c r="A355" s="484"/>
      <c r="B355" s="917"/>
      <c r="C355" s="926"/>
      <c r="D355" s="922"/>
      <c r="E355" s="922"/>
      <c r="F355" s="924"/>
      <c r="G355" s="92"/>
      <c r="H355" s="90"/>
      <c r="I355" s="922"/>
      <c r="J355" s="915"/>
      <c r="K355" s="915"/>
      <c r="L355" s="915"/>
      <c r="M355" s="915"/>
      <c r="N355" s="915"/>
      <c r="O355" s="915"/>
      <c r="P355" s="915"/>
      <c r="Q355" s="484"/>
    </row>
    <row r="356" spans="1:17" s="95" customFormat="1" ht="15.75" hidden="1" customHeight="1" outlineLevel="1">
      <c r="A356" s="484"/>
      <c r="B356" s="916">
        <v>115</v>
      </c>
      <c r="C356" s="925"/>
      <c r="D356" s="921"/>
      <c r="E356" s="921" t="s">
        <v>19</v>
      </c>
      <c r="F356" s="923" t="str">
        <f>VLOOKUP(E356,$S$14:$T$18,2,0)</f>
        <v>-</v>
      </c>
      <c r="G356" s="84"/>
      <c r="H356" s="82"/>
      <c r="I356" s="921"/>
      <c r="J356" s="913">
        <f t="shared" ref="J356" si="114">SUM(K356:O358)</f>
        <v>0</v>
      </c>
      <c r="K356" s="913"/>
      <c r="L356" s="913"/>
      <c r="M356" s="913"/>
      <c r="N356" s="913"/>
      <c r="O356" s="913"/>
      <c r="P356" s="913"/>
      <c r="Q356" s="484"/>
    </row>
    <row r="357" spans="1:17" s="95" customFormat="1" ht="15.75" hidden="1" customHeight="1" outlineLevel="1">
      <c r="A357" s="484"/>
      <c r="B357" s="916"/>
      <c r="C357" s="925"/>
      <c r="D357" s="921"/>
      <c r="E357" s="921"/>
      <c r="F357" s="923"/>
      <c r="G357" s="87"/>
      <c r="H357" s="82"/>
      <c r="I357" s="921"/>
      <c r="J357" s="914"/>
      <c r="K357" s="914"/>
      <c r="L357" s="914"/>
      <c r="M357" s="914"/>
      <c r="N357" s="914"/>
      <c r="O357" s="914"/>
      <c r="P357" s="914"/>
      <c r="Q357" s="484"/>
    </row>
    <row r="358" spans="1:17" s="95" customFormat="1" ht="15.75" hidden="1" customHeight="1" outlineLevel="1">
      <c r="A358" s="484"/>
      <c r="B358" s="917"/>
      <c r="C358" s="926"/>
      <c r="D358" s="922"/>
      <c r="E358" s="922"/>
      <c r="F358" s="924"/>
      <c r="G358" s="92"/>
      <c r="H358" s="90"/>
      <c r="I358" s="922"/>
      <c r="J358" s="915"/>
      <c r="K358" s="915"/>
      <c r="L358" s="915"/>
      <c r="M358" s="915"/>
      <c r="N358" s="915"/>
      <c r="O358" s="915"/>
      <c r="P358" s="915"/>
      <c r="Q358" s="484"/>
    </row>
    <row r="359" spans="1:17" s="95" customFormat="1" ht="15.75" hidden="1" customHeight="1" outlineLevel="1">
      <c r="A359" s="484"/>
      <c r="B359" s="916">
        <v>116</v>
      </c>
      <c r="C359" s="925"/>
      <c r="D359" s="921"/>
      <c r="E359" s="921" t="s">
        <v>19</v>
      </c>
      <c r="F359" s="923" t="str">
        <f>VLOOKUP(E359,$S$14:$T$18,2,0)</f>
        <v>-</v>
      </c>
      <c r="G359" s="84"/>
      <c r="H359" s="82"/>
      <c r="I359" s="921"/>
      <c r="J359" s="913">
        <f t="shared" ref="J359" si="115">SUM(K359:O361)</f>
        <v>0</v>
      </c>
      <c r="K359" s="913"/>
      <c r="L359" s="913"/>
      <c r="M359" s="913"/>
      <c r="N359" s="913"/>
      <c r="O359" s="913"/>
      <c r="P359" s="913"/>
      <c r="Q359" s="484"/>
    </row>
    <row r="360" spans="1:17" s="95" customFormat="1" ht="15.75" hidden="1" customHeight="1" outlineLevel="1">
      <c r="A360" s="484"/>
      <c r="B360" s="916"/>
      <c r="C360" s="925"/>
      <c r="D360" s="921"/>
      <c r="E360" s="921"/>
      <c r="F360" s="923"/>
      <c r="G360" s="87"/>
      <c r="H360" s="82"/>
      <c r="I360" s="921"/>
      <c r="J360" s="914"/>
      <c r="K360" s="914"/>
      <c r="L360" s="914"/>
      <c r="M360" s="914"/>
      <c r="N360" s="914"/>
      <c r="O360" s="914"/>
      <c r="P360" s="914"/>
      <c r="Q360" s="484"/>
    </row>
    <row r="361" spans="1:17" s="95" customFormat="1" ht="15.75" hidden="1" customHeight="1" outlineLevel="1">
      <c r="A361" s="484"/>
      <c r="B361" s="917"/>
      <c r="C361" s="926"/>
      <c r="D361" s="922"/>
      <c r="E361" s="922"/>
      <c r="F361" s="924"/>
      <c r="G361" s="92"/>
      <c r="H361" s="90"/>
      <c r="I361" s="922"/>
      <c r="J361" s="915"/>
      <c r="K361" s="915"/>
      <c r="L361" s="915"/>
      <c r="M361" s="915"/>
      <c r="N361" s="915"/>
      <c r="O361" s="915"/>
      <c r="P361" s="915"/>
      <c r="Q361" s="484"/>
    </row>
    <row r="362" spans="1:17" s="95" customFormat="1" ht="15.75" hidden="1" customHeight="1" outlineLevel="1">
      <c r="A362" s="484"/>
      <c r="B362" s="916">
        <v>117</v>
      </c>
      <c r="C362" s="925"/>
      <c r="D362" s="921"/>
      <c r="E362" s="921" t="s">
        <v>19</v>
      </c>
      <c r="F362" s="923" t="str">
        <f>VLOOKUP(E362,$S$14:$T$18,2,0)</f>
        <v>-</v>
      </c>
      <c r="G362" s="84"/>
      <c r="H362" s="82"/>
      <c r="I362" s="921"/>
      <c r="J362" s="913">
        <f t="shared" ref="J362" si="116">SUM(K362:O364)</f>
        <v>0</v>
      </c>
      <c r="K362" s="913"/>
      <c r="L362" s="913"/>
      <c r="M362" s="913"/>
      <c r="N362" s="913"/>
      <c r="O362" s="913"/>
      <c r="P362" s="913"/>
      <c r="Q362" s="484"/>
    </row>
    <row r="363" spans="1:17" s="95" customFormat="1" ht="15.75" hidden="1" customHeight="1" outlineLevel="1">
      <c r="A363" s="484"/>
      <c r="B363" s="916"/>
      <c r="C363" s="925"/>
      <c r="D363" s="921"/>
      <c r="E363" s="921"/>
      <c r="F363" s="923"/>
      <c r="G363" s="87"/>
      <c r="H363" s="82"/>
      <c r="I363" s="921"/>
      <c r="J363" s="914"/>
      <c r="K363" s="914"/>
      <c r="L363" s="914"/>
      <c r="M363" s="914"/>
      <c r="N363" s="914"/>
      <c r="O363" s="914"/>
      <c r="P363" s="914"/>
      <c r="Q363" s="484"/>
    </row>
    <row r="364" spans="1:17" s="95" customFormat="1" ht="15.75" hidden="1" customHeight="1" outlineLevel="1">
      <c r="A364" s="484"/>
      <c r="B364" s="917"/>
      <c r="C364" s="926"/>
      <c r="D364" s="922"/>
      <c r="E364" s="922"/>
      <c r="F364" s="924"/>
      <c r="G364" s="92"/>
      <c r="H364" s="90"/>
      <c r="I364" s="922"/>
      <c r="J364" s="915"/>
      <c r="K364" s="915"/>
      <c r="L364" s="915"/>
      <c r="M364" s="915"/>
      <c r="N364" s="915"/>
      <c r="O364" s="915"/>
      <c r="P364" s="915"/>
      <c r="Q364" s="484"/>
    </row>
    <row r="365" spans="1:17" s="95" customFormat="1" ht="15.75" hidden="1" customHeight="1" outlineLevel="1">
      <c r="A365" s="484"/>
      <c r="B365" s="916">
        <v>118</v>
      </c>
      <c r="C365" s="925"/>
      <c r="D365" s="921"/>
      <c r="E365" s="921" t="s">
        <v>19</v>
      </c>
      <c r="F365" s="923" t="str">
        <f>VLOOKUP(E365,$S$14:$T$18,2,0)</f>
        <v>-</v>
      </c>
      <c r="G365" s="84"/>
      <c r="H365" s="82"/>
      <c r="I365" s="921"/>
      <c r="J365" s="913">
        <f t="shared" ref="J365" si="117">SUM(K365:O367)</f>
        <v>0</v>
      </c>
      <c r="K365" s="913"/>
      <c r="L365" s="913"/>
      <c r="M365" s="913"/>
      <c r="N365" s="913"/>
      <c r="O365" s="913"/>
      <c r="P365" s="913"/>
      <c r="Q365" s="484"/>
    </row>
    <row r="366" spans="1:17" s="95" customFormat="1" ht="15.75" hidden="1" customHeight="1" outlineLevel="1">
      <c r="A366" s="484"/>
      <c r="B366" s="916"/>
      <c r="C366" s="925"/>
      <c r="D366" s="921"/>
      <c r="E366" s="921"/>
      <c r="F366" s="923"/>
      <c r="G366" s="87"/>
      <c r="H366" s="82"/>
      <c r="I366" s="921"/>
      <c r="J366" s="914"/>
      <c r="K366" s="914"/>
      <c r="L366" s="914"/>
      <c r="M366" s="914"/>
      <c r="N366" s="914"/>
      <c r="O366" s="914"/>
      <c r="P366" s="914"/>
      <c r="Q366" s="484"/>
    </row>
    <row r="367" spans="1:17" s="95" customFormat="1" ht="15.75" hidden="1" customHeight="1" outlineLevel="1">
      <c r="A367" s="484"/>
      <c r="B367" s="917"/>
      <c r="C367" s="926"/>
      <c r="D367" s="922"/>
      <c r="E367" s="922"/>
      <c r="F367" s="924"/>
      <c r="G367" s="92"/>
      <c r="H367" s="90"/>
      <c r="I367" s="922"/>
      <c r="J367" s="915"/>
      <c r="K367" s="915"/>
      <c r="L367" s="915"/>
      <c r="M367" s="915"/>
      <c r="N367" s="915"/>
      <c r="O367" s="915"/>
      <c r="P367" s="915"/>
      <c r="Q367" s="484"/>
    </row>
    <row r="368" spans="1:17" s="95" customFormat="1" ht="15.75" hidden="1" customHeight="1" outlineLevel="1">
      <c r="A368" s="484"/>
      <c r="B368" s="916">
        <v>119</v>
      </c>
      <c r="C368" s="925"/>
      <c r="D368" s="921"/>
      <c r="E368" s="921" t="s">
        <v>19</v>
      </c>
      <c r="F368" s="923" t="str">
        <f>VLOOKUP(E368,$S$14:$T$18,2,0)</f>
        <v>-</v>
      </c>
      <c r="G368" s="84"/>
      <c r="H368" s="82"/>
      <c r="I368" s="921"/>
      <c r="J368" s="913">
        <f t="shared" ref="J368" si="118">SUM(K368:O370)</f>
        <v>0</v>
      </c>
      <c r="K368" s="913"/>
      <c r="L368" s="913"/>
      <c r="M368" s="913"/>
      <c r="N368" s="913"/>
      <c r="O368" s="913"/>
      <c r="P368" s="913"/>
      <c r="Q368" s="484"/>
    </row>
    <row r="369" spans="1:17" s="95" customFormat="1" ht="15.75" hidden="1" customHeight="1" outlineLevel="1">
      <c r="A369" s="484"/>
      <c r="B369" s="916"/>
      <c r="C369" s="925"/>
      <c r="D369" s="921"/>
      <c r="E369" s="921"/>
      <c r="F369" s="923"/>
      <c r="G369" s="87"/>
      <c r="H369" s="82"/>
      <c r="I369" s="921"/>
      <c r="J369" s="914"/>
      <c r="K369" s="914"/>
      <c r="L369" s="914"/>
      <c r="M369" s="914"/>
      <c r="N369" s="914"/>
      <c r="O369" s="914"/>
      <c r="P369" s="914"/>
      <c r="Q369" s="484"/>
    </row>
    <row r="370" spans="1:17" s="95" customFormat="1" ht="15.75" hidden="1" customHeight="1" outlineLevel="1">
      <c r="A370" s="484"/>
      <c r="B370" s="917"/>
      <c r="C370" s="926"/>
      <c r="D370" s="922"/>
      <c r="E370" s="922"/>
      <c r="F370" s="924"/>
      <c r="G370" s="92"/>
      <c r="H370" s="90"/>
      <c r="I370" s="922"/>
      <c r="J370" s="915"/>
      <c r="K370" s="915"/>
      <c r="L370" s="915"/>
      <c r="M370" s="915"/>
      <c r="N370" s="915"/>
      <c r="O370" s="915"/>
      <c r="P370" s="915"/>
      <c r="Q370" s="484"/>
    </row>
    <row r="371" spans="1:17" s="95" customFormat="1" ht="15.75" hidden="1" customHeight="1" outlineLevel="1">
      <c r="A371" s="484"/>
      <c r="B371" s="916">
        <v>120</v>
      </c>
      <c r="C371" s="925"/>
      <c r="D371" s="921"/>
      <c r="E371" s="921" t="s">
        <v>19</v>
      </c>
      <c r="F371" s="923" t="str">
        <f>VLOOKUP(E371,$S$14:$T$18,2,0)</f>
        <v>-</v>
      </c>
      <c r="G371" s="84"/>
      <c r="H371" s="82"/>
      <c r="I371" s="921"/>
      <c r="J371" s="913">
        <f t="shared" ref="J371" si="119">SUM(K371:O373)</f>
        <v>0</v>
      </c>
      <c r="K371" s="913"/>
      <c r="L371" s="913"/>
      <c r="M371" s="913"/>
      <c r="N371" s="913"/>
      <c r="O371" s="913"/>
      <c r="P371" s="913"/>
      <c r="Q371" s="484"/>
    </row>
    <row r="372" spans="1:17" s="95" customFormat="1" ht="15.75" hidden="1" customHeight="1" outlineLevel="1">
      <c r="A372" s="484"/>
      <c r="B372" s="916"/>
      <c r="C372" s="925"/>
      <c r="D372" s="921"/>
      <c r="E372" s="921"/>
      <c r="F372" s="923"/>
      <c r="G372" s="87"/>
      <c r="H372" s="82"/>
      <c r="I372" s="921"/>
      <c r="J372" s="914"/>
      <c r="K372" s="914"/>
      <c r="L372" s="914"/>
      <c r="M372" s="914"/>
      <c r="N372" s="914"/>
      <c r="O372" s="914"/>
      <c r="P372" s="914"/>
      <c r="Q372" s="484"/>
    </row>
    <row r="373" spans="1:17" s="95" customFormat="1" ht="15.75" hidden="1" customHeight="1" outlineLevel="1">
      <c r="A373" s="484"/>
      <c r="B373" s="917"/>
      <c r="C373" s="926"/>
      <c r="D373" s="922"/>
      <c r="E373" s="922"/>
      <c r="F373" s="924"/>
      <c r="G373" s="92"/>
      <c r="H373" s="90"/>
      <c r="I373" s="922"/>
      <c r="J373" s="915"/>
      <c r="K373" s="915"/>
      <c r="L373" s="915"/>
      <c r="M373" s="915"/>
      <c r="N373" s="915"/>
      <c r="O373" s="915"/>
      <c r="P373" s="915"/>
      <c r="Q373" s="484"/>
    </row>
    <row r="374" spans="1:17" s="95" customFormat="1" ht="15.75" hidden="1" customHeight="1" outlineLevel="1">
      <c r="A374" s="484"/>
      <c r="B374" s="916">
        <v>121</v>
      </c>
      <c r="C374" s="925"/>
      <c r="D374" s="921"/>
      <c r="E374" s="921" t="s">
        <v>19</v>
      </c>
      <c r="F374" s="923" t="str">
        <f>VLOOKUP(E374,$S$14:$T$18,2,0)</f>
        <v>-</v>
      </c>
      <c r="G374" s="84"/>
      <c r="H374" s="82"/>
      <c r="I374" s="921"/>
      <c r="J374" s="913">
        <f t="shared" ref="J374" si="120">SUM(K374:O376)</f>
        <v>0</v>
      </c>
      <c r="K374" s="913"/>
      <c r="L374" s="913"/>
      <c r="M374" s="913"/>
      <c r="N374" s="913"/>
      <c r="O374" s="913"/>
      <c r="P374" s="913"/>
      <c r="Q374" s="484"/>
    </row>
    <row r="375" spans="1:17" s="95" customFormat="1" ht="15.75" hidden="1" customHeight="1" outlineLevel="1">
      <c r="A375" s="484"/>
      <c r="B375" s="916"/>
      <c r="C375" s="925"/>
      <c r="D375" s="921"/>
      <c r="E375" s="921"/>
      <c r="F375" s="923"/>
      <c r="G375" s="87"/>
      <c r="H375" s="82"/>
      <c r="I375" s="921"/>
      <c r="J375" s="914"/>
      <c r="K375" s="914"/>
      <c r="L375" s="914"/>
      <c r="M375" s="914"/>
      <c r="N375" s="914"/>
      <c r="O375" s="914"/>
      <c r="P375" s="914"/>
      <c r="Q375" s="484"/>
    </row>
    <row r="376" spans="1:17" s="95" customFormat="1" ht="15.75" hidden="1" customHeight="1" outlineLevel="1">
      <c r="A376" s="484"/>
      <c r="B376" s="917"/>
      <c r="C376" s="926"/>
      <c r="D376" s="922"/>
      <c r="E376" s="922"/>
      <c r="F376" s="924"/>
      <c r="G376" s="92"/>
      <c r="H376" s="90"/>
      <c r="I376" s="922"/>
      <c r="J376" s="915"/>
      <c r="K376" s="915"/>
      <c r="L376" s="915"/>
      <c r="M376" s="915"/>
      <c r="N376" s="915"/>
      <c r="O376" s="915"/>
      <c r="P376" s="915"/>
      <c r="Q376" s="484"/>
    </row>
    <row r="377" spans="1:17" s="95" customFormat="1" ht="15.75" hidden="1" customHeight="1" outlineLevel="1">
      <c r="A377" s="484"/>
      <c r="B377" s="916">
        <v>122</v>
      </c>
      <c r="C377" s="925"/>
      <c r="D377" s="921"/>
      <c r="E377" s="921" t="s">
        <v>19</v>
      </c>
      <c r="F377" s="923" t="str">
        <f>VLOOKUP(E377,$S$14:$T$18,2,0)</f>
        <v>-</v>
      </c>
      <c r="G377" s="84"/>
      <c r="H377" s="82"/>
      <c r="I377" s="921"/>
      <c r="J377" s="913">
        <f t="shared" ref="J377" si="121">SUM(K377:O379)</f>
        <v>0</v>
      </c>
      <c r="K377" s="913"/>
      <c r="L377" s="913"/>
      <c r="M377" s="913"/>
      <c r="N377" s="913"/>
      <c r="O377" s="913"/>
      <c r="P377" s="913"/>
      <c r="Q377" s="484"/>
    </row>
    <row r="378" spans="1:17" s="95" customFormat="1" ht="15.75" hidden="1" customHeight="1" outlineLevel="1">
      <c r="A378" s="484"/>
      <c r="B378" s="916"/>
      <c r="C378" s="925"/>
      <c r="D378" s="921"/>
      <c r="E378" s="921"/>
      <c r="F378" s="923"/>
      <c r="G378" s="87"/>
      <c r="H378" s="82"/>
      <c r="I378" s="921"/>
      <c r="J378" s="914"/>
      <c r="K378" s="914"/>
      <c r="L378" s="914"/>
      <c r="M378" s="914"/>
      <c r="N378" s="914"/>
      <c r="O378" s="914"/>
      <c r="P378" s="914"/>
      <c r="Q378" s="484"/>
    </row>
    <row r="379" spans="1:17" s="95" customFormat="1" ht="15.75" hidden="1" customHeight="1" outlineLevel="1">
      <c r="A379" s="484"/>
      <c r="B379" s="917"/>
      <c r="C379" s="926"/>
      <c r="D379" s="922"/>
      <c r="E379" s="922"/>
      <c r="F379" s="924"/>
      <c r="G379" s="92"/>
      <c r="H379" s="90"/>
      <c r="I379" s="922"/>
      <c r="J379" s="915"/>
      <c r="K379" s="915"/>
      <c r="L379" s="915"/>
      <c r="M379" s="915"/>
      <c r="N379" s="915"/>
      <c r="O379" s="915"/>
      <c r="P379" s="915"/>
      <c r="Q379" s="484"/>
    </row>
    <row r="380" spans="1:17" s="95" customFormat="1" ht="15.75" hidden="1" customHeight="1" outlineLevel="1">
      <c r="A380" s="484"/>
      <c r="B380" s="916">
        <v>123</v>
      </c>
      <c r="C380" s="925"/>
      <c r="D380" s="921"/>
      <c r="E380" s="921" t="s">
        <v>19</v>
      </c>
      <c r="F380" s="923" t="str">
        <f>VLOOKUP(E380,$S$14:$T$18,2,0)</f>
        <v>-</v>
      </c>
      <c r="G380" s="84"/>
      <c r="H380" s="82"/>
      <c r="I380" s="921"/>
      <c r="J380" s="913">
        <f t="shared" ref="J380" si="122">SUM(K380:O382)</f>
        <v>0</v>
      </c>
      <c r="K380" s="913"/>
      <c r="L380" s="913"/>
      <c r="M380" s="913"/>
      <c r="N380" s="913"/>
      <c r="O380" s="913"/>
      <c r="P380" s="913"/>
      <c r="Q380" s="484"/>
    </row>
    <row r="381" spans="1:17" s="95" customFormat="1" ht="15.75" hidden="1" customHeight="1" outlineLevel="1">
      <c r="A381" s="484"/>
      <c r="B381" s="916"/>
      <c r="C381" s="925"/>
      <c r="D381" s="921"/>
      <c r="E381" s="921"/>
      <c r="F381" s="923"/>
      <c r="G381" s="87"/>
      <c r="H381" s="82"/>
      <c r="I381" s="921"/>
      <c r="J381" s="914"/>
      <c r="K381" s="914"/>
      <c r="L381" s="914"/>
      <c r="M381" s="914"/>
      <c r="N381" s="914"/>
      <c r="O381" s="914"/>
      <c r="P381" s="914"/>
      <c r="Q381" s="484"/>
    </row>
    <row r="382" spans="1:17" s="95" customFormat="1" ht="15.75" hidden="1" customHeight="1" outlineLevel="1">
      <c r="A382" s="484"/>
      <c r="B382" s="917"/>
      <c r="C382" s="926"/>
      <c r="D382" s="922"/>
      <c r="E382" s="922"/>
      <c r="F382" s="924"/>
      <c r="G382" s="92"/>
      <c r="H382" s="90"/>
      <c r="I382" s="922"/>
      <c r="J382" s="915"/>
      <c r="K382" s="915"/>
      <c r="L382" s="915"/>
      <c r="M382" s="915"/>
      <c r="N382" s="915"/>
      <c r="O382" s="915"/>
      <c r="P382" s="915"/>
      <c r="Q382" s="484"/>
    </row>
    <row r="383" spans="1:17" s="95" customFormat="1" ht="15.75" hidden="1" customHeight="1" outlineLevel="1">
      <c r="A383" s="484"/>
      <c r="B383" s="916">
        <v>124</v>
      </c>
      <c r="C383" s="925"/>
      <c r="D383" s="921"/>
      <c r="E383" s="921" t="s">
        <v>19</v>
      </c>
      <c r="F383" s="923" t="str">
        <f>VLOOKUP(E383,$S$14:$T$18,2,0)</f>
        <v>-</v>
      </c>
      <c r="G383" s="84"/>
      <c r="H383" s="82"/>
      <c r="I383" s="921"/>
      <c r="J383" s="913">
        <f t="shared" ref="J383" si="123">SUM(K383:O385)</f>
        <v>0</v>
      </c>
      <c r="K383" s="913"/>
      <c r="L383" s="913"/>
      <c r="M383" s="913"/>
      <c r="N383" s="913"/>
      <c r="O383" s="913"/>
      <c r="P383" s="913"/>
      <c r="Q383" s="484"/>
    </row>
    <row r="384" spans="1:17" s="95" customFormat="1" ht="15.75" hidden="1" customHeight="1" outlineLevel="1">
      <c r="A384" s="484"/>
      <c r="B384" s="916"/>
      <c r="C384" s="925"/>
      <c r="D384" s="921"/>
      <c r="E384" s="921"/>
      <c r="F384" s="923"/>
      <c r="G384" s="87"/>
      <c r="H384" s="82"/>
      <c r="I384" s="921"/>
      <c r="J384" s="914"/>
      <c r="K384" s="914"/>
      <c r="L384" s="914"/>
      <c r="M384" s="914"/>
      <c r="N384" s="914"/>
      <c r="O384" s="914"/>
      <c r="P384" s="914"/>
      <c r="Q384" s="484"/>
    </row>
    <row r="385" spans="1:17" s="95" customFormat="1" ht="15.75" hidden="1" customHeight="1" outlineLevel="1">
      <c r="A385" s="484"/>
      <c r="B385" s="917"/>
      <c r="C385" s="926"/>
      <c r="D385" s="922"/>
      <c r="E385" s="922"/>
      <c r="F385" s="924"/>
      <c r="G385" s="92"/>
      <c r="H385" s="90"/>
      <c r="I385" s="922"/>
      <c r="J385" s="915"/>
      <c r="K385" s="915"/>
      <c r="L385" s="915"/>
      <c r="M385" s="915"/>
      <c r="N385" s="915"/>
      <c r="O385" s="915"/>
      <c r="P385" s="915"/>
      <c r="Q385" s="484"/>
    </row>
    <row r="386" spans="1:17" s="95" customFormat="1" ht="15.75" hidden="1" customHeight="1" outlineLevel="1">
      <c r="A386" s="484"/>
      <c r="B386" s="916">
        <v>125</v>
      </c>
      <c r="C386" s="925"/>
      <c r="D386" s="921"/>
      <c r="E386" s="921" t="s">
        <v>19</v>
      </c>
      <c r="F386" s="923" t="str">
        <f>VLOOKUP(E386,$S$14:$T$18,2,0)</f>
        <v>-</v>
      </c>
      <c r="G386" s="84"/>
      <c r="H386" s="82"/>
      <c r="I386" s="921"/>
      <c r="J386" s="913">
        <f t="shared" ref="J386" si="124">SUM(K386:O388)</f>
        <v>0</v>
      </c>
      <c r="K386" s="913"/>
      <c r="L386" s="913"/>
      <c r="M386" s="913"/>
      <c r="N386" s="913"/>
      <c r="O386" s="913"/>
      <c r="P386" s="913"/>
      <c r="Q386" s="484"/>
    </row>
    <row r="387" spans="1:17" s="95" customFormat="1" ht="15.75" hidden="1" customHeight="1" outlineLevel="1">
      <c r="A387" s="484"/>
      <c r="B387" s="916"/>
      <c r="C387" s="925"/>
      <c r="D387" s="921"/>
      <c r="E387" s="921"/>
      <c r="F387" s="923"/>
      <c r="G387" s="87"/>
      <c r="H387" s="82"/>
      <c r="I387" s="921"/>
      <c r="J387" s="914"/>
      <c r="K387" s="914"/>
      <c r="L387" s="914"/>
      <c r="M387" s="914"/>
      <c r="N387" s="914"/>
      <c r="O387" s="914"/>
      <c r="P387" s="914"/>
      <c r="Q387" s="484"/>
    </row>
    <row r="388" spans="1:17" s="95" customFormat="1" ht="15.75" hidden="1" customHeight="1" outlineLevel="1">
      <c r="A388" s="484"/>
      <c r="B388" s="917"/>
      <c r="C388" s="926"/>
      <c r="D388" s="922"/>
      <c r="E388" s="922"/>
      <c r="F388" s="924"/>
      <c r="G388" s="92"/>
      <c r="H388" s="90"/>
      <c r="I388" s="922"/>
      <c r="J388" s="915"/>
      <c r="K388" s="915"/>
      <c r="L388" s="915"/>
      <c r="M388" s="915"/>
      <c r="N388" s="915"/>
      <c r="O388" s="915"/>
      <c r="P388" s="915"/>
      <c r="Q388" s="484"/>
    </row>
    <row r="389" spans="1:17" s="95" customFormat="1" ht="15.75" hidden="1" customHeight="1" outlineLevel="1">
      <c r="A389" s="484"/>
      <c r="B389" s="916">
        <v>126</v>
      </c>
      <c r="C389" s="925"/>
      <c r="D389" s="921"/>
      <c r="E389" s="921" t="s">
        <v>19</v>
      </c>
      <c r="F389" s="923" t="str">
        <f>VLOOKUP(E389,$S$14:$T$18,2,0)</f>
        <v>-</v>
      </c>
      <c r="G389" s="84"/>
      <c r="H389" s="82"/>
      <c r="I389" s="921"/>
      <c r="J389" s="913">
        <f t="shared" ref="J389" si="125">SUM(K389:O391)</f>
        <v>0</v>
      </c>
      <c r="K389" s="913"/>
      <c r="L389" s="913"/>
      <c r="M389" s="913"/>
      <c r="N389" s="913"/>
      <c r="O389" s="913"/>
      <c r="P389" s="913"/>
      <c r="Q389" s="484"/>
    </row>
    <row r="390" spans="1:17" s="95" customFormat="1" ht="15.75" hidden="1" customHeight="1" outlineLevel="1">
      <c r="A390" s="484"/>
      <c r="B390" s="916"/>
      <c r="C390" s="925"/>
      <c r="D390" s="921"/>
      <c r="E390" s="921"/>
      <c r="F390" s="923"/>
      <c r="G390" s="87"/>
      <c r="H390" s="82"/>
      <c r="I390" s="921"/>
      <c r="J390" s="914"/>
      <c r="K390" s="914"/>
      <c r="L390" s="914"/>
      <c r="M390" s="914"/>
      <c r="N390" s="914"/>
      <c r="O390" s="914"/>
      <c r="P390" s="914"/>
      <c r="Q390" s="484"/>
    </row>
    <row r="391" spans="1:17" s="95" customFormat="1" ht="15.75" hidden="1" customHeight="1" outlineLevel="1">
      <c r="A391" s="484"/>
      <c r="B391" s="917"/>
      <c r="C391" s="926"/>
      <c r="D391" s="922"/>
      <c r="E391" s="922"/>
      <c r="F391" s="924"/>
      <c r="G391" s="92"/>
      <c r="H391" s="90"/>
      <c r="I391" s="922"/>
      <c r="J391" s="915"/>
      <c r="K391" s="915"/>
      <c r="L391" s="915"/>
      <c r="M391" s="915"/>
      <c r="N391" s="915"/>
      <c r="O391" s="915"/>
      <c r="P391" s="915"/>
      <c r="Q391" s="484"/>
    </row>
    <row r="392" spans="1:17" s="95" customFormat="1" ht="15.75" hidden="1" customHeight="1" outlineLevel="1">
      <c r="A392" s="484"/>
      <c r="B392" s="916">
        <v>127</v>
      </c>
      <c r="C392" s="925"/>
      <c r="D392" s="921"/>
      <c r="E392" s="921" t="s">
        <v>19</v>
      </c>
      <c r="F392" s="923" t="str">
        <f>VLOOKUP(E392,$S$14:$T$18,2,0)</f>
        <v>-</v>
      </c>
      <c r="G392" s="84"/>
      <c r="H392" s="82"/>
      <c r="I392" s="921"/>
      <c r="J392" s="913">
        <f t="shared" ref="J392" si="126">SUM(K392:O394)</f>
        <v>0</v>
      </c>
      <c r="K392" s="913"/>
      <c r="L392" s="913"/>
      <c r="M392" s="913"/>
      <c r="N392" s="913"/>
      <c r="O392" s="913"/>
      <c r="P392" s="913"/>
      <c r="Q392" s="484"/>
    </row>
    <row r="393" spans="1:17" s="95" customFormat="1" ht="15.75" hidden="1" customHeight="1" outlineLevel="1">
      <c r="A393" s="484"/>
      <c r="B393" s="916"/>
      <c r="C393" s="925"/>
      <c r="D393" s="921"/>
      <c r="E393" s="921"/>
      <c r="F393" s="923"/>
      <c r="G393" s="87"/>
      <c r="H393" s="82"/>
      <c r="I393" s="921"/>
      <c r="J393" s="914"/>
      <c r="K393" s="914"/>
      <c r="L393" s="914"/>
      <c r="M393" s="914"/>
      <c r="N393" s="914"/>
      <c r="O393" s="914"/>
      <c r="P393" s="914"/>
      <c r="Q393" s="484"/>
    </row>
    <row r="394" spans="1:17" s="95" customFormat="1" ht="15.75" hidden="1" customHeight="1" outlineLevel="1">
      <c r="A394" s="484"/>
      <c r="B394" s="917"/>
      <c r="C394" s="926"/>
      <c r="D394" s="922"/>
      <c r="E394" s="922"/>
      <c r="F394" s="924"/>
      <c r="G394" s="92"/>
      <c r="H394" s="90"/>
      <c r="I394" s="922"/>
      <c r="J394" s="915"/>
      <c r="K394" s="915"/>
      <c r="L394" s="915"/>
      <c r="M394" s="915"/>
      <c r="N394" s="915"/>
      <c r="O394" s="915"/>
      <c r="P394" s="915"/>
      <c r="Q394" s="484"/>
    </row>
    <row r="395" spans="1:17" s="95" customFormat="1" ht="15.75" hidden="1" customHeight="1" outlineLevel="1">
      <c r="A395" s="484"/>
      <c r="B395" s="916">
        <v>128</v>
      </c>
      <c r="C395" s="925"/>
      <c r="D395" s="921"/>
      <c r="E395" s="921" t="s">
        <v>19</v>
      </c>
      <c r="F395" s="923" t="str">
        <f>VLOOKUP(E395,$S$14:$T$18,2,0)</f>
        <v>-</v>
      </c>
      <c r="G395" s="84"/>
      <c r="H395" s="82"/>
      <c r="I395" s="921"/>
      <c r="J395" s="913">
        <f t="shared" ref="J395" si="127">SUM(K395:O397)</f>
        <v>0</v>
      </c>
      <c r="K395" s="913"/>
      <c r="L395" s="913"/>
      <c r="M395" s="913"/>
      <c r="N395" s="913"/>
      <c r="O395" s="913"/>
      <c r="P395" s="913"/>
      <c r="Q395" s="484"/>
    </row>
    <row r="396" spans="1:17" s="95" customFormat="1" ht="15.75" hidden="1" customHeight="1" outlineLevel="1">
      <c r="A396" s="484"/>
      <c r="B396" s="916"/>
      <c r="C396" s="925"/>
      <c r="D396" s="921"/>
      <c r="E396" s="921"/>
      <c r="F396" s="923"/>
      <c r="G396" s="87"/>
      <c r="H396" s="82"/>
      <c r="I396" s="921"/>
      <c r="J396" s="914"/>
      <c r="K396" s="914"/>
      <c r="L396" s="914"/>
      <c r="M396" s="914"/>
      <c r="N396" s="914"/>
      <c r="O396" s="914"/>
      <c r="P396" s="914"/>
      <c r="Q396" s="484"/>
    </row>
    <row r="397" spans="1:17" s="95" customFormat="1" ht="15.75" hidden="1" customHeight="1" outlineLevel="1">
      <c r="A397" s="484"/>
      <c r="B397" s="917"/>
      <c r="C397" s="926"/>
      <c r="D397" s="922"/>
      <c r="E397" s="922"/>
      <c r="F397" s="924"/>
      <c r="G397" s="92"/>
      <c r="H397" s="90"/>
      <c r="I397" s="922"/>
      <c r="J397" s="915"/>
      <c r="K397" s="915"/>
      <c r="L397" s="915"/>
      <c r="M397" s="915"/>
      <c r="N397" s="915"/>
      <c r="O397" s="915"/>
      <c r="P397" s="915"/>
      <c r="Q397" s="484"/>
    </row>
    <row r="398" spans="1:17" s="95" customFormat="1" ht="15.75" hidden="1" customHeight="1" outlineLevel="1">
      <c r="A398" s="484"/>
      <c r="B398" s="916">
        <v>129</v>
      </c>
      <c r="C398" s="925"/>
      <c r="D398" s="921"/>
      <c r="E398" s="921" t="s">
        <v>19</v>
      </c>
      <c r="F398" s="923" t="str">
        <f>VLOOKUP(E398,$S$14:$T$18,2,0)</f>
        <v>-</v>
      </c>
      <c r="G398" s="84"/>
      <c r="H398" s="82"/>
      <c r="I398" s="921"/>
      <c r="J398" s="913">
        <f t="shared" ref="J398" si="128">SUM(K398:O400)</f>
        <v>0</v>
      </c>
      <c r="K398" s="913"/>
      <c r="L398" s="913"/>
      <c r="M398" s="913"/>
      <c r="N398" s="913"/>
      <c r="O398" s="913"/>
      <c r="P398" s="913"/>
      <c r="Q398" s="484"/>
    </row>
    <row r="399" spans="1:17" s="95" customFormat="1" ht="15.75" hidden="1" customHeight="1" outlineLevel="1">
      <c r="A399" s="484"/>
      <c r="B399" s="916"/>
      <c r="C399" s="925"/>
      <c r="D399" s="921"/>
      <c r="E399" s="921"/>
      <c r="F399" s="923"/>
      <c r="G399" s="87"/>
      <c r="H399" s="82"/>
      <c r="I399" s="921"/>
      <c r="J399" s="914"/>
      <c r="K399" s="914"/>
      <c r="L399" s="914"/>
      <c r="M399" s="914"/>
      <c r="N399" s="914"/>
      <c r="O399" s="914"/>
      <c r="P399" s="914"/>
      <c r="Q399" s="484"/>
    </row>
    <row r="400" spans="1:17" s="95" customFormat="1" ht="15.75" hidden="1" customHeight="1" outlineLevel="1">
      <c r="A400" s="484"/>
      <c r="B400" s="917"/>
      <c r="C400" s="926"/>
      <c r="D400" s="922"/>
      <c r="E400" s="922"/>
      <c r="F400" s="924"/>
      <c r="G400" s="92"/>
      <c r="H400" s="90"/>
      <c r="I400" s="922"/>
      <c r="J400" s="915"/>
      <c r="K400" s="915"/>
      <c r="L400" s="915"/>
      <c r="M400" s="915"/>
      <c r="N400" s="915"/>
      <c r="O400" s="915"/>
      <c r="P400" s="915"/>
      <c r="Q400" s="484"/>
    </row>
    <row r="401" spans="1:17" s="95" customFormat="1" ht="15.75" hidden="1" customHeight="1" outlineLevel="1">
      <c r="A401" s="484"/>
      <c r="B401" s="916">
        <v>130</v>
      </c>
      <c r="C401" s="925"/>
      <c r="D401" s="921"/>
      <c r="E401" s="921" t="s">
        <v>19</v>
      </c>
      <c r="F401" s="923" t="str">
        <f>VLOOKUP(E401,$S$14:$T$18,2,0)</f>
        <v>-</v>
      </c>
      <c r="G401" s="84"/>
      <c r="H401" s="82"/>
      <c r="I401" s="921"/>
      <c r="J401" s="913">
        <f t="shared" ref="J401" si="129">SUM(K401:O403)</f>
        <v>0</v>
      </c>
      <c r="K401" s="913"/>
      <c r="L401" s="913"/>
      <c r="M401" s="913"/>
      <c r="N401" s="913"/>
      <c r="O401" s="913"/>
      <c r="P401" s="913"/>
      <c r="Q401" s="484"/>
    </row>
    <row r="402" spans="1:17" s="95" customFormat="1" ht="15.75" hidden="1" customHeight="1" outlineLevel="1">
      <c r="A402" s="484"/>
      <c r="B402" s="916"/>
      <c r="C402" s="925"/>
      <c r="D402" s="921"/>
      <c r="E402" s="921"/>
      <c r="F402" s="923"/>
      <c r="G402" s="87"/>
      <c r="H402" s="82"/>
      <c r="I402" s="921"/>
      <c r="J402" s="914"/>
      <c r="K402" s="914"/>
      <c r="L402" s="914"/>
      <c r="M402" s="914"/>
      <c r="N402" s="914"/>
      <c r="O402" s="914"/>
      <c r="P402" s="914"/>
      <c r="Q402" s="484"/>
    </row>
    <row r="403" spans="1:17" s="95" customFormat="1" ht="15.75" hidden="1" customHeight="1" outlineLevel="1">
      <c r="A403" s="484"/>
      <c r="B403" s="917"/>
      <c r="C403" s="926"/>
      <c r="D403" s="922"/>
      <c r="E403" s="922"/>
      <c r="F403" s="924"/>
      <c r="G403" s="92"/>
      <c r="H403" s="90"/>
      <c r="I403" s="922"/>
      <c r="J403" s="915"/>
      <c r="K403" s="915"/>
      <c r="L403" s="915"/>
      <c r="M403" s="915"/>
      <c r="N403" s="915"/>
      <c r="O403" s="915"/>
      <c r="P403" s="915"/>
      <c r="Q403" s="484"/>
    </row>
    <row r="404" spans="1:17" s="95" customFormat="1" ht="15.75" hidden="1" customHeight="1" outlineLevel="1">
      <c r="A404" s="484"/>
      <c r="B404" s="916">
        <v>131</v>
      </c>
      <c r="C404" s="925"/>
      <c r="D404" s="921"/>
      <c r="E404" s="921" t="s">
        <v>19</v>
      </c>
      <c r="F404" s="923" t="str">
        <f>VLOOKUP(E404,$S$14:$T$18,2,0)</f>
        <v>-</v>
      </c>
      <c r="G404" s="84"/>
      <c r="H404" s="82"/>
      <c r="I404" s="921"/>
      <c r="J404" s="913">
        <f t="shared" ref="J404" si="130">SUM(K404:O406)</f>
        <v>0</v>
      </c>
      <c r="K404" s="913"/>
      <c r="L404" s="913"/>
      <c r="M404" s="913"/>
      <c r="N404" s="913"/>
      <c r="O404" s="913"/>
      <c r="P404" s="913"/>
      <c r="Q404" s="484"/>
    </row>
    <row r="405" spans="1:17" s="95" customFormat="1" ht="15.75" hidden="1" customHeight="1" outlineLevel="1">
      <c r="A405" s="484"/>
      <c r="B405" s="916"/>
      <c r="C405" s="925"/>
      <c r="D405" s="921"/>
      <c r="E405" s="921"/>
      <c r="F405" s="923"/>
      <c r="G405" s="87"/>
      <c r="H405" s="82"/>
      <c r="I405" s="921"/>
      <c r="J405" s="914"/>
      <c r="K405" s="914"/>
      <c r="L405" s="914"/>
      <c r="M405" s="914"/>
      <c r="N405" s="914"/>
      <c r="O405" s="914"/>
      <c r="P405" s="914"/>
      <c r="Q405" s="484"/>
    </row>
    <row r="406" spans="1:17" s="95" customFormat="1" ht="15.75" hidden="1" customHeight="1" outlineLevel="1">
      <c r="A406" s="484"/>
      <c r="B406" s="917"/>
      <c r="C406" s="926"/>
      <c r="D406" s="922"/>
      <c r="E406" s="922"/>
      <c r="F406" s="924"/>
      <c r="G406" s="92"/>
      <c r="H406" s="90"/>
      <c r="I406" s="922"/>
      <c r="J406" s="915"/>
      <c r="K406" s="915"/>
      <c r="L406" s="915"/>
      <c r="M406" s="915"/>
      <c r="N406" s="915"/>
      <c r="O406" s="915"/>
      <c r="P406" s="915"/>
      <c r="Q406" s="484"/>
    </row>
    <row r="407" spans="1:17" s="95" customFormat="1" ht="15.75" hidden="1" customHeight="1" outlineLevel="1">
      <c r="A407" s="484"/>
      <c r="B407" s="916">
        <v>132</v>
      </c>
      <c r="C407" s="925"/>
      <c r="D407" s="921"/>
      <c r="E407" s="921" t="s">
        <v>19</v>
      </c>
      <c r="F407" s="923" t="str">
        <f>VLOOKUP(E407,$S$14:$T$18,2,0)</f>
        <v>-</v>
      </c>
      <c r="G407" s="84"/>
      <c r="H407" s="82"/>
      <c r="I407" s="921"/>
      <c r="J407" s="913">
        <f t="shared" ref="J407" si="131">SUM(K407:O409)</f>
        <v>0</v>
      </c>
      <c r="K407" s="913"/>
      <c r="L407" s="913"/>
      <c r="M407" s="913"/>
      <c r="N407" s="913"/>
      <c r="O407" s="913"/>
      <c r="P407" s="913"/>
      <c r="Q407" s="484"/>
    </row>
    <row r="408" spans="1:17" s="95" customFormat="1" ht="15.75" hidden="1" customHeight="1" outlineLevel="1">
      <c r="A408" s="484"/>
      <c r="B408" s="916"/>
      <c r="C408" s="925"/>
      <c r="D408" s="921"/>
      <c r="E408" s="921"/>
      <c r="F408" s="923"/>
      <c r="G408" s="87"/>
      <c r="H408" s="82"/>
      <c r="I408" s="921"/>
      <c r="J408" s="914"/>
      <c r="K408" s="914"/>
      <c r="L408" s="914"/>
      <c r="M408" s="914"/>
      <c r="N408" s="914"/>
      <c r="O408" s="914"/>
      <c r="P408" s="914"/>
      <c r="Q408" s="484"/>
    </row>
    <row r="409" spans="1:17" s="95" customFormat="1" ht="15.75" hidden="1" customHeight="1" outlineLevel="1">
      <c r="A409" s="484"/>
      <c r="B409" s="917"/>
      <c r="C409" s="926"/>
      <c r="D409" s="922"/>
      <c r="E409" s="922"/>
      <c r="F409" s="924"/>
      <c r="G409" s="92"/>
      <c r="H409" s="90"/>
      <c r="I409" s="922"/>
      <c r="J409" s="915"/>
      <c r="K409" s="915"/>
      <c r="L409" s="915"/>
      <c r="M409" s="915"/>
      <c r="N409" s="915"/>
      <c r="O409" s="915"/>
      <c r="P409" s="915"/>
      <c r="Q409" s="484"/>
    </row>
    <row r="410" spans="1:17" s="95" customFormat="1" ht="15.75" hidden="1" customHeight="1" outlineLevel="1">
      <c r="A410" s="484"/>
      <c r="B410" s="916">
        <v>133</v>
      </c>
      <c r="C410" s="925"/>
      <c r="D410" s="921"/>
      <c r="E410" s="921" t="s">
        <v>19</v>
      </c>
      <c r="F410" s="923" t="str">
        <f>VLOOKUP(E410,$S$14:$T$18,2,0)</f>
        <v>-</v>
      </c>
      <c r="G410" s="84"/>
      <c r="H410" s="82"/>
      <c r="I410" s="921"/>
      <c r="J410" s="913">
        <f t="shared" ref="J410" si="132">SUM(K410:O412)</f>
        <v>0</v>
      </c>
      <c r="K410" s="913"/>
      <c r="L410" s="913"/>
      <c r="M410" s="913"/>
      <c r="N410" s="913"/>
      <c r="O410" s="913"/>
      <c r="P410" s="913"/>
      <c r="Q410" s="484"/>
    </row>
    <row r="411" spans="1:17" s="95" customFormat="1" ht="15.75" hidden="1" customHeight="1" outlineLevel="1">
      <c r="A411" s="484"/>
      <c r="B411" s="916"/>
      <c r="C411" s="925"/>
      <c r="D411" s="921"/>
      <c r="E411" s="921"/>
      <c r="F411" s="923"/>
      <c r="G411" s="87"/>
      <c r="H411" s="82"/>
      <c r="I411" s="921"/>
      <c r="J411" s="914"/>
      <c r="K411" s="914"/>
      <c r="L411" s="914"/>
      <c r="M411" s="914"/>
      <c r="N411" s="914"/>
      <c r="O411" s="914"/>
      <c r="P411" s="914"/>
      <c r="Q411" s="484"/>
    </row>
    <row r="412" spans="1:17" s="95" customFormat="1" ht="15.75" hidden="1" customHeight="1" outlineLevel="1">
      <c r="A412" s="484"/>
      <c r="B412" s="917"/>
      <c r="C412" s="926"/>
      <c r="D412" s="922"/>
      <c r="E412" s="922"/>
      <c r="F412" s="924"/>
      <c r="G412" s="92"/>
      <c r="H412" s="90"/>
      <c r="I412" s="922"/>
      <c r="J412" s="915"/>
      <c r="K412" s="915"/>
      <c r="L412" s="915"/>
      <c r="M412" s="915"/>
      <c r="N412" s="915"/>
      <c r="O412" s="915"/>
      <c r="P412" s="915"/>
      <c r="Q412" s="484"/>
    </row>
    <row r="413" spans="1:17" s="95" customFormat="1" ht="15.75" hidden="1" customHeight="1" outlineLevel="1">
      <c r="A413" s="484"/>
      <c r="B413" s="916">
        <v>134</v>
      </c>
      <c r="C413" s="925"/>
      <c r="D413" s="921"/>
      <c r="E413" s="921" t="s">
        <v>19</v>
      </c>
      <c r="F413" s="923" t="str">
        <f>VLOOKUP(E413,$S$14:$T$18,2,0)</f>
        <v>-</v>
      </c>
      <c r="G413" s="84"/>
      <c r="H413" s="82"/>
      <c r="I413" s="921"/>
      <c r="J413" s="913">
        <f t="shared" ref="J413" si="133">SUM(K413:O415)</f>
        <v>0</v>
      </c>
      <c r="K413" s="913"/>
      <c r="L413" s="913"/>
      <c r="M413" s="913"/>
      <c r="N413" s="913"/>
      <c r="O413" s="913"/>
      <c r="P413" s="913"/>
      <c r="Q413" s="484"/>
    </row>
    <row r="414" spans="1:17" s="95" customFormat="1" ht="15.75" hidden="1" customHeight="1" outlineLevel="1">
      <c r="A414" s="484"/>
      <c r="B414" s="916"/>
      <c r="C414" s="925"/>
      <c r="D414" s="921"/>
      <c r="E414" s="921"/>
      <c r="F414" s="923"/>
      <c r="G414" s="87"/>
      <c r="H414" s="82"/>
      <c r="I414" s="921"/>
      <c r="J414" s="914"/>
      <c r="K414" s="914"/>
      <c r="L414" s="914"/>
      <c r="M414" s="914"/>
      <c r="N414" s="914"/>
      <c r="O414" s="914"/>
      <c r="P414" s="914"/>
      <c r="Q414" s="484"/>
    </row>
    <row r="415" spans="1:17" s="95" customFormat="1" ht="15.75" hidden="1" customHeight="1" outlineLevel="1">
      <c r="A415" s="484"/>
      <c r="B415" s="917"/>
      <c r="C415" s="926"/>
      <c r="D415" s="922"/>
      <c r="E415" s="922"/>
      <c r="F415" s="924"/>
      <c r="G415" s="92"/>
      <c r="H415" s="90"/>
      <c r="I415" s="922"/>
      <c r="J415" s="915"/>
      <c r="K415" s="915"/>
      <c r="L415" s="915"/>
      <c r="M415" s="915"/>
      <c r="N415" s="915"/>
      <c r="O415" s="915"/>
      <c r="P415" s="915"/>
      <c r="Q415" s="484"/>
    </row>
    <row r="416" spans="1:17" s="95" customFormat="1" ht="15.75" hidden="1" customHeight="1" outlineLevel="1">
      <c r="A416" s="484"/>
      <c r="B416" s="916">
        <v>135</v>
      </c>
      <c r="C416" s="925"/>
      <c r="D416" s="921"/>
      <c r="E416" s="921" t="s">
        <v>19</v>
      </c>
      <c r="F416" s="923" t="str">
        <f>VLOOKUP(E416,$S$14:$T$18,2,0)</f>
        <v>-</v>
      </c>
      <c r="G416" s="84"/>
      <c r="H416" s="82"/>
      <c r="I416" s="921"/>
      <c r="J416" s="913">
        <f t="shared" ref="J416" si="134">SUM(K416:O418)</f>
        <v>0</v>
      </c>
      <c r="K416" s="913"/>
      <c r="L416" s="913"/>
      <c r="M416" s="913"/>
      <c r="N416" s="913"/>
      <c r="O416" s="913"/>
      <c r="P416" s="913"/>
      <c r="Q416" s="484"/>
    </row>
    <row r="417" spans="1:17" s="95" customFormat="1" ht="15.75" hidden="1" customHeight="1" outlineLevel="1">
      <c r="A417" s="484"/>
      <c r="B417" s="916"/>
      <c r="C417" s="925"/>
      <c r="D417" s="921"/>
      <c r="E417" s="921"/>
      <c r="F417" s="923"/>
      <c r="G417" s="87"/>
      <c r="H417" s="82"/>
      <c r="I417" s="921"/>
      <c r="J417" s="914"/>
      <c r="K417" s="914"/>
      <c r="L417" s="914"/>
      <c r="M417" s="914"/>
      <c r="N417" s="914"/>
      <c r="O417" s="914"/>
      <c r="P417" s="914"/>
      <c r="Q417" s="484"/>
    </row>
    <row r="418" spans="1:17" s="95" customFormat="1" ht="15.75" hidden="1" customHeight="1" outlineLevel="1">
      <c r="A418" s="484"/>
      <c r="B418" s="917"/>
      <c r="C418" s="926"/>
      <c r="D418" s="922"/>
      <c r="E418" s="922"/>
      <c r="F418" s="924"/>
      <c r="G418" s="92"/>
      <c r="H418" s="90"/>
      <c r="I418" s="922"/>
      <c r="J418" s="915"/>
      <c r="K418" s="915"/>
      <c r="L418" s="915"/>
      <c r="M418" s="915"/>
      <c r="N418" s="915"/>
      <c r="O418" s="915"/>
      <c r="P418" s="915"/>
      <c r="Q418" s="484"/>
    </row>
    <row r="419" spans="1:17" s="95" customFormat="1" ht="15.75" hidden="1" customHeight="1" outlineLevel="1">
      <c r="A419" s="484"/>
      <c r="B419" s="916">
        <v>136</v>
      </c>
      <c r="C419" s="925"/>
      <c r="D419" s="921"/>
      <c r="E419" s="921" t="s">
        <v>19</v>
      </c>
      <c r="F419" s="923" t="str">
        <f>VLOOKUP(E419,$S$14:$T$18,2,0)</f>
        <v>-</v>
      </c>
      <c r="G419" s="84"/>
      <c r="H419" s="82"/>
      <c r="I419" s="921"/>
      <c r="J419" s="913">
        <f t="shared" ref="J419" si="135">SUM(K419:O421)</f>
        <v>0</v>
      </c>
      <c r="K419" s="913"/>
      <c r="L419" s="913"/>
      <c r="M419" s="913"/>
      <c r="N419" s="913"/>
      <c r="O419" s="913"/>
      <c r="P419" s="913"/>
      <c r="Q419" s="484"/>
    </row>
    <row r="420" spans="1:17" s="95" customFormat="1" ht="15.75" hidden="1" customHeight="1" outlineLevel="1">
      <c r="A420" s="484"/>
      <c r="B420" s="916"/>
      <c r="C420" s="925"/>
      <c r="D420" s="921"/>
      <c r="E420" s="921"/>
      <c r="F420" s="923"/>
      <c r="G420" s="87"/>
      <c r="H420" s="82"/>
      <c r="I420" s="921"/>
      <c r="J420" s="914"/>
      <c r="K420" s="914"/>
      <c r="L420" s="914"/>
      <c r="M420" s="914"/>
      <c r="N420" s="914"/>
      <c r="O420" s="914"/>
      <c r="P420" s="914"/>
      <c r="Q420" s="484"/>
    </row>
    <row r="421" spans="1:17" s="95" customFormat="1" ht="15.75" hidden="1" customHeight="1" outlineLevel="1">
      <c r="A421" s="484"/>
      <c r="B421" s="917"/>
      <c r="C421" s="926"/>
      <c r="D421" s="922"/>
      <c r="E421" s="922"/>
      <c r="F421" s="924"/>
      <c r="G421" s="92"/>
      <c r="H421" s="90"/>
      <c r="I421" s="922"/>
      <c r="J421" s="915"/>
      <c r="K421" s="915"/>
      <c r="L421" s="915"/>
      <c r="M421" s="915"/>
      <c r="N421" s="915"/>
      <c r="O421" s="915"/>
      <c r="P421" s="915"/>
      <c r="Q421" s="484"/>
    </row>
    <row r="422" spans="1:17" s="95" customFormat="1" ht="15.75" hidden="1" customHeight="1" outlineLevel="1">
      <c r="A422" s="484"/>
      <c r="B422" s="916">
        <v>137</v>
      </c>
      <c r="C422" s="925"/>
      <c r="D422" s="921"/>
      <c r="E422" s="921" t="s">
        <v>19</v>
      </c>
      <c r="F422" s="923" t="str">
        <f>VLOOKUP(E422,$S$14:$T$18,2,0)</f>
        <v>-</v>
      </c>
      <c r="G422" s="84"/>
      <c r="H422" s="82"/>
      <c r="I422" s="921"/>
      <c r="J422" s="913">
        <f t="shared" ref="J422" si="136">SUM(K422:O424)</f>
        <v>0</v>
      </c>
      <c r="K422" s="913"/>
      <c r="L422" s="913"/>
      <c r="M422" s="913"/>
      <c r="N422" s="913"/>
      <c r="O422" s="913"/>
      <c r="P422" s="913"/>
      <c r="Q422" s="484"/>
    </row>
    <row r="423" spans="1:17" s="95" customFormat="1" ht="15.75" hidden="1" customHeight="1" outlineLevel="1">
      <c r="A423" s="484"/>
      <c r="B423" s="916"/>
      <c r="C423" s="925"/>
      <c r="D423" s="921"/>
      <c r="E423" s="921"/>
      <c r="F423" s="923"/>
      <c r="G423" s="87"/>
      <c r="H423" s="82"/>
      <c r="I423" s="921"/>
      <c r="J423" s="914"/>
      <c r="K423" s="914"/>
      <c r="L423" s="914"/>
      <c r="M423" s="914"/>
      <c r="N423" s="914"/>
      <c r="O423" s="914"/>
      <c r="P423" s="914"/>
      <c r="Q423" s="484"/>
    </row>
    <row r="424" spans="1:17" s="95" customFormat="1" ht="15.75" hidden="1" customHeight="1" outlineLevel="1">
      <c r="A424" s="484"/>
      <c r="B424" s="917"/>
      <c r="C424" s="926"/>
      <c r="D424" s="922"/>
      <c r="E424" s="922"/>
      <c r="F424" s="924"/>
      <c r="G424" s="92"/>
      <c r="H424" s="90"/>
      <c r="I424" s="922"/>
      <c r="J424" s="915"/>
      <c r="K424" s="915"/>
      <c r="L424" s="915"/>
      <c r="M424" s="915"/>
      <c r="N424" s="915"/>
      <c r="O424" s="915"/>
      <c r="P424" s="915"/>
      <c r="Q424" s="484"/>
    </row>
    <row r="425" spans="1:17" s="95" customFormat="1" ht="15.75" hidden="1" customHeight="1" outlineLevel="1">
      <c r="A425" s="484"/>
      <c r="B425" s="916">
        <v>138</v>
      </c>
      <c r="C425" s="925"/>
      <c r="D425" s="921"/>
      <c r="E425" s="921" t="s">
        <v>19</v>
      </c>
      <c r="F425" s="923" t="str">
        <f>VLOOKUP(E425,$S$14:$T$18,2,0)</f>
        <v>-</v>
      </c>
      <c r="G425" s="84"/>
      <c r="H425" s="82"/>
      <c r="I425" s="921"/>
      <c r="J425" s="913">
        <f t="shared" ref="J425" si="137">SUM(K425:O427)</f>
        <v>0</v>
      </c>
      <c r="K425" s="913"/>
      <c r="L425" s="913"/>
      <c r="M425" s="913"/>
      <c r="N425" s="913"/>
      <c r="O425" s="913"/>
      <c r="P425" s="913"/>
      <c r="Q425" s="484"/>
    </row>
    <row r="426" spans="1:17" s="95" customFormat="1" ht="15.75" hidden="1" customHeight="1" outlineLevel="1">
      <c r="A426" s="484"/>
      <c r="B426" s="916"/>
      <c r="C426" s="925"/>
      <c r="D426" s="921"/>
      <c r="E426" s="921"/>
      <c r="F426" s="923"/>
      <c r="G426" s="87"/>
      <c r="H426" s="82"/>
      <c r="I426" s="921"/>
      <c r="J426" s="914"/>
      <c r="K426" s="914"/>
      <c r="L426" s="914"/>
      <c r="M426" s="914"/>
      <c r="N426" s="914"/>
      <c r="O426" s="914"/>
      <c r="P426" s="914"/>
      <c r="Q426" s="484"/>
    </row>
    <row r="427" spans="1:17" s="95" customFormat="1" ht="15.75" hidden="1" customHeight="1" outlineLevel="1">
      <c r="A427" s="484"/>
      <c r="B427" s="917"/>
      <c r="C427" s="926"/>
      <c r="D427" s="922"/>
      <c r="E427" s="922"/>
      <c r="F427" s="924"/>
      <c r="G427" s="92"/>
      <c r="H427" s="90"/>
      <c r="I427" s="922"/>
      <c r="J427" s="915"/>
      <c r="K427" s="915"/>
      <c r="L427" s="915"/>
      <c r="M427" s="915"/>
      <c r="N427" s="915"/>
      <c r="O427" s="915"/>
      <c r="P427" s="915"/>
      <c r="Q427" s="484"/>
    </row>
    <row r="428" spans="1:17" s="95" customFormat="1" ht="15.75" hidden="1" customHeight="1" outlineLevel="1">
      <c r="A428" s="484"/>
      <c r="B428" s="916">
        <v>139</v>
      </c>
      <c r="C428" s="925"/>
      <c r="D428" s="921"/>
      <c r="E428" s="921" t="s">
        <v>19</v>
      </c>
      <c r="F428" s="923" t="str">
        <f>VLOOKUP(E428,$S$14:$T$18,2,0)</f>
        <v>-</v>
      </c>
      <c r="G428" s="84"/>
      <c r="H428" s="82"/>
      <c r="I428" s="921"/>
      <c r="J428" s="913">
        <f t="shared" ref="J428" si="138">SUM(K428:O430)</f>
        <v>0</v>
      </c>
      <c r="K428" s="913"/>
      <c r="L428" s="913"/>
      <c r="M428" s="913"/>
      <c r="N428" s="913"/>
      <c r="O428" s="913"/>
      <c r="P428" s="913"/>
      <c r="Q428" s="484"/>
    </row>
    <row r="429" spans="1:17" s="95" customFormat="1" ht="15.75" hidden="1" customHeight="1" outlineLevel="1">
      <c r="A429" s="484"/>
      <c r="B429" s="916"/>
      <c r="C429" s="925"/>
      <c r="D429" s="921"/>
      <c r="E429" s="921"/>
      <c r="F429" s="923"/>
      <c r="G429" s="87"/>
      <c r="H429" s="82"/>
      <c r="I429" s="921"/>
      <c r="J429" s="914"/>
      <c r="K429" s="914"/>
      <c r="L429" s="914"/>
      <c r="M429" s="914"/>
      <c r="N429" s="914"/>
      <c r="O429" s="914"/>
      <c r="P429" s="914"/>
      <c r="Q429" s="484"/>
    </row>
    <row r="430" spans="1:17" s="95" customFormat="1" ht="15.75" hidden="1" customHeight="1" outlineLevel="1">
      <c r="A430" s="484"/>
      <c r="B430" s="917"/>
      <c r="C430" s="926"/>
      <c r="D430" s="922"/>
      <c r="E430" s="922"/>
      <c r="F430" s="924"/>
      <c r="G430" s="92"/>
      <c r="H430" s="90"/>
      <c r="I430" s="922"/>
      <c r="J430" s="915"/>
      <c r="K430" s="915"/>
      <c r="L430" s="915"/>
      <c r="M430" s="915"/>
      <c r="N430" s="915"/>
      <c r="O430" s="915"/>
      <c r="P430" s="915"/>
      <c r="Q430" s="484"/>
    </row>
    <row r="431" spans="1:17" s="95" customFormat="1" ht="15.75" hidden="1" customHeight="1" outlineLevel="1">
      <c r="A431" s="484"/>
      <c r="B431" s="916">
        <v>140</v>
      </c>
      <c r="C431" s="925"/>
      <c r="D431" s="921"/>
      <c r="E431" s="921" t="s">
        <v>19</v>
      </c>
      <c r="F431" s="923" t="str">
        <f>VLOOKUP(E431,$S$14:$T$18,2,0)</f>
        <v>-</v>
      </c>
      <c r="G431" s="84"/>
      <c r="H431" s="82"/>
      <c r="I431" s="921"/>
      <c r="J431" s="913">
        <f t="shared" ref="J431" si="139">SUM(K431:O433)</f>
        <v>0</v>
      </c>
      <c r="K431" s="913"/>
      <c r="L431" s="913"/>
      <c r="M431" s="913"/>
      <c r="N431" s="913"/>
      <c r="O431" s="913"/>
      <c r="P431" s="913"/>
      <c r="Q431" s="484"/>
    </row>
    <row r="432" spans="1:17" s="95" customFormat="1" ht="15.75" hidden="1" customHeight="1" outlineLevel="1">
      <c r="A432" s="484"/>
      <c r="B432" s="916"/>
      <c r="C432" s="925"/>
      <c r="D432" s="921"/>
      <c r="E432" s="921"/>
      <c r="F432" s="923"/>
      <c r="G432" s="87"/>
      <c r="H432" s="82"/>
      <c r="I432" s="921"/>
      <c r="J432" s="914"/>
      <c r="K432" s="914"/>
      <c r="L432" s="914"/>
      <c r="M432" s="914"/>
      <c r="N432" s="914"/>
      <c r="O432" s="914"/>
      <c r="P432" s="914"/>
      <c r="Q432" s="484"/>
    </row>
    <row r="433" spans="1:17" s="95" customFormat="1" ht="15.75" hidden="1" customHeight="1" outlineLevel="1">
      <c r="A433" s="484"/>
      <c r="B433" s="917"/>
      <c r="C433" s="926"/>
      <c r="D433" s="922"/>
      <c r="E433" s="922"/>
      <c r="F433" s="924"/>
      <c r="G433" s="92"/>
      <c r="H433" s="90"/>
      <c r="I433" s="922"/>
      <c r="J433" s="915"/>
      <c r="K433" s="915"/>
      <c r="L433" s="915"/>
      <c r="M433" s="915"/>
      <c r="N433" s="915"/>
      <c r="O433" s="915"/>
      <c r="P433" s="915"/>
      <c r="Q433" s="484"/>
    </row>
    <row r="434" spans="1:17" s="95" customFormat="1" ht="15.75" hidden="1" customHeight="1" outlineLevel="1">
      <c r="A434" s="484"/>
      <c r="B434" s="916">
        <v>141</v>
      </c>
      <c r="C434" s="925"/>
      <c r="D434" s="921"/>
      <c r="E434" s="921" t="s">
        <v>19</v>
      </c>
      <c r="F434" s="923" t="str">
        <f>VLOOKUP(E434,$S$14:$T$18,2,0)</f>
        <v>-</v>
      </c>
      <c r="G434" s="84"/>
      <c r="H434" s="82"/>
      <c r="I434" s="921"/>
      <c r="J434" s="913">
        <f t="shared" ref="J434" si="140">SUM(K434:O436)</f>
        <v>0</v>
      </c>
      <c r="K434" s="913"/>
      <c r="L434" s="913"/>
      <c r="M434" s="913"/>
      <c r="N434" s="913"/>
      <c r="O434" s="913"/>
      <c r="P434" s="913"/>
      <c r="Q434" s="484"/>
    </row>
    <row r="435" spans="1:17" s="95" customFormat="1" ht="15.75" hidden="1" customHeight="1" outlineLevel="1">
      <c r="A435" s="484"/>
      <c r="B435" s="916"/>
      <c r="C435" s="925"/>
      <c r="D435" s="921"/>
      <c r="E435" s="921"/>
      <c r="F435" s="923"/>
      <c r="G435" s="87"/>
      <c r="H435" s="82"/>
      <c r="I435" s="921"/>
      <c r="J435" s="914"/>
      <c r="K435" s="914"/>
      <c r="L435" s="914"/>
      <c r="M435" s="914"/>
      <c r="N435" s="914"/>
      <c r="O435" s="914"/>
      <c r="P435" s="914"/>
      <c r="Q435" s="484"/>
    </row>
    <row r="436" spans="1:17" s="95" customFormat="1" ht="15.75" hidden="1" customHeight="1" outlineLevel="1">
      <c r="A436" s="484"/>
      <c r="B436" s="917"/>
      <c r="C436" s="926"/>
      <c r="D436" s="922"/>
      <c r="E436" s="922"/>
      <c r="F436" s="924"/>
      <c r="G436" s="92"/>
      <c r="H436" s="90"/>
      <c r="I436" s="922"/>
      <c r="J436" s="915"/>
      <c r="K436" s="915"/>
      <c r="L436" s="915"/>
      <c r="M436" s="915"/>
      <c r="N436" s="915"/>
      <c r="O436" s="915"/>
      <c r="P436" s="915"/>
      <c r="Q436" s="484"/>
    </row>
    <row r="437" spans="1:17" s="95" customFormat="1" ht="15.75" hidden="1" customHeight="1" outlineLevel="1">
      <c r="A437" s="484"/>
      <c r="B437" s="916">
        <v>142</v>
      </c>
      <c r="C437" s="925"/>
      <c r="D437" s="921"/>
      <c r="E437" s="921" t="s">
        <v>19</v>
      </c>
      <c r="F437" s="923" t="str">
        <f>VLOOKUP(E437,$S$14:$T$18,2,0)</f>
        <v>-</v>
      </c>
      <c r="G437" s="84"/>
      <c r="H437" s="82"/>
      <c r="I437" s="921"/>
      <c r="J437" s="913">
        <f t="shared" ref="J437" si="141">SUM(K437:O439)</f>
        <v>0</v>
      </c>
      <c r="K437" s="913"/>
      <c r="L437" s="913"/>
      <c r="M437" s="913"/>
      <c r="N437" s="913"/>
      <c r="O437" s="913"/>
      <c r="P437" s="913"/>
      <c r="Q437" s="484"/>
    </row>
    <row r="438" spans="1:17" s="95" customFormat="1" ht="15.75" hidden="1" customHeight="1" outlineLevel="1">
      <c r="A438" s="484"/>
      <c r="B438" s="916"/>
      <c r="C438" s="925"/>
      <c r="D438" s="921"/>
      <c r="E438" s="921"/>
      <c r="F438" s="923"/>
      <c r="G438" s="87"/>
      <c r="H438" s="82"/>
      <c r="I438" s="921"/>
      <c r="J438" s="914"/>
      <c r="K438" s="914"/>
      <c r="L438" s="914"/>
      <c r="M438" s="914"/>
      <c r="N438" s="914"/>
      <c r="O438" s="914"/>
      <c r="P438" s="914"/>
      <c r="Q438" s="484"/>
    </row>
    <row r="439" spans="1:17" s="95" customFormat="1" ht="15.75" hidden="1" customHeight="1" outlineLevel="1">
      <c r="A439" s="484"/>
      <c r="B439" s="917"/>
      <c r="C439" s="926"/>
      <c r="D439" s="922"/>
      <c r="E439" s="922"/>
      <c r="F439" s="924"/>
      <c r="G439" s="92"/>
      <c r="H439" s="90"/>
      <c r="I439" s="922"/>
      <c r="J439" s="915"/>
      <c r="K439" s="915"/>
      <c r="L439" s="915"/>
      <c r="M439" s="915"/>
      <c r="N439" s="915"/>
      <c r="O439" s="915"/>
      <c r="P439" s="915"/>
      <c r="Q439" s="484"/>
    </row>
    <row r="440" spans="1:17" s="95" customFormat="1" ht="15.75" hidden="1" customHeight="1" outlineLevel="1">
      <c r="A440" s="484"/>
      <c r="B440" s="916">
        <v>143</v>
      </c>
      <c r="C440" s="925"/>
      <c r="D440" s="921"/>
      <c r="E440" s="921" t="s">
        <v>19</v>
      </c>
      <c r="F440" s="923" t="str">
        <f>VLOOKUP(E440,$S$14:$T$18,2,0)</f>
        <v>-</v>
      </c>
      <c r="G440" s="84"/>
      <c r="H440" s="82"/>
      <c r="I440" s="921"/>
      <c r="J440" s="913">
        <f t="shared" ref="J440" si="142">SUM(K440:O442)</f>
        <v>0</v>
      </c>
      <c r="K440" s="913"/>
      <c r="L440" s="913"/>
      <c r="M440" s="913"/>
      <c r="N440" s="913"/>
      <c r="O440" s="913"/>
      <c r="P440" s="913"/>
      <c r="Q440" s="484"/>
    </row>
    <row r="441" spans="1:17" s="95" customFormat="1" ht="15.75" hidden="1" customHeight="1" outlineLevel="1">
      <c r="A441" s="484"/>
      <c r="B441" s="916"/>
      <c r="C441" s="925"/>
      <c r="D441" s="921"/>
      <c r="E441" s="921"/>
      <c r="F441" s="923"/>
      <c r="G441" s="87"/>
      <c r="H441" s="82"/>
      <c r="I441" s="921"/>
      <c r="J441" s="914"/>
      <c r="K441" s="914"/>
      <c r="L441" s="914"/>
      <c r="M441" s="914"/>
      <c r="N441" s="914"/>
      <c r="O441" s="914"/>
      <c r="P441" s="914"/>
      <c r="Q441" s="484"/>
    </row>
    <row r="442" spans="1:17" s="95" customFormat="1" ht="15.75" hidden="1" customHeight="1" outlineLevel="1">
      <c r="A442" s="484"/>
      <c r="B442" s="917"/>
      <c r="C442" s="926"/>
      <c r="D442" s="922"/>
      <c r="E442" s="922"/>
      <c r="F442" s="924"/>
      <c r="G442" s="92"/>
      <c r="H442" s="90"/>
      <c r="I442" s="922"/>
      <c r="J442" s="915"/>
      <c r="K442" s="915"/>
      <c r="L442" s="915"/>
      <c r="M442" s="915"/>
      <c r="N442" s="915"/>
      <c r="O442" s="915"/>
      <c r="P442" s="915"/>
      <c r="Q442" s="484"/>
    </row>
    <row r="443" spans="1:17" s="95" customFormat="1" ht="15.75" hidden="1" customHeight="1" outlineLevel="1">
      <c r="A443" s="484"/>
      <c r="B443" s="916">
        <v>144</v>
      </c>
      <c r="C443" s="925"/>
      <c r="D443" s="921"/>
      <c r="E443" s="921" t="s">
        <v>19</v>
      </c>
      <c r="F443" s="923" t="str">
        <f>VLOOKUP(E443,$S$14:$T$18,2,0)</f>
        <v>-</v>
      </c>
      <c r="G443" s="84"/>
      <c r="H443" s="82"/>
      <c r="I443" s="921"/>
      <c r="J443" s="913">
        <f t="shared" ref="J443" si="143">SUM(K443:O445)</f>
        <v>0</v>
      </c>
      <c r="K443" s="913"/>
      <c r="L443" s="913"/>
      <c r="M443" s="913"/>
      <c r="N443" s="913"/>
      <c r="O443" s="913"/>
      <c r="P443" s="913"/>
      <c r="Q443" s="484"/>
    </row>
    <row r="444" spans="1:17" s="95" customFormat="1" ht="15.75" hidden="1" customHeight="1" outlineLevel="1">
      <c r="A444" s="484"/>
      <c r="B444" s="916"/>
      <c r="C444" s="925"/>
      <c r="D444" s="921"/>
      <c r="E444" s="921"/>
      <c r="F444" s="923"/>
      <c r="G444" s="87"/>
      <c r="H444" s="82"/>
      <c r="I444" s="921"/>
      <c r="J444" s="914"/>
      <c r="K444" s="914"/>
      <c r="L444" s="914"/>
      <c r="M444" s="914"/>
      <c r="N444" s="914"/>
      <c r="O444" s="914"/>
      <c r="P444" s="914"/>
      <c r="Q444" s="484"/>
    </row>
    <row r="445" spans="1:17" s="95" customFormat="1" ht="15.75" hidden="1" customHeight="1" outlineLevel="1">
      <c r="A445" s="484"/>
      <c r="B445" s="917"/>
      <c r="C445" s="926"/>
      <c r="D445" s="922"/>
      <c r="E445" s="922"/>
      <c r="F445" s="924"/>
      <c r="G445" s="92"/>
      <c r="H445" s="90"/>
      <c r="I445" s="922"/>
      <c r="J445" s="915"/>
      <c r="K445" s="915"/>
      <c r="L445" s="915"/>
      <c r="M445" s="915"/>
      <c r="N445" s="915"/>
      <c r="O445" s="915"/>
      <c r="P445" s="915"/>
      <c r="Q445" s="484"/>
    </row>
    <row r="446" spans="1:17" s="95" customFormat="1" ht="15.75" hidden="1" customHeight="1" outlineLevel="1">
      <c r="A446" s="484"/>
      <c r="B446" s="916">
        <v>145</v>
      </c>
      <c r="C446" s="925"/>
      <c r="D446" s="921"/>
      <c r="E446" s="921" t="s">
        <v>19</v>
      </c>
      <c r="F446" s="923" t="str">
        <f>VLOOKUP(E446,$S$14:$T$18,2,0)</f>
        <v>-</v>
      </c>
      <c r="G446" s="84"/>
      <c r="H446" s="82"/>
      <c r="I446" s="921"/>
      <c r="J446" s="913">
        <f t="shared" ref="J446" si="144">SUM(K446:O448)</f>
        <v>0</v>
      </c>
      <c r="K446" s="913"/>
      <c r="L446" s="913"/>
      <c r="M446" s="913"/>
      <c r="N446" s="913"/>
      <c r="O446" s="913"/>
      <c r="P446" s="913"/>
      <c r="Q446" s="484"/>
    </row>
    <row r="447" spans="1:17" s="95" customFormat="1" ht="15.75" hidden="1" customHeight="1" outlineLevel="1">
      <c r="A447" s="484"/>
      <c r="B447" s="916"/>
      <c r="C447" s="925"/>
      <c r="D447" s="921"/>
      <c r="E447" s="921"/>
      <c r="F447" s="923"/>
      <c r="G447" s="87"/>
      <c r="H447" s="82"/>
      <c r="I447" s="921"/>
      <c r="J447" s="914"/>
      <c r="K447" s="914"/>
      <c r="L447" s="914"/>
      <c r="M447" s="914"/>
      <c r="N447" s="914"/>
      <c r="O447" s="914"/>
      <c r="P447" s="914"/>
      <c r="Q447" s="484"/>
    </row>
    <row r="448" spans="1:17" s="95" customFormat="1" ht="15.75" hidden="1" customHeight="1" outlineLevel="1">
      <c r="A448" s="484"/>
      <c r="B448" s="917"/>
      <c r="C448" s="926"/>
      <c r="D448" s="922"/>
      <c r="E448" s="922"/>
      <c r="F448" s="924"/>
      <c r="G448" s="92"/>
      <c r="H448" s="90"/>
      <c r="I448" s="922"/>
      <c r="J448" s="915"/>
      <c r="K448" s="915"/>
      <c r="L448" s="915"/>
      <c r="M448" s="915"/>
      <c r="N448" s="915"/>
      <c r="O448" s="915"/>
      <c r="P448" s="915"/>
      <c r="Q448" s="484"/>
    </row>
    <row r="449" spans="1:17" s="95" customFormat="1" ht="15.75" hidden="1" customHeight="1" outlineLevel="1">
      <c r="A449" s="484"/>
      <c r="B449" s="916">
        <v>146</v>
      </c>
      <c r="C449" s="925"/>
      <c r="D449" s="921"/>
      <c r="E449" s="921" t="s">
        <v>19</v>
      </c>
      <c r="F449" s="923" t="str">
        <f>VLOOKUP(E449,$S$14:$T$18,2,0)</f>
        <v>-</v>
      </c>
      <c r="G449" s="84"/>
      <c r="H449" s="82"/>
      <c r="I449" s="921"/>
      <c r="J449" s="913">
        <f t="shared" ref="J449" si="145">SUM(K449:O451)</f>
        <v>0</v>
      </c>
      <c r="K449" s="913"/>
      <c r="L449" s="913"/>
      <c r="M449" s="913"/>
      <c r="N449" s="913"/>
      <c r="O449" s="913"/>
      <c r="P449" s="913"/>
      <c r="Q449" s="484"/>
    </row>
    <row r="450" spans="1:17" s="95" customFormat="1" ht="15.75" hidden="1" customHeight="1" outlineLevel="1">
      <c r="A450" s="484"/>
      <c r="B450" s="916"/>
      <c r="C450" s="925"/>
      <c r="D450" s="921"/>
      <c r="E450" s="921"/>
      <c r="F450" s="923"/>
      <c r="G450" s="87"/>
      <c r="H450" s="82"/>
      <c r="I450" s="921"/>
      <c r="J450" s="914"/>
      <c r="K450" s="914"/>
      <c r="L450" s="914"/>
      <c r="M450" s="914"/>
      <c r="N450" s="914"/>
      <c r="O450" s="914"/>
      <c r="P450" s="914"/>
      <c r="Q450" s="484"/>
    </row>
    <row r="451" spans="1:17" s="95" customFormat="1" ht="15.75" hidden="1" customHeight="1" outlineLevel="1">
      <c r="A451" s="484"/>
      <c r="B451" s="917"/>
      <c r="C451" s="926"/>
      <c r="D451" s="922"/>
      <c r="E451" s="922"/>
      <c r="F451" s="924"/>
      <c r="G451" s="92"/>
      <c r="H451" s="90"/>
      <c r="I451" s="922"/>
      <c r="J451" s="915"/>
      <c r="K451" s="915"/>
      <c r="L451" s="915"/>
      <c r="M451" s="915"/>
      <c r="N451" s="915"/>
      <c r="O451" s="915"/>
      <c r="P451" s="915"/>
      <c r="Q451" s="484"/>
    </row>
    <row r="452" spans="1:17" s="95" customFormat="1" ht="15.75" hidden="1" customHeight="1" outlineLevel="1">
      <c r="A452" s="484"/>
      <c r="B452" s="916">
        <v>147</v>
      </c>
      <c r="C452" s="925"/>
      <c r="D452" s="921"/>
      <c r="E452" s="921" t="s">
        <v>19</v>
      </c>
      <c r="F452" s="923" t="str">
        <f>VLOOKUP(E452,$S$14:$T$18,2,0)</f>
        <v>-</v>
      </c>
      <c r="G452" s="84"/>
      <c r="H452" s="82"/>
      <c r="I452" s="921"/>
      <c r="J452" s="913">
        <f t="shared" ref="J452" si="146">SUM(K452:O454)</f>
        <v>0</v>
      </c>
      <c r="K452" s="913"/>
      <c r="L452" s="913"/>
      <c r="M452" s="913"/>
      <c r="N452" s="913"/>
      <c r="O452" s="913"/>
      <c r="P452" s="913"/>
      <c r="Q452" s="484"/>
    </row>
    <row r="453" spans="1:17" s="95" customFormat="1" ht="15.75" hidden="1" customHeight="1" outlineLevel="1">
      <c r="A453" s="484"/>
      <c r="B453" s="916"/>
      <c r="C453" s="925"/>
      <c r="D453" s="921"/>
      <c r="E453" s="921"/>
      <c r="F453" s="923"/>
      <c r="G453" s="87"/>
      <c r="H453" s="82"/>
      <c r="I453" s="921"/>
      <c r="J453" s="914"/>
      <c r="K453" s="914"/>
      <c r="L453" s="914"/>
      <c r="M453" s="914"/>
      <c r="N453" s="914"/>
      <c r="O453" s="914"/>
      <c r="P453" s="914"/>
      <c r="Q453" s="484"/>
    </row>
    <row r="454" spans="1:17" s="95" customFormat="1" ht="15.75" hidden="1" customHeight="1" outlineLevel="1">
      <c r="A454" s="484"/>
      <c r="B454" s="917"/>
      <c r="C454" s="926"/>
      <c r="D454" s="922"/>
      <c r="E454" s="922"/>
      <c r="F454" s="924"/>
      <c r="G454" s="92"/>
      <c r="H454" s="90"/>
      <c r="I454" s="922"/>
      <c r="J454" s="915"/>
      <c r="K454" s="915"/>
      <c r="L454" s="915"/>
      <c r="M454" s="915"/>
      <c r="N454" s="915"/>
      <c r="O454" s="915"/>
      <c r="P454" s="915"/>
      <c r="Q454" s="484"/>
    </row>
    <row r="455" spans="1:17" s="95" customFormat="1" ht="15.75" hidden="1" customHeight="1" outlineLevel="1">
      <c r="A455" s="484"/>
      <c r="B455" s="916">
        <v>148</v>
      </c>
      <c r="C455" s="925"/>
      <c r="D455" s="921"/>
      <c r="E455" s="921" t="s">
        <v>19</v>
      </c>
      <c r="F455" s="923" t="str">
        <f>VLOOKUP(E455,$S$14:$T$18,2,0)</f>
        <v>-</v>
      </c>
      <c r="G455" s="84"/>
      <c r="H455" s="82"/>
      <c r="I455" s="921"/>
      <c r="J455" s="913">
        <f t="shared" ref="J455" si="147">SUM(K455:O457)</f>
        <v>0</v>
      </c>
      <c r="K455" s="913"/>
      <c r="L455" s="913"/>
      <c r="M455" s="913"/>
      <c r="N455" s="913"/>
      <c r="O455" s="913"/>
      <c r="P455" s="913"/>
      <c r="Q455" s="484"/>
    </row>
    <row r="456" spans="1:17" s="95" customFormat="1" ht="15.75" hidden="1" customHeight="1" outlineLevel="1">
      <c r="A456" s="484"/>
      <c r="B456" s="916"/>
      <c r="C456" s="925"/>
      <c r="D456" s="921"/>
      <c r="E456" s="921"/>
      <c r="F456" s="923"/>
      <c r="G456" s="87"/>
      <c r="H456" s="82"/>
      <c r="I456" s="921"/>
      <c r="J456" s="914"/>
      <c r="K456" s="914"/>
      <c r="L456" s="914"/>
      <c r="M456" s="914"/>
      <c r="N456" s="914"/>
      <c r="O456" s="914"/>
      <c r="P456" s="914"/>
      <c r="Q456" s="484"/>
    </row>
    <row r="457" spans="1:17" s="95" customFormat="1" ht="15.75" hidden="1" customHeight="1" outlineLevel="1">
      <c r="A457" s="484"/>
      <c r="B457" s="917"/>
      <c r="C457" s="926"/>
      <c r="D457" s="922"/>
      <c r="E457" s="922"/>
      <c r="F457" s="924"/>
      <c r="G457" s="92"/>
      <c r="H457" s="90"/>
      <c r="I457" s="922"/>
      <c r="J457" s="915"/>
      <c r="K457" s="915"/>
      <c r="L457" s="915"/>
      <c r="M457" s="915"/>
      <c r="N457" s="915"/>
      <c r="O457" s="915"/>
      <c r="P457" s="915"/>
      <c r="Q457" s="484"/>
    </row>
    <row r="458" spans="1:17" s="95" customFormat="1" ht="15.75" hidden="1" customHeight="1" outlineLevel="1">
      <c r="A458" s="484"/>
      <c r="B458" s="916">
        <v>149</v>
      </c>
      <c r="C458" s="925"/>
      <c r="D458" s="921"/>
      <c r="E458" s="921" t="s">
        <v>19</v>
      </c>
      <c r="F458" s="923" t="str">
        <f>VLOOKUP(E458,$S$14:$T$18,2,0)</f>
        <v>-</v>
      </c>
      <c r="G458" s="84"/>
      <c r="H458" s="82"/>
      <c r="I458" s="921"/>
      <c r="J458" s="913">
        <f t="shared" ref="J458" si="148">SUM(K458:O460)</f>
        <v>0</v>
      </c>
      <c r="K458" s="913"/>
      <c r="L458" s="913"/>
      <c r="M458" s="913"/>
      <c r="N458" s="913"/>
      <c r="O458" s="913"/>
      <c r="P458" s="913"/>
      <c r="Q458" s="484"/>
    </row>
    <row r="459" spans="1:17" s="95" customFormat="1" ht="15.75" hidden="1" customHeight="1" outlineLevel="1">
      <c r="A459" s="484"/>
      <c r="B459" s="916"/>
      <c r="C459" s="925"/>
      <c r="D459" s="921"/>
      <c r="E459" s="921"/>
      <c r="F459" s="923"/>
      <c r="G459" s="87"/>
      <c r="H459" s="82"/>
      <c r="I459" s="921"/>
      <c r="J459" s="914"/>
      <c r="K459" s="914"/>
      <c r="L459" s="914"/>
      <c r="M459" s="914"/>
      <c r="N459" s="914"/>
      <c r="O459" s="914"/>
      <c r="P459" s="914"/>
      <c r="Q459" s="484"/>
    </row>
    <row r="460" spans="1:17" s="95" customFormat="1" ht="15.75" hidden="1" customHeight="1" outlineLevel="1">
      <c r="A460" s="484"/>
      <c r="B460" s="917"/>
      <c r="C460" s="926"/>
      <c r="D460" s="922"/>
      <c r="E460" s="922"/>
      <c r="F460" s="924"/>
      <c r="G460" s="92"/>
      <c r="H460" s="90"/>
      <c r="I460" s="922"/>
      <c r="J460" s="915"/>
      <c r="K460" s="915"/>
      <c r="L460" s="915"/>
      <c r="M460" s="915"/>
      <c r="N460" s="915"/>
      <c r="O460" s="915"/>
      <c r="P460" s="915"/>
      <c r="Q460" s="484"/>
    </row>
    <row r="461" spans="1:17" s="95" customFormat="1" ht="15.75" hidden="1" customHeight="1" outlineLevel="1">
      <c r="A461" s="484"/>
      <c r="B461" s="916">
        <v>150</v>
      </c>
      <c r="C461" s="925"/>
      <c r="D461" s="921"/>
      <c r="E461" s="921" t="s">
        <v>19</v>
      </c>
      <c r="F461" s="923" t="str">
        <f>VLOOKUP(E461,$S$14:$T$18,2,0)</f>
        <v>-</v>
      </c>
      <c r="G461" s="84"/>
      <c r="H461" s="82"/>
      <c r="I461" s="921"/>
      <c r="J461" s="913">
        <f t="shared" ref="J461" si="149">SUM(K461:O463)</f>
        <v>0</v>
      </c>
      <c r="K461" s="913"/>
      <c r="L461" s="913"/>
      <c r="M461" s="913"/>
      <c r="N461" s="913"/>
      <c r="O461" s="913"/>
      <c r="P461" s="913"/>
      <c r="Q461" s="484"/>
    </row>
    <row r="462" spans="1:17" s="95" customFormat="1" ht="15.75" hidden="1" customHeight="1" outlineLevel="1">
      <c r="A462" s="484"/>
      <c r="B462" s="916"/>
      <c r="C462" s="925"/>
      <c r="D462" s="921"/>
      <c r="E462" s="921"/>
      <c r="F462" s="923"/>
      <c r="G462" s="87"/>
      <c r="H462" s="82"/>
      <c r="I462" s="921"/>
      <c r="J462" s="914"/>
      <c r="K462" s="914"/>
      <c r="L462" s="914"/>
      <c r="M462" s="914"/>
      <c r="N462" s="914"/>
      <c r="O462" s="914"/>
      <c r="P462" s="914"/>
      <c r="Q462" s="484"/>
    </row>
    <row r="463" spans="1:17" s="95" customFormat="1" ht="15.75" hidden="1" customHeight="1" outlineLevel="1">
      <c r="A463" s="484"/>
      <c r="B463" s="917"/>
      <c r="C463" s="926"/>
      <c r="D463" s="922"/>
      <c r="E463" s="922"/>
      <c r="F463" s="924"/>
      <c r="G463" s="92"/>
      <c r="H463" s="90"/>
      <c r="I463" s="922"/>
      <c r="J463" s="915"/>
      <c r="K463" s="915"/>
      <c r="L463" s="915"/>
      <c r="M463" s="915"/>
      <c r="N463" s="915"/>
      <c r="O463" s="915"/>
      <c r="P463" s="915"/>
      <c r="Q463" s="484"/>
    </row>
    <row r="464" spans="1:17" s="95" customFormat="1" ht="15.75" hidden="1" customHeight="1" outlineLevel="1">
      <c r="A464" s="484"/>
      <c r="B464" s="916">
        <v>151</v>
      </c>
      <c r="C464" s="925"/>
      <c r="D464" s="921"/>
      <c r="E464" s="921" t="s">
        <v>19</v>
      </c>
      <c r="F464" s="923" t="str">
        <f>VLOOKUP(E464,$S$14:$T$18,2,0)</f>
        <v>-</v>
      </c>
      <c r="G464" s="84"/>
      <c r="H464" s="82"/>
      <c r="I464" s="921"/>
      <c r="J464" s="913">
        <f t="shared" ref="J464" si="150">SUM(K464:O466)</f>
        <v>0</v>
      </c>
      <c r="K464" s="913"/>
      <c r="L464" s="913"/>
      <c r="M464" s="913"/>
      <c r="N464" s="913"/>
      <c r="O464" s="913"/>
      <c r="P464" s="913"/>
      <c r="Q464" s="484"/>
    </row>
    <row r="465" spans="1:17" s="95" customFormat="1" ht="15.75" hidden="1" customHeight="1" outlineLevel="1">
      <c r="A465" s="484"/>
      <c r="B465" s="916"/>
      <c r="C465" s="925"/>
      <c r="D465" s="921"/>
      <c r="E465" s="921"/>
      <c r="F465" s="923"/>
      <c r="G465" s="87"/>
      <c r="H465" s="82"/>
      <c r="I465" s="921"/>
      <c r="J465" s="914"/>
      <c r="K465" s="914"/>
      <c r="L465" s="914"/>
      <c r="M465" s="914"/>
      <c r="N465" s="914"/>
      <c r="O465" s="914"/>
      <c r="P465" s="914"/>
      <c r="Q465" s="484"/>
    </row>
    <row r="466" spans="1:17" s="95" customFormat="1" ht="15.75" hidden="1" customHeight="1" outlineLevel="1">
      <c r="A466" s="484"/>
      <c r="B466" s="917"/>
      <c r="C466" s="926"/>
      <c r="D466" s="922"/>
      <c r="E466" s="922"/>
      <c r="F466" s="924"/>
      <c r="G466" s="92"/>
      <c r="H466" s="90"/>
      <c r="I466" s="922"/>
      <c r="J466" s="915"/>
      <c r="K466" s="915"/>
      <c r="L466" s="915"/>
      <c r="M466" s="915"/>
      <c r="N466" s="915"/>
      <c r="O466" s="915"/>
      <c r="P466" s="915"/>
      <c r="Q466" s="484"/>
    </row>
    <row r="467" spans="1:17" s="95" customFormat="1" ht="15.75" hidden="1" customHeight="1" outlineLevel="1">
      <c r="A467" s="484"/>
      <c r="B467" s="916">
        <v>152</v>
      </c>
      <c r="C467" s="925"/>
      <c r="D467" s="921"/>
      <c r="E467" s="921" t="s">
        <v>19</v>
      </c>
      <c r="F467" s="923" t="str">
        <f>VLOOKUP(E467,$S$14:$T$18,2,0)</f>
        <v>-</v>
      </c>
      <c r="G467" s="84"/>
      <c r="H467" s="82"/>
      <c r="I467" s="921"/>
      <c r="J467" s="913">
        <f t="shared" ref="J467" si="151">SUM(K467:O469)</f>
        <v>0</v>
      </c>
      <c r="K467" s="913"/>
      <c r="L467" s="913"/>
      <c r="M467" s="913"/>
      <c r="N467" s="913"/>
      <c r="O467" s="913"/>
      <c r="P467" s="913"/>
      <c r="Q467" s="484"/>
    </row>
    <row r="468" spans="1:17" s="95" customFormat="1" ht="15.75" hidden="1" customHeight="1" outlineLevel="1">
      <c r="A468" s="484"/>
      <c r="B468" s="916"/>
      <c r="C468" s="925"/>
      <c r="D468" s="921"/>
      <c r="E468" s="921"/>
      <c r="F468" s="923"/>
      <c r="G468" s="87"/>
      <c r="H468" s="82"/>
      <c r="I468" s="921"/>
      <c r="J468" s="914"/>
      <c r="K468" s="914"/>
      <c r="L468" s="914"/>
      <c r="M468" s="914"/>
      <c r="N468" s="914"/>
      <c r="O468" s="914"/>
      <c r="P468" s="914"/>
      <c r="Q468" s="484"/>
    </row>
    <row r="469" spans="1:17" s="95" customFormat="1" ht="15.75" hidden="1" customHeight="1" outlineLevel="1">
      <c r="A469" s="484"/>
      <c r="B469" s="917"/>
      <c r="C469" s="926"/>
      <c r="D469" s="922"/>
      <c r="E469" s="922"/>
      <c r="F469" s="924"/>
      <c r="G469" s="92"/>
      <c r="H469" s="90"/>
      <c r="I469" s="922"/>
      <c r="J469" s="915"/>
      <c r="K469" s="915"/>
      <c r="L469" s="915"/>
      <c r="M469" s="915"/>
      <c r="N469" s="915"/>
      <c r="O469" s="915"/>
      <c r="P469" s="915"/>
      <c r="Q469" s="484"/>
    </row>
    <row r="470" spans="1:17" s="95" customFormat="1" ht="15.75" hidden="1" customHeight="1" outlineLevel="1">
      <c r="A470" s="484"/>
      <c r="B470" s="916">
        <v>153</v>
      </c>
      <c r="C470" s="925"/>
      <c r="D470" s="921"/>
      <c r="E470" s="921" t="s">
        <v>19</v>
      </c>
      <c r="F470" s="923" t="str">
        <f>VLOOKUP(E470,$S$14:$T$18,2,0)</f>
        <v>-</v>
      </c>
      <c r="G470" s="84"/>
      <c r="H470" s="82"/>
      <c r="I470" s="921"/>
      <c r="J470" s="913">
        <f t="shared" ref="J470" si="152">SUM(K470:O472)</f>
        <v>0</v>
      </c>
      <c r="K470" s="913"/>
      <c r="L470" s="913"/>
      <c r="M470" s="913"/>
      <c r="N470" s="913"/>
      <c r="O470" s="913"/>
      <c r="P470" s="913"/>
      <c r="Q470" s="484"/>
    </row>
    <row r="471" spans="1:17" s="95" customFormat="1" ht="15.75" hidden="1" customHeight="1" outlineLevel="1">
      <c r="A471" s="484"/>
      <c r="B471" s="916"/>
      <c r="C471" s="925"/>
      <c r="D471" s="921"/>
      <c r="E471" s="921"/>
      <c r="F471" s="923"/>
      <c r="G471" s="87"/>
      <c r="H471" s="82"/>
      <c r="I471" s="921"/>
      <c r="J471" s="914"/>
      <c r="K471" s="914"/>
      <c r="L471" s="914"/>
      <c r="M471" s="914"/>
      <c r="N471" s="914"/>
      <c r="O471" s="914"/>
      <c r="P471" s="914"/>
      <c r="Q471" s="484"/>
    </row>
    <row r="472" spans="1:17" s="95" customFormat="1" ht="15.75" hidden="1" customHeight="1" outlineLevel="1">
      <c r="A472" s="484"/>
      <c r="B472" s="917"/>
      <c r="C472" s="926"/>
      <c r="D472" s="922"/>
      <c r="E472" s="922"/>
      <c r="F472" s="924"/>
      <c r="G472" s="92"/>
      <c r="H472" s="90"/>
      <c r="I472" s="922"/>
      <c r="J472" s="915"/>
      <c r="K472" s="915"/>
      <c r="L472" s="915"/>
      <c r="M472" s="915"/>
      <c r="N472" s="915"/>
      <c r="O472" s="915"/>
      <c r="P472" s="915"/>
      <c r="Q472" s="484"/>
    </row>
    <row r="473" spans="1:17" s="95" customFormat="1" ht="15.75" hidden="1" customHeight="1" outlineLevel="1">
      <c r="A473" s="484"/>
      <c r="B473" s="916">
        <v>154</v>
      </c>
      <c r="C473" s="925"/>
      <c r="D473" s="921"/>
      <c r="E473" s="921" t="s">
        <v>19</v>
      </c>
      <c r="F473" s="923" t="str">
        <f>VLOOKUP(E473,$S$14:$T$18,2,0)</f>
        <v>-</v>
      </c>
      <c r="G473" s="84"/>
      <c r="H473" s="82"/>
      <c r="I473" s="921"/>
      <c r="J473" s="913">
        <f t="shared" ref="J473" si="153">SUM(K473:O475)</f>
        <v>0</v>
      </c>
      <c r="K473" s="913"/>
      <c r="L473" s="913"/>
      <c r="M473" s="913"/>
      <c r="N473" s="913"/>
      <c r="O473" s="913"/>
      <c r="P473" s="913"/>
      <c r="Q473" s="484"/>
    </row>
    <row r="474" spans="1:17" s="95" customFormat="1" ht="15.75" hidden="1" customHeight="1" outlineLevel="1">
      <c r="A474" s="484"/>
      <c r="B474" s="916"/>
      <c r="C474" s="925"/>
      <c r="D474" s="921"/>
      <c r="E474" s="921"/>
      <c r="F474" s="923"/>
      <c r="G474" s="87"/>
      <c r="H474" s="82"/>
      <c r="I474" s="921"/>
      <c r="J474" s="914"/>
      <c r="K474" s="914"/>
      <c r="L474" s="914"/>
      <c r="M474" s="914"/>
      <c r="N474" s="914"/>
      <c r="O474" s="914"/>
      <c r="P474" s="914"/>
      <c r="Q474" s="484"/>
    </row>
    <row r="475" spans="1:17" s="95" customFormat="1" ht="15.75" hidden="1" customHeight="1" outlineLevel="1">
      <c r="A475" s="484"/>
      <c r="B475" s="917"/>
      <c r="C475" s="926"/>
      <c r="D475" s="922"/>
      <c r="E475" s="922"/>
      <c r="F475" s="924"/>
      <c r="G475" s="92"/>
      <c r="H475" s="90"/>
      <c r="I475" s="922"/>
      <c r="J475" s="915"/>
      <c r="K475" s="915"/>
      <c r="L475" s="915"/>
      <c r="M475" s="915"/>
      <c r="N475" s="915"/>
      <c r="O475" s="915"/>
      <c r="P475" s="915"/>
      <c r="Q475" s="484"/>
    </row>
    <row r="476" spans="1:17" s="95" customFormat="1" ht="15.75" hidden="1" customHeight="1" outlineLevel="1">
      <c r="A476" s="484"/>
      <c r="B476" s="916">
        <v>155</v>
      </c>
      <c r="C476" s="925"/>
      <c r="D476" s="921"/>
      <c r="E476" s="921" t="s">
        <v>19</v>
      </c>
      <c r="F476" s="923" t="str">
        <f>VLOOKUP(E476,$S$14:$T$18,2,0)</f>
        <v>-</v>
      </c>
      <c r="G476" s="84"/>
      <c r="H476" s="82"/>
      <c r="I476" s="921"/>
      <c r="J476" s="913">
        <f t="shared" ref="J476" si="154">SUM(K476:O478)</f>
        <v>0</v>
      </c>
      <c r="K476" s="913"/>
      <c r="L476" s="913"/>
      <c r="M476" s="913"/>
      <c r="N476" s="913"/>
      <c r="O476" s="913"/>
      <c r="P476" s="913"/>
      <c r="Q476" s="484"/>
    </row>
    <row r="477" spans="1:17" s="95" customFormat="1" ht="15.75" hidden="1" customHeight="1" outlineLevel="1">
      <c r="A477" s="484"/>
      <c r="B477" s="916"/>
      <c r="C477" s="925"/>
      <c r="D477" s="921"/>
      <c r="E477" s="921"/>
      <c r="F477" s="923"/>
      <c r="G477" s="87"/>
      <c r="H477" s="82"/>
      <c r="I477" s="921"/>
      <c r="J477" s="914"/>
      <c r="K477" s="914"/>
      <c r="L477" s="914"/>
      <c r="M477" s="914"/>
      <c r="N477" s="914"/>
      <c r="O477" s="914"/>
      <c r="P477" s="914"/>
      <c r="Q477" s="484"/>
    </row>
    <row r="478" spans="1:17" s="95" customFormat="1" ht="15.75" hidden="1" customHeight="1" outlineLevel="1">
      <c r="A478" s="484"/>
      <c r="B478" s="917"/>
      <c r="C478" s="926"/>
      <c r="D478" s="922"/>
      <c r="E478" s="922"/>
      <c r="F478" s="924"/>
      <c r="G478" s="92"/>
      <c r="H478" s="90"/>
      <c r="I478" s="922"/>
      <c r="J478" s="915"/>
      <c r="K478" s="915"/>
      <c r="L478" s="915"/>
      <c r="M478" s="915"/>
      <c r="N478" s="915"/>
      <c r="O478" s="915"/>
      <c r="P478" s="915"/>
      <c r="Q478" s="484"/>
    </row>
    <row r="479" spans="1:17" s="95" customFormat="1" ht="15.75" hidden="1" customHeight="1" outlineLevel="1">
      <c r="A479" s="484"/>
      <c r="B479" s="916">
        <v>156</v>
      </c>
      <c r="C479" s="925"/>
      <c r="D479" s="921"/>
      <c r="E479" s="921" t="s">
        <v>19</v>
      </c>
      <c r="F479" s="923" t="str">
        <f>VLOOKUP(E479,$S$14:$T$18,2,0)</f>
        <v>-</v>
      </c>
      <c r="G479" s="84"/>
      <c r="H479" s="82"/>
      <c r="I479" s="921"/>
      <c r="J479" s="913">
        <f t="shared" ref="J479" si="155">SUM(K479:O481)</f>
        <v>0</v>
      </c>
      <c r="K479" s="913"/>
      <c r="L479" s="913"/>
      <c r="M479" s="913"/>
      <c r="N479" s="913"/>
      <c r="O479" s="913"/>
      <c r="P479" s="913"/>
      <c r="Q479" s="484"/>
    </row>
    <row r="480" spans="1:17" s="95" customFormat="1" ht="15.75" hidden="1" customHeight="1" outlineLevel="1">
      <c r="A480" s="484"/>
      <c r="B480" s="916"/>
      <c r="C480" s="925"/>
      <c r="D480" s="921"/>
      <c r="E480" s="921"/>
      <c r="F480" s="923"/>
      <c r="G480" s="87"/>
      <c r="H480" s="82"/>
      <c r="I480" s="921"/>
      <c r="J480" s="914"/>
      <c r="K480" s="914"/>
      <c r="L480" s="914"/>
      <c r="M480" s="914"/>
      <c r="N480" s="914"/>
      <c r="O480" s="914"/>
      <c r="P480" s="914"/>
      <c r="Q480" s="484"/>
    </row>
    <row r="481" spans="1:17" s="95" customFormat="1" ht="15.75" hidden="1" customHeight="1" outlineLevel="1">
      <c r="A481" s="484"/>
      <c r="B481" s="917"/>
      <c r="C481" s="926"/>
      <c r="D481" s="922"/>
      <c r="E481" s="922"/>
      <c r="F481" s="924"/>
      <c r="G481" s="92"/>
      <c r="H481" s="90"/>
      <c r="I481" s="922"/>
      <c r="J481" s="915"/>
      <c r="K481" s="915"/>
      <c r="L481" s="915"/>
      <c r="M481" s="915"/>
      <c r="N481" s="915"/>
      <c r="O481" s="915"/>
      <c r="P481" s="915"/>
      <c r="Q481" s="484"/>
    </row>
    <row r="482" spans="1:17" s="95" customFormat="1" ht="15.75" hidden="1" customHeight="1" outlineLevel="1">
      <c r="A482" s="484"/>
      <c r="B482" s="916">
        <v>157</v>
      </c>
      <c r="C482" s="925"/>
      <c r="D482" s="921"/>
      <c r="E482" s="921" t="s">
        <v>19</v>
      </c>
      <c r="F482" s="923" t="str">
        <f>VLOOKUP(E482,$S$14:$T$18,2,0)</f>
        <v>-</v>
      </c>
      <c r="G482" s="84"/>
      <c r="H482" s="82"/>
      <c r="I482" s="921"/>
      <c r="J482" s="913">
        <f t="shared" ref="J482" si="156">SUM(K482:O484)</f>
        <v>0</v>
      </c>
      <c r="K482" s="913"/>
      <c r="L482" s="913"/>
      <c r="M482" s="913"/>
      <c r="N482" s="913"/>
      <c r="O482" s="913"/>
      <c r="P482" s="913"/>
      <c r="Q482" s="484"/>
    </row>
    <row r="483" spans="1:17" s="95" customFormat="1" ht="15.75" hidden="1" customHeight="1" outlineLevel="1">
      <c r="A483" s="484"/>
      <c r="B483" s="916"/>
      <c r="C483" s="925"/>
      <c r="D483" s="921"/>
      <c r="E483" s="921"/>
      <c r="F483" s="923"/>
      <c r="G483" s="87"/>
      <c r="H483" s="82"/>
      <c r="I483" s="921"/>
      <c r="J483" s="914"/>
      <c r="K483" s="914"/>
      <c r="L483" s="914"/>
      <c r="M483" s="914"/>
      <c r="N483" s="914"/>
      <c r="O483" s="914"/>
      <c r="P483" s="914"/>
      <c r="Q483" s="484"/>
    </row>
    <row r="484" spans="1:17" s="95" customFormat="1" ht="15.75" hidden="1" customHeight="1" outlineLevel="1">
      <c r="A484" s="484"/>
      <c r="B484" s="917"/>
      <c r="C484" s="926"/>
      <c r="D484" s="922"/>
      <c r="E484" s="922"/>
      <c r="F484" s="924"/>
      <c r="G484" s="92"/>
      <c r="H484" s="90"/>
      <c r="I484" s="922"/>
      <c r="J484" s="915"/>
      <c r="K484" s="915"/>
      <c r="L484" s="915"/>
      <c r="M484" s="915"/>
      <c r="N484" s="915"/>
      <c r="O484" s="915"/>
      <c r="P484" s="915"/>
      <c r="Q484" s="484"/>
    </row>
    <row r="485" spans="1:17" s="95" customFormat="1" ht="15.75" hidden="1" customHeight="1" outlineLevel="1">
      <c r="A485" s="484"/>
      <c r="B485" s="916">
        <v>158</v>
      </c>
      <c r="C485" s="925"/>
      <c r="D485" s="921"/>
      <c r="E485" s="921" t="s">
        <v>19</v>
      </c>
      <c r="F485" s="923" t="str">
        <f>VLOOKUP(E485,$S$14:$T$18,2,0)</f>
        <v>-</v>
      </c>
      <c r="G485" s="84"/>
      <c r="H485" s="82"/>
      <c r="I485" s="921"/>
      <c r="J485" s="913">
        <f t="shared" ref="J485" si="157">SUM(K485:O487)</f>
        <v>0</v>
      </c>
      <c r="K485" s="913"/>
      <c r="L485" s="913"/>
      <c r="M485" s="913"/>
      <c r="N485" s="913"/>
      <c r="O485" s="913"/>
      <c r="P485" s="913"/>
      <c r="Q485" s="484"/>
    </row>
    <row r="486" spans="1:17" s="95" customFormat="1" ht="15.75" hidden="1" customHeight="1" outlineLevel="1">
      <c r="A486" s="484"/>
      <c r="B486" s="916"/>
      <c r="C486" s="925"/>
      <c r="D486" s="921"/>
      <c r="E486" s="921"/>
      <c r="F486" s="923"/>
      <c r="G486" s="87"/>
      <c r="H486" s="82"/>
      <c r="I486" s="921"/>
      <c r="J486" s="914"/>
      <c r="K486" s="914"/>
      <c r="L486" s="914"/>
      <c r="M486" s="914"/>
      <c r="N486" s="914"/>
      <c r="O486" s="914"/>
      <c r="P486" s="914"/>
      <c r="Q486" s="484"/>
    </row>
    <row r="487" spans="1:17" s="95" customFormat="1" ht="15.75" hidden="1" customHeight="1" outlineLevel="1">
      <c r="A487" s="484"/>
      <c r="B487" s="917"/>
      <c r="C487" s="926"/>
      <c r="D487" s="922"/>
      <c r="E487" s="922"/>
      <c r="F487" s="924"/>
      <c r="G487" s="92"/>
      <c r="H487" s="90"/>
      <c r="I487" s="922"/>
      <c r="J487" s="915"/>
      <c r="K487" s="915"/>
      <c r="L487" s="915"/>
      <c r="M487" s="915"/>
      <c r="N487" s="915"/>
      <c r="O487" s="915"/>
      <c r="P487" s="915"/>
      <c r="Q487" s="484"/>
    </row>
    <row r="488" spans="1:17" s="95" customFormat="1" ht="15.75" hidden="1" customHeight="1" outlineLevel="1">
      <c r="A488" s="484"/>
      <c r="B488" s="916">
        <v>159</v>
      </c>
      <c r="C488" s="925"/>
      <c r="D488" s="921"/>
      <c r="E488" s="921" t="s">
        <v>19</v>
      </c>
      <c r="F488" s="923" t="str">
        <f>VLOOKUP(E488,$S$14:$T$18,2,0)</f>
        <v>-</v>
      </c>
      <c r="G488" s="84"/>
      <c r="H488" s="82"/>
      <c r="I488" s="921"/>
      <c r="J488" s="913">
        <f t="shared" ref="J488" si="158">SUM(K488:O490)</f>
        <v>0</v>
      </c>
      <c r="K488" s="913"/>
      <c r="L488" s="913"/>
      <c r="M488" s="913"/>
      <c r="N488" s="913"/>
      <c r="O488" s="913"/>
      <c r="P488" s="913"/>
      <c r="Q488" s="484"/>
    </row>
    <row r="489" spans="1:17" s="95" customFormat="1" ht="15.75" hidden="1" customHeight="1" outlineLevel="1">
      <c r="A489" s="484"/>
      <c r="B489" s="916"/>
      <c r="C489" s="925"/>
      <c r="D489" s="921"/>
      <c r="E489" s="921"/>
      <c r="F489" s="923"/>
      <c r="G489" s="87"/>
      <c r="H489" s="82"/>
      <c r="I489" s="921"/>
      <c r="J489" s="914"/>
      <c r="K489" s="914"/>
      <c r="L489" s="914"/>
      <c r="M489" s="914"/>
      <c r="N489" s="914"/>
      <c r="O489" s="914"/>
      <c r="P489" s="914"/>
      <c r="Q489" s="484"/>
    </row>
    <row r="490" spans="1:17" s="95" customFormat="1" ht="15.75" hidden="1" customHeight="1" outlineLevel="1">
      <c r="A490" s="484"/>
      <c r="B490" s="917"/>
      <c r="C490" s="926"/>
      <c r="D490" s="922"/>
      <c r="E490" s="922"/>
      <c r="F490" s="924"/>
      <c r="G490" s="92"/>
      <c r="H490" s="90"/>
      <c r="I490" s="922"/>
      <c r="J490" s="915"/>
      <c r="K490" s="915"/>
      <c r="L490" s="915"/>
      <c r="M490" s="915"/>
      <c r="N490" s="915"/>
      <c r="O490" s="915"/>
      <c r="P490" s="915"/>
      <c r="Q490" s="484"/>
    </row>
    <row r="491" spans="1:17" s="95" customFormat="1" ht="15.75" hidden="1" customHeight="1" outlineLevel="1">
      <c r="A491" s="484"/>
      <c r="B491" s="916">
        <v>160</v>
      </c>
      <c r="C491" s="925"/>
      <c r="D491" s="921"/>
      <c r="E491" s="921" t="s">
        <v>19</v>
      </c>
      <c r="F491" s="923" t="str">
        <f>VLOOKUP(E491,$S$14:$T$18,2,0)</f>
        <v>-</v>
      </c>
      <c r="G491" s="84"/>
      <c r="H491" s="82"/>
      <c r="I491" s="921"/>
      <c r="J491" s="913">
        <f t="shared" ref="J491" si="159">SUM(K491:O493)</f>
        <v>0</v>
      </c>
      <c r="K491" s="913"/>
      <c r="L491" s="913"/>
      <c r="M491" s="913"/>
      <c r="N491" s="913"/>
      <c r="O491" s="913"/>
      <c r="P491" s="913"/>
      <c r="Q491" s="484"/>
    </row>
    <row r="492" spans="1:17" s="95" customFormat="1" ht="15.75" hidden="1" customHeight="1" outlineLevel="1">
      <c r="A492" s="484"/>
      <c r="B492" s="916"/>
      <c r="C492" s="925"/>
      <c r="D492" s="921"/>
      <c r="E492" s="921"/>
      <c r="F492" s="923"/>
      <c r="G492" s="87"/>
      <c r="H492" s="82"/>
      <c r="I492" s="921"/>
      <c r="J492" s="914"/>
      <c r="K492" s="914"/>
      <c r="L492" s="914"/>
      <c r="M492" s="914"/>
      <c r="N492" s="914"/>
      <c r="O492" s="914"/>
      <c r="P492" s="914"/>
      <c r="Q492" s="484"/>
    </row>
    <row r="493" spans="1:17" s="95" customFormat="1" ht="15.75" hidden="1" customHeight="1" outlineLevel="1">
      <c r="A493" s="484"/>
      <c r="B493" s="917"/>
      <c r="C493" s="926"/>
      <c r="D493" s="922"/>
      <c r="E493" s="922"/>
      <c r="F493" s="924"/>
      <c r="G493" s="92"/>
      <c r="H493" s="90"/>
      <c r="I493" s="922"/>
      <c r="J493" s="915"/>
      <c r="K493" s="915"/>
      <c r="L493" s="915"/>
      <c r="M493" s="915"/>
      <c r="N493" s="915"/>
      <c r="O493" s="915"/>
      <c r="P493" s="915"/>
      <c r="Q493" s="484"/>
    </row>
    <row r="494" spans="1:17" s="95" customFormat="1" ht="15.75" hidden="1" customHeight="1" outlineLevel="1">
      <c r="A494" s="484"/>
      <c r="B494" s="916">
        <v>161</v>
      </c>
      <c r="C494" s="925"/>
      <c r="D494" s="921"/>
      <c r="E494" s="921" t="s">
        <v>19</v>
      </c>
      <c r="F494" s="923" t="str">
        <f>VLOOKUP(E494,$S$14:$T$18,2,0)</f>
        <v>-</v>
      </c>
      <c r="G494" s="84"/>
      <c r="H494" s="82"/>
      <c r="I494" s="921"/>
      <c r="J494" s="913">
        <f t="shared" ref="J494" si="160">SUM(K494:O496)</f>
        <v>0</v>
      </c>
      <c r="K494" s="913"/>
      <c r="L494" s="913"/>
      <c r="M494" s="913"/>
      <c r="N494" s="913"/>
      <c r="O494" s="913"/>
      <c r="P494" s="913"/>
      <c r="Q494" s="484"/>
    </row>
    <row r="495" spans="1:17" s="95" customFormat="1" ht="15.75" hidden="1" customHeight="1" outlineLevel="1">
      <c r="A495" s="484"/>
      <c r="B495" s="916"/>
      <c r="C495" s="925"/>
      <c r="D495" s="921"/>
      <c r="E495" s="921"/>
      <c r="F495" s="923"/>
      <c r="G495" s="87"/>
      <c r="H495" s="82"/>
      <c r="I495" s="921"/>
      <c r="J495" s="914"/>
      <c r="K495" s="914"/>
      <c r="L495" s="914"/>
      <c r="M495" s="914"/>
      <c r="N495" s="914"/>
      <c r="O495" s="914"/>
      <c r="P495" s="914"/>
      <c r="Q495" s="484"/>
    </row>
    <row r="496" spans="1:17" s="95" customFormat="1" ht="15.75" hidden="1" customHeight="1" outlineLevel="1">
      <c r="A496" s="484"/>
      <c r="B496" s="917"/>
      <c r="C496" s="926"/>
      <c r="D496" s="922"/>
      <c r="E496" s="922"/>
      <c r="F496" s="924"/>
      <c r="G496" s="92"/>
      <c r="H496" s="90"/>
      <c r="I496" s="922"/>
      <c r="J496" s="915"/>
      <c r="K496" s="915"/>
      <c r="L496" s="915"/>
      <c r="M496" s="915"/>
      <c r="N496" s="915"/>
      <c r="O496" s="915"/>
      <c r="P496" s="915"/>
      <c r="Q496" s="484"/>
    </row>
    <row r="497" spans="1:17" s="95" customFormat="1" ht="15.75" hidden="1" customHeight="1" outlineLevel="1">
      <c r="A497" s="484"/>
      <c r="B497" s="916">
        <v>162</v>
      </c>
      <c r="C497" s="925"/>
      <c r="D497" s="921"/>
      <c r="E497" s="921" t="s">
        <v>19</v>
      </c>
      <c r="F497" s="923" t="str">
        <f>VLOOKUP(E497,$S$14:$T$18,2,0)</f>
        <v>-</v>
      </c>
      <c r="G497" s="84"/>
      <c r="H497" s="82"/>
      <c r="I497" s="921"/>
      <c r="J497" s="913">
        <f t="shared" ref="J497" si="161">SUM(K497:O499)</f>
        <v>0</v>
      </c>
      <c r="K497" s="913"/>
      <c r="L497" s="913"/>
      <c r="M497" s="913"/>
      <c r="N497" s="913"/>
      <c r="O497" s="913"/>
      <c r="P497" s="913"/>
      <c r="Q497" s="484"/>
    </row>
    <row r="498" spans="1:17" s="95" customFormat="1" ht="15.75" hidden="1" customHeight="1" outlineLevel="1">
      <c r="A498" s="484"/>
      <c r="B498" s="916"/>
      <c r="C498" s="925"/>
      <c r="D498" s="921"/>
      <c r="E498" s="921"/>
      <c r="F498" s="923"/>
      <c r="G498" s="87"/>
      <c r="H498" s="82"/>
      <c r="I498" s="921"/>
      <c r="J498" s="914"/>
      <c r="K498" s="914"/>
      <c r="L498" s="914"/>
      <c r="M498" s="914"/>
      <c r="N498" s="914"/>
      <c r="O498" s="914"/>
      <c r="P498" s="914"/>
      <c r="Q498" s="484"/>
    </row>
    <row r="499" spans="1:17" s="95" customFormat="1" ht="15.75" hidden="1" customHeight="1" outlineLevel="1">
      <c r="A499" s="484"/>
      <c r="B499" s="917"/>
      <c r="C499" s="926"/>
      <c r="D499" s="922"/>
      <c r="E499" s="922"/>
      <c r="F499" s="924"/>
      <c r="G499" s="92"/>
      <c r="H499" s="90"/>
      <c r="I499" s="922"/>
      <c r="J499" s="915"/>
      <c r="K499" s="915"/>
      <c r="L499" s="915"/>
      <c r="M499" s="915"/>
      <c r="N499" s="915"/>
      <c r="O499" s="915"/>
      <c r="P499" s="915"/>
      <c r="Q499" s="484"/>
    </row>
    <row r="500" spans="1:17" s="95" customFormat="1" ht="15.75" hidden="1" customHeight="1" outlineLevel="1">
      <c r="A500" s="484"/>
      <c r="B500" s="916">
        <v>163</v>
      </c>
      <c r="C500" s="925"/>
      <c r="D500" s="921"/>
      <c r="E500" s="921" t="s">
        <v>19</v>
      </c>
      <c r="F500" s="923" t="str">
        <f>VLOOKUP(E500,$S$14:$T$18,2,0)</f>
        <v>-</v>
      </c>
      <c r="G500" s="84"/>
      <c r="H500" s="82"/>
      <c r="I500" s="921"/>
      <c r="J500" s="913">
        <f t="shared" ref="J500" si="162">SUM(K500:O502)</f>
        <v>0</v>
      </c>
      <c r="K500" s="913"/>
      <c r="L500" s="913"/>
      <c r="M500" s="913"/>
      <c r="N500" s="913"/>
      <c r="O500" s="913"/>
      <c r="P500" s="913"/>
      <c r="Q500" s="484"/>
    </row>
    <row r="501" spans="1:17" s="95" customFormat="1" ht="15.75" hidden="1" customHeight="1" outlineLevel="1">
      <c r="A501" s="484"/>
      <c r="B501" s="916"/>
      <c r="C501" s="925"/>
      <c r="D501" s="921"/>
      <c r="E501" s="921"/>
      <c r="F501" s="923"/>
      <c r="G501" s="87"/>
      <c r="H501" s="82"/>
      <c r="I501" s="921"/>
      <c r="J501" s="914"/>
      <c r="K501" s="914"/>
      <c r="L501" s="914"/>
      <c r="M501" s="914"/>
      <c r="N501" s="914"/>
      <c r="O501" s="914"/>
      <c r="P501" s="914"/>
      <c r="Q501" s="484"/>
    </row>
    <row r="502" spans="1:17" s="95" customFormat="1" ht="15.75" hidden="1" customHeight="1" outlineLevel="1">
      <c r="A502" s="484"/>
      <c r="B502" s="917"/>
      <c r="C502" s="926"/>
      <c r="D502" s="922"/>
      <c r="E502" s="922"/>
      <c r="F502" s="924"/>
      <c r="G502" s="92"/>
      <c r="H502" s="90"/>
      <c r="I502" s="922"/>
      <c r="J502" s="915"/>
      <c r="K502" s="915"/>
      <c r="L502" s="915"/>
      <c r="M502" s="915"/>
      <c r="N502" s="915"/>
      <c r="O502" s="915"/>
      <c r="P502" s="915"/>
      <c r="Q502" s="484"/>
    </row>
    <row r="503" spans="1:17" s="95" customFormat="1" ht="15.75" hidden="1" customHeight="1" outlineLevel="1">
      <c r="A503" s="484"/>
      <c r="B503" s="916">
        <v>164</v>
      </c>
      <c r="C503" s="925"/>
      <c r="D503" s="921"/>
      <c r="E503" s="921" t="s">
        <v>19</v>
      </c>
      <c r="F503" s="923" t="str">
        <f>VLOOKUP(E503,$S$14:$T$18,2,0)</f>
        <v>-</v>
      </c>
      <c r="G503" s="84"/>
      <c r="H503" s="82"/>
      <c r="I503" s="921"/>
      <c r="J503" s="913">
        <f t="shared" ref="J503" si="163">SUM(K503:O505)</f>
        <v>0</v>
      </c>
      <c r="K503" s="913"/>
      <c r="L503" s="913"/>
      <c r="M503" s="913"/>
      <c r="N503" s="913"/>
      <c r="O503" s="913"/>
      <c r="P503" s="913"/>
      <c r="Q503" s="484"/>
    </row>
    <row r="504" spans="1:17" s="95" customFormat="1" ht="15.75" hidden="1" customHeight="1" outlineLevel="1">
      <c r="A504" s="484"/>
      <c r="B504" s="916"/>
      <c r="C504" s="925"/>
      <c r="D504" s="921"/>
      <c r="E504" s="921"/>
      <c r="F504" s="923"/>
      <c r="G504" s="87"/>
      <c r="H504" s="82"/>
      <c r="I504" s="921"/>
      <c r="J504" s="914"/>
      <c r="K504" s="914"/>
      <c r="L504" s="914"/>
      <c r="M504" s="914"/>
      <c r="N504" s="914"/>
      <c r="O504" s="914"/>
      <c r="P504" s="914"/>
      <c r="Q504" s="484"/>
    </row>
    <row r="505" spans="1:17" s="95" customFormat="1" ht="15.75" hidden="1" customHeight="1" outlineLevel="1">
      <c r="A505" s="484"/>
      <c r="B505" s="917"/>
      <c r="C505" s="926"/>
      <c r="D505" s="922"/>
      <c r="E505" s="922"/>
      <c r="F505" s="924"/>
      <c r="G505" s="92"/>
      <c r="H505" s="90"/>
      <c r="I505" s="922"/>
      <c r="J505" s="915"/>
      <c r="K505" s="915"/>
      <c r="L505" s="915"/>
      <c r="M505" s="915"/>
      <c r="N505" s="915"/>
      <c r="O505" s="915"/>
      <c r="P505" s="915"/>
      <c r="Q505" s="484"/>
    </row>
    <row r="506" spans="1:17" s="95" customFormat="1" ht="15.75" hidden="1" customHeight="1" outlineLevel="1">
      <c r="A506" s="484"/>
      <c r="B506" s="916">
        <v>165</v>
      </c>
      <c r="C506" s="925"/>
      <c r="D506" s="921"/>
      <c r="E506" s="921" t="s">
        <v>19</v>
      </c>
      <c r="F506" s="923" t="str">
        <f>VLOOKUP(E506,$S$14:$T$18,2,0)</f>
        <v>-</v>
      </c>
      <c r="G506" s="84"/>
      <c r="H506" s="82"/>
      <c r="I506" s="921"/>
      <c r="J506" s="913">
        <f t="shared" ref="J506" si="164">SUM(K506:O508)</f>
        <v>0</v>
      </c>
      <c r="K506" s="913"/>
      <c r="L506" s="913"/>
      <c r="M506" s="913"/>
      <c r="N506" s="913"/>
      <c r="O506" s="913"/>
      <c r="P506" s="913"/>
      <c r="Q506" s="484"/>
    </row>
    <row r="507" spans="1:17" s="95" customFormat="1" ht="15.75" hidden="1" customHeight="1" outlineLevel="1">
      <c r="A507" s="484"/>
      <c r="B507" s="916"/>
      <c r="C507" s="925"/>
      <c r="D507" s="921"/>
      <c r="E507" s="921"/>
      <c r="F507" s="923"/>
      <c r="G507" s="87"/>
      <c r="H507" s="82"/>
      <c r="I507" s="921"/>
      <c r="J507" s="914"/>
      <c r="K507" s="914"/>
      <c r="L507" s="914"/>
      <c r="M507" s="914"/>
      <c r="N507" s="914"/>
      <c r="O507" s="914"/>
      <c r="P507" s="914"/>
      <c r="Q507" s="484"/>
    </row>
    <row r="508" spans="1:17" s="95" customFormat="1" ht="15.75" hidden="1" customHeight="1" outlineLevel="1">
      <c r="A508" s="484"/>
      <c r="B508" s="917"/>
      <c r="C508" s="926"/>
      <c r="D508" s="922"/>
      <c r="E508" s="922"/>
      <c r="F508" s="924"/>
      <c r="G508" s="92"/>
      <c r="H508" s="90"/>
      <c r="I508" s="922"/>
      <c r="J508" s="915"/>
      <c r="K508" s="915"/>
      <c r="L508" s="915"/>
      <c r="M508" s="915"/>
      <c r="N508" s="915"/>
      <c r="O508" s="915"/>
      <c r="P508" s="915"/>
      <c r="Q508" s="484"/>
    </row>
    <row r="509" spans="1:17" s="95" customFormat="1" ht="15.75" hidden="1" customHeight="1" outlineLevel="1">
      <c r="A509" s="484"/>
      <c r="B509" s="916">
        <v>166</v>
      </c>
      <c r="C509" s="925"/>
      <c r="D509" s="921"/>
      <c r="E509" s="921" t="s">
        <v>19</v>
      </c>
      <c r="F509" s="923" t="str">
        <f>VLOOKUP(E509,$S$14:$T$18,2,0)</f>
        <v>-</v>
      </c>
      <c r="G509" s="84"/>
      <c r="H509" s="82"/>
      <c r="I509" s="921"/>
      <c r="J509" s="913">
        <f t="shared" ref="J509" si="165">SUM(K509:O511)</f>
        <v>0</v>
      </c>
      <c r="K509" s="913"/>
      <c r="L509" s="913"/>
      <c r="M509" s="913"/>
      <c r="N509" s="913"/>
      <c r="O509" s="913"/>
      <c r="P509" s="913"/>
      <c r="Q509" s="484"/>
    </row>
    <row r="510" spans="1:17" s="95" customFormat="1" ht="15.75" hidden="1" customHeight="1" outlineLevel="1">
      <c r="A510" s="484"/>
      <c r="B510" s="916"/>
      <c r="C510" s="925"/>
      <c r="D510" s="921"/>
      <c r="E510" s="921"/>
      <c r="F510" s="923"/>
      <c r="G510" s="87"/>
      <c r="H510" s="82"/>
      <c r="I510" s="921"/>
      <c r="J510" s="914"/>
      <c r="K510" s="914"/>
      <c r="L510" s="914"/>
      <c r="M510" s="914"/>
      <c r="N510" s="914"/>
      <c r="O510" s="914"/>
      <c r="P510" s="914"/>
      <c r="Q510" s="484"/>
    </row>
    <row r="511" spans="1:17" s="95" customFormat="1" ht="15.75" hidden="1" customHeight="1" outlineLevel="1">
      <c r="A511" s="484"/>
      <c r="B511" s="917"/>
      <c r="C511" s="926"/>
      <c r="D511" s="922"/>
      <c r="E511" s="922"/>
      <c r="F511" s="924"/>
      <c r="G511" s="92"/>
      <c r="H511" s="90"/>
      <c r="I511" s="922"/>
      <c r="J511" s="915"/>
      <c r="K511" s="915"/>
      <c r="L511" s="915"/>
      <c r="M511" s="915"/>
      <c r="N511" s="915"/>
      <c r="O511" s="915"/>
      <c r="P511" s="915"/>
      <c r="Q511" s="484"/>
    </row>
    <row r="512" spans="1:17" s="95" customFormat="1" ht="15.75" hidden="1" customHeight="1" outlineLevel="1">
      <c r="A512" s="484"/>
      <c r="B512" s="916">
        <v>167</v>
      </c>
      <c r="C512" s="925"/>
      <c r="D512" s="921"/>
      <c r="E512" s="921" t="s">
        <v>19</v>
      </c>
      <c r="F512" s="923" t="str">
        <f>VLOOKUP(E512,$S$14:$T$18,2,0)</f>
        <v>-</v>
      </c>
      <c r="G512" s="84"/>
      <c r="H512" s="82"/>
      <c r="I512" s="921"/>
      <c r="J512" s="913">
        <f t="shared" ref="J512" si="166">SUM(K512:O514)</f>
        <v>0</v>
      </c>
      <c r="K512" s="913"/>
      <c r="L512" s="913"/>
      <c r="M512" s="913"/>
      <c r="N512" s="913"/>
      <c r="O512" s="913"/>
      <c r="P512" s="913"/>
      <c r="Q512" s="484"/>
    </row>
    <row r="513" spans="1:17" s="95" customFormat="1" ht="15.75" hidden="1" customHeight="1" outlineLevel="1">
      <c r="A513" s="484"/>
      <c r="B513" s="916"/>
      <c r="C513" s="925"/>
      <c r="D513" s="921"/>
      <c r="E513" s="921"/>
      <c r="F513" s="923"/>
      <c r="G513" s="87"/>
      <c r="H513" s="82"/>
      <c r="I513" s="921"/>
      <c r="J513" s="914"/>
      <c r="K513" s="914"/>
      <c r="L513" s="914"/>
      <c r="M513" s="914"/>
      <c r="N513" s="914"/>
      <c r="O513" s="914"/>
      <c r="P513" s="914"/>
      <c r="Q513" s="484"/>
    </row>
    <row r="514" spans="1:17" s="95" customFormat="1" ht="15.75" hidden="1" customHeight="1" outlineLevel="1">
      <c r="A514" s="484"/>
      <c r="B514" s="917"/>
      <c r="C514" s="926"/>
      <c r="D514" s="922"/>
      <c r="E514" s="922"/>
      <c r="F514" s="924"/>
      <c r="G514" s="92"/>
      <c r="H514" s="90"/>
      <c r="I514" s="922"/>
      <c r="J514" s="915"/>
      <c r="K514" s="915"/>
      <c r="L514" s="915"/>
      <c r="M514" s="915"/>
      <c r="N514" s="915"/>
      <c r="O514" s="915"/>
      <c r="P514" s="915"/>
      <c r="Q514" s="484"/>
    </row>
    <row r="515" spans="1:17" s="95" customFormat="1" ht="15.75" hidden="1" customHeight="1" outlineLevel="1">
      <c r="A515" s="484"/>
      <c r="B515" s="916">
        <v>168</v>
      </c>
      <c r="C515" s="925"/>
      <c r="D515" s="921"/>
      <c r="E515" s="921" t="s">
        <v>19</v>
      </c>
      <c r="F515" s="923" t="str">
        <f>VLOOKUP(E515,$S$14:$T$18,2,0)</f>
        <v>-</v>
      </c>
      <c r="G515" s="84"/>
      <c r="H515" s="82"/>
      <c r="I515" s="921"/>
      <c r="J515" s="913">
        <f t="shared" ref="J515" si="167">SUM(K515:O517)</f>
        <v>0</v>
      </c>
      <c r="K515" s="913"/>
      <c r="L515" s="913"/>
      <c r="M515" s="913"/>
      <c r="N515" s="913"/>
      <c r="O515" s="913"/>
      <c r="P515" s="913"/>
      <c r="Q515" s="484"/>
    </row>
    <row r="516" spans="1:17" s="95" customFormat="1" ht="15.75" hidden="1" customHeight="1" outlineLevel="1">
      <c r="A516" s="484"/>
      <c r="B516" s="916"/>
      <c r="C516" s="925"/>
      <c r="D516" s="921"/>
      <c r="E516" s="921"/>
      <c r="F516" s="923"/>
      <c r="G516" s="87"/>
      <c r="H516" s="82"/>
      <c r="I516" s="921"/>
      <c r="J516" s="914"/>
      <c r="K516" s="914"/>
      <c r="L516" s="914"/>
      <c r="M516" s="914"/>
      <c r="N516" s="914"/>
      <c r="O516" s="914"/>
      <c r="P516" s="914"/>
      <c r="Q516" s="484"/>
    </row>
    <row r="517" spans="1:17" s="95" customFormat="1" ht="15.75" hidden="1" customHeight="1" outlineLevel="1">
      <c r="A517" s="484"/>
      <c r="B517" s="917"/>
      <c r="C517" s="926"/>
      <c r="D517" s="922"/>
      <c r="E517" s="922"/>
      <c r="F517" s="924"/>
      <c r="G517" s="92"/>
      <c r="H517" s="90"/>
      <c r="I517" s="922"/>
      <c r="J517" s="915"/>
      <c r="K517" s="915"/>
      <c r="L517" s="915"/>
      <c r="M517" s="915"/>
      <c r="N517" s="915"/>
      <c r="O517" s="915"/>
      <c r="P517" s="915"/>
      <c r="Q517" s="484"/>
    </row>
    <row r="518" spans="1:17" s="95" customFormat="1" ht="15.75" hidden="1" customHeight="1" outlineLevel="1">
      <c r="A518" s="484"/>
      <c r="B518" s="916">
        <v>169</v>
      </c>
      <c r="C518" s="925"/>
      <c r="D518" s="921"/>
      <c r="E518" s="921" t="s">
        <v>19</v>
      </c>
      <c r="F518" s="923" t="str">
        <f>VLOOKUP(E518,$S$14:$T$18,2,0)</f>
        <v>-</v>
      </c>
      <c r="G518" s="84"/>
      <c r="H518" s="82"/>
      <c r="I518" s="921"/>
      <c r="J518" s="913">
        <f t="shared" ref="J518" si="168">SUM(K518:O520)</f>
        <v>0</v>
      </c>
      <c r="K518" s="913"/>
      <c r="L518" s="913"/>
      <c r="M518" s="913"/>
      <c r="N518" s="913"/>
      <c r="O518" s="913"/>
      <c r="P518" s="913"/>
      <c r="Q518" s="484"/>
    </row>
    <row r="519" spans="1:17" s="95" customFormat="1" ht="15.75" hidden="1" customHeight="1" outlineLevel="1">
      <c r="A519" s="484"/>
      <c r="B519" s="916"/>
      <c r="C519" s="925"/>
      <c r="D519" s="921"/>
      <c r="E519" s="921"/>
      <c r="F519" s="923"/>
      <c r="G519" s="87"/>
      <c r="H519" s="82"/>
      <c r="I519" s="921"/>
      <c r="J519" s="914"/>
      <c r="K519" s="914"/>
      <c r="L519" s="914"/>
      <c r="M519" s="914"/>
      <c r="N519" s="914"/>
      <c r="O519" s="914"/>
      <c r="P519" s="914"/>
      <c r="Q519" s="484"/>
    </row>
    <row r="520" spans="1:17" s="95" customFormat="1" ht="15.75" hidden="1" customHeight="1" outlineLevel="1">
      <c r="A520" s="484"/>
      <c r="B520" s="917"/>
      <c r="C520" s="926"/>
      <c r="D520" s="922"/>
      <c r="E520" s="922"/>
      <c r="F520" s="924"/>
      <c r="G520" s="92"/>
      <c r="H520" s="90"/>
      <c r="I520" s="922"/>
      <c r="J520" s="915"/>
      <c r="K520" s="915"/>
      <c r="L520" s="915"/>
      <c r="M520" s="915"/>
      <c r="N520" s="915"/>
      <c r="O520" s="915"/>
      <c r="P520" s="915"/>
      <c r="Q520" s="484"/>
    </row>
    <row r="521" spans="1:17" s="95" customFormat="1" ht="15.75" hidden="1" customHeight="1" outlineLevel="1">
      <c r="A521" s="484"/>
      <c r="B521" s="916">
        <v>170</v>
      </c>
      <c r="C521" s="925"/>
      <c r="D521" s="921"/>
      <c r="E521" s="921" t="s">
        <v>19</v>
      </c>
      <c r="F521" s="923" t="str">
        <f>VLOOKUP(E521,$S$14:$T$18,2,0)</f>
        <v>-</v>
      </c>
      <c r="G521" s="84"/>
      <c r="H521" s="82"/>
      <c r="I521" s="921"/>
      <c r="J521" s="913">
        <f t="shared" ref="J521" si="169">SUM(K521:O523)</f>
        <v>0</v>
      </c>
      <c r="K521" s="913"/>
      <c r="L521" s="913"/>
      <c r="M521" s="913"/>
      <c r="N521" s="913"/>
      <c r="O521" s="913"/>
      <c r="P521" s="913"/>
      <c r="Q521" s="484"/>
    </row>
    <row r="522" spans="1:17" s="95" customFormat="1" ht="15.75" hidden="1" customHeight="1" outlineLevel="1">
      <c r="A522" s="484"/>
      <c r="B522" s="916"/>
      <c r="C522" s="925"/>
      <c r="D522" s="921"/>
      <c r="E522" s="921"/>
      <c r="F522" s="923"/>
      <c r="G522" s="87"/>
      <c r="H522" s="82"/>
      <c r="I522" s="921"/>
      <c r="J522" s="914"/>
      <c r="K522" s="914"/>
      <c r="L522" s="914"/>
      <c r="M522" s="914"/>
      <c r="N522" s="914"/>
      <c r="O522" s="914"/>
      <c r="P522" s="914"/>
      <c r="Q522" s="484"/>
    </row>
    <row r="523" spans="1:17" s="95" customFormat="1" ht="15.75" hidden="1" customHeight="1" outlineLevel="1">
      <c r="A523" s="484"/>
      <c r="B523" s="917"/>
      <c r="C523" s="926"/>
      <c r="D523" s="922"/>
      <c r="E523" s="922"/>
      <c r="F523" s="924"/>
      <c r="G523" s="92"/>
      <c r="H523" s="90"/>
      <c r="I523" s="922"/>
      <c r="J523" s="915"/>
      <c r="K523" s="915"/>
      <c r="L523" s="915"/>
      <c r="M523" s="915"/>
      <c r="N523" s="915"/>
      <c r="O523" s="915"/>
      <c r="P523" s="915"/>
      <c r="Q523" s="484"/>
    </row>
    <row r="524" spans="1:17" s="95" customFormat="1" ht="15.75" hidden="1" customHeight="1" outlineLevel="1">
      <c r="A524" s="484"/>
      <c r="B524" s="916">
        <v>171</v>
      </c>
      <c r="C524" s="925"/>
      <c r="D524" s="921"/>
      <c r="E524" s="921" t="s">
        <v>19</v>
      </c>
      <c r="F524" s="923" t="str">
        <f>VLOOKUP(E524,$S$14:$T$18,2,0)</f>
        <v>-</v>
      </c>
      <c r="G524" s="84"/>
      <c r="H524" s="82"/>
      <c r="I524" s="921"/>
      <c r="J524" s="913">
        <f t="shared" ref="J524" si="170">SUM(K524:O526)</f>
        <v>0</v>
      </c>
      <c r="K524" s="913"/>
      <c r="L524" s="913"/>
      <c r="M524" s="913"/>
      <c r="N524" s="913"/>
      <c r="O524" s="913"/>
      <c r="P524" s="913"/>
      <c r="Q524" s="484"/>
    </row>
    <row r="525" spans="1:17" s="95" customFormat="1" ht="15.75" hidden="1" customHeight="1" outlineLevel="1">
      <c r="A525" s="484"/>
      <c r="B525" s="916"/>
      <c r="C525" s="925"/>
      <c r="D525" s="921"/>
      <c r="E525" s="921"/>
      <c r="F525" s="923"/>
      <c r="G525" s="87"/>
      <c r="H525" s="82"/>
      <c r="I525" s="921"/>
      <c r="J525" s="914"/>
      <c r="K525" s="914"/>
      <c r="L525" s="914"/>
      <c r="M525" s="914"/>
      <c r="N525" s="914"/>
      <c r="O525" s="914"/>
      <c r="P525" s="914"/>
      <c r="Q525" s="484"/>
    </row>
    <row r="526" spans="1:17" s="95" customFormat="1" ht="15.75" hidden="1" customHeight="1" outlineLevel="1">
      <c r="A526" s="484"/>
      <c r="B526" s="917"/>
      <c r="C526" s="926"/>
      <c r="D526" s="922"/>
      <c r="E526" s="922"/>
      <c r="F526" s="924"/>
      <c r="G526" s="92"/>
      <c r="H526" s="90"/>
      <c r="I526" s="922"/>
      <c r="J526" s="915"/>
      <c r="K526" s="915"/>
      <c r="L526" s="915"/>
      <c r="M526" s="915"/>
      <c r="N526" s="915"/>
      <c r="O526" s="915"/>
      <c r="P526" s="915"/>
      <c r="Q526" s="484"/>
    </row>
    <row r="527" spans="1:17" s="95" customFormat="1" ht="15.75" hidden="1" customHeight="1" outlineLevel="1">
      <c r="A527" s="484"/>
      <c r="B527" s="916">
        <v>172</v>
      </c>
      <c r="C527" s="925"/>
      <c r="D527" s="921"/>
      <c r="E527" s="921" t="s">
        <v>19</v>
      </c>
      <c r="F527" s="923" t="str">
        <f>VLOOKUP(E527,$S$14:$T$18,2,0)</f>
        <v>-</v>
      </c>
      <c r="G527" s="84"/>
      <c r="H527" s="82"/>
      <c r="I527" s="921"/>
      <c r="J527" s="913">
        <f t="shared" ref="J527" si="171">SUM(K527:O529)</f>
        <v>0</v>
      </c>
      <c r="K527" s="913"/>
      <c r="L527" s="913"/>
      <c r="M527" s="913"/>
      <c r="N527" s="913"/>
      <c r="O527" s="913"/>
      <c r="P527" s="913"/>
      <c r="Q527" s="484"/>
    </row>
    <row r="528" spans="1:17" s="95" customFormat="1" ht="15.75" hidden="1" customHeight="1" outlineLevel="1">
      <c r="A528" s="484"/>
      <c r="B528" s="916"/>
      <c r="C528" s="925"/>
      <c r="D528" s="921"/>
      <c r="E528" s="921"/>
      <c r="F528" s="923"/>
      <c r="G528" s="87"/>
      <c r="H528" s="82"/>
      <c r="I528" s="921"/>
      <c r="J528" s="914"/>
      <c r="K528" s="914"/>
      <c r="L528" s="914"/>
      <c r="M528" s="914"/>
      <c r="N528" s="914"/>
      <c r="O528" s="914"/>
      <c r="P528" s="914"/>
      <c r="Q528" s="484"/>
    </row>
    <row r="529" spans="1:17" s="95" customFormat="1" ht="15.75" hidden="1" customHeight="1" outlineLevel="1">
      <c r="A529" s="484"/>
      <c r="B529" s="917"/>
      <c r="C529" s="926"/>
      <c r="D529" s="922"/>
      <c r="E529" s="922"/>
      <c r="F529" s="924"/>
      <c r="G529" s="92"/>
      <c r="H529" s="90"/>
      <c r="I529" s="922"/>
      <c r="J529" s="915"/>
      <c r="K529" s="915"/>
      <c r="L529" s="915"/>
      <c r="M529" s="915"/>
      <c r="N529" s="915"/>
      <c r="O529" s="915"/>
      <c r="P529" s="915"/>
      <c r="Q529" s="484"/>
    </row>
    <row r="530" spans="1:17" s="95" customFormat="1" ht="15.75" hidden="1" customHeight="1" outlineLevel="1">
      <c r="A530" s="484"/>
      <c r="B530" s="916">
        <v>173</v>
      </c>
      <c r="C530" s="925"/>
      <c r="D530" s="921"/>
      <c r="E530" s="921" t="s">
        <v>19</v>
      </c>
      <c r="F530" s="923" t="str">
        <f>VLOOKUP(E530,$S$14:$T$18,2,0)</f>
        <v>-</v>
      </c>
      <c r="G530" s="84"/>
      <c r="H530" s="82"/>
      <c r="I530" s="921"/>
      <c r="J530" s="913">
        <f t="shared" ref="J530" si="172">SUM(K530:O532)</f>
        <v>0</v>
      </c>
      <c r="K530" s="913"/>
      <c r="L530" s="913"/>
      <c r="M530" s="913"/>
      <c r="N530" s="913"/>
      <c r="O530" s="913"/>
      <c r="P530" s="913"/>
      <c r="Q530" s="484"/>
    </row>
    <row r="531" spans="1:17" s="95" customFormat="1" ht="15.75" hidden="1" customHeight="1" outlineLevel="1">
      <c r="A531" s="484"/>
      <c r="B531" s="916"/>
      <c r="C531" s="925"/>
      <c r="D531" s="921"/>
      <c r="E531" s="921"/>
      <c r="F531" s="923"/>
      <c r="G531" s="87"/>
      <c r="H531" s="82"/>
      <c r="I531" s="921"/>
      <c r="J531" s="914"/>
      <c r="K531" s="914"/>
      <c r="L531" s="914"/>
      <c r="M531" s="914"/>
      <c r="N531" s="914"/>
      <c r="O531" s="914"/>
      <c r="P531" s="914"/>
      <c r="Q531" s="484"/>
    </row>
    <row r="532" spans="1:17" s="95" customFormat="1" ht="15.75" hidden="1" customHeight="1" outlineLevel="1">
      <c r="A532" s="484"/>
      <c r="B532" s="917"/>
      <c r="C532" s="926"/>
      <c r="D532" s="922"/>
      <c r="E532" s="922"/>
      <c r="F532" s="924"/>
      <c r="G532" s="92"/>
      <c r="H532" s="90"/>
      <c r="I532" s="922"/>
      <c r="J532" s="915"/>
      <c r="K532" s="915"/>
      <c r="L532" s="915"/>
      <c r="M532" s="915"/>
      <c r="N532" s="915"/>
      <c r="O532" s="915"/>
      <c r="P532" s="915"/>
      <c r="Q532" s="484"/>
    </row>
    <row r="533" spans="1:17" s="95" customFormat="1" ht="15.75" hidden="1" customHeight="1" outlineLevel="1">
      <c r="A533" s="484"/>
      <c r="B533" s="916">
        <v>174</v>
      </c>
      <c r="C533" s="925"/>
      <c r="D533" s="921"/>
      <c r="E533" s="921" t="s">
        <v>19</v>
      </c>
      <c r="F533" s="923" t="str">
        <f>VLOOKUP(E533,$S$14:$T$18,2,0)</f>
        <v>-</v>
      </c>
      <c r="G533" s="84"/>
      <c r="H533" s="82"/>
      <c r="I533" s="921"/>
      <c r="J533" s="913">
        <f t="shared" ref="J533" si="173">SUM(K533:O535)</f>
        <v>0</v>
      </c>
      <c r="K533" s="913"/>
      <c r="L533" s="913"/>
      <c r="M533" s="913"/>
      <c r="N533" s="913"/>
      <c r="O533" s="913"/>
      <c r="P533" s="913"/>
      <c r="Q533" s="484"/>
    </row>
    <row r="534" spans="1:17" s="95" customFormat="1" ht="15.75" hidden="1" customHeight="1" outlineLevel="1">
      <c r="A534" s="484"/>
      <c r="B534" s="916"/>
      <c r="C534" s="925"/>
      <c r="D534" s="921"/>
      <c r="E534" s="921"/>
      <c r="F534" s="923"/>
      <c r="G534" s="87"/>
      <c r="H534" s="82"/>
      <c r="I534" s="921"/>
      <c r="J534" s="914"/>
      <c r="K534" s="914"/>
      <c r="L534" s="914"/>
      <c r="M534" s="914"/>
      <c r="N534" s="914"/>
      <c r="O534" s="914"/>
      <c r="P534" s="914"/>
      <c r="Q534" s="484"/>
    </row>
    <row r="535" spans="1:17" s="95" customFormat="1" ht="15.75" hidden="1" customHeight="1" outlineLevel="1">
      <c r="A535" s="484"/>
      <c r="B535" s="917"/>
      <c r="C535" s="926"/>
      <c r="D535" s="922"/>
      <c r="E535" s="922"/>
      <c r="F535" s="924"/>
      <c r="G535" s="92"/>
      <c r="H535" s="90"/>
      <c r="I535" s="922"/>
      <c r="J535" s="915"/>
      <c r="K535" s="915"/>
      <c r="L535" s="915"/>
      <c r="M535" s="915"/>
      <c r="N535" s="915"/>
      <c r="O535" s="915"/>
      <c r="P535" s="915"/>
      <c r="Q535" s="484"/>
    </row>
    <row r="536" spans="1:17" s="95" customFormat="1" ht="15.75" hidden="1" customHeight="1" outlineLevel="1">
      <c r="A536" s="484"/>
      <c r="B536" s="916">
        <v>175</v>
      </c>
      <c r="C536" s="925"/>
      <c r="D536" s="921"/>
      <c r="E536" s="921" t="s">
        <v>19</v>
      </c>
      <c r="F536" s="923" t="str">
        <f>VLOOKUP(E536,$S$14:$T$18,2,0)</f>
        <v>-</v>
      </c>
      <c r="G536" s="84"/>
      <c r="H536" s="82"/>
      <c r="I536" s="921"/>
      <c r="J536" s="913">
        <f t="shared" ref="J536" si="174">SUM(K536:O538)</f>
        <v>0</v>
      </c>
      <c r="K536" s="913"/>
      <c r="L536" s="913"/>
      <c r="M536" s="913"/>
      <c r="N536" s="913"/>
      <c r="O536" s="913"/>
      <c r="P536" s="913"/>
      <c r="Q536" s="484"/>
    </row>
    <row r="537" spans="1:17" s="95" customFormat="1" ht="15.75" hidden="1" customHeight="1" outlineLevel="1">
      <c r="A537" s="484"/>
      <c r="B537" s="916"/>
      <c r="C537" s="925"/>
      <c r="D537" s="921"/>
      <c r="E537" s="921"/>
      <c r="F537" s="923"/>
      <c r="G537" s="87"/>
      <c r="H537" s="82"/>
      <c r="I537" s="921"/>
      <c r="J537" s="914"/>
      <c r="K537" s="914"/>
      <c r="L537" s="914"/>
      <c r="M537" s="914"/>
      <c r="N537" s="914"/>
      <c r="O537" s="914"/>
      <c r="P537" s="914"/>
      <c r="Q537" s="484"/>
    </row>
    <row r="538" spans="1:17" s="95" customFormat="1" ht="15.75" hidden="1" customHeight="1" outlineLevel="1">
      <c r="A538" s="484"/>
      <c r="B538" s="917"/>
      <c r="C538" s="926"/>
      <c r="D538" s="922"/>
      <c r="E538" s="922"/>
      <c r="F538" s="924"/>
      <c r="G538" s="92"/>
      <c r="H538" s="90"/>
      <c r="I538" s="922"/>
      <c r="J538" s="915"/>
      <c r="K538" s="915"/>
      <c r="L538" s="915"/>
      <c r="M538" s="915"/>
      <c r="N538" s="915"/>
      <c r="O538" s="915"/>
      <c r="P538" s="915"/>
      <c r="Q538" s="484"/>
    </row>
    <row r="539" spans="1:17" s="95" customFormat="1" ht="15.75" hidden="1" customHeight="1" outlineLevel="1">
      <c r="A539" s="484"/>
      <c r="B539" s="916">
        <v>176</v>
      </c>
      <c r="C539" s="925"/>
      <c r="D539" s="921"/>
      <c r="E539" s="921" t="s">
        <v>19</v>
      </c>
      <c r="F539" s="923" t="str">
        <f>VLOOKUP(E539,$S$14:$T$18,2,0)</f>
        <v>-</v>
      </c>
      <c r="G539" s="84"/>
      <c r="H539" s="82"/>
      <c r="I539" s="921"/>
      <c r="J539" s="913">
        <f t="shared" ref="J539" si="175">SUM(K539:O541)</f>
        <v>0</v>
      </c>
      <c r="K539" s="913"/>
      <c r="L539" s="913"/>
      <c r="M539" s="913"/>
      <c r="N539" s="913"/>
      <c r="O539" s="913"/>
      <c r="P539" s="913"/>
      <c r="Q539" s="484"/>
    </row>
    <row r="540" spans="1:17" s="95" customFormat="1" ht="15.75" hidden="1" customHeight="1" outlineLevel="1">
      <c r="A540" s="484"/>
      <c r="B540" s="916"/>
      <c r="C540" s="925"/>
      <c r="D540" s="921"/>
      <c r="E540" s="921"/>
      <c r="F540" s="923"/>
      <c r="G540" s="87"/>
      <c r="H540" s="82"/>
      <c r="I540" s="921"/>
      <c r="J540" s="914"/>
      <c r="K540" s="914"/>
      <c r="L540" s="914"/>
      <c r="M540" s="914"/>
      <c r="N540" s="914"/>
      <c r="O540" s="914"/>
      <c r="P540" s="914"/>
      <c r="Q540" s="484"/>
    </row>
    <row r="541" spans="1:17" s="95" customFormat="1" ht="15.75" hidden="1" customHeight="1" outlineLevel="1">
      <c r="A541" s="484"/>
      <c r="B541" s="917"/>
      <c r="C541" s="926"/>
      <c r="D541" s="922"/>
      <c r="E541" s="922"/>
      <c r="F541" s="924"/>
      <c r="G541" s="92"/>
      <c r="H541" s="90"/>
      <c r="I541" s="922"/>
      <c r="J541" s="915"/>
      <c r="K541" s="915"/>
      <c r="L541" s="915"/>
      <c r="M541" s="915"/>
      <c r="N541" s="915"/>
      <c r="O541" s="915"/>
      <c r="P541" s="915"/>
      <c r="Q541" s="484"/>
    </row>
    <row r="542" spans="1:17" s="95" customFormat="1" ht="15.75" hidden="1" customHeight="1" outlineLevel="1">
      <c r="A542" s="484"/>
      <c r="B542" s="916">
        <v>177</v>
      </c>
      <c r="C542" s="925"/>
      <c r="D542" s="921"/>
      <c r="E542" s="921" t="s">
        <v>19</v>
      </c>
      <c r="F542" s="923" t="str">
        <f>VLOOKUP(E542,$S$14:$T$18,2,0)</f>
        <v>-</v>
      </c>
      <c r="G542" s="84"/>
      <c r="H542" s="82"/>
      <c r="I542" s="921"/>
      <c r="J542" s="913">
        <f t="shared" ref="J542" si="176">SUM(K542:O544)</f>
        <v>0</v>
      </c>
      <c r="K542" s="913"/>
      <c r="L542" s="913"/>
      <c r="M542" s="913"/>
      <c r="N542" s="913"/>
      <c r="O542" s="913"/>
      <c r="P542" s="913"/>
      <c r="Q542" s="484"/>
    </row>
    <row r="543" spans="1:17" s="95" customFormat="1" ht="15.75" hidden="1" customHeight="1" outlineLevel="1">
      <c r="A543" s="484"/>
      <c r="B543" s="916"/>
      <c r="C543" s="925"/>
      <c r="D543" s="921"/>
      <c r="E543" s="921"/>
      <c r="F543" s="923"/>
      <c r="G543" s="87"/>
      <c r="H543" s="82"/>
      <c r="I543" s="921"/>
      <c r="J543" s="914"/>
      <c r="K543" s="914"/>
      <c r="L543" s="914"/>
      <c r="M543" s="914"/>
      <c r="N543" s="914"/>
      <c r="O543" s="914"/>
      <c r="P543" s="914"/>
      <c r="Q543" s="484"/>
    </row>
    <row r="544" spans="1:17" s="95" customFormat="1" ht="15.75" hidden="1" customHeight="1" outlineLevel="1">
      <c r="A544" s="484"/>
      <c r="B544" s="917"/>
      <c r="C544" s="926"/>
      <c r="D544" s="922"/>
      <c r="E544" s="922"/>
      <c r="F544" s="924"/>
      <c r="G544" s="92"/>
      <c r="H544" s="90"/>
      <c r="I544" s="922"/>
      <c r="J544" s="915"/>
      <c r="K544" s="915"/>
      <c r="L544" s="915"/>
      <c r="M544" s="915"/>
      <c r="N544" s="915"/>
      <c r="O544" s="915"/>
      <c r="P544" s="915"/>
      <c r="Q544" s="484"/>
    </row>
    <row r="545" spans="1:17" s="95" customFormat="1" ht="15.75" hidden="1" customHeight="1" outlineLevel="1">
      <c r="A545" s="484"/>
      <c r="B545" s="916">
        <v>178</v>
      </c>
      <c r="C545" s="925"/>
      <c r="D545" s="921"/>
      <c r="E545" s="921" t="s">
        <v>19</v>
      </c>
      <c r="F545" s="923" t="str">
        <f>VLOOKUP(E545,$S$14:$T$18,2,0)</f>
        <v>-</v>
      </c>
      <c r="G545" s="84"/>
      <c r="H545" s="82"/>
      <c r="I545" s="921"/>
      <c r="J545" s="913">
        <f t="shared" ref="J545" si="177">SUM(K545:O547)</f>
        <v>0</v>
      </c>
      <c r="K545" s="913"/>
      <c r="L545" s="913"/>
      <c r="M545" s="913"/>
      <c r="N545" s="913"/>
      <c r="O545" s="913"/>
      <c r="P545" s="913"/>
      <c r="Q545" s="484"/>
    </row>
    <row r="546" spans="1:17" s="95" customFormat="1" ht="15.75" hidden="1" customHeight="1" outlineLevel="1">
      <c r="A546" s="484"/>
      <c r="B546" s="916"/>
      <c r="C546" s="925"/>
      <c r="D546" s="921"/>
      <c r="E546" s="921"/>
      <c r="F546" s="923"/>
      <c r="G546" s="87"/>
      <c r="H546" s="82"/>
      <c r="I546" s="921"/>
      <c r="J546" s="914"/>
      <c r="K546" s="914"/>
      <c r="L546" s="914"/>
      <c r="M546" s="914"/>
      <c r="N546" s="914"/>
      <c r="O546" s="914"/>
      <c r="P546" s="914"/>
      <c r="Q546" s="484"/>
    </row>
    <row r="547" spans="1:17" s="95" customFormat="1" ht="15.75" hidden="1" customHeight="1" outlineLevel="1">
      <c r="A547" s="484"/>
      <c r="B547" s="917"/>
      <c r="C547" s="926"/>
      <c r="D547" s="922"/>
      <c r="E547" s="922"/>
      <c r="F547" s="924"/>
      <c r="G547" s="92"/>
      <c r="H547" s="90"/>
      <c r="I547" s="922"/>
      <c r="J547" s="915"/>
      <c r="K547" s="915"/>
      <c r="L547" s="915"/>
      <c r="M547" s="915"/>
      <c r="N547" s="915"/>
      <c r="O547" s="915"/>
      <c r="P547" s="915"/>
      <c r="Q547" s="484"/>
    </row>
    <row r="548" spans="1:17" s="95" customFormat="1" ht="15.75" hidden="1" customHeight="1" outlineLevel="1">
      <c r="A548" s="484"/>
      <c r="B548" s="916">
        <v>179</v>
      </c>
      <c r="C548" s="925"/>
      <c r="D548" s="921"/>
      <c r="E548" s="921" t="s">
        <v>19</v>
      </c>
      <c r="F548" s="923" t="str">
        <f>VLOOKUP(E548,$S$14:$T$18,2,0)</f>
        <v>-</v>
      </c>
      <c r="G548" s="84"/>
      <c r="H548" s="82"/>
      <c r="I548" s="921"/>
      <c r="J548" s="913">
        <f t="shared" ref="J548" si="178">SUM(K548:O550)</f>
        <v>0</v>
      </c>
      <c r="K548" s="913"/>
      <c r="L548" s="913"/>
      <c r="M548" s="913"/>
      <c r="N548" s="913"/>
      <c r="O548" s="913"/>
      <c r="P548" s="913"/>
      <c r="Q548" s="484"/>
    </row>
    <row r="549" spans="1:17" s="95" customFormat="1" ht="15.75" hidden="1" customHeight="1" outlineLevel="1">
      <c r="A549" s="484"/>
      <c r="B549" s="916"/>
      <c r="C549" s="925"/>
      <c r="D549" s="921"/>
      <c r="E549" s="921"/>
      <c r="F549" s="923"/>
      <c r="G549" s="87"/>
      <c r="H549" s="82"/>
      <c r="I549" s="921"/>
      <c r="J549" s="914"/>
      <c r="K549" s="914"/>
      <c r="L549" s="914"/>
      <c r="M549" s="914"/>
      <c r="N549" s="914"/>
      <c r="O549" s="914"/>
      <c r="P549" s="914"/>
      <c r="Q549" s="484"/>
    </row>
    <row r="550" spans="1:17" s="95" customFormat="1" ht="15.75" hidden="1" customHeight="1" outlineLevel="1">
      <c r="A550" s="484"/>
      <c r="B550" s="917"/>
      <c r="C550" s="926"/>
      <c r="D550" s="922"/>
      <c r="E550" s="922"/>
      <c r="F550" s="924"/>
      <c r="G550" s="92"/>
      <c r="H550" s="90"/>
      <c r="I550" s="922"/>
      <c r="J550" s="915"/>
      <c r="K550" s="915"/>
      <c r="L550" s="915"/>
      <c r="M550" s="915"/>
      <c r="N550" s="915"/>
      <c r="O550" s="915"/>
      <c r="P550" s="915"/>
      <c r="Q550" s="484"/>
    </row>
    <row r="551" spans="1:17" s="95" customFormat="1" ht="15.75" hidden="1" customHeight="1" outlineLevel="1">
      <c r="A551" s="484"/>
      <c r="B551" s="916">
        <v>180</v>
      </c>
      <c r="C551" s="925"/>
      <c r="D551" s="921"/>
      <c r="E551" s="921" t="s">
        <v>19</v>
      </c>
      <c r="F551" s="923" t="str">
        <f>VLOOKUP(E551,$S$14:$T$18,2,0)</f>
        <v>-</v>
      </c>
      <c r="G551" s="84"/>
      <c r="H551" s="82"/>
      <c r="I551" s="921"/>
      <c r="J551" s="913">
        <f t="shared" ref="J551" si="179">SUM(K551:O553)</f>
        <v>0</v>
      </c>
      <c r="K551" s="913"/>
      <c r="L551" s="913"/>
      <c r="M551" s="913"/>
      <c r="N551" s="913"/>
      <c r="O551" s="913"/>
      <c r="P551" s="913"/>
      <c r="Q551" s="484"/>
    </row>
    <row r="552" spans="1:17" s="95" customFormat="1" ht="15.75" hidden="1" customHeight="1" outlineLevel="1">
      <c r="A552" s="484"/>
      <c r="B552" s="916"/>
      <c r="C552" s="925"/>
      <c r="D552" s="921"/>
      <c r="E552" s="921"/>
      <c r="F552" s="923"/>
      <c r="G552" s="87"/>
      <c r="H552" s="82"/>
      <c r="I552" s="921"/>
      <c r="J552" s="914"/>
      <c r="K552" s="914"/>
      <c r="L552" s="914"/>
      <c r="M552" s="914"/>
      <c r="N552" s="914"/>
      <c r="O552" s="914"/>
      <c r="P552" s="914"/>
      <c r="Q552" s="484"/>
    </row>
    <row r="553" spans="1:17" s="95" customFormat="1" ht="15.75" hidden="1" customHeight="1" outlineLevel="1">
      <c r="A553" s="484"/>
      <c r="B553" s="917"/>
      <c r="C553" s="926"/>
      <c r="D553" s="922"/>
      <c r="E553" s="922"/>
      <c r="F553" s="924"/>
      <c r="G553" s="92"/>
      <c r="H553" s="90"/>
      <c r="I553" s="922"/>
      <c r="J553" s="915"/>
      <c r="K553" s="915"/>
      <c r="L553" s="915"/>
      <c r="M553" s="915"/>
      <c r="N553" s="915"/>
      <c r="O553" s="915"/>
      <c r="P553" s="915"/>
      <c r="Q553" s="484"/>
    </row>
    <row r="554" spans="1:17" s="95" customFormat="1" ht="15.75" hidden="1" customHeight="1" outlineLevel="1">
      <c r="A554" s="484"/>
      <c r="B554" s="916">
        <v>181</v>
      </c>
      <c r="C554" s="925"/>
      <c r="D554" s="921"/>
      <c r="E554" s="921" t="s">
        <v>19</v>
      </c>
      <c r="F554" s="923" t="str">
        <f>VLOOKUP(E554,$S$14:$T$18,2,0)</f>
        <v>-</v>
      </c>
      <c r="G554" s="84"/>
      <c r="H554" s="82"/>
      <c r="I554" s="921"/>
      <c r="J554" s="913">
        <f t="shared" ref="J554" si="180">SUM(K554:O556)</f>
        <v>0</v>
      </c>
      <c r="K554" s="913"/>
      <c r="L554" s="913"/>
      <c r="M554" s="913"/>
      <c r="N554" s="913"/>
      <c r="O554" s="913"/>
      <c r="P554" s="913"/>
      <c r="Q554" s="484"/>
    </row>
    <row r="555" spans="1:17" s="95" customFormat="1" ht="15.75" hidden="1" customHeight="1" outlineLevel="1">
      <c r="A555" s="484"/>
      <c r="B555" s="916"/>
      <c r="C555" s="925"/>
      <c r="D555" s="921"/>
      <c r="E555" s="921"/>
      <c r="F555" s="923"/>
      <c r="G555" s="87"/>
      <c r="H555" s="82"/>
      <c r="I555" s="921"/>
      <c r="J555" s="914"/>
      <c r="K555" s="914"/>
      <c r="L555" s="914"/>
      <c r="M555" s="914"/>
      <c r="N555" s="914"/>
      <c r="O555" s="914"/>
      <c r="P555" s="914"/>
      <c r="Q555" s="484"/>
    </row>
    <row r="556" spans="1:17" s="95" customFormat="1" ht="15.75" hidden="1" customHeight="1" outlineLevel="1">
      <c r="A556" s="484"/>
      <c r="B556" s="917"/>
      <c r="C556" s="926"/>
      <c r="D556" s="922"/>
      <c r="E556" s="922"/>
      <c r="F556" s="924"/>
      <c r="G556" s="92"/>
      <c r="H556" s="90"/>
      <c r="I556" s="922"/>
      <c r="J556" s="915"/>
      <c r="K556" s="915"/>
      <c r="L556" s="915"/>
      <c r="M556" s="915"/>
      <c r="N556" s="915"/>
      <c r="O556" s="915"/>
      <c r="P556" s="915"/>
      <c r="Q556" s="484"/>
    </row>
    <row r="557" spans="1:17" s="95" customFormat="1" ht="15.75" hidden="1" customHeight="1" outlineLevel="1">
      <c r="A557" s="484"/>
      <c r="B557" s="916">
        <v>182</v>
      </c>
      <c r="C557" s="925"/>
      <c r="D557" s="921"/>
      <c r="E557" s="921" t="s">
        <v>19</v>
      </c>
      <c r="F557" s="923" t="str">
        <f>VLOOKUP(E557,$S$14:$T$18,2,0)</f>
        <v>-</v>
      </c>
      <c r="G557" s="84"/>
      <c r="H557" s="82"/>
      <c r="I557" s="921"/>
      <c r="J557" s="913">
        <f t="shared" ref="J557" si="181">SUM(K557:O559)</f>
        <v>0</v>
      </c>
      <c r="K557" s="913"/>
      <c r="L557" s="913"/>
      <c r="M557" s="913"/>
      <c r="N557" s="913"/>
      <c r="O557" s="913"/>
      <c r="P557" s="913"/>
      <c r="Q557" s="484"/>
    </row>
    <row r="558" spans="1:17" s="95" customFormat="1" ht="15.75" hidden="1" customHeight="1" outlineLevel="1">
      <c r="A558" s="484"/>
      <c r="B558" s="916"/>
      <c r="C558" s="925"/>
      <c r="D558" s="921"/>
      <c r="E558" s="921"/>
      <c r="F558" s="923"/>
      <c r="G558" s="87"/>
      <c r="H558" s="82"/>
      <c r="I558" s="921"/>
      <c r="J558" s="914"/>
      <c r="K558" s="914"/>
      <c r="L558" s="914"/>
      <c r="M558" s="914"/>
      <c r="N558" s="914"/>
      <c r="O558" s="914"/>
      <c r="P558" s="914"/>
      <c r="Q558" s="484"/>
    </row>
    <row r="559" spans="1:17" s="95" customFormat="1" ht="15.75" hidden="1" customHeight="1" outlineLevel="1">
      <c r="A559" s="484"/>
      <c r="B559" s="917"/>
      <c r="C559" s="926"/>
      <c r="D559" s="922"/>
      <c r="E559" s="922"/>
      <c r="F559" s="924"/>
      <c r="G559" s="92"/>
      <c r="H559" s="90"/>
      <c r="I559" s="922"/>
      <c r="J559" s="915"/>
      <c r="K559" s="915"/>
      <c r="L559" s="915"/>
      <c r="M559" s="915"/>
      <c r="N559" s="915"/>
      <c r="O559" s="915"/>
      <c r="P559" s="915"/>
      <c r="Q559" s="484"/>
    </row>
    <row r="560" spans="1:17" s="95" customFormat="1" ht="15.75" hidden="1" customHeight="1" outlineLevel="1">
      <c r="A560" s="484"/>
      <c r="B560" s="916">
        <v>183</v>
      </c>
      <c r="C560" s="925"/>
      <c r="D560" s="921"/>
      <c r="E560" s="921" t="s">
        <v>19</v>
      </c>
      <c r="F560" s="923" t="str">
        <f>VLOOKUP(E560,$S$14:$T$18,2,0)</f>
        <v>-</v>
      </c>
      <c r="G560" s="84"/>
      <c r="H560" s="82"/>
      <c r="I560" s="921"/>
      <c r="J560" s="913">
        <f t="shared" ref="J560" si="182">SUM(K560:O562)</f>
        <v>0</v>
      </c>
      <c r="K560" s="913"/>
      <c r="L560" s="913"/>
      <c r="M560" s="913"/>
      <c r="N560" s="913"/>
      <c r="O560" s="913"/>
      <c r="P560" s="913"/>
      <c r="Q560" s="484"/>
    </row>
    <row r="561" spans="1:17" s="95" customFormat="1" ht="15.75" hidden="1" customHeight="1" outlineLevel="1">
      <c r="A561" s="484"/>
      <c r="B561" s="916"/>
      <c r="C561" s="925"/>
      <c r="D561" s="921"/>
      <c r="E561" s="921"/>
      <c r="F561" s="923"/>
      <c r="G561" s="87"/>
      <c r="H561" s="82"/>
      <c r="I561" s="921"/>
      <c r="J561" s="914"/>
      <c r="K561" s="914"/>
      <c r="L561" s="914"/>
      <c r="M561" s="914"/>
      <c r="N561" s="914"/>
      <c r="O561" s="914"/>
      <c r="P561" s="914"/>
      <c r="Q561" s="484"/>
    </row>
    <row r="562" spans="1:17" s="95" customFormat="1" ht="15.75" hidden="1" customHeight="1" outlineLevel="1">
      <c r="A562" s="484"/>
      <c r="B562" s="917"/>
      <c r="C562" s="926"/>
      <c r="D562" s="922"/>
      <c r="E562" s="922"/>
      <c r="F562" s="924"/>
      <c r="G562" s="92"/>
      <c r="H562" s="90"/>
      <c r="I562" s="922"/>
      <c r="J562" s="915"/>
      <c r="K562" s="915"/>
      <c r="L562" s="915"/>
      <c r="M562" s="915"/>
      <c r="N562" s="915"/>
      <c r="O562" s="915"/>
      <c r="P562" s="915"/>
      <c r="Q562" s="484"/>
    </row>
    <row r="563" spans="1:17" s="95" customFormat="1" ht="15.75" hidden="1" customHeight="1" outlineLevel="1">
      <c r="A563" s="484"/>
      <c r="B563" s="916">
        <v>184</v>
      </c>
      <c r="C563" s="925"/>
      <c r="D563" s="921"/>
      <c r="E563" s="921" t="s">
        <v>19</v>
      </c>
      <c r="F563" s="923" t="str">
        <f>VLOOKUP(E563,$S$14:$T$18,2,0)</f>
        <v>-</v>
      </c>
      <c r="G563" s="84"/>
      <c r="H563" s="82"/>
      <c r="I563" s="921"/>
      <c r="J563" s="913">
        <f t="shared" ref="J563" si="183">SUM(K563:O565)</f>
        <v>0</v>
      </c>
      <c r="K563" s="913"/>
      <c r="L563" s="913"/>
      <c r="M563" s="913"/>
      <c r="N563" s="913"/>
      <c r="O563" s="913"/>
      <c r="P563" s="913"/>
      <c r="Q563" s="484"/>
    </row>
    <row r="564" spans="1:17" s="95" customFormat="1" ht="15.75" hidden="1" customHeight="1" outlineLevel="1">
      <c r="A564" s="484"/>
      <c r="B564" s="916"/>
      <c r="C564" s="925"/>
      <c r="D564" s="921"/>
      <c r="E564" s="921"/>
      <c r="F564" s="923"/>
      <c r="G564" s="87"/>
      <c r="H564" s="82"/>
      <c r="I564" s="921"/>
      <c r="J564" s="914"/>
      <c r="K564" s="914"/>
      <c r="L564" s="914"/>
      <c r="M564" s="914"/>
      <c r="N564" s="914"/>
      <c r="O564" s="914"/>
      <c r="P564" s="914"/>
      <c r="Q564" s="484"/>
    </row>
    <row r="565" spans="1:17" s="95" customFormat="1" ht="15.75" hidden="1" customHeight="1" outlineLevel="1">
      <c r="A565" s="484"/>
      <c r="B565" s="917"/>
      <c r="C565" s="926"/>
      <c r="D565" s="922"/>
      <c r="E565" s="922"/>
      <c r="F565" s="924"/>
      <c r="G565" s="92"/>
      <c r="H565" s="90"/>
      <c r="I565" s="922"/>
      <c r="J565" s="915"/>
      <c r="K565" s="915"/>
      <c r="L565" s="915"/>
      <c r="M565" s="915"/>
      <c r="N565" s="915"/>
      <c r="O565" s="915"/>
      <c r="P565" s="915"/>
      <c r="Q565" s="484"/>
    </row>
    <row r="566" spans="1:17" s="95" customFormat="1" ht="15.75" hidden="1" customHeight="1" outlineLevel="1">
      <c r="A566" s="484"/>
      <c r="B566" s="916">
        <v>185</v>
      </c>
      <c r="C566" s="925"/>
      <c r="D566" s="921"/>
      <c r="E566" s="921" t="s">
        <v>19</v>
      </c>
      <c r="F566" s="923" t="str">
        <f>VLOOKUP(E566,$S$14:$T$18,2,0)</f>
        <v>-</v>
      </c>
      <c r="G566" s="84"/>
      <c r="H566" s="82"/>
      <c r="I566" s="921"/>
      <c r="J566" s="913">
        <f t="shared" ref="J566" si="184">SUM(K566:O568)</f>
        <v>0</v>
      </c>
      <c r="K566" s="913"/>
      <c r="L566" s="913"/>
      <c r="M566" s="913"/>
      <c r="N566" s="913"/>
      <c r="O566" s="913"/>
      <c r="P566" s="913"/>
      <c r="Q566" s="484"/>
    </row>
    <row r="567" spans="1:17" s="95" customFormat="1" ht="15.75" hidden="1" customHeight="1" outlineLevel="1">
      <c r="A567" s="484"/>
      <c r="B567" s="916"/>
      <c r="C567" s="925"/>
      <c r="D567" s="921"/>
      <c r="E567" s="921"/>
      <c r="F567" s="923"/>
      <c r="G567" s="87"/>
      <c r="H567" s="82"/>
      <c r="I567" s="921"/>
      <c r="J567" s="914"/>
      <c r="K567" s="914"/>
      <c r="L567" s="914"/>
      <c r="M567" s="914"/>
      <c r="N567" s="914"/>
      <c r="O567" s="914"/>
      <c r="P567" s="914"/>
      <c r="Q567" s="484"/>
    </row>
    <row r="568" spans="1:17" s="95" customFormat="1" ht="15.75" hidden="1" customHeight="1" outlineLevel="1">
      <c r="A568" s="484"/>
      <c r="B568" s="917"/>
      <c r="C568" s="926"/>
      <c r="D568" s="922"/>
      <c r="E568" s="922"/>
      <c r="F568" s="924"/>
      <c r="G568" s="92"/>
      <c r="H568" s="90"/>
      <c r="I568" s="922"/>
      <c r="J568" s="915"/>
      <c r="K568" s="915"/>
      <c r="L568" s="915"/>
      <c r="M568" s="915"/>
      <c r="N568" s="915"/>
      <c r="O568" s="915"/>
      <c r="P568" s="915"/>
      <c r="Q568" s="484"/>
    </row>
    <row r="569" spans="1:17" s="95" customFormat="1" ht="15.75" hidden="1" customHeight="1" outlineLevel="1">
      <c r="A569" s="484"/>
      <c r="B569" s="916">
        <v>186</v>
      </c>
      <c r="C569" s="925"/>
      <c r="D569" s="921"/>
      <c r="E569" s="921" t="s">
        <v>19</v>
      </c>
      <c r="F569" s="923" t="str">
        <f>VLOOKUP(E569,$S$14:$T$18,2,0)</f>
        <v>-</v>
      </c>
      <c r="G569" s="84"/>
      <c r="H569" s="82"/>
      <c r="I569" s="921"/>
      <c r="J569" s="913">
        <f t="shared" ref="J569" si="185">SUM(K569:O571)</f>
        <v>0</v>
      </c>
      <c r="K569" s="913"/>
      <c r="L569" s="913"/>
      <c r="M569" s="913"/>
      <c r="N569" s="913"/>
      <c r="O569" s="913"/>
      <c r="P569" s="913"/>
      <c r="Q569" s="484"/>
    </row>
    <row r="570" spans="1:17" s="95" customFormat="1" ht="15.75" hidden="1" customHeight="1" outlineLevel="1">
      <c r="A570" s="484"/>
      <c r="B570" s="916"/>
      <c r="C570" s="925"/>
      <c r="D570" s="921"/>
      <c r="E570" s="921"/>
      <c r="F570" s="923"/>
      <c r="G570" s="87"/>
      <c r="H570" s="82"/>
      <c r="I570" s="921"/>
      <c r="J570" s="914"/>
      <c r="K570" s="914"/>
      <c r="L570" s="914"/>
      <c r="M570" s="914"/>
      <c r="N570" s="914"/>
      <c r="O570" s="914"/>
      <c r="P570" s="914"/>
      <c r="Q570" s="484"/>
    </row>
    <row r="571" spans="1:17" s="95" customFormat="1" ht="15.75" hidden="1" customHeight="1" outlineLevel="1">
      <c r="A571" s="484"/>
      <c r="B571" s="917"/>
      <c r="C571" s="926"/>
      <c r="D571" s="922"/>
      <c r="E571" s="922"/>
      <c r="F571" s="924"/>
      <c r="G571" s="92"/>
      <c r="H571" s="90"/>
      <c r="I571" s="922"/>
      <c r="J571" s="915"/>
      <c r="K571" s="915"/>
      <c r="L571" s="915"/>
      <c r="M571" s="915"/>
      <c r="N571" s="915"/>
      <c r="O571" s="915"/>
      <c r="P571" s="915"/>
      <c r="Q571" s="484"/>
    </row>
    <row r="572" spans="1:17" s="95" customFormat="1" ht="15.75" hidden="1" customHeight="1" outlineLevel="1">
      <c r="A572" s="484"/>
      <c r="B572" s="916">
        <v>187</v>
      </c>
      <c r="C572" s="925"/>
      <c r="D572" s="921"/>
      <c r="E572" s="921" t="s">
        <v>19</v>
      </c>
      <c r="F572" s="923" t="str">
        <f>VLOOKUP(E572,$S$14:$T$18,2,0)</f>
        <v>-</v>
      </c>
      <c r="G572" s="84"/>
      <c r="H572" s="82"/>
      <c r="I572" s="921"/>
      <c r="J572" s="913">
        <f t="shared" ref="J572" si="186">SUM(K572:O574)</f>
        <v>0</v>
      </c>
      <c r="K572" s="913"/>
      <c r="L572" s="913"/>
      <c r="M572" s="913"/>
      <c r="N572" s="913"/>
      <c r="O572" s="913"/>
      <c r="P572" s="913"/>
      <c r="Q572" s="484"/>
    </row>
    <row r="573" spans="1:17" s="95" customFormat="1" ht="15.75" hidden="1" customHeight="1" outlineLevel="1">
      <c r="A573" s="484"/>
      <c r="B573" s="916"/>
      <c r="C573" s="925"/>
      <c r="D573" s="921"/>
      <c r="E573" s="921"/>
      <c r="F573" s="923"/>
      <c r="G573" s="87"/>
      <c r="H573" s="82"/>
      <c r="I573" s="921"/>
      <c r="J573" s="914"/>
      <c r="K573" s="914"/>
      <c r="L573" s="914"/>
      <c r="M573" s="914"/>
      <c r="N573" s="914"/>
      <c r="O573" s="914"/>
      <c r="P573" s="914"/>
      <c r="Q573" s="484"/>
    </row>
    <row r="574" spans="1:17" s="95" customFormat="1" ht="15.75" hidden="1" customHeight="1" outlineLevel="1">
      <c r="A574" s="484"/>
      <c r="B574" s="917"/>
      <c r="C574" s="926"/>
      <c r="D574" s="922"/>
      <c r="E574" s="922"/>
      <c r="F574" s="924"/>
      <c r="G574" s="92"/>
      <c r="H574" s="90"/>
      <c r="I574" s="922"/>
      <c r="J574" s="915"/>
      <c r="K574" s="915"/>
      <c r="L574" s="915"/>
      <c r="M574" s="915"/>
      <c r="N574" s="915"/>
      <c r="O574" s="915"/>
      <c r="P574" s="915"/>
      <c r="Q574" s="484"/>
    </row>
    <row r="575" spans="1:17" s="95" customFormat="1" ht="15.75" hidden="1" customHeight="1" outlineLevel="1">
      <c r="A575" s="484"/>
      <c r="B575" s="916">
        <v>188</v>
      </c>
      <c r="C575" s="925"/>
      <c r="D575" s="921"/>
      <c r="E575" s="921" t="s">
        <v>19</v>
      </c>
      <c r="F575" s="923" t="str">
        <f>VLOOKUP(E575,$S$14:$T$18,2,0)</f>
        <v>-</v>
      </c>
      <c r="G575" s="84"/>
      <c r="H575" s="82"/>
      <c r="I575" s="921"/>
      <c r="J575" s="913">
        <f t="shared" ref="J575" si="187">SUM(K575:O577)</f>
        <v>0</v>
      </c>
      <c r="K575" s="913"/>
      <c r="L575" s="913"/>
      <c r="M575" s="913"/>
      <c r="N575" s="913"/>
      <c r="O575" s="913"/>
      <c r="P575" s="913"/>
      <c r="Q575" s="484"/>
    </row>
    <row r="576" spans="1:17" s="95" customFormat="1" ht="15.75" hidden="1" customHeight="1" outlineLevel="1">
      <c r="A576" s="484"/>
      <c r="B576" s="916"/>
      <c r="C576" s="925"/>
      <c r="D576" s="921"/>
      <c r="E576" s="921"/>
      <c r="F576" s="923"/>
      <c r="G576" s="87"/>
      <c r="H576" s="82"/>
      <c r="I576" s="921"/>
      <c r="J576" s="914"/>
      <c r="K576" s="914"/>
      <c r="L576" s="914"/>
      <c r="M576" s="914"/>
      <c r="N576" s="914"/>
      <c r="O576" s="914"/>
      <c r="P576" s="914"/>
      <c r="Q576" s="484"/>
    </row>
    <row r="577" spans="1:17" s="95" customFormat="1" ht="15.75" hidden="1" customHeight="1" outlineLevel="1">
      <c r="A577" s="484"/>
      <c r="B577" s="917"/>
      <c r="C577" s="926"/>
      <c r="D577" s="922"/>
      <c r="E577" s="922"/>
      <c r="F577" s="924"/>
      <c r="G577" s="92"/>
      <c r="H577" s="90"/>
      <c r="I577" s="922"/>
      <c r="J577" s="915"/>
      <c r="K577" s="915"/>
      <c r="L577" s="915"/>
      <c r="M577" s="915"/>
      <c r="N577" s="915"/>
      <c r="O577" s="915"/>
      <c r="P577" s="915"/>
      <c r="Q577" s="484"/>
    </row>
    <row r="578" spans="1:17" s="95" customFormat="1" ht="15.75" hidden="1" customHeight="1" outlineLevel="1">
      <c r="A578" s="484"/>
      <c r="B578" s="916">
        <v>189</v>
      </c>
      <c r="C578" s="925"/>
      <c r="D578" s="921"/>
      <c r="E578" s="921" t="s">
        <v>19</v>
      </c>
      <c r="F578" s="923" t="str">
        <f>VLOOKUP(E578,$S$14:$T$18,2,0)</f>
        <v>-</v>
      </c>
      <c r="G578" s="84"/>
      <c r="H578" s="82"/>
      <c r="I578" s="921"/>
      <c r="J578" s="913">
        <f t="shared" ref="J578" si="188">SUM(K578:O580)</f>
        <v>0</v>
      </c>
      <c r="K578" s="913"/>
      <c r="L578" s="913"/>
      <c r="M578" s="913"/>
      <c r="N578" s="913"/>
      <c r="O578" s="913"/>
      <c r="P578" s="913"/>
      <c r="Q578" s="484"/>
    </row>
    <row r="579" spans="1:17" s="95" customFormat="1" ht="15.75" hidden="1" customHeight="1" outlineLevel="1">
      <c r="A579" s="484"/>
      <c r="B579" s="916"/>
      <c r="C579" s="925"/>
      <c r="D579" s="921"/>
      <c r="E579" s="921"/>
      <c r="F579" s="923"/>
      <c r="G579" s="87"/>
      <c r="H579" s="82"/>
      <c r="I579" s="921"/>
      <c r="J579" s="914"/>
      <c r="K579" s="914"/>
      <c r="L579" s="914"/>
      <c r="M579" s="914"/>
      <c r="N579" s="914"/>
      <c r="O579" s="914"/>
      <c r="P579" s="914"/>
      <c r="Q579" s="484"/>
    </row>
    <row r="580" spans="1:17" s="95" customFormat="1" ht="15.75" hidden="1" customHeight="1" outlineLevel="1">
      <c r="A580" s="484"/>
      <c r="B580" s="917"/>
      <c r="C580" s="926"/>
      <c r="D580" s="922"/>
      <c r="E580" s="922"/>
      <c r="F580" s="924"/>
      <c r="G580" s="92"/>
      <c r="H580" s="90"/>
      <c r="I580" s="922"/>
      <c r="J580" s="915"/>
      <c r="K580" s="915"/>
      <c r="L580" s="915"/>
      <c r="M580" s="915"/>
      <c r="N580" s="915"/>
      <c r="O580" s="915"/>
      <c r="P580" s="915"/>
      <c r="Q580" s="484"/>
    </row>
    <row r="581" spans="1:17" s="95" customFormat="1" ht="15.75" hidden="1" customHeight="1" outlineLevel="1">
      <c r="A581" s="484"/>
      <c r="B581" s="916">
        <v>190</v>
      </c>
      <c r="C581" s="925"/>
      <c r="D581" s="921"/>
      <c r="E581" s="921" t="s">
        <v>19</v>
      </c>
      <c r="F581" s="923" t="str">
        <f>VLOOKUP(E581,$S$14:$T$18,2,0)</f>
        <v>-</v>
      </c>
      <c r="G581" s="84"/>
      <c r="H581" s="82"/>
      <c r="I581" s="921"/>
      <c r="J581" s="913">
        <f t="shared" ref="J581" si="189">SUM(K581:O583)</f>
        <v>0</v>
      </c>
      <c r="K581" s="913"/>
      <c r="L581" s="913"/>
      <c r="M581" s="913"/>
      <c r="N581" s="913"/>
      <c r="O581" s="913"/>
      <c r="P581" s="913"/>
      <c r="Q581" s="484"/>
    </row>
    <row r="582" spans="1:17" s="95" customFormat="1" ht="15.75" hidden="1" customHeight="1" outlineLevel="1">
      <c r="A582" s="484"/>
      <c r="B582" s="916"/>
      <c r="C582" s="925"/>
      <c r="D582" s="921"/>
      <c r="E582" s="921"/>
      <c r="F582" s="923"/>
      <c r="G582" s="87"/>
      <c r="H582" s="82"/>
      <c r="I582" s="921"/>
      <c r="J582" s="914"/>
      <c r="K582" s="914"/>
      <c r="L582" s="914"/>
      <c r="M582" s="914"/>
      <c r="N582" s="914"/>
      <c r="O582" s="914"/>
      <c r="P582" s="914"/>
      <c r="Q582" s="484"/>
    </row>
    <row r="583" spans="1:17" s="95" customFormat="1" ht="15.75" hidden="1" customHeight="1" outlineLevel="1">
      <c r="A583" s="484"/>
      <c r="B583" s="917"/>
      <c r="C583" s="926"/>
      <c r="D583" s="922"/>
      <c r="E583" s="922"/>
      <c r="F583" s="924"/>
      <c r="G583" s="92"/>
      <c r="H583" s="90"/>
      <c r="I583" s="922"/>
      <c r="J583" s="915"/>
      <c r="K583" s="915"/>
      <c r="L583" s="915"/>
      <c r="M583" s="915"/>
      <c r="N583" s="915"/>
      <c r="O583" s="915"/>
      <c r="P583" s="915"/>
      <c r="Q583" s="484"/>
    </row>
    <row r="584" spans="1:17" s="95" customFormat="1" ht="15.75" hidden="1" customHeight="1" outlineLevel="1">
      <c r="A584" s="484"/>
      <c r="B584" s="916">
        <v>191</v>
      </c>
      <c r="C584" s="925"/>
      <c r="D584" s="921"/>
      <c r="E584" s="921" t="s">
        <v>19</v>
      </c>
      <c r="F584" s="923" t="str">
        <f>VLOOKUP(E584,$S$14:$T$18,2,0)</f>
        <v>-</v>
      </c>
      <c r="G584" s="84"/>
      <c r="H584" s="82"/>
      <c r="I584" s="921"/>
      <c r="J584" s="913">
        <f t="shared" ref="J584" si="190">SUM(K584:O586)</f>
        <v>0</v>
      </c>
      <c r="K584" s="913"/>
      <c r="L584" s="913"/>
      <c r="M584" s="913"/>
      <c r="N584" s="913"/>
      <c r="O584" s="913"/>
      <c r="P584" s="913"/>
      <c r="Q584" s="484"/>
    </row>
    <row r="585" spans="1:17" s="95" customFormat="1" ht="15.75" hidden="1" customHeight="1" outlineLevel="1">
      <c r="A585" s="484"/>
      <c r="B585" s="916"/>
      <c r="C585" s="925"/>
      <c r="D585" s="921"/>
      <c r="E585" s="921"/>
      <c r="F585" s="923"/>
      <c r="G585" s="87"/>
      <c r="H585" s="82"/>
      <c r="I585" s="921"/>
      <c r="J585" s="914"/>
      <c r="K585" s="914"/>
      <c r="L585" s="914"/>
      <c r="M585" s="914"/>
      <c r="N585" s="914"/>
      <c r="O585" s="914"/>
      <c r="P585" s="914"/>
      <c r="Q585" s="484"/>
    </row>
    <row r="586" spans="1:17" s="95" customFormat="1" ht="15.75" hidden="1" customHeight="1" outlineLevel="1">
      <c r="A586" s="484"/>
      <c r="B586" s="917"/>
      <c r="C586" s="926"/>
      <c r="D586" s="922"/>
      <c r="E586" s="922"/>
      <c r="F586" s="924"/>
      <c r="G586" s="92"/>
      <c r="H586" s="90"/>
      <c r="I586" s="922"/>
      <c r="J586" s="915"/>
      <c r="K586" s="915"/>
      <c r="L586" s="915"/>
      <c r="M586" s="915"/>
      <c r="N586" s="915"/>
      <c r="O586" s="915"/>
      <c r="P586" s="915"/>
      <c r="Q586" s="484"/>
    </row>
    <row r="587" spans="1:17" s="95" customFormat="1" ht="15.75" hidden="1" customHeight="1" outlineLevel="1">
      <c r="A587" s="484"/>
      <c r="B587" s="916">
        <v>192</v>
      </c>
      <c r="C587" s="925"/>
      <c r="D587" s="921"/>
      <c r="E587" s="921" t="s">
        <v>19</v>
      </c>
      <c r="F587" s="923" t="str">
        <f>VLOOKUP(E587,$S$14:$T$18,2,0)</f>
        <v>-</v>
      </c>
      <c r="G587" s="84"/>
      <c r="H587" s="82"/>
      <c r="I587" s="921"/>
      <c r="J587" s="913">
        <f t="shared" ref="J587" si="191">SUM(K587:O589)</f>
        <v>0</v>
      </c>
      <c r="K587" s="913"/>
      <c r="L587" s="913"/>
      <c r="M587" s="913"/>
      <c r="N587" s="913"/>
      <c r="O587" s="913"/>
      <c r="P587" s="913"/>
      <c r="Q587" s="484"/>
    </row>
    <row r="588" spans="1:17" s="95" customFormat="1" ht="15.75" hidden="1" customHeight="1" outlineLevel="1">
      <c r="A588" s="484"/>
      <c r="B588" s="916"/>
      <c r="C588" s="925"/>
      <c r="D588" s="921"/>
      <c r="E588" s="921"/>
      <c r="F588" s="923"/>
      <c r="G588" s="87"/>
      <c r="H588" s="82"/>
      <c r="I588" s="921"/>
      <c r="J588" s="914"/>
      <c r="K588" s="914"/>
      <c r="L588" s="914"/>
      <c r="M588" s="914"/>
      <c r="N588" s="914"/>
      <c r="O588" s="914"/>
      <c r="P588" s="914"/>
      <c r="Q588" s="484"/>
    </row>
    <row r="589" spans="1:17" s="95" customFormat="1" ht="15.75" hidden="1" customHeight="1" outlineLevel="1">
      <c r="A589" s="484"/>
      <c r="B589" s="917"/>
      <c r="C589" s="926"/>
      <c r="D589" s="922"/>
      <c r="E589" s="922"/>
      <c r="F589" s="924"/>
      <c r="G589" s="92"/>
      <c r="H589" s="90"/>
      <c r="I589" s="922"/>
      <c r="J589" s="915"/>
      <c r="K589" s="915"/>
      <c r="L589" s="915"/>
      <c r="M589" s="915"/>
      <c r="N589" s="915"/>
      <c r="O589" s="915"/>
      <c r="P589" s="915"/>
      <c r="Q589" s="484"/>
    </row>
    <row r="590" spans="1:17" s="95" customFormat="1" ht="15.75" hidden="1" customHeight="1" outlineLevel="1">
      <c r="A590" s="484"/>
      <c r="B590" s="916">
        <v>193</v>
      </c>
      <c r="C590" s="925"/>
      <c r="D590" s="921"/>
      <c r="E590" s="921" t="s">
        <v>19</v>
      </c>
      <c r="F590" s="923" t="str">
        <f>VLOOKUP(E590,$S$14:$T$18,2,0)</f>
        <v>-</v>
      </c>
      <c r="G590" s="84"/>
      <c r="H590" s="82"/>
      <c r="I590" s="921"/>
      <c r="J590" s="913">
        <f t="shared" ref="J590" si="192">SUM(K590:O592)</f>
        <v>0</v>
      </c>
      <c r="K590" s="913"/>
      <c r="L590" s="913"/>
      <c r="M590" s="913"/>
      <c r="N590" s="913"/>
      <c r="O590" s="913"/>
      <c r="P590" s="913"/>
      <c r="Q590" s="484"/>
    </row>
    <row r="591" spans="1:17" s="95" customFormat="1" ht="15.75" hidden="1" customHeight="1" outlineLevel="1">
      <c r="A591" s="484"/>
      <c r="B591" s="916"/>
      <c r="C591" s="925"/>
      <c r="D591" s="921"/>
      <c r="E591" s="921"/>
      <c r="F591" s="923"/>
      <c r="G591" s="87"/>
      <c r="H591" s="82"/>
      <c r="I591" s="921"/>
      <c r="J591" s="914"/>
      <c r="K591" s="914"/>
      <c r="L591" s="914"/>
      <c r="M591" s="914"/>
      <c r="N591" s="914"/>
      <c r="O591" s="914"/>
      <c r="P591" s="914"/>
      <c r="Q591" s="484"/>
    </row>
    <row r="592" spans="1:17" s="95" customFormat="1" ht="15.75" hidden="1" customHeight="1" outlineLevel="1">
      <c r="A592" s="484"/>
      <c r="B592" s="917"/>
      <c r="C592" s="926"/>
      <c r="D592" s="922"/>
      <c r="E592" s="922"/>
      <c r="F592" s="924"/>
      <c r="G592" s="92"/>
      <c r="H592" s="90"/>
      <c r="I592" s="922"/>
      <c r="J592" s="915"/>
      <c r="K592" s="915"/>
      <c r="L592" s="915"/>
      <c r="M592" s="915"/>
      <c r="N592" s="915"/>
      <c r="O592" s="915"/>
      <c r="P592" s="915"/>
      <c r="Q592" s="484"/>
    </row>
    <row r="593" spans="1:17" s="95" customFormat="1" ht="15.75" hidden="1" customHeight="1" outlineLevel="1">
      <c r="A593" s="484"/>
      <c r="B593" s="916">
        <v>194</v>
      </c>
      <c r="C593" s="925"/>
      <c r="D593" s="921"/>
      <c r="E593" s="921" t="s">
        <v>19</v>
      </c>
      <c r="F593" s="923" t="str">
        <f>VLOOKUP(E593,$S$14:$T$18,2,0)</f>
        <v>-</v>
      </c>
      <c r="G593" s="84"/>
      <c r="H593" s="82"/>
      <c r="I593" s="921"/>
      <c r="J593" s="913">
        <f t="shared" ref="J593" si="193">SUM(K593:O595)</f>
        <v>0</v>
      </c>
      <c r="K593" s="913"/>
      <c r="L593" s="913"/>
      <c r="M593" s="913"/>
      <c r="N593" s="913"/>
      <c r="O593" s="913"/>
      <c r="P593" s="913"/>
      <c r="Q593" s="484"/>
    </row>
    <row r="594" spans="1:17" s="95" customFormat="1" ht="15.75" hidden="1" customHeight="1" outlineLevel="1">
      <c r="A594" s="484"/>
      <c r="B594" s="916"/>
      <c r="C594" s="925"/>
      <c r="D594" s="921"/>
      <c r="E594" s="921"/>
      <c r="F594" s="923"/>
      <c r="G594" s="87"/>
      <c r="H594" s="82"/>
      <c r="I594" s="921"/>
      <c r="J594" s="914"/>
      <c r="K594" s="914"/>
      <c r="L594" s="914"/>
      <c r="M594" s="914"/>
      <c r="N594" s="914"/>
      <c r="O594" s="914"/>
      <c r="P594" s="914"/>
      <c r="Q594" s="484"/>
    </row>
    <row r="595" spans="1:17" s="95" customFormat="1" ht="15.75" hidden="1" customHeight="1" outlineLevel="1">
      <c r="A595" s="484"/>
      <c r="B595" s="917"/>
      <c r="C595" s="926"/>
      <c r="D595" s="922"/>
      <c r="E595" s="922"/>
      <c r="F595" s="924"/>
      <c r="G595" s="92"/>
      <c r="H595" s="90"/>
      <c r="I595" s="922"/>
      <c r="J595" s="915"/>
      <c r="K595" s="915"/>
      <c r="L595" s="915"/>
      <c r="M595" s="915"/>
      <c r="N595" s="915"/>
      <c r="O595" s="915"/>
      <c r="P595" s="915"/>
      <c r="Q595" s="484"/>
    </row>
    <row r="596" spans="1:17" s="95" customFormat="1" ht="15.75" hidden="1" customHeight="1" outlineLevel="1">
      <c r="A596" s="484"/>
      <c r="B596" s="916">
        <v>195</v>
      </c>
      <c r="C596" s="925"/>
      <c r="D596" s="921"/>
      <c r="E596" s="921" t="s">
        <v>19</v>
      </c>
      <c r="F596" s="923" t="str">
        <f>VLOOKUP(E596,$S$14:$T$18,2,0)</f>
        <v>-</v>
      </c>
      <c r="G596" s="84"/>
      <c r="H596" s="82"/>
      <c r="I596" s="921"/>
      <c r="J596" s="913">
        <f t="shared" ref="J596" si="194">SUM(K596:O598)</f>
        <v>0</v>
      </c>
      <c r="K596" s="913"/>
      <c r="L596" s="913"/>
      <c r="M596" s="913"/>
      <c r="N596" s="913"/>
      <c r="O596" s="913"/>
      <c r="P596" s="913"/>
      <c r="Q596" s="484"/>
    </row>
    <row r="597" spans="1:17" s="95" customFormat="1" ht="15.75" hidden="1" customHeight="1" outlineLevel="1">
      <c r="A597" s="484"/>
      <c r="B597" s="916"/>
      <c r="C597" s="925"/>
      <c r="D597" s="921"/>
      <c r="E597" s="921"/>
      <c r="F597" s="923"/>
      <c r="G597" s="87"/>
      <c r="H597" s="82"/>
      <c r="I597" s="921"/>
      <c r="J597" s="914"/>
      <c r="K597" s="914"/>
      <c r="L597" s="914"/>
      <c r="M597" s="914"/>
      <c r="N597" s="914"/>
      <c r="O597" s="914"/>
      <c r="P597" s="914"/>
      <c r="Q597" s="484"/>
    </row>
    <row r="598" spans="1:17" s="95" customFormat="1" ht="15.75" hidden="1" customHeight="1" outlineLevel="1">
      <c r="A598" s="484"/>
      <c r="B598" s="917"/>
      <c r="C598" s="926"/>
      <c r="D598" s="922"/>
      <c r="E598" s="922"/>
      <c r="F598" s="924"/>
      <c r="G598" s="92"/>
      <c r="H598" s="90"/>
      <c r="I598" s="922"/>
      <c r="J598" s="915"/>
      <c r="K598" s="915"/>
      <c r="L598" s="915"/>
      <c r="M598" s="915"/>
      <c r="N598" s="915"/>
      <c r="O598" s="915"/>
      <c r="P598" s="915"/>
      <c r="Q598" s="484"/>
    </row>
    <row r="599" spans="1:17" s="95" customFormat="1" ht="15.75" hidden="1" customHeight="1" outlineLevel="1">
      <c r="A599" s="484"/>
      <c r="B599" s="916">
        <v>196</v>
      </c>
      <c r="C599" s="925"/>
      <c r="D599" s="921"/>
      <c r="E599" s="921" t="s">
        <v>19</v>
      </c>
      <c r="F599" s="923" t="str">
        <f>VLOOKUP(E599,$S$14:$T$18,2,0)</f>
        <v>-</v>
      </c>
      <c r="G599" s="84"/>
      <c r="H599" s="82"/>
      <c r="I599" s="921"/>
      <c r="J599" s="913">
        <f t="shared" ref="J599" si="195">SUM(K599:O601)</f>
        <v>0</v>
      </c>
      <c r="K599" s="913"/>
      <c r="L599" s="913"/>
      <c r="M599" s="913"/>
      <c r="N599" s="913"/>
      <c r="O599" s="913"/>
      <c r="P599" s="913"/>
      <c r="Q599" s="484"/>
    </row>
    <row r="600" spans="1:17" s="95" customFormat="1" ht="15.75" hidden="1" customHeight="1" outlineLevel="1">
      <c r="A600" s="484"/>
      <c r="B600" s="916"/>
      <c r="C600" s="925"/>
      <c r="D600" s="921"/>
      <c r="E600" s="921"/>
      <c r="F600" s="923"/>
      <c r="G600" s="87"/>
      <c r="H600" s="82"/>
      <c r="I600" s="921"/>
      <c r="J600" s="914"/>
      <c r="K600" s="914"/>
      <c r="L600" s="914"/>
      <c r="M600" s="914"/>
      <c r="N600" s="914"/>
      <c r="O600" s="914"/>
      <c r="P600" s="914"/>
      <c r="Q600" s="484"/>
    </row>
    <row r="601" spans="1:17" s="95" customFormat="1" ht="15.75" hidden="1" customHeight="1" outlineLevel="1">
      <c r="A601" s="484"/>
      <c r="B601" s="917"/>
      <c r="C601" s="926"/>
      <c r="D601" s="922"/>
      <c r="E601" s="922"/>
      <c r="F601" s="924"/>
      <c r="G601" s="92"/>
      <c r="H601" s="90"/>
      <c r="I601" s="922"/>
      <c r="J601" s="915"/>
      <c r="K601" s="915"/>
      <c r="L601" s="915"/>
      <c r="M601" s="915"/>
      <c r="N601" s="915"/>
      <c r="O601" s="915"/>
      <c r="P601" s="915"/>
      <c r="Q601" s="484"/>
    </row>
    <row r="602" spans="1:17" s="95" customFormat="1" ht="15.75" hidden="1" customHeight="1" outlineLevel="1">
      <c r="A602" s="484"/>
      <c r="B602" s="916">
        <v>197</v>
      </c>
      <c r="C602" s="925"/>
      <c r="D602" s="921"/>
      <c r="E602" s="921" t="s">
        <v>19</v>
      </c>
      <c r="F602" s="923" t="str">
        <f>VLOOKUP(E602,$S$14:$T$18,2,0)</f>
        <v>-</v>
      </c>
      <c r="G602" s="84"/>
      <c r="H602" s="82"/>
      <c r="I602" s="921"/>
      <c r="J602" s="913">
        <f t="shared" ref="J602" si="196">SUM(K602:O604)</f>
        <v>0</v>
      </c>
      <c r="K602" s="913"/>
      <c r="L602" s="913"/>
      <c r="M602" s="913"/>
      <c r="N602" s="913"/>
      <c r="O602" s="913"/>
      <c r="P602" s="913"/>
      <c r="Q602" s="484"/>
    </row>
    <row r="603" spans="1:17" s="95" customFormat="1" ht="15.75" hidden="1" customHeight="1" outlineLevel="1">
      <c r="A603" s="484"/>
      <c r="B603" s="916"/>
      <c r="C603" s="925"/>
      <c r="D603" s="921"/>
      <c r="E603" s="921"/>
      <c r="F603" s="923"/>
      <c r="G603" s="87"/>
      <c r="H603" s="82"/>
      <c r="I603" s="921"/>
      <c r="J603" s="914"/>
      <c r="K603" s="914"/>
      <c r="L603" s="914"/>
      <c r="M603" s="914"/>
      <c r="N603" s="914"/>
      <c r="O603" s="914"/>
      <c r="P603" s="914"/>
      <c r="Q603" s="484"/>
    </row>
    <row r="604" spans="1:17" s="95" customFormat="1" ht="15.75" hidden="1" customHeight="1" outlineLevel="1">
      <c r="A604" s="484"/>
      <c r="B604" s="917"/>
      <c r="C604" s="926"/>
      <c r="D604" s="922"/>
      <c r="E604" s="922"/>
      <c r="F604" s="924"/>
      <c r="G604" s="92"/>
      <c r="H604" s="90"/>
      <c r="I604" s="922"/>
      <c r="J604" s="915"/>
      <c r="K604" s="915"/>
      <c r="L604" s="915"/>
      <c r="M604" s="915"/>
      <c r="N604" s="915"/>
      <c r="O604" s="915"/>
      <c r="P604" s="915"/>
      <c r="Q604" s="484"/>
    </row>
    <row r="605" spans="1:17" s="95" customFormat="1" ht="15.75" hidden="1" customHeight="1" outlineLevel="1">
      <c r="A605" s="484"/>
      <c r="B605" s="916">
        <v>198</v>
      </c>
      <c r="C605" s="925"/>
      <c r="D605" s="921"/>
      <c r="E605" s="921" t="s">
        <v>19</v>
      </c>
      <c r="F605" s="923" t="str">
        <f>VLOOKUP(E605,$S$14:$T$18,2,0)</f>
        <v>-</v>
      </c>
      <c r="G605" s="84"/>
      <c r="H605" s="82"/>
      <c r="I605" s="921"/>
      <c r="J605" s="913">
        <f t="shared" ref="J605" si="197">SUM(K605:O607)</f>
        <v>0</v>
      </c>
      <c r="K605" s="913"/>
      <c r="L605" s="913"/>
      <c r="M605" s="913"/>
      <c r="N605" s="913"/>
      <c r="O605" s="913"/>
      <c r="P605" s="913"/>
      <c r="Q605" s="484"/>
    </row>
    <row r="606" spans="1:17" s="95" customFormat="1" ht="15.75" hidden="1" customHeight="1" outlineLevel="1">
      <c r="A606" s="484"/>
      <c r="B606" s="916"/>
      <c r="C606" s="925"/>
      <c r="D606" s="921"/>
      <c r="E606" s="921"/>
      <c r="F606" s="923"/>
      <c r="G606" s="87"/>
      <c r="H606" s="82"/>
      <c r="I606" s="921"/>
      <c r="J606" s="914"/>
      <c r="K606" s="914"/>
      <c r="L606" s="914"/>
      <c r="M606" s="914"/>
      <c r="N606" s="914"/>
      <c r="O606" s="914"/>
      <c r="P606" s="914"/>
      <c r="Q606" s="484"/>
    </row>
    <row r="607" spans="1:17" s="95" customFormat="1" ht="15.75" hidden="1" customHeight="1" outlineLevel="1">
      <c r="A607" s="484"/>
      <c r="B607" s="917"/>
      <c r="C607" s="926"/>
      <c r="D607" s="922"/>
      <c r="E607" s="922"/>
      <c r="F607" s="924"/>
      <c r="G607" s="92"/>
      <c r="H607" s="90"/>
      <c r="I607" s="922"/>
      <c r="J607" s="915"/>
      <c r="K607" s="915"/>
      <c r="L607" s="915"/>
      <c r="M607" s="915"/>
      <c r="N607" s="915"/>
      <c r="O607" s="915"/>
      <c r="P607" s="915"/>
      <c r="Q607" s="484"/>
    </row>
    <row r="608" spans="1:17" s="95" customFormat="1" ht="15.75" hidden="1" customHeight="1" outlineLevel="1">
      <c r="A608" s="484"/>
      <c r="B608" s="916">
        <v>199</v>
      </c>
      <c r="C608" s="925"/>
      <c r="D608" s="921"/>
      <c r="E608" s="921" t="s">
        <v>19</v>
      </c>
      <c r="F608" s="923" t="str">
        <f>VLOOKUP(E608,$S$14:$T$18,2,0)</f>
        <v>-</v>
      </c>
      <c r="G608" s="84"/>
      <c r="H608" s="82"/>
      <c r="I608" s="921"/>
      <c r="J608" s="913">
        <f t="shared" ref="J608" si="198">SUM(K608:O610)</f>
        <v>0</v>
      </c>
      <c r="K608" s="913"/>
      <c r="L608" s="913"/>
      <c r="M608" s="913"/>
      <c r="N608" s="913"/>
      <c r="O608" s="913"/>
      <c r="P608" s="913"/>
      <c r="Q608" s="484"/>
    </row>
    <row r="609" spans="1:17" s="95" customFormat="1" ht="15.75" hidden="1" customHeight="1" outlineLevel="1">
      <c r="A609" s="484"/>
      <c r="B609" s="916"/>
      <c r="C609" s="925"/>
      <c r="D609" s="921"/>
      <c r="E609" s="921"/>
      <c r="F609" s="923"/>
      <c r="G609" s="87"/>
      <c r="H609" s="82"/>
      <c r="I609" s="921"/>
      <c r="J609" s="914"/>
      <c r="K609" s="914"/>
      <c r="L609" s="914"/>
      <c r="M609" s="914"/>
      <c r="N609" s="914"/>
      <c r="O609" s="914"/>
      <c r="P609" s="914"/>
      <c r="Q609" s="484"/>
    </row>
    <row r="610" spans="1:17" s="95" customFormat="1" ht="15.75" hidden="1" customHeight="1" outlineLevel="1">
      <c r="A610" s="484"/>
      <c r="B610" s="917"/>
      <c r="C610" s="926"/>
      <c r="D610" s="922"/>
      <c r="E610" s="922"/>
      <c r="F610" s="924"/>
      <c r="G610" s="92"/>
      <c r="H610" s="90"/>
      <c r="I610" s="922"/>
      <c r="J610" s="915"/>
      <c r="K610" s="915"/>
      <c r="L610" s="915"/>
      <c r="M610" s="915"/>
      <c r="N610" s="915"/>
      <c r="O610" s="915"/>
      <c r="P610" s="915"/>
      <c r="Q610" s="484"/>
    </row>
    <row r="611" spans="1:17" s="95" customFormat="1" ht="15.75" hidden="1" customHeight="1" outlineLevel="1">
      <c r="A611" s="484"/>
      <c r="B611" s="916">
        <v>200</v>
      </c>
      <c r="C611" s="918" t="e">
        <f>CONCATENATE("Inne ",IF(#REF!=0,0,ROUND(#REF!/#REF!*100,1))," %")</f>
        <v>#REF!</v>
      </c>
      <c r="D611" s="921"/>
      <c r="E611" s="921" t="s">
        <v>19</v>
      </c>
      <c r="F611" s="923" t="str">
        <f>VLOOKUP(E611,$S$14:$T$18,2,0)</f>
        <v>-</v>
      </c>
      <c r="G611" s="84"/>
      <c r="H611" s="82"/>
      <c r="I611" s="921"/>
      <c r="J611" s="913">
        <f t="shared" ref="J611" si="199">SUM(K611:O613)</f>
        <v>0</v>
      </c>
      <c r="K611" s="913"/>
      <c r="L611" s="913"/>
      <c r="M611" s="913"/>
      <c r="N611" s="913"/>
      <c r="O611" s="913"/>
      <c r="P611" s="913"/>
      <c r="Q611" s="484"/>
    </row>
    <row r="612" spans="1:17" s="95" customFormat="1" ht="15.75" hidden="1" customHeight="1" outlineLevel="1">
      <c r="A612" s="484"/>
      <c r="B612" s="916"/>
      <c r="C612" s="919"/>
      <c r="D612" s="921"/>
      <c r="E612" s="921"/>
      <c r="F612" s="923"/>
      <c r="G612" s="87"/>
      <c r="H612" s="82"/>
      <c r="I612" s="921"/>
      <c r="J612" s="914"/>
      <c r="K612" s="914"/>
      <c r="L612" s="914"/>
      <c r="M612" s="914"/>
      <c r="N612" s="914"/>
      <c r="O612" s="914"/>
      <c r="P612" s="914"/>
      <c r="Q612" s="484"/>
    </row>
    <row r="613" spans="1:17" s="95" customFormat="1" ht="15.75" hidden="1" customHeight="1" outlineLevel="1" thickBot="1">
      <c r="A613" s="484"/>
      <c r="B613" s="917"/>
      <c r="C613" s="920"/>
      <c r="D613" s="922"/>
      <c r="E613" s="922"/>
      <c r="F613" s="924"/>
      <c r="G613" s="92"/>
      <c r="H613" s="90"/>
      <c r="I613" s="922"/>
      <c r="J613" s="943"/>
      <c r="K613" s="915"/>
      <c r="L613" s="915"/>
      <c r="M613" s="915"/>
      <c r="N613" s="915"/>
      <c r="O613" s="915"/>
      <c r="P613" s="91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27"/>
      <c r="G622" s="928"/>
      <c r="H622" s="928"/>
      <c r="I622" s="928"/>
      <c r="J622" s="512"/>
      <c r="K622" s="654"/>
      <c r="L622" s="654"/>
      <c r="M622" s="512"/>
      <c r="N622" s="512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78:K580"/>
    <mergeCell ref="L578:L580"/>
    <mergeCell ref="K581:K583"/>
    <mergeCell ref="L581:L583"/>
    <mergeCell ref="K584:K586"/>
    <mergeCell ref="L584:L586"/>
    <mergeCell ref="J605:J607"/>
    <mergeCell ref="M605:M607"/>
    <mergeCell ref="N605:N607"/>
    <mergeCell ref="J608:J610"/>
    <mergeCell ref="M608:M610"/>
    <mergeCell ref="N608:N610"/>
    <mergeCell ref="J611:J613"/>
    <mergeCell ref="M611:M613"/>
    <mergeCell ref="N611:N613"/>
    <mergeCell ref="M587:M589"/>
    <mergeCell ref="N587:N589"/>
    <mergeCell ref="J590:J592"/>
    <mergeCell ref="M590:M592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K605:K607"/>
    <mergeCell ref="L605:L607"/>
    <mergeCell ref="K608:K610"/>
    <mergeCell ref="L608:L610"/>
    <mergeCell ref="K611:K613"/>
    <mergeCell ref="L611:L613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1:J73"/>
    <mergeCell ref="M71:M73"/>
    <mergeCell ref="N71:N73"/>
    <mergeCell ref="J74:J76"/>
    <mergeCell ref="M74:M76"/>
    <mergeCell ref="N74:N76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M41:M43"/>
    <mergeCell ref="N41:N43"/>
    <mergeCell ref="J44:J46"/>
    <mergeCell ref="M44:M46"/>
    <mergeCell ref="N44:N46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J56:J58"/>
    <mergeCell ref="M56:M58"/>
    <mergeCell ref="N56:N58"/>
    <mergeCell ref="K50:K52"/>
    <mergeCell ref="L50:L52"/>
    <mergeCell ref="K53:K55"/>
    <mergeCell ref="L53:L55"/>
    <mergeCell ref="K56:K58"/>
    <mergeCell ref="L56:L58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23:J25"/>
    <mergeCell ref="M23:M25"/>
    <mergeCell ref="N23:N25"/>
    <mergeCell ref="J26:J28"/>
    <mergeCell ref="M26:M28"/>
    <mergeCell ref="N26:N28"/>
    <mergeCell ref="O20:O22"/>
    <mergeCell ref="P23:P25"/>
    <mergeCell ref="P14:P16"/>
    <mergeCell ref="P17:P19"/>
    <mergeCell ref="P20:P22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O602:O604"/>
    <mergeCell ref="P602:P604"/>
    <mergeCell ref="P611:P613"/>
    <mergeCell ref="F622:I622"/>
    <mergeCell ref="F611:F613"/>
    <mergeCell ref="O608:O610"/>
    <mergeCell ref="O611:O613"/>
    <mergeCell ref="B611:B613"/>
    <mergeCell ref="C611:C613"/>
    <mergeCell ref="D611:D613"/>
    <mergeCell ref="E611:E613"/>
    <mergeCell ref="F605:F607"/>
    <mergeCell ref="I605:I607"/>
    <mergeCell ref="C605:C607"/>
    <mergeCell ref="D605:D607"/>
    <mergeCell ref="E605:E607"/>
    <mergeCell ref="F608:F610"/>
    <mergeCell ref="P605:P607"/>
    <mergeCell ref="I611:I613"/>
    <mergeCell ref="I608:I610"/>
    <mergeCell ref="P608:P610"/>
    <mergeCell ref="O605:O607"/>
    <mergeCell ref="B608:B610"/>
    <mergeCell ref="C608:C610"/>
    <mergeCell ref="D608:D610"/>
    <mergeCell ref="E608:E610"/>
    <mergeCell ref="B605:B607"/>
    <mergeCell ref="B602:B604"/>
    <mergeCell ref="C602:C604"/>
    <mergeCell ref="D602:D604"/>
    <mergeCell ref="E602:E604"/>
    <mergeCell ref="F602:F604"/>
    <mergeCell ref="I602:I604"/>
    <mergeCell ref="C3:H3"/>
    <mergeCell ref="C4:H4"/>
    <mergeCell ref="F593:F595"/>
    <mergeCell ref="I593:I595"/>
    <mergeCell ref="D590:D592"/>
    <mergeCell ref="E590:E592"/>
    <mergeCell ref="F590:F592"/>
    <mergeCell ref="C590:C592"/>
    <mergeCell ref="D596:D598"/>
    <mergeCell ref="E596:E598"/>
    <mergeCell ref="F596:F598"/>
    <mergeCell ref="B593:B595"/>
    <mergeCell ref="C593:C595"/>
    <mergeCell ref="D593:D595"/>
    <mergeCell ref="B599:B601"/>
    <mergeCell ref="C599:C601"/>
    <mergeCell ref="E593:E595"/>
    <mergeCell ref="B584:B586"/>
    <mergeCell ref="C584:C586"/>
    <mergeCell ref="D584:D586"/>
    <mergeCell ref="I581:I583"/>
    <mergeCell ref="F578:F580"/>
    <mergeCell ref="I578:I580"/>
    <mergeCell ref="F584:F586"/>
    <mergeCell ref="I584:I586"/>
    <mergeCell ref="B581:B583"/>
    <mergeCell ref="C581:C583"/>
    <mergeCell ref="D581:D583"/>
    <mergeCell ref="E581:E583"/>
    <mergeCell ref="B563:B565"/>
    <mergeCell ref="C563:C565"/>
    <mergeCell ref="D599:D601"/>
    <mergeCell ref="E599:E601"/>
    <mergeCell ref="B596:B598"/>
    <mergeCell ref="C596:C598"/>
    <mergeCell ref="I596:I598"/>
    <mergeCell ref="F599:F601"/>
    <mergeCell ref="I590:I592"/>
    <mergeCell ref="O590:O592"/>
    <mergeCell ref="I599:I601"/>
    <mergeCell ref="O593:O595"/>
    <mergeCell ref="O596:O598"/>
    <mergeCell ref="E584:E586"/>
    <mergeCell ref="P599:P601"/>
    <mergeCell ref="P596:P598"/>
    <mergeCell ref="P593:P595"/>
    <mergeCell ref="B587:B589"/>
    <mergeCell ref="C587:C589"/>
    <mergeCell ref="D587:D589"/>
    <mergeCell ref="E587:E589"/>
    <mergeCell ref="P590:P592"/>
    <mergeCell ref="B590:B592"/>
    <mergeCell ref="O587:O589"/>
    <mergeCell ref="P584:P586"/>
    <mergeCell ref="I587:I589"/>
    <mergeCell ref="P587:P589"/>
    <mergeCell ref="O584:O586"/>
    <mergeCell ref="F587:F589"/>
    <mergeCell ref="O599:O601"/>
    <mergeCell ref="J584:J586"/>
    <mergeCell ref="M584:M586"/>
    <mergeCell ref="N584:N586"/>
    <mergeCell ref="J587:J589"/>
    <mergeCell ref="P566:P568"/>
    <mergeCell ref="F569:F571"/>
    <mergeCell ref="I569:I571"/>
    <mergeCell ref="F566:F568"/>
    <mergeCell ref="I566:I568"/>
    <mergeCell ref="P569:P571"/>
    <mergeCell ref="P581:P583"/>
    <mergeCell ref="P572:P574"/>
    <mergeCell ref="I575:I577"/>
    <mergeCell ref="P575:P577"/>
    <mergeCell ref="B578:B580"/>
    <mergeCell ref="C578:C580"/>
    <mergeCell ref="D578:D580"/>
    <mergeCell ref="E578:E580"/>
    <mergeCell ref="P578:P580"/>
    <mergeCell ref="F575:F577"/>
    <mergeCell ref="B572:B574"/>
    <mergeCell ref="C572:C574"/>
    <mergeCell ref="D572:D574"/>
    <mergeCell ref="O578:O580"/>
    <mergeCell ref="O581:O583"/>
    <mergeCell ref="F581:F583"/>
    <mergeCell ref="I572:I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D563:D565"/>
    <mergeCell ref="E563:E565"/>
    <mergeCell ref="B566:B568"/>
    <mergeCell ref="C566:C568"/>
    <mergeCell ref="D566:D568"/>
    <mergeCell ref="E566:E568"/>
    <mergeCell ref="O569:O571"/>
    <mergeCell ref="O572:O574"/>
    <mergeCell ref="O575:O577"/>
    <mergeCell ref="B575:B577"/>
    <mergeCell ref="C575:C577"/>
    <mergeCell ref="D575:D577"/>
    <mergeCell ref="E575:E577"/>
    <mergeCell ref="F572:F574"/>
    <mergeCell ref="E572:E574"/>
    <mergeCell ref="B569:B571"/>
    <mergeCell ref="C569:C571"/>
    <mergeCell ref="D569:D571"/>
    <mergeCell ref="E569:E571"/>
    <mergeCell ref="O566:O568"/>
    <mergeCell ref="K575:K577"/>
    <mergeCell ref="L575:L577"/>
    <mergeCell ref="O554:O556"/>
    <mergeCell ref="P554:P556"/>
    <mergeCell ref="F557:F559"/>
    <mergeCell ref="I557:I559"/>
    <mergeCell ref="F554:F556"/>
    <mergeCell ref="I554:I556"/>
    <mergeCell ref="P557:P559"/>
    <mergeCell ref="B551:B553"/>
    <mergeCell ref="C551:C553"/>
    <mergeCell ref="D551:D553"/>
    <mergeCell ref="E551:E553"/>
    <mergeCell ref="B554:B556"/>
    <mergeCell ref="C554:C556"/>
    <mergeCell ref="D554:D556"/>
    <mergeCell ref="E554:E556"/>
    <mergeCell ref="P560:P562"/>
    <mergeCell ref="I563:I565"/>
    <mergeCell ref="P563:P565"/>
    <mergeCell ref="O557:O559"/>
    <mergeCell ref="O560:O562"/>
    <mergeCell ref="O563:O565"/>
    <mergeCell ref="F560:F562"/>
    <mergeCell ref="I560:I562"/>
    <mergeCell ref="F563:F565"/>
    <mergeCell ref="B560:B562"/>
    <mergeCell ref="C560:C562"/>
    <mergeCell ref="D560:D562"/>
    <mergeCell ref="E560:E562"/>
    <mergeCell ref="B557:B559"/>
    <mergeCell ref="C557:C559"/>
    <mergeCell ref="D557:D559"/>
    <mergeCell ref="E557:E559"/>
    <mergeCell ref="O542:O544"/>
    <mergeCell ref="P542:P544"/>
    <mergeCell ref="F545:F547"/>
    <mergeCell ref="I545:I547"/>
    <mergeCell ref="F542:F544"/>
    <mergeCell ref="I542:I544"/>
    <mergeCell ref="P545:P547"/>
    <mergeCell ref="B539:B541"/>
    <mergeCell ref="C539:C541"/>
    <mergeCell ref="D539:D541"/>
    <mergeCell ref="E539:E541"/>
    <mergeCell ref="B542:B544"/>
    <mergeCell ref="C542:C544"/>
    <mergeCell ref="D542:D544"/>
    <mergeCell ref="E542:E544"/>
    <mergeCell ref="P548:P550"/>
    <mergeCell ref="I551:I553"/>
    <mergeCell ref="P551:P553"/>
    <mergeCell ref="O545:O547"/>
    <mergeCell ref="O548:O550"/>
    <mergeCell ref="O551:O553"/>
    <mergeCell ref="F548:F550"/>
    <mergeCell ref="I548:I550"/>
    <mergeCell ref="F551:F553"/>
    <mergeCell ref="B548:B550"/>
    <mergeCell ref="C548:C550"/>
    <mergeCell ref="D548:D550"/>
    <mergeCell ref="E548:E550"/>
    <mergeCell ref="B545:B547"/>
    <mergeCell ref="C545:C547"/>
    <mergeCell ref="D545:D547"/>
    <mergeCell ref="E545:E547"/>
    <mergeCell ref="O530:O532"/>
    <mergeCell ref="P530:P532"/>
    <mergeCell ref="F533:F535"/>
    <mergeCell ref="I533:I535"/>
    <mergeCell ref="F530:F532"/>
    <mergeCell ref="I530:I532"/>
    <mergeCell ref="P533:P535"/>
    <mergeCell ref="B527:B529"/>
    <mergeCell ref="C527:C529"/>
    <mergeCell ref="D527:D529"/>
    <mergeCell ref="E527:E529"/>
    <mergeCell ref="B530:B532"/>
    <mergeCell ref="C530:C532"/>
    <mergeCell ref="D530:D532"/>
    <mergeCell ref="E530:E532"/>
    <mergeCell ref="P536:P538"/>
    <mergeCell ref="I539:I541"/>
    <mergeCell ref="P539:P541"/>
    <mergeCell ref="O533:O535"/>
    <mergeCell ref="O536:O538"/>
    <mergeCell ref="O539:O541"/>
    <mergeCell ref="F536:F538"/>
    <mergeCell ref="I536:I538"/>
    <mergeCell ref="F539:F541"/>
    <mergeCell ref="B536:B538"/>
    <mergeCell ref="C536:C538"/>
    <mergeCell ref="D536:D538"/>
    <mergeCell ref="E536:E538"/>
    <mergeCell ref="B533:B535"/>
    <mergeCell ref="C533:C535"/>
    <mergeCell ref="D533:D535"/>
    <mergeCell ref="E533:E535"/>
    <mergeCell ref="O518:O520"/>
    <mergeCell ref="P518:P520"/>
    <mergeCell ref="F521:F523"/>
    <mergeCell ref="I521:I523"/>
    <mergeCell ref="F518:F520"/>
    <mergeCell ref="I518:I520"/>
    <mergeCell ref="P521:P523"/>
    <mergeCell ref="B515:B517"/>
    <mergeCell ref="C515:C517"/>
    <mergeCell ref="D515:D517"/>
    <mergeCell ref="E515:E517"/>
    <mergeCell ref="B518:B520"/>
    <mergeCell ref="C518:C520"/>
    <mergeCell ref="D518:D520"/>
    <mergeCell ref="E518:E520"/>
    <mergeCell ref="P524:P526"/>
    <mergeCell ref="I527:I529"/>
    <mergeCell ref="P527:P529"/>
    <mergeCell ref="O521:O523"/>
    <mergeCell ref="O524:O526"/>
    <mergeCell ref="O527:O529"/>
    <mergeCell ref="F524:F526"/>
    <mergeCell ref="I524:I526"/>
    <mergeCell ref="F527:F529"/>
    <mergeCell ref="B524:B526"/>
    <mergeCell ref="C524:C526"/>
    <mergeCell ref="D524:D526"/>
    <mergeCell ref="E524:E526"/>
    <mergeCell ref="B521:B523"/>
    <mergeCell ref="C521:C523"/>
    <mergeCell ref="D521:D523"/>
    <mergeCell ref="E521:E523"/>
    <mergeCell ref="O506:O508"/>
    <mergeCell ref="P506:P508"/>
    <mergeCell ref="F509:F511"/>
    <mergeCell ref="I509:I511"/>
    <mergeCell ref="F506:F508"/>
    <mergeCell ref="I506:I508"/>
    <mergeCell ref="P509:P511"/>
    <mergeCell ref="B503:B505"/>
    <mergeCell ref="C503:C505"/>
    <mergeCell ref="D503:D505"/>
    <mergeCell ref="E503:E505"/>
    <mergeCell ref="B506:B508"/>
    <mergeCell ref="C506:C508"/>
    <mergeCell ref="D506:D508"/>
    <mergeCell ref="E506:E508"/>
    <mergeCell ref="P512:P514"/>
    <mergeCell ref="I515:I517"/>
    <mergeCell ref="P515:P517"/>
    <mergeCell ref="O509:O511"/>
    <mergeCell ref="O512:O514"/>
    <mergeCell ref="O515:O517"/>
    <mergeCell ref="F512:F514"/>
    <mergeCell ref="I512:I514"/>
    <mergeCell ref="F515:F517"/>
    <mergeCell ref="B512:B514"/>
    <mergeCell ref="C512:C514"/>
    <mergeCell ref="D512:D514"/>
    <mergeCell ref="E512:E514"/>
    <mergeCell ref="B509:B511"/>
    <mergeCell ref="C509:C511"/>
    <mergeCell ref="D509:D511"/>
    <mergeCell ref="E509:E511"/>
    <mergeCell ref="O494:O496"/>
    <mergeCell ref="P494:P496"/>
    <mergeCell ref="F497:F499"/>
    <mergeCell ref="I497:I499"/>
    <mergeCell ref="F494:F496"/>
    <mergeCell ref="I494:I496"/>
    <mergeCell ref="P497:P499"/>
    <mergeCell ref="B491:B493"/>
    <mergeCell ref="C491:C493"/>
    <mergeCell ref="D491:D493"/>
    <mergeCell ref="E491:E493"/>
    <mergeCell ref="B494:B496"/>
    <mergeCell ref="C494:C496"/>
    <mergeCell ref="D494:D496"/>
    <mergeCell ref="E494:E496"/>
    <mergeCell ref="P500:P502"/>
    <mergeCell ref="I503:I505"/>
    <mergeCell ref="P503:P505"/>
    <mergeCell ref="O497:O499"/>
    <mergeCell ref="O500:O502"/>
    <mergeCell ref="O503:O505"/>
    <mergeCell ref="F500:F502"/>
    <mergeCell ref="I500:I502"/>
    <mergeCell ref="F503:F505"/>
    <mergeCell ref="B500:B502"/>
    <mergeCell ref="C500:C502"/>
    <mergeCell ref="D500:D502"/>
    <mergeCell ref="E500:E502"/>
    <mergeCell ref="B497:B499"/>
    <mergeCell ref="C497:C499"/>
    <mergeCell ref="D497:D499"/>
    <mergeCell ref="E497:E499"/>
    <mergeCell ref="O482:O484"/>
    <mergeCell ref="P482:P484"/>
    <mergeCell ref="F485:F487"/>
    <mergeCell ref="I485:I487"/>
    <mergeCell ref="F482:F484"/>
    <mergeCell ref="I482:I484"/>
    <mergeCell ref="P485:P487"/>
    <mergeCell ref="B479:B481"/>
    <mergeCell ref="C479:C481"/>
    <mergeCell ref="D479:D481"/>
    <mergeCell ref="E479:E481"/>
    <mergeCell ref="B482:B484"/>
    <mergeCell ref="C482:C484"/>
    <mergeCell ref="D482:D484"/>
    <mergeCell ref="E482:E484"/>
    <mergeCell ref="P488:P490"/>
    <mergeCell ref="I491:I493"/>
    <mergeCell ref="P491:P493"/>
    <mergeCell ref="O485:O487"/>
    <mergeCell ref="O488:O490"/>
    <mergeCell ref="O491:O493"/>
    <mergeCell ref="F488:F490"/>
    <mergeCell ref="I488:I490"/>
    <mergeCell ref="F491:F493"/>
    <mergeCell ref="B488:B490"/>
    <mergeCell ref="C488:C490"/>
    <mergeCell ref="D488:D490"/>
    <mergeCell ref="E488:E490"/>
    <mergeCell ref="B485:B487"/>
    <mergeCell ref="C485:C487"/>
    <mergeCell ref="D485:D487"/>
    <mergeCell ref="E485:E487"/>
    <mergeCell ref="O470:O472"/>
    <mergeCell ref="P470:P472"/>
    <mergeCell ref="F473:F475"/>
    <mergeCell ref="I473:I475"/>
    <mergeCell ref="F470:F472"/>
    <mergeCell ref="I470:I472"/>
    <mergeCell ref="P473:P475"/>
    <mergeCell ref="B467:B469"/>
    <mergeCell ref="C467:C469"/>
    <mergeCell ref="D467:D469"/>
    <mergeCell ref="E467:E469"/>
    <mergeCell ref="B470:B472"/>
    <mergeCell ref="C470:C472"/>
    <mergeCell ref="D470:D472"/>
    <mergeCell ref="E470:E472"/>
    <mergeCell ref="P476:P478"/>
    <mergeCell ref="I479:I481"/>
    <mergeCell ref="P479:P481"/>
    <mergeCell ref="O473:O475"/>
    <mergeCell ref="O476:O478"/>
    <mergeCell ref="O479:O481"/>
    <mergeCell ref="F476:F478"/>
    <mergeCell ref="I476:I478"/>
    <mergeCell ref="F479:F481"/>
    <mergeCell ref="B476:B478"/>
    <mergeCell ref="C476:C478"/>
    <mergeCell ref="D476:D478"/>
    <mergeCell ref="E476:E478"/>
    <mergeCell ref="B473:B475"/>
    <mergeCell ref="C473:C475"/>
    <mergeCell ref="D473:D475"/>
    <mergeCell ref="E473:E475"/>
    <mergeCell ref="O458:O460"/>
    <mergeCell ref="P458:P460"/>
    <mergeCell ref="F461:F463"/>
    <mergeCell ref="I461:I463"/>
    <mergeCell ref="F458:F460"/>
    <mergeCell ref="I458:I460"/>
    <mergeCell ref="P461:P463"/>
    <mergeCell ref="B455:B457"/>
    <mergeCell ref="C455:C457"/>
    <mergeCell ref="D455:D457"/>
    <mergeCell ref="E455:E457"/>
    <mergeCell ref="B458:B460"/>
    <mergeCell ref="C458:C460"/>
    <mergeCell ref="D458:D460"/>
    <mergeCell ref="E458:E460"/>
    <mergeCell ref="P464:P466"/>
    <mergeCell ref="I467:I469"/>
    <mergeCell ref="P467:P469"/>
    <mergeCell ref="O461:O463"/>
    <mergeCell ref="O464:O466"/>
    <mergeCell ref="O467:O469"/>
    <mergeCell ref="F464:F466"/>
    <mergeCell ref="I464:I466"/>
    <mergeCell ref="F467:F469"/>
    <mergeCell ref="B464:B466"/>
    <mergeCell ref="C464:C466"/>
    <mergeCell ref="D464:D466"/>
    <mergeCell ref="E464:E466"/>
    <mergeCell ref="B461:B463"/>
    <mergeCell ref="C461:C463"/>
    <mergeCell ref="D461:D463"/>
    <mergeCell ref="E461:E463"/>
    <mergeCell ref="O446:O448"/>
    <mergeCell ref="P446:P448"/>
    <mergeCell ref="F449:F451"/>
    <mergeCell ref="I449:I451"/>
    <mergeCell ref="F446:F448"/>
    <mergeCell ref="I446:I448"/>
    <mergeCell ref="P449:P451"/>
    <mergeCell ref="B443:B445"/>
    <mergeCell ref="C443:C445"/>
    <mergeCell ref="D443:D445"/>
    <mergeCell ref="E443:E445"/>
    <mergeCell ref="B446:B448"/>
    <mergeCell ref="C446:C448"/>
    <mergeCell ref="D446:D448"/>
    <mergeCell ref="E446:E448"/>
    <mergeCell ref="P452:P454"/>
    <mergeCell ref="I455:I457"/>
    <mergeCell ref="P455:P457"/>
    <mergeCell ref="O449:O451"/>
    <mergeCell ref="O452:O454"/>
    <mergeCell ref="O455:O457"/>
    <mergeCell ref="F452:F454"/>
    <mergeCell ref="I452:I454"/>
    <mergeCell ref="F455:F457"/>
    <mergeCell ref="B452:B454"/>
    <mergeCell ref="C452:C454"/>
    <mergeCell ref="D452:D454"/>
    <mergeCell ref="E452:E454"/>
    <mergeCell ref="B449:B451"/>
    <mergeCell ref="C449:C451"/>
    <mergeCell ref="D449:D451"/>
    <mergeCell ref="E449:E451"/>
    <mergeCell ref="O434:O436"/>
    <mergeCell ref="P434:P436"/>
    <mergeCell ref="F437:F439"/>
    <mergeCell ref="I437:I439"/>
    <mergeCell ref="F434:F436"/>
    <mergeCell ref="I434:I436"/>
    <mergeCell ref="P437:P439"/>
    <mergeCell ref="B431:B433"/>
    <mergeCell ref="C431:C433"/>
    <mergeCell ref="D431:D433"/>
    <mergeCell ref="E431:E433"/>
    <mergeCell ref="B434:B436"/>
    <mergeCell ref="C434:C436"/>
    <mergeCell ref="D434:D436"/>
    <mergeCell ref="E434:E436"/>
    <mergeCell ref="P440:P442"/>
    <mergeCell ref="I443:I445"/>
    <mergeCell ref="P443:P445"/>
    <mergeCell ref="O437:O439"/>
    <mergeCell ref="O440:O442"/>
    <mergeCell ref="O443:O445"/>
    <mergeCell ref="F440:F442"/>
    <mergeCell ref="I440:I442"/>
    <mergeCell ref="F443:F445"/>
    <mergeCell ref="B440:B442"/>
    <mergeCell ref="C440:C442"/>
    <mergeCell ref="D440:D442"/>
    <mergeCell ref="E440:E442"/>
    <mergeCell ref="B437:B439"/>
    <mergeCell ref="C437:C439"/>
    <mergeCell ref="D437:D439"/>
    <mergeCell ref="E437:E439"/>
    <mergeCell ref="O422:O424"/>
    <mergeCell ref="P422:P424"/>
    <mergeCell ref="F425:F427"/>
    <mergeCell ref="I425:I427"/>
    <mergeCell ref="F422:F424"/>
    <mergeCell ref="I422:I424"/>
    <mergeCell ref="P425:P427"/>
    <mergeCell ref="B419:B421"/>
    <mergeCell ref="C419:C421"/>
    <mergeCell ref="D419:D421"/>
    <mergeCell ref="E419:E421"/>
    <mergeCell ref="B422:B424"/>
    <mergeCell ref="C422:C424"/>
    <mergeCell ref="D422:D424"/>
    <mergeCell ref="E422:E424"/>
    <mergeCell ref="P428:P430"/>
    <mergeCell ref="I431:I433"/>
    <mergeCell ref="P431:P433"/>
    <mergeCell ref="O425:O427"/>
    <mergeCell ref="O428:O430"/>
    <mergeCell ref="O431:O433"/>
    <mergeCell ref="F428:F430"/>
    <mergeCell ref="I428:I430"/>
    <mergeCell ref="F431:F433"/>
    <mergeCell ref="B428:B430"/>
    <mergeCell ref="C428:C430"/>
    <mergeCell ref="D428:D430"/>
    <mergeCell ref="E428:E430"/>
    <mergeCell ref="B425:B427"/>
    <mergeCell ref="C425:C427"/>
    <mergeCell ref="D425:D427"/>
    <mergeCell ref="E425:E427"/>
    <mergeCell ref="O410:O412"/>
    <mergeCell ref="P410:P412"/>
    <mergeCell ref="F413:F415"/>
    <mergeCell ref="I413:I415"/>
    <mergeCell ref="F410:F412"/>
    <mergeCell ref="I410:I412"/>
    <mergeCell ref="P413:P415"/>
    <mergeCell ref="B407:B409"/>
    <mergeCell ref="C407:C409"/>
    <mergeCell ref="D407:D409"/>
    <mergeCell ref="E407:E409"/>
    <mergeCell ref="B410:B412"/>
    <mergeCell ref="C410:C412"/>
    <mergeCell ref="D410:D412"/>
    <mergeCell ref="E410:E412"/>
    <mergeCell ref="P416:P418"/>
    <mergeCell ref="I419:I421"/>
    <mergeCell ref="P419:P421"/>
    <mergeCell ref="O413:O415"/>
    <mergeCell ref="O416:O418"/>
    <mergeCell ref="O419:O421"/>
    <mergeCell ref="F416:F418"/>
    <mergeCell ref="I416:I418"/>
    <mergeCell ref="F419:F421"/>
    <mergeCell ref="B416:B418"/>
    <mergeCell ref="C416:C418"/>
    <mergeCell ref="D416:D418"/>
    <mergeCell ref="E416:E418"/>
    <mergeCell ref="B413:B415"/>
    <mergeCell ref="C413:C415"/>
    <mergeCell ref="D413:D415"/>
    <mergeCell ref="E413:E415"/>
    <mergeCell ref="O398:O400"/>
    <mergeCell ref="P398:P400"/>
    <mergeCell ref="F401:F403"/>
    <mergeCell ref="I401:I403"/>
    <mergeCell ref="F398:F400"/>
    <mergeCell ref="I398:I400"/>
    <mergeCell ref="P401:P403"/>
    <mergeCell ref="B395:B397"/>
    <mergeCell ref="C395:C397"/>
    <mergeCell ref="D395:D397"/>
    <mergeCell ref="E395:E397"/>
    <mergeCell ref="B398:B400"/>
    <mergeCell ref="C398:C400"/>
    <mergeCell ref="D398:D400"/>
    <mergeCell ref="E398:E400"/>
    <mergeCell ref="P404:P406"/>
    <mergeCell ref="I407:I409"/>
    <mergeCell ref="P407:P409"/>
    <mergeCell ref="O401:O403"/>
    <mergeCell ref="O404:O406"/>
    <mergeCell ref="O407:O409"/>
    <mergeCell ref="F404:F406"/>
    <mergeCell ref="I404:I406"/>
    <mergeCell ref="F407:F409"/>
    <mergeCell ref="B404:B406"/>
    <mergeCell ref="C404:C406"/>
    <mergeCell ref="D404:D406"/>
    <mergeCell ref="E404:E406"/>
    <mergeCell ref="B401:B403"/>
    <mergeCell ref="C401:C403"/>
    <mergeCell ref="D401:D403"/>
    <mergeCell ref="E401:E403"/>
    <mergeCell ref="O386:O388"/>
    <mergeCell ref="P386:P388"/>
    <mergeCell ref="F389:F391"/>
    <mergeCell ref="I389:I391"/>
    <mergeCell ref="F386:F388"/>
    <mergeCell ref="I386:I388"/>
    <mergeCell ref="P389:P391"/>
    <mergeCell ref="B383:B385"/>
    <mergeCell ref="C383:C385"/>
    <mergeCell ref="D383:D385"/>
    <mergeCell ref="E383:E385"/>
    <mergeCell ref="B386:B388"/>
    <mergeCell ref="C386:C388"/>
    <mergeCell ref="D386:D388"/>
    <mergeCell ref="E386:E388"/>
    <mergeCell ref="P392:P394"/>
    <mergeCell ref="I395:I397"/>
    <mergeCell ref="P395:P397"/>
    <mergeCell ref="O389:O391"/>
    <mergeCell ref="O392:O394"/>
    <mergeCell ref="O395:O397"/>
    <mergeCell ref="F392:F394"/>
    <mergeCell ref="I392:I394"/>
    <mergeCell ref="F395:F397"/>
    <mergeCell ref="B392:B394"/>
    <mergeCell ref="C392:C394"/>
    <mergeCell ref="D392:D394"/>
    <mergeCell ref="E392:E394"/>
    <mergeCell ref="B389:B391"/>
    <mergeCell ref="C389:C391"/>
    <mergeCell ref="D389:D391"/>
    <mergeCell ref="E389:E391"/>
    <mergeCell ref="O374:O376"/>
    <mergeCell ref="P374:P376"/>
    <mergeCell ref="F377:F379"/>
    <mergeCell ref="I377:I379"/>
    <mergeCell ref="F374:F376"/>
    <mergeCell ref="I374:I376"/>
    <mergeCell ref="P377:P379"/>
    <mergeCell ref="B371:B373"/>
    <mergeCell ref="C371:C373"/>
    <mergeCell ref="D371:D373"/>
    <mergeCell ref="E371:E373"/>
    <mergeCell ref="B374:B376"/>
    <mergeCell ref="C374:C376"/>
    <mergeCell ref="D374:D376"/>
    <mergeCell ref="E374:E376"/>
    <mergeCell ref="P380:P382"/>
    <mergeCell ref="I383:I385"/>
    <mergeCell ref="P383:P385"/>
    <mergeCell ref="O377:O379"/>
    <mergeCell ref="O380:O382"/>
    <mergeCell ref="O383:O385"/>
    <mergeCell ref="F380:F382"/>
    <mergeCell ref="I380:I382"/>
    <mergeCell ref="F383:F385"/>
    <mergeCell ref="B380:B382"/>
    <mergeCell ref="C380:C382"/>
    <mergeCell ref="D380:D382"/>
    <mergeCell ref="E380:E382"/>
    <mergeCell ref="B377:B379"/>
    <mergeCell ref="C377:C379"/>
    <mergeCell ref="D377:D379"/>
    <mergeCell ref="E377:E379"/>
    <mergeCell ref="O362:O364"/>
    <mergeCell ref="P362:P364"/>
    <mergeCell ref="F365:F367"/>
    <mergeCell ref="I365:I367"/>
    <mergeCell ref="F362:F364"/>
    <mergeCell ref="I362:I364"/>
    <mergeCell ref="P365:P367"/>
    <mergeCell ref="B359:B361"/>
    <mergeCell ref="C359:C361"/>
    <mergeCell ref="D359:D361"/>
    <mergeCell ref="E359:E361"/>
    <mergeCell ref="B362:B364"/>
    <mergeCell ref="C362:C364"/>
    <mergeCell ref="D362:D364"/>
    <mergeCell ref="E362:E364"/>
    <mergeCell ref="P368:P370"/>
    <mergeCell ref="I371:I373"/>
    <mergeCell ref="P371:P373"/>
    <mergeCell ref="O365:O367"/>
    <mergeCell ref="O368:O370"/>
    <mergeCell ref="O371:O373"/>
    <mergeCell ref="F368:F370"/>
    <mergeCell ref="I368:I370"/>
    <mergeCell ref="F371:F373"/>
    <mergeCell ref="B368:B370"/>
    <mergeCell ref="C368:C370"/>
    <mergeCell ref="D368:D370"/>
    <mergeCell ref="E368:E370"/>
    <mergeCell ref="B365:B367"/>
    <mergeCell ref="C365:C367"/>
    <mergeCell ref="D365:D367"/>
    <mergeCell ref="E365:E367"/>
    <mergeCell ref="O350:O352"/>
    <mergeCell ref="P350:P352"/>
    <mergeCell ref="F353:F355"/>
    <mergeCell ref="I353:I355"/>
    <mergeCell ref="F350:F352"/>
    <mergeCell ref="I350:I352"/>
    <mergeCell ref="P353:P355"/>
    <mergeCell ref="B347:B349"/>
    <mergeCell ref="C347:C349"/>
    <mergeCell ref="D347:D349"/>
    <mergeCell ref="E347:E349"/>
    <mergeCell ref="B350:B352"/>
    <mergeCell ref="C350:C352"/>
    <mergeCell ref="D350:D352"/>
    <mergeCell ref="E350:E352"/>
    <mergeCell ref="P356:P358"/>
    <mergeCell ref="I359:I361"/>
    <mergeCell ref="P359:P361"/>
    <mergeCell ref="O353:O355"/>
    <mergeCell ref="O356:O358"/>
    <mergeCell ref="O359:O361"/>
    <mergeCell ref="F356:F358"/>
    <mergeCell ref="I356:I358"/>
    <mergeCell ref="F359:F361"/>
    <mergeCell ref="B356:B358"/>
    <mergeCell ref="C356:C358"/>
    <mergeCell ref="D356:D358"/>
    <mergeCell ref="E356:E358"/>
    <mergeCell ref="B353:B355"/>
    <mergeCell ref="C353:C355"/>
    <mergeCell ref="D353:D355"/>
    <mergeCell ref="E353:E355"/>
    <mergeCell ref="O338:O340"/>
    <mergeCell ref="P338:P340"/>
    <mergeCell ref="F341:F343"/>
    <mergeCell ref="I341:I343"/>
    <mergeCell ref="F338:F340"/>
    <mergeCell ref="I338:I340"/>
    <mergeCell ref="P341:P343"/>
    <mergeCell ref="B335:B337"/>
    <mergeCell ref="C335:C337"/>
    <mergeCell ref="D335:D337"/>
    <mergeCell ref="E335:E337"/>
    <mergeCell ref="B338:B340"/>
    <mergeCell ref="C338:C340"/>
    <mergeCell ref="D338:D340"/>
    <mergeCell ref="E338:E340"/>
    <mergeCell ref="P344:P346"/>
    <mergeCell ref="I347:I349"/>
    <mergeCell ref="P347:P349"/>
    <mergeCell ref="O341:O343"/>
    <mergeCell ref="O344:O346"/>
    <mergeCell ref="O347:O349"/>
    <mergeCell ref="F344:F346"/>
    <mergeCell ref="I344:I346"/>
    <mergeCell ref="F347:F349"/>
    <mergeCell ref="B344:B346"/>
    <mergeCell ref="C344:C346"/>
    <mergeCell ref="D344:D346"/>
    <mergeCell ref="E344:E346"/>
    <mergeCell ref="B341:B343"/>
    <mergeCell ref="C341:C343"/>
    <mergeCell ref="D341:D343"/>
    <mergeCell ref="E341:E343"/>
    <mergeCell ref="O326:O328"/>
    <mergeCell ref="P326:P328"/>
    <mergeCell ref="F329:F331"/>
    <mergeCell ref="I329:I331"/>
    <mergeCell ref="F326:F328"/>
    <mergeCell ref="I326:I328"/>
    <mergeCell ref="P329:P331"/>
    <mergeCell ref="B323:B325"/>
    <mergeCell ref="C323:C325"/>
    <mergeCell ref="D323:D325"/>
    <mergeCell ref="E323:E325"/>
    <mergeCell ref="B326:B328"/>
    <mergeCell ref="C326:C328"/>
    <mergeCell ref="D326:D328"/>
    <mergeCell ref="E326:E328"/>
    <mergeCell ref="P332:P334"/>
    <mergeCell ref="I335:I337"/>
    <mergeCell ref="P335:P337"/>
    <mergeCell ref="O329:O331"/>
    <mergeCell ref="O332:O334"/>
    <mergeCell ref="O335:O337"/>
    <mergeCell ref="F332:F334"/>
    <mergeCell ref="I332:I334"/>
    <mergeCell ref="F335:F337"/>
    <mergeCell ref="B332:B334"/>
    <mergeCell ref="C332:C334"/>
    <mergeCell ref="D332:D334"/>
    <mergeCell ref="E332:E334"/>
    <mergeCell ref="B329:B331"/>
    <mergeCell ref="C329:C331"/>
    <mergeCell ref="D329:D331"/>
    <mergeCell ref="E329:E331"/>
    <mergeCell ref="O314:O316"/>
    <mergeCell ref="P314:P316"/>
    <mergeCell ref="F317:F319"/>
    <mergeCell ref="I317:I319"/>
    <mergeCell ref="F314:F316"/>
    <mergeCell ref="I314:I316"/>
    <mergeCell ref="P317:P319"/>
    <mergeCell ref="B311:B313"/>
    <mergeCell ref="C311:C313"/>
    <mergeCell ref="D311:D313"/>
    <mergeCell ref="E311:E313"/>
    <mergeCell ref="B314:B316"/>
    <mergeCell ref="C314:C316"/>
    <mergeCell ref="D314:D316"/>
    <mergeCell ref="E314:E316"/>
    <mergeCell ref="P320:P322"/>
    <mergeCell ref="I323:I325"/>
    <mergeCell ref="P323:P325"/>
    <mergeCell ref="O317:O319"/>
    <mergeCell ref="O320:O322"/>
    <mergeCell ref="O323:O325"/>
    <mergeCell ref="F320:F322"/>
    <mergeCell ref="I320:I322"/>
    <mergeCell ref="F323:F325"/>
    <mergeCell ref="B320:B322"/>
    <mergeCell ref="C320:C322"/>
    <mergeCell ref="D320:D322"/>
    <mergeCell ref="E320:E322"/>
    <mergeCell ref="B317:B319"/>
    <mergeCell ref="C317:C319"/>
    <mergeCell ref="D317:D319"/>
    <mergeCell ref="E317:E319"/>
    <mergeCell ref="O302:O304"/>
    <mergeCell ref="P302:P304"/>
    <mergeCell ref="F305:F307"/>
    <mergeCell ref="I305:I307"/>
    <mergeCell ref="F302:F304"/>
    <mergeCell ref="I302:I304"/>
    <mergeCell ref="P305:P307"/>
    <mergeCell ref="B299:B301"/>
    <mergeCell ref="C299:C301"/>
    <mergeCell ref="D299:D301"/>
    <mergeCell ref="E299:E301"/>
    <mergeCell ref="B302:B304"/>
    <mergeCell ref="C302:C304"/>
    <mergeCell ref="D302:D304"/>
    <mergeCell ref="E302:E304"/>
    <mergeCell ref="P308:P310"/>
    <mergeCell ref="I311:I313"/>
    <mergeCell ref="P311:P313"/>
    <mergeCell ref="O305:O307"/>
    <mergeCell ref="O308:O310"/>
    <mergeCell ref="O311:O313"/>
    <mergeCell ref="F308:F310"/>
    <mergeCell ref="I308:I310"/>
    <mergeCell ref="F311:F313"/>
    <mergeCell ref="B308:B310"/>
    <mergeCell ref="C308:C310"/>
    <mergeCell ref="D308:D310"/>
    <mergeCell ref="E308:E310"/>
    <mergeCell ref="B305:B307"/>
    <mergeCell ref="C305:C307"/>
    <mergeCell ref="D305:D307"/>
    <mergeCell ref="E305:E307"/>
    <mergeCell ref="O290:O292"/>
    <mergeCell ref="P290:P292"/>
    <mergeCell ref="F293:F295"/>
    <mergeCell ref="I293:I295"/>
    <mergeCell ref="F290:F292"/>
    <mergeCell ref="I290:I292"/>
    <mergeCell ref="P293:P295"/>
    <mergeCell ref="B287:B289"/>
    <mergeCell ref="C287:C289"/>
    <mergeCell ref="D287:D289"/>
    <mergeCell ref="E287:E289"/>
    <mergeCell ref="B290:B292"/>
    <mergeCell ref="C290:C292"/>
    <mergeCell ref="D290:D292"/>
    <mergeCell ref="E290:E292"/>
    <mergeCell ref="P296:P298"/>
    <mergeCell ref="I299:I301"/>
    <mergeCell ref="P299:P301"/>
    <mergeCell ref="O293:O295"/>
    <mergeCell ref="O296:O298"/>
    <mergeCell ref="O299:O301"/>
    <mergeCell ref="F296:F298"/>
    <mergeCell ref="I296:I298"/>
    <mergeCell ref="F299:F301"/>
    <mergeCell ref="B296:B298"/>
    <mergeCell ref="C296:C298"/>
    <mergeCell ref="D296:D298"/>
    <mergeCell ref="E296:E298"/>
    <mergeCell ref="B293:B295"/>
    <mergeCell ref="C293:C295"/>
    <mergeCell ref="D293:D295"/>
    <mergeCell ref="E293:E295"/>
    <mergeCell ref="O278:O280"/>
    <mergeCell ref="P278:P280"/>
    <mergeCell ref="F281:F283"/>
    <mergeCell ref="I281:I283"/>
    <mergeCell ref="F278:F280"/>
    <mergeCell ref="I278:I280"/>
    <mergeCell ref="P281:P283"/>
    <mergeCell ref="B275:B277"/>
    <mergeCell ref="C275:C277"/>
    <mergeCell ref="D275:D277"/>
    <mergeCell ref="E275:E277"/>
    <mergeCell ref="B278:B280"/>
    <mergeCell ref="C278:C280"/>
    <mergeCell ref="D278:D280"/>
    <mergeCell ref="E278:E280"/>
    <mergeCell ref="P284:P286"/>
    <mergeCell ref="I287:I289"/>
    <mergeCell ref="P287:P289"/>
    <mergeCell ref="O281:O283"/>
    <mergeCell ref="O284:O286"/>
    <mergeCell ref="O287:O289"/>
    <mergeCell ref="F284:F286"/>
    <mergeCell ref="I284:I286"/>
    <mergeCell ref="F287:F289"/>
    <mergeCell ref="B284:B286"/>
    <mergeCell ref="C284:C286"/>
    <mergeCell ref="D284:D286"/>
    <mergeCell ref="E284:E286"/>
    <mergeCell ref="B281:B283"/>
    <mergeCell ref="C281:C283"/>
    <mergeCell ref="D281:D283"/>
    <mergeCell ref="E281:E283"/>
    <mergeCell ref="O266:O268"/>
    <mergeCell ref="P266:P268"/>
    <mergeCell ref="F269:F271"/>
    <mergeCell ref="I269:I271"/>
    <mergeCell ref="F266:F268"/>
    <mergeCell ref="I266:I268"/>
    <mergeCell ref="P269:P271"/>
    <mergeCell ref="B263:B265"/>
    <mergeCell ref="C263:C265"/>
    <mergeCell ref="D263:D265"/>
    <mergeCell ref="E263:E265"/>
    <mergeCell ref="B266:B268"/>
    <mergeCell ref="C266:C268"/>
    <mergeCell ref="D266:D268"/>
    <mergeCell ref="E266:E268"/>
    <mergeCell ref="P272:P274"/>
    <mergeCell ref="I275:I277"/>
    <mergeCell ref="P275:P277"/>
    <mergeCell ref="O269:O271"/>
    <mergeCell ref="O272:O274"/>
    <mergeCell ref="O275:O277"/>
    <mergeCell ref="F272:F274"/>
    <mergeCell ref="I272:I274"/>
    <mergeCell ref="F275:F277"/>
    <mergeCell ref="B272:B274"/>
    <mergeCell ref="C272:C274"/>
    <mergeCell ref="D272:D274"/>
    <mergeCell ref="E272:E274"/>
    <mergeCell ref="B269:B271"/>
    <mergeCell ref="C269:C271"/>
    <mergeCell ref="D269:D271"/>
    <mergeCell ref="E269:E271"/>
    <mergeCell ref="O254:O256"/>
    <mergeCell ref="P254:P256"/>
    <mergeCell ref="F257:F259"/>
    <mergeCell ref="I257:I259"/>
    <mergeCell ref="F254:F256"/>
    <mergeCell ref="I254:I256"/>
    <mergeCell ref="P257:P259"/>
    <mergeCell ref="B251:B253"/>
    <mergeCell ref="C251:C253"/>
    <mergeCell ref="D251:D253"/>
    <mergeCell ref="E251:E253"/>
    <mergeCell ref="B254:B256"/>
    <mergeCell ref="C254:C256"/>
    <mergeCell ref="D254:D256"/>
    <mergeCell ref="E254:E256"/>
    <mergeCell ref="P260:P262"/>
    <mergeCell ref="I263:I265"/>
    <mergeCell ref="P263:P265"/>
    <mergeCell ref="O257:O259"/>
    <mergeCell ref="O260:O262"/>
    <mergeCell ref="O263:O265"/>
    <mergeCell ref="F260:F262"/>
    <mergeCell ref="I260:I262"/>
    <mergeCell ref="F263:F265"/>
    <mergeCell ref="B260:B262"/>
    <mergeCell ref="C260:C262"/>
    <mergeCell ref="D260:D262"/>
    <mergeCell ref="E260:E262"/>
    <mergeCell ref="B257:B259"/>
    <mergeCell ref="C257:C259"/>
    <mergeCell ref="D257:D259"/>
    <mergeCell ref="E257:E259"/>
    <mergeCell ref="O242:O244"/>
    <mergeCell ref="P242:P244"/>
    <mergeCell ref="F245:F247"/>
    <mergeCell ref="I245:I247"/>
    <mergeCell ref="F242:F244"/>
    <mergeCell ref="I242:I244"/>
    <mergeCell ref="P245:P247"/>
    <mergeCell ref="B239:B241"/>
    <mergeCell ref="C239:C241"/>
    <mergeCell ref="D239:D241"/>
    <mergeCell ref="E239:E241"/>
    <mergeCell ref="B242:B244"/>
    <mergeCell ref="C242:C244"/>
    <mergeCell ref="D242:D244"/>
    <mergeCell ref="E242:E244"/>
    <mergeCell ref="P248:P250"/>
    <mergeCell ref="I251:I253"/>
    <mergeCell ref="P251:P253"/>
    <mergeCell ref="O245:O247"/>
    <mergeCell ref="O248:O250"/>
    <mergeCell ref="O251:O253"/>
    <mergeCell ref="F248:F250"/>
    <mergeCell ref="I248:I250"/>
    <mergeCell ref="F251:F253"/>
    <mergeCell ref="B248:B250"/>
    <mergeCell ref="C248:C250"/>
    <mergeCell ref="D248:D250"/>
    <mergeCell ref="E248:E250"/>
    <mergeCell ref="B245:B247"/>
    <mergeCell ref="C245:C247"/>
    <mergeCell ref="D245:D247"/>
    <mergeCell ref="E245:E247"/>
    <mergeCell ref="O230:O232"/>
    <mergeCell ref="P230:P232"/>
    <mergeCell ref="F233:F235"/>
    <mergeCell ref="I233:I235"/>
    <mergeCell ref="F230:F232"/>
    <mergeCell ref="I230:I232"/>
    <mergeCell ref="P233:P235"/>
    <mergeCell ref="B227:B229"/>
    <mergeCell ref="C227:C229"/>
    <mergeCell ref="D227:D229"/>
    <mergeCell ref="E227:E229"/>
    <mergeCell ref="B230:B232"/>
    <mergeCell ref="C230:C232"/>
    <mergeCell ref="D230:D232"/>
    <mergeCell ref="E230:E232"/>
    <mergeCell ref="P236:P238"/>
    <mergeCell ref="I239:I241"/>
    <mergeCell ref="P239:P241"/>
    <mergeCell ref="O233:O235"/>
    <mergeCell ref="O236:O238"/>
    <mergeCell ref="O239:O241"/>
    <mergeCell ref="F236:F238"/>
    <mergeCell ref="I236:I238"/>
    <mergeCell ref="F239:F241"/>
    <mergeCell ref="B236:B238"/>
    <mergeCell ref="C236:C238"/>
    <mergeCell ref="D236:D238"/>
    <mergeCell ref="E236:E238"/>
    <mergeCell ref="B233:B235"/>
    <mergeCell ref="C233:C235"/>
    <mergeCell ref="D233:D235"/>
    <mergeCell ref="E233:E235"/>
    <mergeCell ref="O218:O220"/>
    <mergeCell ref="P218:P220"/>
    <mergeCell ref="F221:F223"/>
    <mergeCell ref="I221:I223"/>
    <mergeCell ref="F218:F220"/>
    <mergeCell ref="I218:I220"/>
    <mergeCell ref="P221:P223"/>
    <mergeCell ref="B215:B217"/>
    <mergeCell ref="C215:C217"/>
    <mergeCell ref="D215:D217"/>
    <mergeCell ref="E215:E217"/>
    <mergeCell ref="B218:B220"/>
    <mergeCell ref="C218:C220"/>
    <mergeCell ref="D218:D220"/>
    <mergeCell ref="E218:E220"/>
    <mergeCell ref="P224:P226"/>
    <mergeCell ref="I227:I229"/>
    <mergeCell ref="P227:P229"/>
    <mergeCell ref="O221:O223"/>
    <mergeCell ref="O224:O226"/>
    <mergeCell ref="O227:O229"/>
    <mergeCell ref="F224:F226"/>
    <mergeCell ref="I224:I226"/>
    <mergeCell ref="F227:F229"/>
    <mergeCell ref="B224:B226"/>
    <mergeCell ref="C224:C226"/>
    <mergeCell ref="D224:D226"/>
    <mergeCell ref="E224:E226"/>
    <mergeCell ref="B221:B223"/>
    <mergeCell ref="C221:C223"/>
    <mergeCell ref="D221:D223"/>
    <mergeCell ref="E221:E223"/>
    <mergeCell ref="O206:O208"/>
    <mergeCell ref="P206:P208"/>
    <mergeCell ref="F209:F211"/>
    <mergeCell ref="I209:I211"/>
    <mergeCell ref="F206:F208"/>
    <mergeCell ref="I206:I208"/>
    <mergeCell ref="P209:P211"/>
    <mergeCell ref="B203:B205"/>
    <mergeCell ref="C203:C205"/>
    <mergeCell ref="D203:D205"/>
    <mergeCell ref="E203:E205"/>
    <mergeCell ref="B206:B208"/>
    <mergeCell ref="C206:C208"/>
    <mergeCell ref="D206:D208"/>
    <mergeCell ref="E206:E208"/>
    <mergeCell ref="P212:P214"/>
    <mergeCell ref="I215:I217"/>
    <mergeCell ref="P215:P217"/>
    <mergeCell ref="O209:O211"/>
    <mergeCell ref="O212:O214"/>
    <mergeCell ref="O215:O217"/>
    <mergeCell ref="F212:F214"/>
    <mergeCell ref="I212:I214"/>
    <mergeCell ref="F215:F217"/>
    <mergeCell ref="B212:B214"/>
    <mergeCell ref="C212:C214"/>
    <mergeCell ref="D212:D214"/>
    <mergeCell ref="E212:E214"/>
    <mergeCell ref="B209:B211"/>
    <mergeCell ref="C209:C211"/>
    <mergeCell ref="D209:D211"/>
    <mergeCell ref="E209:E211"/>
    <mergeCell ref="O194:O196"/>
    <mergeCell ref="P194:P196"/>
    <mergeCell ref="F197:F199"/>
    <mergeCell ref="I197:I199"/>
    <mergeCell ref="F194:F196"/>
    <mergeCell ref="I194:I196"/>
    <mergeCell ref="P197:P199"/>
    <mergeCell ref="B191:B193"/>
    <mergeCell ref="C191:C193"/>
    <mergeCell ref="D191:D193"/>
    <mergeCell ref="E191:E193"/>
    <mergeCell ref="B194:B196"/>
    <mergeCell ref="C194:C196"/>
    <mergeCell ref="D194:D196"/>
    <mergeCell ref="E194:E196"/>
    <mergeCell ref="P200:P202"/>
    <mergeCell ref="I203:I205"/>
    <mergeCell ref="P203:P205"/>
    <mergeCell ref="O197:O199"/>
    <mergeCell ref="O200:O202"/>
    <mergeCell ref="O203:O205"/>
    <mergeCell ref="F200:F202"/>
    <mergeCell ref="I200:I202"/>
    <mergeCell ref="F203:F205"/>
    <mergeCell ref="B200:B202"/>
    <mergeCell ref="C200:C202"/>
    <mergeCell ref="D200:D202"/>
    <mergeCell ref="E200:E202"/>
    <mergeCell ref="B197:B199"/>
    <mergeCell ref="C197:C199"/>
    <mergeCell ref="D197:D199"/>
    <mergeCell ref="E197:E199"/>
    <mergeCell ref="O182:O184"/>
    <mergeCell ref="P182:P184"/>
    <mergeCell ref="F185:F187"/>
    <mergeCell ref="I185:I187"/>
    <mergeCell ref="F182:F184"/>
    <mergeCell ref="I182:I184"/>
    <mergeCell ref="P185:P187"/>
    <mergeCell ref="B179:B181"/>
    <mergeCell ref="C179:C181"/>
    <mergeCell ref="D179:D181"/>
    <mergeCell ref="E179:E181"/>
    <mergeCell ref="B182:B184"/>
    <mergeCell ref="C182:C184"/>
    <mergeCell ref="D182:D184"/>
    <mergeCell ref="E182:E184"/>
    <mergeCell ref="P188:P190"/>
    <mergeCell ref="I191:I193"/>
    <mergeCell ref="P191:P193"/>
    <mergeCell ref="O185:O187"/>
    <mergeCell ref="O188:O190"/>
    <mergeCell ref="O191:O193"/>
    <mergeCell ref="F188:F190"/>
    <mergeCell ref="I188:I190"/>
    <mergeCell ref="F191:F193"/>
    <mergeCell ref="B188:B190"/>
    <mergeCell ref="C188:C190"/>
    <mergeCell ref="D188:D190"/>
    <mergeCell ref="E188:E190"/>
    <mergeCell ref="B185:B187"/>
    <mergeCell ref="C185:C187"/>
    <mergeCell ref="D185:D187"/>
    <mergeCell ref="E185:E187"/>
    <mergeCell ref="O170:O172"/>
    <mergeCell ref="P170:P172"/>
    <mergeCell ref="F173:F175"/>
    <mergeCell ref="I173:I175"/>
    <mergeCell ref="F170:F172"/>
    <mergeCell ref="I170:I172"/>
    <mergeCell ref="P173:P175"/>
    <mergeCell ref="B167:B169"/>
    <mergeCell ref="C167:C169"/>
    <mergeCell ref="D167:D169"/>
    <mergeCell ref="E167:E169"/>
    <mergeCell ref="B170:B172"/>
    <mergeCell ref="C170:C172"/>
    <mergeCell ref="D170:D172"/>
    <mergeCell ref="E170:E172"/>
    <mergeCell ref="P176:P178"/>
    <mergeCell ref="I179:I181"/>
    <mergeCell ref="P179:P181"/>
    <mergeCell ref="O173:O175"/>
    <mergeCell ref="O176:O178"/>
    <mergeCell ref="O179:O181"/>
    <mergeCell ref="F176:F178"/>
    <mergeCell ref="I176:I178"/>
    <mergeCell ref="F179:F181"/>
    <mergeCell ref="B176:B178"/>
    <mergeCell ref="C176:C178"/>
    <mergeCell ref="D176:D178"/>
    <mergeCell ref="E176:E178"/>
    <mergeCell ref="B173:B175"/>
    <mergeCell ref="C173:C175"/>
    <mergeCell ref="D173:D175"/>
    <mergeCell ref="E173:E175"/>
    <mergeCell ref="O158:O160"/>
    <mergeCell ref="P158:P160"/>
    <mergeCell ref="F161:F163"/>
    <mergeCell ref="I161:I163"/>
    <mergeCell ref="F158:F160"/>
    <mergeCell ref="I158:I160"/>
    <mergeCell ref="P161:P163"/>
    <mergeCell ref="B155:B157"/>
    <mergeCell ref="C155:C157"/>
    <mergeCell ref="D155:D157"/>
    <mergeCell ref="E155:E157"/>
    <mergeCell ref="B158:B160"/>
    <mergeCell ref="C158:C160"/>
    <mergeCell ref="D158:D160"/>
    <mergeCell ref="E158:E160"/>
    <mergeCell ref="P164:P166"/>
    <mergeCell ref="I167:I169"/>
    <mergeCell ref="P167:P169"/>
    <mergeCell ref="O161:O163"/>
    <mergeCell ref="O164:O166"/>
    <mergeCell ref="O167:O169"/>
    <mergeCell ref="F164:F166"/>
    <mergeCell ref="I164:I166"/>
    <mergeCell ref="F167:F169"/>
    <mergeCell ref="B164:B166"/>
    <mergeCell ref="C164:C166"/>
    <mergeCell ref="D164:D166"/>
    <mergeCell ref="E164:E166"/>
    <mergeCell ref="B161:B163"/>
    <mergeCell ref="C161:C163"/>
    <mergeCell ref="D161:D163"/>
    <mergeCell ref="E161:E163"/>
    <mergeCell ref="P152:P154"/>
    <mergeCell ref="I155:I157"/>
    <mergeCell ref="P155:P157"/>
    <mergeCell ref="O149:O151"/>
    <mergeCell ref="O152:O154"/>
    <mergeCell ref="O155:O157"/>
    <mergeCell ref="P149:P151"/>
    <mergeCell ref="F155:F157"/>
    <mergeCell ref="B146:B148"/>
    <mergeCell ref="C146:C148"/>
    <mergeCell ref="D149:D151"/>
    <mergeCell ref="E149:E151"/>
    <mergeCell ref="F152:F154"/>
    <mergeCell ref="I152:I154"/>
    <mergeCell ref="B152:B154"/>
    <mergeCell ref="C152:C154"/>
    <mergeCell ref="D152:D154"/>
    <mergeCell ref="E152:E154"/>
    <mergeCell ref="B149:B151"/>
    <mergeCell ref="C149:C151"/>
    <mergeCell ref="D146:D148"/>
    <mergeCell ref="E146:E148"/>
    <mergeCell ref="P146:P148"/>
    <mergeCell ref="F149:F151"/>
    <mergeCell ref="I149:I151"/>
    <mergeCell ref="F146:F148"/>
    <mergeCell ref="I146:I148"/>
    <mergeCell ref="B143:B145"/>
    <mergeCell ref="C143:C145"/>
    <mergeCell ref="D143:D145"/>
    <mergeCell ref="E143:E145"/>
    <mergeCell ref="B137:B139"/>
    <mergeCell ref="C137:C139"/>
    <mergeCell ref="D137:D139"/>
    <mergeCell ref="E137:E139"/>
    <mergeCell ref="F134:F136"/>
    <mergeCell ref="I134:I136"/>
    <mergeCell ref="H134:H136"/>
    <mergeCell ref="H137:H139"/>
    <mergeCell ref="O131:O133"/>
    <mergeCell ref="O134:O136"/>
    <mergeCell ref="O146:O148"/>
    <mergeCell ref="P137:P139"/>
    <mergeCell ref="P140:P142"/>
    <mergeCell ref="I143:I145"/>
    <mergeCell ref="P143:P145"/>
    <mergeCell ref="O137:O139"/>
    <mergeCell ref="O140:O142"/>
    <mergeCell ref="O143:O145"/>
    <mergeCell ref="F140:F142"/>
    <mergeCell ref="I140:I142"/>
    <mergeCell ref="H140:H142"/>
    <mergeCell ref="F137:F139"/>
    <mergeCell ref="I137:I139"/>
    <mergeCell ref="F143:F145"/>
    <mergeCell ref="P134:P136"/>
    <mergeCell ref="P131:P133"/>
    <mergeCell ref="B131:B133"/>
    <mergeCell ref="C131:C133"/>
    <mergeCell ref="D131:D133"/>
    <mergeCell ref="E131:E133"/>
    <mergeCell ref="B134:B136"/>
    <mergeCell ref="C134:C136"/>
    <mergeCell ref="D134:D136"/>
    <mergeCell ref="E134:E136"/>
    <mergeCell ref="F131:F133"/>
    <mergeCell ref="I131:I133"/>
    <mergeCell ref="F128:F130"/>
    <mergeCell ref="I128:I130"/>
    <mergeCell ref="H131:H133"/>
    <mergeCell ref="H128:H130"/>
    <mergeCell ref="B140:B142"/>
    <mergeCell ref="C140:C142"/>
    <mergeCell ref="D140:D142"/>
    <mergeCell ref="E140:E142"/>
    <mergeCell ref="O125:O127"/>
    <mergeCell ref="O128:O130"/>
    <mergeCell ref="J140:J142"/>
    <mergeCell ref="M140:M142"/>
    <mergeCell ref="N140:N142"/>
    <mergeCell ref="K140:K142"/>
    <mergeCell ref="L140:L142"/>
    <mergeCell ref="P128:P130"/>
    <mergeCell ref="P125:P127"/>
    <mergeCell ref="B125:B127"/>
    <mergeCell ref="C125:C127"/>
    <mergeCell ref="D125:D127"/>
    <mergeCell ref="E125:E127"/>
    <mergeCell ref="B128:B130"/>
    <mergeCell ref="C128:C130"/>
    <mergeCell ref="D128:D130"/>
    <mergeCell ref="E128:E130"/>
    <mergeCell ref="F125:F127"/>
    <mergeCell ref="I125:I127"/>
    <mergeCell ref="F122:F124"/>
    <mergeCell ref="I122:I124"/>
    <mergeCell ref="H125:H127"/>
    <mergeCell ref="H122:H124"/>
    <mergeCell ref="O119:O121"/>
    <mergeCell ref="O122:O124"/>
    <mergeCell ref="P122:P124"/>
    <mergeCell ref="P119:P121"/>
    <mergeCell ref="B119:B121"/>
    <mergeCell ref="C119:C121"/>
    <mergeCell ref="D119:D121"/>
    <mergeCell ref="E119:E121"/>
    <mergeCell ref="B122:B124"/>
    <mergeCell ref="C122:C124"/>
    <mergeCell ref="D122:D124"/>
    <mergeCell ref="E122:E124"/>
    <mergeCell ref="F119:F121"/>
    <mergeCell ref="I119:I121"/>
    <mergeCell ref="J119:J121"/>
    <mergeCell ref="M119:M121"/>
    <mergeCell ref="F116:F118"/>
    <mergeCell ref="I116:I118"/>
    <mergeCell ref="H119:H121"/>
    <mergeCell ref="H116:H118"/>
    <mergeCell ref="O113:O115"/>
    <mergeCell ref="O116:O118"/>
    <mergeCell ref="P116:P118"/>
    <mergeCell ref="P113:P115"/>
    <mergeCell ref="B113:B115"/>
    <mergeCell ref="C113:C115"/>
    <mergeCell ref="D113:D115"/>
    <mergeCell ref="E113:E115"/>
    <mergeCell ref="B116:B118"/>
    <mergeCell ref="C116:C118"/>
    <mergeCell ref="D116:D118"/>
    <mergeCell ref="E116:E118"/>
    <mergeCell ref="F113:F115"/>
    <mergeCell ref="I113:I115"/>
    <mergeCell ref="J113:J115"/>
    <mergeCell ref="M113:M115"/>
    <mergeCell ref="N113:N115"/>
    <mergeCell ref="J116:J118"/>
    <mergeCell ref="M116:M118"/>
    <mergeCell ref="N116:N118"/>
    <mergeCell ref="N119:N121"/>
    <mergeCell ref="K113:K115"/>
    <mergeCell ref="L113:L115"/>
    <mergeCell ref="K116:K118"/>
    <mergeCell ref="L116:L118"/>
    <mergeCell ref="K119:K121"/>
    <mergeCell ref="L119:L121"/>
    <mergeCell ref="F110:F112"/>
    <mergeCell ref="I110:I112"/>
    <mergeCell ref="H113:H115"/>
    <mergeCell ref="H110:H112"/>
    <mergeCell ref="O107:O109"/>
    <mergeCell ref="O110:O112"/>
    <mergeCell ref="P110:P112"/>
    <mergeCell ref="P107:P109"/>
    <mergeCell ref="B107:B109"/>
    <mergeCell ref="C107:C109"/>
    <mergeCell ref="D107:D109"/>
    <mergeCell ref="E107:E109"/>
    <mergeCell ref="B110:B112"/>
    <mergeCell ref="C110:C112"/>
    <mergeCell ref="D110:D112"/>
    <mergeCell ref="E110:E112"/>
    <mergeCell ref="F107:F109"/>
    <mergeCell ref="I107:I109"/>
    <mergeCell ref="J107:J109"/>
    <mergeCell ref="M107:M109"/>
    <mergeCell ref="N107:N109"/>
    <mergeCell ref="J110:J112"/>
    <mergeCell ref="M110:M112"/>
    <mergeCell ref="N110:N112"/>
    <mergeCell ref="K107:K109"/>
    <mergeCell ref="L107:L109"/>
    <mergeCell ref="K110:K112"/>
    <mergeCell ref="L110:L112"/>
    <mergeCell ref="F104:F106"/>
    <mergeCell ref="I104:I106"/>
    <mergeCell ref="H107:H109"/>
    <mergeCell ref="H104:H106"/>
    <mergeCell ref="O101:O103"/>
    <mergeCell ref="O104:O106"/>
    <mergeCell ref="P104:P106"/>
    <mergeCell ref="P101:P103"/>
    <mergeCell ref="B101:B103"/>
    <mergeCell ref="C101:C103"/>
    <mergeCell ref="D101:D103"/>
    <mergeCell ref="E101:E103"/>
    <mergeCell ref="B104:B106"/>
    <mergeCell ref="C104:C106"/>
    <mergeCell ref="D104:D106"/>
    <mergeCell ref="E104:E106"/>
    <mergeCell ref="F101:F103"/>
    <mergeCell ref="I101:I103"/>
    <mergeCell ref="J101:J103"/>
    <mergeCell ref="M101:M103"/>
    <mergeCell ref="N101:N103"/>
    <mergeCell ref="J104:J106"/>
    <mergeCell ref="M104:M106"/>
    <mergeCell ref="N104:N106"/>
    <mergeCell ref="K101:K103"/>
    <mergeCell ref="L101:L103"/>
    <mergeCell ref="K104:K106"/>
    <mergeCell ref="L104:L106"/>
    <mergeCell ref="F98:F100"/>
    <mergeCell ref="I98:I100"/>
    <mergeCell ref="H101:H103"/>
    <mergeCell ref="H98:H100"/>
    <mergeCell ref="O95:O97"/>
    <mergeCell ref="O98:O100"/>
    <mergeCell ref="P98:P100"/>
    <mergeCell ref="P95:P97"/>
    <mergeCell ref="B95:B97"/>
    <mergeCell ref="C95:C97"/>
    <mergeCell ref="D95:D97"/>
    <mergeCell ref="E95:E97"/>
    <mergeCell ref="B98:B100"/>
    <mergeCell ref="C98:C100"/>
    <mergeCell ref="D98:D100"/>
    <mergeCell ref="E98:E100"/>
    <mergeCell ref="F95:F97"/>
    <mergeCell ref="I95:I97"/>
    <mergeCell ref="J95:J97"/>
    <mergeCell ref="M95:M97"/>
    <mergeCell ref="N95:N97"/>
    <mergeCell ref="J98:J100"/>
    <mergeCell ref="M98:M100"/>
    <mergeCell ref="N98:N100"/>
    <mergeCell ref="K95:K97"/>
    <mergeCell ref="L95:L97"/>
    <mergeCell ref="K98:K100"/>
    <mergeCell ref="L98:L100"/>
    <mergeCell ref="F92:F94"/>
    <mergeCell ref="I92:I94"/>
    <mergeCell ref="H95:H97"/>
    <mergeCell ref="H92:H94"/>
    <mergeCell ref="O89:O91"/>
    <mergeCell ref="O92:O94"/>
    <mergeCell ref="P92:P94"/>
    <mergeCell ref="P89:P91"/>
    <mergeCell ref="B89:B91"/>
    <mergeCell ref="C89:C91"/>
    <mergeCell ref="D89:D91"/>
    <mergeCell ref="E89:E91"/>
    <mergeCell ref="B92:B94"/>
    <mergeCell ref="C92:C94"/>
    <mergeCell ref="D92:D94"/>
    <mergeCell ref="E92:E94"/>
    <mergeCell ref="F89:F91"/>
    <mergeCell ref="I89:I91"/>
    <mergeCell ref="J89:J91"/>
    <mergeCell ref="M89:M91"/>
    <mergeCell ref="N89:N91"/>
    <mergeCell ref="J92:J94"/>
    <mergeCell ref="M92:M94"/>
    <mergeCell ref="N92:N94"/>
    <mergeCell ref="K89:K91"/>
    <mergeCell ref="L89:L91"/>
    <mergeCell ref="K92:K94"/>
    <mergeCell ref="L92:L94"/>
    <mergeCell ref="F86:F88"/>
    <mergeCell ref="I86:I88"/>
    <mergeCell ref="H89:H91"/>
    <mergeCell ref="H86:H88"/>
    <mergeCell ref="O83:O85"/>
    <mergeCell ref="O86:O88"/>
    <mergeCell ref="P86:P88"/>
    <mergeCell ref="P83:P85"/>
    <mergeCell ref="B83:B85"/>
    <mergeCell ref="C83:C85"/>
    <mergeCell ref="D83:D85"/>
    <mergeCell ref="E83:E85"/>
    <mergeCell ref="B86:B88"/>
    <mergeCell ref="C86:C88"/>
    <mergeCell ref="D86:D88"/>
    <mergeCell ref="E86:E88"/>
    <mergeCell ref="F83:F85"/>
    <mergeCell ref="I83:I85"/>
    <mergeCell ref="J83:J85"/>
    <mergeCell ref="M83:M85"/>
    <mergeCell ref="N83:N85"/>
    <mergeCell ref="J86:J88"/>
    <mergeCell ref="M86:M88"/>
    <mergeCell ref="N86:N88"/>
    <mergeCell ref="K83:K85"/>
    <mergeCell ref="L83:L85"/>
    <mergeCell ref="K86:K88"/>
    <mergeCell ref="L86:L88"/>
    <mergeCell ref="F80:F82"/>
    <mergeCell ref="I80:I82"/>
    <mergeCell ref="H83:H85"/>
    <mergeCell ref="H80:H82"/>
    <mergeCell ref="O77:O79"/>
    <mergeCell ref="O80:O82"/>
    <mergeCell ref="P80:P82"/>
    <mergeCell ref="P77:P79"/>
    <mergeCell ref="B77:B79"/>
    <mergeCell ref="C77:C79"/>
    <mergeCell ref="D77:D79"/>
    <mergeCell ref="E77:E79"/>
    <mergeCell ref="B80:B82"/>
    <mergeCell ref="C80:C82"/>
    <mergeCell ref="D80:D82"/>
    <mergeCell ref="E80:E82"/>
    <mergeCell ref="F77:F79"/>
    <mergeCell ref="I77:I79"/>
    <mergeCell ref="J77:J79"/>
    <mergeCell ref="M77:M79"/>
    <mergeCell ref="N77:N79"/>
    <mergeCell ref="J80:J82"/>
    <mergeCell ref="M80:M82"/>
    <mergeCell ref="N80:N82"/>
    <mergeCell ref="K77:K79"/>
    <mergeCell ref="L77:L79"/>
    <mergeCell ref="K80:K82"/>
    <mergeCell ref="L80:L82"/>
    <mergeCell ref="F74:F76"/>
    <mergeCell ref="I74:I76"/>
    <mergeCell ref="H77:H79"/>
    <mergeCell ref="H74:H76"/>
    <mergeCell ref="O71:O73"/>
    <mergeCell ref="O74:O76"/>
    <mergeCell ref="P74:P76"/>
    <mergeCell ref="P71:P73"/>
    <mergeCell ref="B71:B73"/>
    <mergeCell ref="C71:C73"/>
    <mergeCell ref="D71:D73"/>
    <mergeCell ref="E71:E73"/>
    <mergeCell ref="B74:B76"/>
    <mergeCell ref="C74:C76"/>
    <mergeCell ref="D74:D76"/>
    <mergeCell ref="E74:E76"/>
    <mergeCell ref="F71:F73"/>
    <mergeCell ref="I71:I73"/>
    <mergeCell ref="F68:F70"/>
    <mergeCell ref="I68:I70"/>
    <mergeCell ref="H71:H73"/>
    <mergeCell ref="H68:H70"/>
    <mergeCell ref="O65:O67"/>
    <mergeCell ref="O68:O70"/>
    <mergeCell ref="P68:P70"/>
    <mergeCell ref="P65:P67"/>
    <mergeCell ref="B65:B67"/>
    <mergeCell ref="C65:C67"/>
    <mergeCell ref="D65:D67"/>
    <mergeCell ref="E65:E67"/>
    <mergeCell ref="B68:B70"/>
    <mergeCell ref="C68:C70"/>
    <mergeCell ref="D68:D70"/>
    <mergeCell ref="E68:E70"/>
    <mergeCell ref="F65:F67"/>
    <mergeCell ref="I65:I67"/>
    <mergeCell ref="F62:F64"/>
    <mergeCell ref="I62:I64"/>
    <mergeCell ref="H65:H67"/>
    <mergeCell ref="H62:H64"/>
    <mergeCell ref="B50:B52"/>
    <mergeCell ref="C50:C52"/>
    <mergeCell ref="D50:D52"/>
    <mergeCell ref="E50:E52"/>
    <mergeCell ref="O59:O61"/>
    <mergeCell ref="O62:O64"/>
    <mergeCell ref="P62:P64"/>
    <mergeCell ref="P59:P61"/>
    <mergeCell ref="B59:B61"/>
    <mergeCell ref="C59:C61"/>
    <mergeCell ref="D59:D61"/>
    <mergeCell ref="E59:E61"/>
    <mergeCell ref="B62:B64"/>
    <mergeCell ref="C62:C64"/>
    <mergeCell ref="D62:D64"/>
    <mergeCell ref="E62:E64"/>
    <mergeCell ref="F59:F61"/>
    <mergeCell ref="I59:I61"/>
    <mergeCell ref="F56:F58"/>
    <mergeCell ref="I56:I58"/>
    <mergeCell ref="H59:H61"/>
    <mergeCell ref="H56:H58"/>
    <mergeCell ref="O53:O55"/>
    <mergeCell ref="O56:O58"/>
    <mergeCell ref="P56:P58"/>
    <mergeCell ref="P53:P55"/>
    <mergeCell ref="B53:B55"/>
    <mergeCell ref="C53:C55"/>
    <mergeCell ref="B35:B37"/>
    <mergeCell ref="C35:C37"/>
    <mergeCell ref="D35:D37"/>
    <mergeCell ref="B32:B34"/>
    <mergeCell ref="D32:D34"/>
    <mergeCell ref="E32:E34"/>
    <mergeCell ref="D53:D55"/>
    <mergeCell ref="E53:E55"/>
    <mergeCell ref="B56:B58"/>
    <mergeCell ref="C56:C58"/>
    <mergeCell ref="D56:D58"/>
    <mergeCell ref="E56:E58"/>
    <mergeCell ref="P50:P52"/>
    <mergeCell ref="P47:P49"/>
    <mergeCell ref="F53:F55"/>
    <mergeCell ref="I53:I55"/>
    <mergeCell ref="F50:F52"/>
    <mergeCell ref="I50:I52"/>
    <mergeCell ref="H53:H55"/>
    <mergeCell ref="H50:H52"/>
    <mergeCell ref="B47:B49"/>
    <mergeCell ref="C47:C49"/>
    <mergeCell ref="D47:D49"/>
    <mergeCell ref="E47:E49"/>
    <mergeCell ref="J32:J34"/>
    <mergeCell ref="M32:M34"/>
    <mergeCell ref="N32:N34"/>
    <mergeCell ref="J35:J37"/>
    <mergeCell ref="M35:M37"/>
    <mergeCell ref="N35:N37"/>
    <mergeCell ref="J38:J40"/>
    <mergeCell ref="J41:J43"/>
    <mergeCell ref="B38:B40"/>
    <mergeCell ref="F47:F49"/>
    <mergeCell ref="I47:I49"/>
    <mergeCell ref="F44:F46"/>
    <mergeCell ref="I44:I46"/>
    <mergeCell ref="H47:H49"/>
    <mergeCell ref="H44:H46"/>
    <mergeCell ref="C41:C43"/>
    <mergeCell ref="D41:D43"/>
    <mergeCell ref="E41:E43"/>
    <mergeCell ref="O44:O46"/>
    <mergeCell ref="O29:O31"/>
    <mergeCell ref="P44:P46"/>
    <mergeCell ref="P41:P43"/>
    <mergeCell ref="F41:F43"/>
    <mergeCell ref="P38:P40"/>
    <mergeCell ref="P35:P37"/>
    <mergeCell ref="O35:O37"/>
    <mergeCell ref="O32:O34"/>
    <mergeCell ref="I41:I43"/>
    <mergeCell ref="F38:F40"/>
    <mergeCell ref="I38:I40"/>
    <mergeCell ref="H41:H43"/>
    <mergeCell ref="H38:H40"/>
    <mergeCell ref="F35:F37"/>
    <mergeCell ref="O41:O43"/>
    <mergeCell ref="B44:B46"/>
    <mergeCell ref="C44:C46"/>
    <mergeCell ref="D44:D46"/>
    <mergeCell ref="E44:E46"/>
    <mergeCell ref="P29:P31"/>
    <mergeCell ref="B41:B43"/>
    <mergeCell ref="E29:E31"/>
    <mergeCell ref="C38:C40"/>
    <mergeCell ref="D38:D40"/>
    <mergeCell ref="E38:E40"/>
    <mergeCell ref="H29:H31"/>
    <mergeCell ref="H32:H34"/>
    <mergeCell ref="I35:I37"/>
    <mergeCell ref="F32:F34"/>
    <mergeCell ref="I32:I34"/>
    <mergeCell ref="H35:H37"/>
    <mergeCell ref="C29:C31"/>
    <mergeCell ref="O26:O28"/>
    <mergeCell ref="C26:C28"/>
    <mergeCell ref="D26:D28"/>
    <mergeCell ref="E26:E28"/>
    <mergeCell ref="F26:F28"/>
    <mergeCell ref="P32:P34"/>
    <mergeCell ref="F29:F31"/>
    <mergeCell ref="O38:O40"/>
    <mergeCell ref="D29:D31"/>
    <mergeCell ref="J29:J31"/>
    <mergeCell ref="M29:M31"/>
    <mergeCell ref="N29:N31"/>
    <mergeCell ref="M38:M40"/>
    <mergeCell ref="N38:N40"/>
    <mergeCell ref="P26:P28"/>
    <mergeCell ref="E35:E37"/>
    <mergeCell ref="K26:K28"/>
    <mergeCell ref="L26:L28"/>
    <mergeCell ref="K29:K31"/>
    <mergeCell ref="L29:L31"/>
    <mergeCell ref="K32:K34"/>
    <mergeCell ref="H14:H16"/>
    <mergeCell ref="D14:D16"/>
    <mergeCell ref="D17:D19"/>
    <mergeCell ref="E17:E19"/>
    <mergeCell ref="C14:C16"/>
    <mergeCell ref="B14:B16"/>
    <mergeCell ref="B17:B19"/>
    <mergeCell ref="C17:C19"/>
    <mergeCell ref="B26:B28"/>
    <mergeCell ref="I20:I22"/>
    <mergeCell ref="H20:H22"/>
    <mergeCell ref="F20:F22"/>
    <mergeCell ref="F17:F19"/>
    <mergeCell ref="B20:B22"/>
    <mergeCell ref="C20:C22"/>
    <mergeCell ref="D20:D22"/>
    <mergeCell ref="E20:E22"/>
    <mergeCell ref="B8:B11"/>
    <mergeCell ref="C8:C11"/>
    <mergeCell ref="D8:D11"/>
    <mergeCell ref="E8:E11"/>
    <mergeCell ref="F8:F11"/>
    <mergeCell ref="G8:G11"/>
    <mergeCell ref="H8:H11"/>
    <mergeCell ref="I8:I11"/>
    <mergeCell ref="C6:H6"/>
    <mergeCell ref="C5:H5"/>
    <mergeCell ref="O47:O49"/>
    <mergeCell ref="O50:O52"/>
    <mergeCell ref="B23:B25"/>
    <mergeCell ref="C23:C25"/>
    <mergeCell ref="D23:D25"/>
    <mergeCell ref="E23:E25"/>
    <mergeCell ref="B29:B31"/>
    <mergeCell ref="I26:I28"/>
    <mergeCell ref="H23:H25"/>
    <mergeCell ref="F23:F25"/>
    <mergeCell ref="I23:I25"/>
    <mergeCell ref="H17:H19"/>
    <mergeCell ref="O23:O25"/>
    <mergeCell ref="O14:O16"/>
    <mergeCell ref="I29:I31"/>
    <mergeCell ref="O17:O19"/>
    <mergeCell ref="I14:I16"/>
    <mergeCell ref="I17:I19"/>
    <mergeCell ref="H26:H28"/>
    <mergeCell ref="C32:C34"/>
    <mergeCell ref="E14:E16"/>
    <mergeCell ref="F14:F16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42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pageSetUpPr fitToPage="1"/>
  </sheetPr>
  <dimension ref="A1:N67"/>
  <sheetViews>
    <sheetView tabSelected="1" topLeftCell="A13" zoomScale="90" zoomScaleNormal="90" workbookViewId="0">
      <selection activeCell="B34" sqref="B34"/>
    </sheetView>
  </sheetViews>
  <sheetFormatPr defaultRowHeight="14.25"/>
  <cols>
    <col min="1" max="1" width="3.77734375" style="183" customWidth="1"/>
    <col min="2" max="2" width="111.77734375" style="183" customWidth="1"/>
    <col min="3" max="3" width="10.77734375" style="183" customWidth="1"/>
    <col min="4" max="16384" width="8.88671875" style="183"/>
  </cols>
  <sheetData>
    <row r="1" spans="1:14" ht="16.5" thickBot="1">
      <c r="A1" s="182"/>
      <c r="B1" s="403"/>
    </row>
    <row r="2" spans="1:14" ht="20.100000000000001" customHeight="1" thickTop="1">
      <c r="A2" s="381" t="str">
        <f>'Tab.G1.1-4'!$B$8</f>
        <v>LP</v>
      </c>
      <c r="B2" s="378" t="s">
        <v>1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</row>
    <row r="3" spans="1:14" ht="20.100000000000001" customHeight="1">
      <c r="A3" s="379">
        <v>1</v>
      </c>
      <c r="B3" s="402" t="str">
        <f>'Tab.G1.1-4'!$B$7</f>
        <v>Tabela G1.1. Wykonane nakłady inwestycyjne w zakresie dystrybucji paliw gazowych</v>
      </c>
      <c r="C3" s="34"/>
    </row>
    <row r="4" spans="1:14" ht="20.100000000000001" customHeight="1">
      <c r="A4" s="379">
        <f>SUM(A3,1)</f>
        <v>2</v>
      </c>
      <c r="B4" s="402" t="str">
        <f>'Tab.G1.1-4'!$B$33</f>
        <v>Tabela G1.2. Struktura wykonanych nakładów inwestycyjnych w zakresie dystrybucji paliw gazowych</v>
      </c>
      <c r="C4" s="34"/>
    </row>
    <row r="5" spans="1:14" ht="20.100000000000001" customHeight="1">
      <c r="A5" s="379">
        <f t="shared" ref="A5:A39" si="0">SUM(A4,1)</f>
        <v>3</v>
      </c>
      <c r="B5" s="402" t="str">
        <f>'Tab.G1.1-4'!$B$59</f>
        <v>Tabela G1.3. Nakłady w rozbiciu na poszczególne rodzaje paliw gazowych</v>
      </c>
      <c r="C5" s="34"/>
    </row>
    <row r="6" spans="1:14" ht="20.100000000000001" customHeight="1">
      <c r="A6" s="379">
        <f>SUM(A5,1)</f>
        <v>4</v>
      </c>
      <c r="B6" s="402" t="str">
        <f>'Tab.G2.1-3'!$B$6</f>
        <v>Tabela G2.1. Poniesione nakłady na przyłączenia nowych odbiorców (sieci i przyłącza)</v>
      </c>
      <c r="C6" s="34"/>
    </row>
    <row r="7" spans="1:14" ht="20.100000000000001" customHeight="1">
      <c r="A7" s="379">
        <f t="shared" si="0"/>
        <v>5</v>
      </c>
      <c r="B7" s="402" t="str">
        <f>'Tab.G2.1-3'!$B$68</f>
        <v>Tabela G2.2. Zakres rzeczowy wykonanych nakładów na przyłączenia nowych odbiorców (sieci i przyłącza)</v>
      </c>
      <c r="C7" s="34"/>
    </row>
    <row r="8" spans="1:14" ht="20.100000000000001" customHeight="1">
      <c r="A8" s="379">
        <f t="shared" si="0"/>
        <v>6</v>
      </c>
      <c r="B8" s="402" t="str">
        <f>'Tab.G2.1-3'!$B$130</f>
        <v>Tabela G2.3. Jednostkowe nakłady na przyłączenia nowych odbiorców (sieci i przyłącza)</v>
      </c>
      <c r="C8" s="34"/>
    </row>
    <row r="9" spans="1:14" ht="20.100000000000001" customHeight="1">
      <c r="A9" s="379">
        <f>SUM(A8,1)</f>
        <v>7</v>
      </c>
      <c r="B9" s="402" t="str">
        <f>'Tab.G3.1-5'!$B$10</f>
        <v>Tabela G3.1. Nakłady na przyłączenia nowych odbiorców w rozbiciu na grupy przyłączeniowe</v>
      </c>
      <c r="C9" s="34"/>
    </row>
    <row r="10" spans="1:14" ht="20.100000000000001" customHeight="1">
      <c r="A10" s="379">
        <f t="shared" si="0"/>
        <v>8</v>
      </c>
      <c r="B10" s="402" t="str">
        <f>'Tab.G3.1-5'!$B$21</f>
        <v>Tabela G3.2. Nakłady na przyłącza dla nowych odbiorców w rozbiciu na grupy przyłączeniowe</v>
      </c>
      <c r="C10" s="34"/>
    </row>
    <row r="11" spans="1:14" ht="20.100000000000001" customHeight="1">
      <c r="A11" s="379">
        <f t="shared" si="0"/>
        <v>9</v>
      </c>
      <c r="B11" s="402" t="str">
        <f>'Tab.G3.1-5'!$B$32</f>
        <v>Tabela G3.3. Zakres rzeczowy nowych przyłączy zrealizowanych w danym roku</v>
      </c>
      <c r="C11" s="34"/>
    </row>
    <row r="12" spans="1:14" ht="20.100000000000001" customHeight="1">
      <c r="A12" s="379">
        <f t="shared" si="0"/>
        <v>10</v>
      </c>
      <c r="B12" s="402" t="str">
        <f>'Tab.G3.1-5'!$B$61</f>
        <v>Tabela G3.4. Jednostkowe nakłady na przyłączenia w rozbiciu na grupy przyłączeniowe</v>
      </c>
      <c r="C12" s="34"/>
    </row>
    <row r="13" spans="1:14" ht="20.100000000000001" customHeight="1">
      <c r="A13" s="379">
        <f t="shared" si="0"/>
        <v>11</v>
      </c>
      <c r="B13" s="402" t="str">
        <f>'Tab.G3.1-5'!$B$87</f>
        <v>Tabela G3.5. Jednostkowe nakłady na przyłącza w rozbiciu na grupy przyłączeniowe</v>
      </c>
      <c r="C13" s="34"/>
    </row>
    <row r="14" spans="1:14" ht="20.100000000000001" customHeight="1">
      <c r="A14" s="379">
        <f>SUM(A13,1)</f>
        <v>12</v>
      </c>
      <c r="B14" s="402" t="str">
        <f>'Tab.G4.1-3'!$B$5</f>
        <v>Tabela G4.1. Nakłady na przyłączenia nowych źródeł</v>
      </c>
      <c r="C14" s="34"/>
    </row>
    <row r="15" spans="1:14" ht="20.100000000000001" customHeight="1">
      <c r="A15" s="379">
        <f t="shared" si="0"/>
        <v>13</v>
      </c>
      <c r="B15" s="402" t="str">
        <f>'Tab.G4.1-3'!$B$14</f>
        <v>Tabela G4.2. Zakres rzeczowy nowych przyłączeń źródeł</v>
      </c>
      <c r="C15" s="34"/>
    </row>
    <row r="16" spans="1:14" ht="20.100000000000001" customHeight="1">
      <c r="A16" s="379">
        <f t="shared" si="0"/>
        <v>14</v>
      </c>
      <c r="B16" s="402" t="str">
        <f>'Tab.G4.1-3'!$B$29</f>
        <v>Tabela G4.3. Jednostkowe nakłady na przyłączenia nowych źródeł</v>
      </c>
      <c r="C16" s="34"/>
    </row>
    <row r="17" spans="1:3" ht="20.100000000000001" customHeight="1">
      <c r="A17" s="379">
        <f t="shared" si="0"/>
        <v>15</v>
      </c>
      <c r="B17" s="402" t="str">
        <f>'Tab.G5.1-3'!$B$6</f>
        <v>Tabela G5.1. Nakłady na wymianę/modernizację majątku sieciowego</v>
      </c>
      <c r="C17" s="34"/>
    </row>
    <row r="18" spans="1:3" ht="20.100000000000001" customHeight="1">
      <c r="A18" s="379">
        <f t="shared" si="0"/>
        <v>16</v>
      </c>
      <c r="B18" s="402" t="str">
        <f>'Tab.G5.1-3'!$B$69</f>
        <v>Tabela G5.2. Zakres rzeczowy wykonanych nakładów na wymianę/modernizację majątku sieciowego</v>
      </c>
      <c r="C18" s="34"/>
    </row>
    <row r="19" spans="1:3" ht="20.100000000000001" customHeight="1">
      <c r="A19" s="379">
        <f t="shared" si="0"/>
        <v>17</v>
      </c>
      <c r="B19" s="402" t="str">
        <f>'Tab.G5.1-3'!$B$132</f>
        <v>Tabela G5.3. Jednostkowe nakłady na wymianę/modernizację majątku sieciowego</v>
      </c>
      <c r="C19" s="34"/>
    </row>
    <row r="20" spans="1:3" ht="20.100000000000001" customHeight="1">
      <c r="A20" s="379">
        <f t="shared" si="0"/>
        <v>18</v>
      </c>
      <c r="B20" s="402" t="str">
        <f>Tab.G6!$B$8</f>
        <v>Tabela G6. Budowa sieci na terenach niezgazyfikowanych (ekspansja na nowe tereny - sieci i przyłącza)</v>
      </c>
      <c r="C20" s="34"/>
    </row>
    <row r="21" spans="1:3" ht="20.100000000000001" customHeight="1">
      <c r="A21" s="379">
        <f t="shared" si="0"/>
        <v>19</v>
      </c>
      <c r="B21" s="733" t="str">
        <f>'Tab.G6.1-3'!$B$6</f>
        <v>Tabela G6.1. Planowane nakłady budowy sieci na terenach niezgazyfikowanych (ekspansja na nowe tereny - sieci i przyłącza)</v>
      </c>
      <c r="C21" s="34"/>
    </row>
    <row r="22" spans="1:3" ht="20.100000000000001" customHeight="1">
      <c r="A22" s="379">
        <f t="shared" si="0"/>
        <v>20</v>
      </c>
      <c r="B22" s="733" t="str">
        <f>'Tab.G6.1-3'!$B$68</f>
        <v>Tabela G6.2. Zakres rzeczowy planowanych nakładów budowy sieci na terenach niezgazyfikowanych (ekspansja na nowe tereny - sieci i przyłącza)</v>
      </c>
      <c r="C22" s="34"/>
    </row>
    <row r="23" spans="1:3" ht="20.100000000000001" customHeight="1">
      <c r="A23" s="379">
        <f t="shared" si="0"/>
        <v>21</v>
      </c>
      <c r="B23" s="733" t="str">
        <f>'Tab.G6.1-3'!$B$130</f>
        <v>Tabela G6.3. Jednostkowe nakłady budowy sieci na terenach niezgazyfikowanych (ekspansja na nowe tereny - sieci i przyłącza)</v>
      </c>
      <c r="C23" s="34"/>
    </row>
    <row r="24" spans="1:3" ht="20.100000000000001" customHeight="1">
      <c r="A24" s="379">
        <f t="shared" ref="A24:A29" si="1">SUM(A23,1)</f>
        <v>22</v>
      </c>
      <c r="B24" s="402" t="str">
        <f>Tab.G7!$B$7</f>
        <v>Tabela G7. Nakłady inwestycyjne pozostałe - łączność (nie związane z nowymi stacjami CNG i LCNG)</v>
      </c>
      <c r="C24" s="34"/>
    </row>
    <row r="25" spans="1:3" ht="20.100000000000001" customHeight="1">
      <c r="A25" s="379">
        <f t="shared" si="1"/>
        <v>23</v>
      </c>
      <c r="B25" s="402" t="str">
        <f>Tab.G8!$B$7</f>
        <v>Tabela G8. Nakłady inwestycyjne pozostałe - pomiary (nie związane z nowymi stacjami CNG i LCNG)</v>
      </c>
      <c r="C25" s="34"/>
    </row>
    <row r="26" spans="1:3" ht="20.100000000000001" customHeight="1">
      <c r="A26" s="379">
        <f t="shared" si="1"/>
        <v>24</v>
      </c>
      <c r="B26" s="402" t="str">
        <f>Tab.G9!$B$7</f>
        <v>Tabela G9. Nakłady inwestycyjne pozostałe - informatyka (nie związane z nowymi stacjami CNG i LCNG)</v>
      </c>
      <c r="C26" s="34"/>
    </row>
    <row r="27" spans="1:3" ht="20.100000000000001" customHeight="1">
      <c r="A27" s="379">
        <f t="shared" si="1"/>
        <v>25</v>
      </c>
      <c r="B27" s="402" t="str">
        <f>Tab.G10!$B$7</f>
        <v>Tabela G10. Nakłady inwestycyjne pozostałe - budynki i budowle (nie związane z nowymi stacjami CNG i LCNG)</v>
      </c>
      <c r="C27" s="34"/>
    </row>
    <row r="28" spans="1:3" ht="20.100000000000001" customHeight="1">
      <c r="A28" s="379">
        <f t="shared" si="1"/>
        <v>26</v>
      </c>
      <c r="B28" s="402" t="str">
        <f>Tab.G11!$B$7</f>
        <v>Tabela G11. Nakłady inwestycyjne pozostałe - przygotowanie inwestycji (nie związane z nowymi stacjami CNG i LCNG)</v>
      </c>
      <c r="C28" s="34"/>
    </row>
    <row r="29" spans="1:3" ht="20.100000000000001" customHeight="1">
      <c r="A29" s="379">
        <f t="shared" si="1"/>
        <v>27</v>
      </c>
      <c r="B29" s="402" t="str">
        <f>Tab.G12!$B$7</f>
        <v>Tabela G12. Nakłady inwestycyjne pozostałe - zakup środków transportu</v>
      </c>
      <c r="C29" s="34"/>
    </row>
    <row r="30" spans="1:3" ht="20.100000000000001" customHeight="1">
      <c r="A30" s="379">
        <f t="shared" si="0"/>
        <v>28</v>
      </c>
      <c r="B30" s="402" t="str">
        <f>Tab.G13!$B$7</f>
        <v>Tabela G13. Nakłady inwestycyjne pozostałe - inne (nie związane z nowymi stacjami CNG i LCNG)</v>
      </c>
      <c r="C30" s="34"/>
    </row>
    <row r="31" spans="1:3" ht="20.100000000000001" customHeight="1">
      <c r="A31" s="379">
        <f>SUM(A30,1)</f>
        <v>29</v>
      </c>
      <c r="B31" s="402" t="str">
        <f>Tab.G14!$B$7</f>
        <v>Tabela G14. Lista projektów inwestycyjnych związana z przyłączeniami nowych odbiorców ujętymi w Tab. G2.1</v>
      </c>
      <c r="C31" s="34"/>
    </row>
    <row r="32" spans="1:3" ht="20.100000000000001" customHeight="1">
      <c r="A32" s="379">
        <f>SUM(A31,1)</f>
        <v>30</v>
      </c>
      <c r="B32" s="400" t="str">
        <f>Tab.G15!$B$7</f>
        <v>Tabela G15. Lista projektów inwestycyjnych związana z przyłączeniami nowych źródeł ujętymi w Tab. G4.1</v>
      </c>
      <c r="C32" s="34"/>
    </row>
    <row r="33" spans="1:2" ht="20.100000000000001" customHeight="1">
      <c r="A33" s="379">
        <f t="shared" si="0"/>
        <v>31</v>
      </c>
      <c r="B33" s="504" t="str">
        <f>Tab.G16!$B$7</f>
        <v>Tabela G16. Lista projektów inwestycyjnych dotycząca modernizacji i odtworzenia majątku (nie związana z przyłączeniem nowych stacji CNG)</v>
      </c>
    </row>
    <row r="34" spans="1:2" ht="20.100000000000001" customHeight="1">
      <c r="A34" s="379">
        <f>SUM(A33,1)</f>
        <v>32</v>
      </c>
      <c r="B34" s="778" t="str">
        <f>Tab.G18!$B$6</f>
        <v>Tabela G18. Planowana liczba gazomierzy i układów pomiarowych wyposażonych w system zdalnej transmisji danych.</v>
      </c>
    </row>
    <row r="35" spans="1:2" ht="20.100000000000001" customHeight="1">
      <c r="A35" s="379">
        <f t="shared" si="0"/>
        <v>33</v>
      </c>
      <c r="B35" s="504"/>
    </row>
    <row r="36" spans="1:2" ht="20.100000000000001" customHeight="1">
      <c r="A36" s="379">
        <f t="shared" si="0"/>
        <v>34</v>
      </c>
      <c r="B36" s="504"/>
    </row>
    <row r="37" spans="1:2" ht="20.100000000000001" customHeight="1">
      <c r="A37" s="379">
        <f t="shared" si="0"/>
        <v>35</v>
      </c>
      <c r="B37" s="504"/>
    </row>
    <row r="38" spans="1:2" ht="20.100000000000001" customHeight="1">
      <c r="A38" s="379">
        <f t="shared" si="0"/>
        <v>36</v>
      </c>
      <c r="B38" s="504"/>
    </row>
    <row r="39" spans="1:2" ht="20.100000000000001" customHeight="1" thickBot="1">
      <c r="A39" s="380">
        <f t="shared" si="0"/>
        <v>37</v>
      </c>
      <c r="B39" s="401"/>
    </row>
    <row r="40" spans="1:2" ht="15" thickTop="1">
      <c r="A40" s="185"/>
      <c r="B40" s="32"/>
    </row>
    <row r="41" spans="1:2">
      <c r="A41" s="185"/>
      <c r="B41" s="32"/>
    </row>
    <row r="42" spans="1:2">
      <c r="A42" s="185"/>
      <c r="B42" s="32"/>
    </row>
    <row r="43" spans="1:2">
      <c r="A43" s="185"/>
      <c r="B43" s="32"/>
    </row>
    <row r="44" spans="1:2">
      <c r="A44" s="185"/>
      <c r="B44" s="32"/>
    </row>
    <row r="45" spans="1:2">
      <c r="A45" s="185"/>
      <c r="B45" s="32"/>
    </row>
    <row r="46" spans="1:2">
      <c r="A46" s="185"/>
      <c r="B46" s="32"/>
    </row>
    <row r="47" spans="1:2">
      <c r="A47" s="185"/>
      <c r="B47" s="32"/>
    </row>
    <row r="48" spans="1:2">
      <c r="A48" s="185"/>
      <c r="B48" s="32"/>
    </row>
    <row r="67" spans="6:6">
      <c r="F67" s="183">
        <f>IF(F$36=0,0,F41/F$36)</f>
        <v>0</v>
      </c>
    </row>
  </sheetData>
  <phoneticPr fontId="0" type="noConversion"/>
  <hyperlinks>
    <hyperlink ref="B19" location="'Tab.G5.1-3'!A133:A193" display="'Tab.G5.1-3'!A133:A193"/>
    <hyperlink ref="B20" location="Tab.G6!A8" display="Tab.G6!A8"/>
    <hyperlink ref="B24" location="Tab.G7!A7" display="Tab.G7!A7"/>
    <hyperlink ref="B26" location="Tab.G9!A7" display="Tab.G9!A7"/>
    <hyperlink ref="B27" location="Tab.G10!A7" display="Tab.G10!A7"/>
    <hyperlink ref="B28" location="Tab.G11!A7" display="Tab.G11!A7"/>
    <hyperlink ref="B30" location="Tab.G13!A7" display="Tab.G13!A7"/>
    <hyperlink ref="B31" location="Tab.G14!A7" display="Tab.G14!A7"/>
    <hyperlink ref="B32" location="Tab.G15!A1" display="Tab.G15!A1"/>
    <hyperlink ref="B29" location="Tab.G12!A7" display="Tab.G12!A7"/>
    <hyperlink ref="B10" location="'Tab.G3.1-5'!A22:A30" display="'Tab.G3.1-5'!A22:A30"/>
    <hyperlink ref="B12" location="'Tab.G3.1-5'!A62:A85" display="'Tab.G3.1-5'!A62:A85"/>
    <hyperlink ref="B14" location="'Tab.G4.1-3'!A6:A12" display="'Tab.G4.1-3'!A6:A12"/>
    <hyperlink ref="B4" location="'Tab.G1.1-4'!A33:A56" display="'Tab.G1.1-4'!A33:A56"/>
    <hyperlink ref="B25" location="Tab.G8!A7" display="Tab.G8!A7"/>
    <hyperlink ref="B16" location="'Tab.G4.1-3'!A30:A42" display="'Tab.G4.1-3'!A30:A42"/>
    <hyperlink ref="B17" location="'Tab.G5.1-3'!A7:A67" display="'Tab.G5.1-3'!A7:A67"/>
    <hyperlink ref="B18" location="'Tab.G5.1-3'!A70:A130" display="'Tab.G5.1-3'!A70:A130"/>
    <hyperlink ref="B33" location="Tab.G16!A7" display="Tab.G16!A7"/>
    <hyperlink ref="B11" location="'Tab.G3.1-5'!A33:A60" display="'Tab.G3.1-5'!A33:A60"/>
    <hyperlink ref="B13" location="'Tab.G3.1-5'!A88:A111" display="'Tab.G3.1-5'!A88:A111"/>
    <hyperlink ref="B15" location="'Tab.G4.1-3'!A15:A27" display="'Tab.G4.1-3'!A15:A27"/>
    <hyperlink ref="B5" location="'Tab.G1.1-4'!A59:A68" display="'Tab.G1.1-4'!A59:A68"/>
    <hyperlink ref="B6" location="'Tab.G2.1-3'!A7:A66" display="'Tab.G2.1-3'!A7:A66"/>
    <hyperlink ref="B7" location="'Tab.G2.1-3'!A69:A128" display="'Tab.G2.1-3'!A69:A128"/>
    <hyperlink ref="B8" location="'Tab.G2.1-3'!A131:A190" display="'Tab.G2.1-3'!A131:A190"/>
    <hyperlink ref="B9" location="'Tab.G3.1-5'!A11:A19" display="'Tab.G3.1-5'!A11:A19"/>
    <hyperlink ref="B3" location="'Tab.G1.1-4'!A7:A30" display="'Tab.G1.1-4'!A7:A30"/>
    <hyperlink ref="B21" location="'Tab.G6.1-3'!A6" display="'Tab.G6.1-3'!A6"/>
    <hyperlink ref="B22" location="'Tab.G6.1-3'!A68" display="'Tab.G6.1-3'!A68"/>
    <hyperlink ref="B23" location="'Tab.G6.1-3'!A130" display="'Tab.G6.1-3'!A130"/>
    <hyperlink ref="B34" location="Tab.G18!A6" display="Tab.G18!A6"/>
  </hyperlinks>
  <pageMargins left="0.74803149606299213" right="0.74803149606299213" top="0.98425196850393704" bottom="0.98425196850393704" header="0.51181102362204722" footer="0.51181102362204722"/>
  <pageSetup paperSize="9" scale="74" fitToHeight="0" orientation="portrait" r:id="rId1"/>
  <headerFooter alignWithMargins="0">
    <oddFooter>&amp;LModuł planu inwestycyjnego&amp;C&amp;P/&amp;N&amp;R&amp;A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6" width="10.77734375" style="70" customWidth="1"/>
    <col min="27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4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4" ht="15" customHeight="1">
      <c r="A3" s="466"/>
      <c r="B3" s="482" t="s">
        <v>13</v>
      </c>
      <c r="C3" s="911" t="s">
        <v>20</v>
      </c>
      <c r="D3" s="912"/>
      <c r="E3" s="912"/>
      <c r="F3" s="912"/>
      <c r="G3" s="912"/>
      <c r="H3" s="887"/>
      <c r="I3" s="471"/>
      <c r="J3" s="471"/>
      <c r="K3" s="471"/>
      <c r="L3" s="471"/>
      <c r="M3" s="471"/>
      <c r="N3" s="471"/>
      <c r="O3" s="448"/>
      <c r="P3" s="448"/>
      <c r="Q3" s="448"/>
    </row>
    <row r="4" spans="1:24" ht="15" customHeight="1">
      <c r="A4" s="466"/>
      <c r="B4" s="483" t="s">
        <v>28</v>
      </c>
      <c r="C4" s="911" t="s">
        <v>213</v>
      </c>
      <c r="D4" s="912"/>
      <c r="E4" s="912"/>
      <c r="F4" s="912"/>
      <c r="G4" s="912"/>
      <c r="H4" s="855"/>
      <c r="I4" s="471"/>
      <c r="J4" s="471"/>
      <c r="K4" s="471"/>
      <c r="L4" s="471"/>
      <c r="M4" s="471"/>
      <c r="N4" s="471"/>
      <c r="O4" s="448"/>
      <c r="P4" s="448"/>
      <c r="Q4" s="448"/>
    </row>
    <row r="5" spans="1:24" ht="15" customHeight="1">
      <c r="A5" s="448"/>
      <c r="B5" s="465" t="s">
        <v>29</v>
      </c>
      <c r="C5" s="885" t="s">
        <v>79</v>
      </c>
      <c r="D5" s="885"/>
      <c r="E5" s="885"/>
      <c r="F5" s="885"/>
      <c r="G5" s="885"/>
      <c r="H5" s="855"/>
      <c r="I5" s="471"/>
      <c r="J5" s="471"/>
      <c r="K5" s="471"/>
      <c r="L5" s="471"/>
      <c r="M5" s="471"/>
      <c r="N5" s="471"/>
      <c r="O5" s="448"/>
      <c r="P5" s="448"/>
      <c r="Q5" s="448"/>
    </row>
    <row r="6" spans="1:24" ht="50.1" customHeight="1">
      <c r="A6" s="448"/>
      <c r="B6" s="465" t="s">
        <v>35</v>
      </c>
      <c r="C6" s="885" t="s">
        <v>212</v>
      </c>
      <c r="D6" s="889"/>
      <c r="E6" s="889"/>
      <c r="F6" s="889"/>
      <c r="G6" s="889"/>
      <c r="H6" s="855"/>
      <c r="I6" s="471"/>
      <c r="J6" s="471"/>
      <c r="K6" s="471"/>
      <c r="L6" s="471"/>
      <c r="M6" s="471"/>
      <c r="N6" s="471"/>
      <c r="O6" s="448"/>
      <c r="P6" s="448"/>
      <c r="Q6" s="448"/>
    </row>
    <row r="7" spans="1:24" s="71" customFormat="1" ht="30" customHeight="1" thickBot="1">
      <c r="A7" s="475"/>
      <c r="B7" s="476" t="s">
        <v>210</v>
      </c>
      <c r="C7" s="475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</row>
    <row r="8" spans="1:24" s="71" customFormat="1" ht="20.100000000000001" customHeight="1" thickBot="1">
      <c r="A8" s="475"/>
      <c r="B8" s="908" t="str">
        <f>'Tab.G1.1-4'!$B$8</f>
        <v>LP</v>
      </c>
      <c r="C8" s="908" t="str">
        <f>Tab.G6!$C$9</f>
        <v>Nazwa projektu inwestycyjnego</v>
      </c>
      <c r="D8" s="908" t="str">
        <f>Tab.G6!$D$9</f>
        <v>Lokalizacja projektu inwestycyjnego</v>
      </c>
      <c r="E8" s="908" t="str">
        <f>Tab.G6!$E$9</f>
        <v>Cel realizacji projektu</v>
      </c>
      <c r="F8" s="908" t="str">
        <f>Tab.G6!$F$9</f>
        <v>Spodziewane efekty, wynikające z realizacji projektu</v>
      </c>
      <c r="G8" s="908" t="str">
        <f>Tab.G6!$G$9</f>
        <v>Wartość dla poszczególnych spodziewanych efektów</v>
      </c>
      <c r="H8" s="908" t="str">
        <f>Tab.G7!$H$8</f>
        <v>Rodzaj i zakres powiązania projektu z główną działalnością</v>
      </c>
      <c r="I8" s="908" t="str">
        <f>Tab.G6!$H$9</f>
        <v>Zakres prac</v>
      </c>
      <c r="J8" s="881" t="str">
        <f>"POZIOM NAKŁADÓW INWESTYCYJNYCH"</f>
        <v>POZIOM NAKŁADÓW INWESTYCYJNYCH</v>
      </c>
      <c r="K8" s="882"/>
      <c r="L8" s="882"/>
      <c r="M8" s="883"/>
      <c r="N8" s="883"/>
      <c r="O8" s="884"/>
      <c r="P8" s="944" t="str">
        <f>Tab.G6!$O$9</f>
        <v>UWAGI</v>
      </c>
      <c r="Q8" s="481"/>
      <c r="R8" s="73"/>
    </row>
    <row r="9" spans="1:24" ht="20.100000000000001" customHeight="1">
      <c r="A9" s="448"/>
      <c r="B9" s="905"/>
      <c r="C9" s="936"/>
      <c r="D9" s="938"/>
      <c r="E9" s="936"/>
      <c r="F9" s="940"/>
      <c r="G9" s="905"/>
      <c r="H9" s="936"/>
      <c r="I9" s="936"/>
      <c r="J9" s="879" t="str">
        <f>"OGÓŁEM"</f>
        <v>OGÓŁEM</v>
      </c>
      <c r="K9" s="804" t="str">
        <f>'Tab.G1.1-4'!$E$8</f>
        <v>PLAN DO REALIZACJI</v>
      </c>
      <c r="L9" s="805"/>
      <c r="M9" s="805"/>
      <c r="N9" s="805"/>
      <c r="O9" s="806"/>
      <c r="P9" s="947"/>
      <c r="Q9" s="446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05"/>
      <c r="C10" s="936"/>
      <c r="D10" s="938"/>
      <c r="E10" s="936"/>
      <c r="F10" s="940"/>
      <c r="G10" s="905"/>
      <c r="H10" s="936"/>
      <c r="I10" s="936"/>
      <c r="J10" s="880"/>
      <c r="K10" s="514">
        <f>SUM(Rok_ZPR,1)</f>
        <v>2024</v>
      </c>
      <c r="L10" s="514">
        <f>SUM(K10,1)</f>
        <v>2025</v>
      </c>
      <c r="M10" s="514">
        <f>SUM(L10,1)</f>
        <v>2026</v>
      </c>
      <c r="N10" s="514">
        <f>SUM(M10,1)</f>
        <v>2027</v>
      </c>
      <c r="O10" s="684">
        <f>SUM(N10,1)</f>
        <v>2028</v>
      </c>
      <c r="P10" s="947"/>
      <c r="Q10" s="430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06"/>
      <c r="C11" s="937"/>
      <c r="D11" s="939"/>
      <c r="E11" s="937"/>
      <c r="F11" s="941"/>
      <c r="G11" s="906"/>
      <c r="H11" s="937"/>
      <c r="I11" s="93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48"/>
      <c r="Q11" s="459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</row>
    <row r="14" spans="1:24" s="74" customFormat="1" ht="12.75" customHeight="1">
      <c r="A14" s="468"/>
      <c r="B14" s="916">
        <v>1</v>
      </c>
      <c r="C14" s="925"/>
      <c r="D14" s="921"/>
      <c r="E14" s="921" t="s">
        <v>19</v>
      </c>
      <c r="F14" s="923" t="str">
        <f>VLOOKUP(E14,$S$14:$T$18,2,0)</f>
        <v>-</v>
      </c>
      <c r="G14" s="84"/>
      <c r="H14" s="921"/>
      <c r="I14" s="921"/>
      <c r="J14" s="914">
        <f>SUM(K14:O16)</f>
        <v>0</v>
      </c>
      <c r="K14" s="914"/>
      <c r="L14" s="914"/>
      <c r="M14" s="914"/>
      <c r="N14" s="914"/>
      <c r="O14" s="914"/>
      <c r="P14" s="914"/>
      <c r="Q14" s="460"/>
      <c r="R14" s="78"/>
      <c r="S14" s="85" t="s">
        <v>21</v>
      </c>
      <c r="T14" s="86" t="s">
        <v>22</v>
      </c>
    </row>
    <row r="15" spans="1:24" s="74" customFormat="1" ht="12.75" customHeight="1">
      <c r="A15" s="468"/>
      <c r="B15" s="916"/>
      <c r="C15" s="945"/>
      <c r="D15" s="921"/>
      <c r="E15" s="921"/>
      <c r="F15" s="923"/>
      <c r="G15" s="87"/>
      <c r="H15" s="921"/>
      <c r="I15" s="921"/>
      <c r="J15" s="914"/>
      <c r="K15" s="914"/>
      <c r="L15" s="914"/>
      <c r="M15" s="914"/>
      <c r="N15" s="914"/>
      <c r="O15" s="914"/>
      <c r="P15" s="914"/>
      <c r="Q15" s="460"/>
      <c r="R15" s="78"/>
      <c r="S15" s="88" t="s">
        <v>23</v>
      </c>
      <c r="T15" s="89" t="s">
        <v>43</v>
      </c>
    </row>
    <row r="16" spans="1:24" s="74" customFormat="1" ht="12.75" customHeight="1">
      <c r="A16" s="468"/>
      <c r="B16" s="917"/>
      <c r="C16" s="946"/>
      <c r="D16" s="922"/>
      <c r="E16" s="922"/>
      <c r="F16" s="924"/>
      <c r="G16" s="92"/>
      <c r="H16" s="922"/>
      <c r="I16" s="922"/>
      <c r="J16" s="915"/>
      <c r="K16" s="915"/>
      <c r="L16" s="915"/>
      <c r="M16" s="915"/>
      <c r="N16" s="915"/>
      <c r="O16" s="915"/>
      <c r="P16" s="915"/>
      <c r="Q16" s="460"/>
      <c r="R16" s="78"/>
      <c r="S16" s="88" t="s">
        <v>24</v>
      </c>
      <c r="T16" s="89" t="s">
        <v>25</v>
      </c>
    </row>
    <row r="17" spans="1:20" s="74" customFormat="1" ht="12.75" customHeight="1">
      <c r="A17" s="468"/>
      <c r="B17" s="916">
        <v>2</v>
      </c>
      <c r="C17" s="925"/>
      <c r="D17" s="921"/>
      <c r="E17" s="921" t="s">
        <v>19</v>
      </c>
      <c r="F17" s="923" t="str">
        <f>VLOOKUP(E17,$S$14:$T$18,2,0)</f>
        <v>-</v>
      </c>
      <c r="G17" s="84"/>
      <c r="H17" s="921"/>
      <c r="I17" s="921"/>
      <c r="J17" s="913">
        <f t="shared" ref="J17" si="1">SUM(K17:O19)</f>
        <v>0</v>
      </c>
      <c r="K17" s="913"/>
      <c r="L17" s="913"/>
      <c r="M17" s="913"/>
      <c r="N17" s="913"/>
      <c r="O17" s="913"/>
      <c r="P17" s="913"/>
      <c r="Q17" s="460"/>
      <c r="R17" s="78"/>
      <c r="S17" s="88" t="s">
        <v>26</v>
      </c>
      <c r="T17" s="89" t="s">
        <v>27</v>
      </c>
    </row>
    <row r="18" spans="1:20" s="74" customFormat="1" ht="12.75" customHeight="1" thickBot="1">
      <c r="A18" s="468"/>
      <c r="B18" s="916"/>
      <c r="C18" s="925"/>
      <c r="D18" s="921"/>
      <c r="E18" s="921"/>
      <c r="F18" s="923"/>
      <c r="G18" s="87"/>
      <c r="H18" s="921"/>
      <c r="I18" s="921"/>
      <c r="J18" s="914"/>
      <c r="K18" s="914"/>
      <c r="L18" s="914"/>
      <c r="M18" s="914"/>
      <c r="N18" s="914"/>
      <c r="O18" s="914"/>
      <c r="P18" s="914"/>
      <c r="Q18" s="460"/>
      <c r="R18" s="78"/>
      <c r="S18" s="93" t="s">
        <v>19</v>
      </c>
      <c r="T18" s="94" t="s">
        <v>19</v>
      </c>
    </row>
    <row r="19" spans="1:20" s="74" customFormat="1" ht="12.75" customHeight="1">
      <c r="A19" s="468"/>
      <c r="B19" s="917"/>
      <c r="C19" s="926"/>
      <c r="D19" s="922"/>
      <c r="E19" s="922"/>
      <c r="F19" s="924"/>
      <c r="G19" s="92"/>
      <c r="H19" s="922"/>
      <c r="I19" s="922"/>
      <c r="J19" s="915"/>
      <c r="K19" s="915"/>
      <c r="L19" s="915"/>
      <c r="M19" s="915"/>
      <c r="N19" s="915"/>
      <c r="O19" s="915"/>
      <c r="P19" s="915"/>
      <c r="Q19" s="460"/>
      <c r="R19" s="78"/>
      <c r="S19" s="95"/>
      <c r="T19" s="96"/>
    </row>
    <row r="20" spans="1:20" s="74" customFormat="1" ht="12.75" customHeight="1">
      <c r="A20" s="468"/>
      <c r="B20" s="916">
        <v>3</v>
      </c>
      <c r="C20" s="925"/>
      <c r="D20" s="921"/>
      <c r="E20" s="921" t="s">
        <v>19</v>
      </c>
      <c r="F20" s="923" t="str">
        <f>VLOOKUP(E20,$S$14:$T$18,2,0)</f>
        <v>-</v>
      </c>
      <c r="G20" s="84"/>
      <c r="H20" s="921"/>
      <c r="I20" s="921"/>
      <c r="J20" s="913">
        <f t="shared" ref="J20" si="2">SUM(K20:O22)</f>
        <v>0</v>
      </c>
      <c r="K20" s="913"/>
      <c r="L20" s="913"/>
      <c r="M20" s="913"/>
      <c r="N20" s="913"/>
      <c r="O20" s="913"/>
      <c r="P20" s="913"/>
      <c r="Q20" s="460"/>
      <c r="R20" s="78"/>
      <c r="S20" s="95"/>
      <c r="T20" s="96"/>
    </row>
    <row r="21" spans="1:20" s="74" customFormat="1" ht="12.75" customHeight="1">
      <c r="A21" s="468"/>
      <c r="B21" s="916"/>
      <c r="C21" s="925"/>
      <c r="D21" s="921"/>
      <c r="E21" s="921"/>
      <c r="F21" s="923"/>
      <c r="G21" s="87"/>
      <c r="H21" s="921"/>
      <c r="I21" s="921"/>
      <c r="J21" s="914"/>
      <c r="K21" s="914"/>
      <c r="L21" s="914"/>
      <c r="M21" s="914"/>
      <c r="N21" s="914"/>
      <c r="O21" s="914"/>
      <c r="P21" s="914"/>
      <c r="Q21" s="460"/>
      <c r="R21" s="78"/>
      <c r="S21" s="95"/>
      <c r="T21" s="96"/>
    </row>
    <row r="22" spans="1:20" s="74" customFormat="1" ht="12.75" customHeight="1">
      <c r="A22" s="468"/>
      <c r="B22" s="917"/>
      <c r="C22" s="926"/>
      <c r="D22" s="922"/>
      <c r="E22" s="922"/>
      <c r="F22" s="924"/>
      <c r="G22" s="92"/>
      <c r="H22" s="922"/>
      <c r="I22" s="922"/>
      <c r="J22" s="915"/>
      <c r="K22" s="915"/>
      <c r="L22" s="915"/>
      <c r="M22" s="915"/>
      <c r="N22" s="915"/>
      <c r="O22" s="915"/>
      <c r="P22" s="915"/>
      <c r="Q22" s="460"/>
      <c r="R22" s="78"/>
      <c r="S22" s="95"/>
      <c r="T22" s="96"/>
    </row>
    <row r="23" spans="1:20" s="74" customFormat="1" ht="12.75" customHeight="1">
      <c r="A23" s="468"/>
      <c r="B23" s="916">
        <v>4</v>
      </c>
      <c r="C23" s="925"/>
      <c r="D23" s="921"/>
      <c r="E23" s="921" t="s">
        <v>19</v>
      </c>
      <c r="F23" s="923" t="str">
        <f>VLOOKUP(E23,$S$14:$T$18,2,0)</f>
        <v>-</v>
      </c>
      <c r="G23" s="84"/>
      <c r="H23" s="921"/>
      <c r="I23" s="921"/>
      <c r="J23" s="913">
        <f t="shared" ref="J23" si="3">SUM(K23:O25)</f>
        <v>0</v>
      </c>
      <c r="K23" s="913"/>
      <c r="L23" s="913"/>
      <c r="M23" s="913"/>
      <c r="N23" s="913"/>
      <c r="O23" s="913"/>
      <c r="P23" s="913"/>
      <c r="Q23" s="460"/>
      <c r="R23" s="78"/>
      <c r="S23" s="95"/>
      <c r="T23" s="96"/>
    </row>
    <row r="24" spans="1:20" s="74" customFormat="1" ht="12.75" customHeight="1">
      <c r="A24" s="468"/>
      <c r="B24" s="916"/>
      <c r="C24" s="925"/>
      <c r="D24" s="921"/>
      <c r="E24" s="921"/>
      <c r="F24" s="923"/>
      <c r="G24" s="87"/>
      <c r="H24" s="921"/>
      <c r="I24" s="921"/>
      <c r="J24" s="914"/>
      <c r="K24" s="914"/>
      <c r="L24" s="914"/>
      <c r="M24" s="914"/>
      <c r="N24" s="914"/>
      <c r="O24" s="914"/>
      <c r="P24" s="914"/>
      <c r="Q24" s="460"/>
      <c r="R24" s="78"/>
      <c r="S24" s="95"/>
      <c r="T24" s="96"/>
    </row>
    <row r="25" spans="1:20" s="74" customFormat="1" ht="12.75" customHeight="1">
      <c r="A25" s="468"/>
      <c r="B25" s="917"/>
      <c r="C25" s="926"/>
      <c r="D25" s="922"/>
      <c r="E25" s="922"/>
      <c r="F25" s="924"/>
      <c r="G25" s="92"/>
      <c r="H25" s="922"/>
      <c r="I25" s="922"/>
      <c r="J25" s="915"/>
      <c r="K25" s="915"/>
      <c r="L25" s="915"/>
      <c r="M25" s="915"/>
      <c r="N25" s="915"/>
      <c r="O25" s="915"/>
      <c r="P25" s="915"/>
      <c r="Q25" s="460"/>
      <c r="R25" s="78"/>
      <c r="S25" s="95"/>
      <c r="T25" s="96"/>
    </row>
    <row r="26" spans="1:20" s="74" customFormat="1" ht="12.75" customHeight="1">
      <c r="A26" s="468"/>
      <c r="B26" s="916">
        <v>5</v>
      </c>
      <c r="C26" s="925"/>
      <c r="D26" s="921"/>
      <c r="E26" s="921" t="s">
        <v>19</v>
      </c>
      <c r="F26" s="923" t="str">
        <f>VLOOKUP(E26,$S$14:$T$18,2,0)</f>
        <v>-</v>
      </c>
      <c r="G26" s="84"/>
      <c r="H26" s="921"/>
      <c r="I26" s="921"/>
      <c r="J26" s="913">
        <f t="shared" ref="J26" si="4">SUM(K26:O28)</f>
        <v>0</v>
      </c>
      <c r="K26" s="913"/>
      <c r="L26" s="913"/>
      <c r="M26" s="913"/>
      <c r="N26" s="913"/>
      <c r="O26" s="913"/>
      <c r="P26" s="913"/>
      <c r="Q26" s="460"/>
      <c r="R26" s="78"/>
      <c r="S26" s="95"/>
      <c r="T26" s="96"/>
    </row>
    <row r="27" spans="1:20" s="74" customFormat="1" ht="12.75" customHeight="1">
      <c r="A27" s="468"/>
      <c r="B27" s="916"/>
      <c r="C27" s="925"/>
      <c r="D27" s="921"/>
      <c r="E27" s="921"/>
      <c r="F27" s="923"/>
      <c r="G27" s="87"/>
      <c r="H27" s="921"/>
      <c r="I27" s="921"/>
      <c r="J27" s="914"/>
      <c r="K27" s="914"/>
      <c r="L27" s="914"/>
      <c r="M27" s="914"/>
      <c r="N27" s="914"/>
      <c r="O27" s="914"/>
      <c r="P27" s="914"/>
      <c r="Q27" s="460"/>
      <c r="R27" s="78"/>
      <c r="S27" s="95"/>
      <c r="T27" s="96"/>
    </row>
    <row r="28" spans="1:20" s="74" customFormat="1" ht="12.75" customHeight="1">
      <c r="A28" s="468"/>
      <c r="B28" s="917"/>
      <c r="C28" s="926"/>
      <c r="D28" s="922"/>
      <c r="E28" s="922"/>
      <c r="F28" s="924"/>
      <c r="G28" s="92"/>
      <c r="H28" s="922"/>
      <c r="I28" s="922"/>
      <c r="J28" s="915"/>
      <c r="K28" s="915"/>
      <c r="L28" s="915"/>
      <c r="M28" s="915"/>
      <c r="N28" s="915"/>
      <c r="O28" s="915"/>
      <c r="P28" s="915"/>
      <c r="Q28" s="460"/>
      <c r="R28" s="78"/>
      <c r="S28" s="95"/>
      <c r="T28" s="96"/>
    </row>
    <row r="29" spans="1:20" s="74" customFormat="1" ht="12.75" customHeight="1">
      <c r="A29" s="468"/>
      <c r="B29" s="916">
        <v>6</v>
      </c>
      <c r="C29" s="925"/>
      <c r="D29" s="921"/>
      <c r="E29" s="921" t="s">
        <v>19</v>
      </c>
      <c r="F29" s="923" t="str">
        <f>VLOOKUP(E29,$S$14:$T$18,2,0)</f>
        <v>-</v>
      </c>
      <c r="G29" s="84"/>
      <c r="H29" s="921"/>
      <c r="I29" s="921"/>
      <c r="J29" s="913">
        <f t="shared" ref="J29" si="5">SUM(K29:O31)</f>
        <v>0</v>
      </c>
      <c r="K29" s="913"/>
      <c r="L29" s="913"/>
      <c r="M29" s="913"/>
      <c r="N29" s="913"/>
      <c r="O29" s="913"/>
      <c r="P29" s="913"/>
      <c r="Q29" s="460"/>
      <c r="R29" s="78"/>
      <c r="S29" s="95"/>
      <c r="T29" s="96"/>
    </row>
    <row r="30" spans="1:20" s="74" customFormat="1" ht="12.75" customHeight="1">
      <c r="A30" s="468"/>
      <c r="B30" s="916"/>
      <c r="C30" s="925"/>
      <c r="D30" s="921"/>
      <c r="E30" s="921"/>
      <c r="F30" s="923"/>
      <c r="G30" s="87"/>
      <c r="H30" s="921"/>
      <c r="I30" s="921"/>
      <c r="J30" s="914"/>
      <c r="K30" s="914"/>
      <c r="L30" s="914"/>
      <c r="M30" s="914"/>
      <c r="N30" s="914"/>
      <c r="O30" s="914"/>
      <c r="P30" s="914"/>
      <c r="Q30" s="460"/>
      <c r="R30" s="78"/>
      <c r="S30" s="95"/>
      <c r="T30" s="96"/>
    </row>
    <row r="31" spans="1:20" s="74" customFormat="1" ht="12.75" customHeight="1">
      <c r="A31" s="468"/>
      <c r="B31" s="917"/>
      <c r="C31" s="926"/>
      <c r="D31" s="922"/>
      <c r="E31" s="922"/>
      <c r="F31" s="924"/>
      <c r="G31" s="92"/>
      <c r="H31" s="922"/>
      <c r="I31" s="922"/>
      <c r="J31" s="915"/>
      <c r="K31" s="915"/>
      <c r="L31" s="915"/>
      <c r="M31" s="915"/>
      <c r="N31" s="915"/>
      <c r="O31" s="915"/>
      <c r="P31" s="915"/>
      <c r="Q31" s="460"/>
      <c r="R31" s="78"/>
      <c r="S31" s="95"/>
      <c r="T31" s="96"/>
    </row>
    <row r="32" spans="1:20" s="74" customFormat="1" ht="12.75" customHeight="1">
      <c r="A32" s="468"/>
      <c r="B32" s="916">
        <v>7</v>
      </c>
      <c r="C32" s="925"/>
      <c r="D32" s="921"/>
      <c r="E32" s="921" t="s">
        <v>19</v>
      </c>
      <c r="F32" s="923" t="str">
        <f>VLOOKUP(E32,$S$14:$T$18,2,0)</f>
        <v>-</v>
      </c>
      <c r="G32" s="84"/>
      <c r="H32" s="921"/>
      <c r="I32" s="921"/>
      <c r="J32" s="913">
        <f t="shared" ref="J32" si="6">SUM(K32:O34)</f>
        <v>0</v>
      </c>
      <c r="K32" s="913"/>
      <c r="L32" s="913"/>
      <c r="M32" s="913"/>
      <c r="N32" s="913"/>
      <c r="O32" s="913"/>
      <c r="P32" s="913"/>
      <c r="Q32" s="460"/>
      <c r="R32" s="78"/>
      <c r="S32" s="95"/>
      <c r="T32" s="96"/>
    </row>
    <row r="33" spans="1:20" s="74" customFormat="1" ht="12.75" customHeight="1">
      <c r="A33" s="468"/>
      <c r="B33" s="916"/>
      <c r="C33" s="925"/>
      <c r="D33" s="921"/>
      <c r="E33" s="921"/>
      <c r="F33" s="923"/>
      <c r="G33" s="87"/>
      <c r="H33" s="921"/>
      <c r="I33" s="921"/>
      <c r="J33" s="914"/>
      <c r="K33" s="914"/>
      <c r="L33" s="914"/>
      <c r="M33" s="914"/>
      <c r="N33" s="914"/>
      <c r="O33" s="914"/>
      <c r="P33" s="914"/>
      <c r="Q33" s="460"/>
      <c r="R33" s="78"/>
      <c r="S33" s="95"/>
      <c r="T33" s="96"/>
    </row>
    <row r="34" spans="1:20" s="74" customFormat="1" ht="12.75" customHeight="1">
      <c r="A34" s="468"/>
      <c r="B34" s="917"/>
      <c r="C34" s="926"/>
      <c r="D34" s="922"/>
      <c r="E34" s="922"/>
      <c r="F34" s="924"/>
      <c r="G34" s="92"/>
      <c r="H34" s="922"/>
      <c r="I34" s="922"/>
      <c r="J34" s="915"/>
      <c r="K34" s="930"/>
      <c r="L34" s="930"/>
      <c r="M34" s="930"/>
      <c r="N34" s="930"/>
      <c r="O34" s="930"/>
      <c r="P34" s="915"/>
      <c r="Q34" s="460"/>
      <c r="R34" s="78"/>
      <c r="S34" s="95"/>
      <c r="T34" s="96"/>
    </row>
    <row r="35" spans="1:20" s="74" customFormat="1" ht="12.75" customHeight="1">
      <c r="A35" s="468"/>
      <c r="B35" s="916">
        <v>8</v>
      </c>
      <c r="C35" s="925"/>
      <c r="D35" s="921"/>
      <c r="E35" s="921" t="s">
        <v>19</v>
      </c>
      <c r="F35" s="923" t="str">
        <f>VLOOKUP(E35,$S$14:$T$18,2,0)</f>
        <v>-</v>
      </c>
      <c r="G35" s="84"/>
      <c r="H35" s="921"/>
      <c r="I35" s="921"/>
      <c r="J35" s="913">
        <f t="shared" ref="J35" si="7">SUM(K35:O37)</f>
        <v>0</v>
      </c>
      <c r="K35" s="914"/>
      <c r="L35" s="914"/>
      <c r="M35" s="914"/>
      <c r="N35" s="914"/>
      <c r="O35" s="914"/>
      <c r="P35" s="913"/>
      <c r="Q35" s="460"/>
      <c r="R35" s="78"/>
      <c r="S35" s="95"/>
      <c r="T35" s="96"/>
    </row>
    <row r="36" spans="1:20" s="74" customFormat="1" ht="12.75" customHeight="1">
      <c r="A36" s="468"/>
      <c r="B36" s="916"/>
      <c r="C36" s="925"/>
      <c r="D36" s="921"/>
      <c r="E36" s="921"/>
      <c r="F36" s="923"/>
      <c r="G36" s="397"/>
      <c r="H36" s="921"/>
      <c r="I36" s="921"/>
      <c r="J36" s="914"/>
      <c r="K36" s="914"/>
      <c r="L36" s="914"/>
      <c r="M36" s="914"/>
      <c r="N36" s="914"/>
      <c r="O36" s="914"/>
      <c r="P36" s="914"/>
      <c r="Q36" s="460"/>
      <c r="R36" s="78"/>
      <c r="S36" s="95"/>
      <c r="T36" s="96"/>
    </row>
    <row r="37" spans="1:20" s="74" customFormat="1" ht="12.75" customHeight="1">
      <c r="A37" s="468"/>
      <c r="B37" s="917"/>
      <c r="C37" s="926"/>
      <c r="D37" s="922"/>
      <c r="E37" s="922"/>
      <c r="F37" s="924"/>
      <c r="G37" s="92"/>
      <c r="H37" s="922"/>
      <c r="I37" s="922"/>
      <c r="J37" s="915"/>
      <c r="K37" s="915"/>
      <c r="L37" s="915"/>
      <c r="M37" s="915"/>
      <c r="N37" s="915"/>
      <c r="O37" s="915"/>
      <c r="P37" s="915"/>
      <c r="Q37" s="460"/>
      <c r="R37" s="78"/>
      <c r="S37" s="95"/>
      <c r="T37" s="96"/>
    </row>
    <row r="38" spans="1:20" s="74" customFormat="1" ht="12.75" customHeight="1">
      <c r="A38" s="468"/>
      <c r="B38" s="916">
        <v>9</v>
      </c>
      <c r="C38" s="925"/>
      <c r="D38" s="921"/>
      <c r="E38" s="921" t="s">
        <v>19</v>
      </c>
      <c r="F38" s="923" t="str">
        <f>VLOOKUP(E38,$S$14:$T$18,2,0)</f>
        <v>-</v>
      </c>
      <c r="G38" s="84"/>
      <c r="H38" s="921"/>
      <c r="I38" s="921"/>
      <c r="J38" s="913">
        <f t="shared" ref="J38" si="8">SUM(K38:O40)</f>
        <v>0</v>
      </c>
      <c r="K38" s="913"/>
      <c r="L38" s="913"/>
      <c r="M38" s="913"/>
      <c r="N38" s="913"/>
      <c r="O38" s="913"/>
      <c r="P38" s="913"/>
      <c r="Q38" s="460"/>
      <c r="R38" s="78"/>
      <c r="S38" s="95"/>
      <c r="T38" s="96"/>
    </row>
    <row r="39" spans="1:20" s="74" customFormat="1" ht="12.75" customHeight="1">
      <c r="A39" s="468"/>
      <c r="B39" s="916"/>
      <c r="C39" s="925"/>
      <c r="D39" s="921"/>
      <c r="E39" s="921"/>
      <c r="F39" s="923"/>
      <c r="G39" s="87"/>
      <c r="H39" s="921"/>
      <c r="I39" s="921"/>
      <c r="J39" s="914"/>
      <c r="K39" s="914"/>
      <c r="L39" s="914"/>
      <c r="M39" s="914"/>
      <c r="N39" s="914"/>
      <c r="O39" s="914"/>
      <c r="P39" s="914"/>
      <c r="Q39" s="460"/>
      <c r="R39" s="78"/>
      <c r="S39" s="95"/>
      <c r="T39" s="96"/>
    </row>
    <row r="40" spans="1:20" s="74" customFormat="1" ht="12.75" customHeight="1">
      <c r="A40" s="468"/>
      <c r="B40" s="917"/>
      <c r="C40" s="926"/>
      <c r="D40" s="922"/>
      <c r="E40" s="922"/>
      <c r="F40" s="924"/>
      <c r="G40" s="92"/>
      <c r="H40" s="922"/>
      <c r="I40" s="922"/>
      <c r="J40" s="915"/>
      <c r="K40" s="915"/>
      <c r="L40" s="915"/>
      <c r="M40" s="915"/>
      <c r="N40" s="915"/>
      <c r="O40" s="915"/>
      <c r="P40" s="915"/>
      <c r="Q40" s="460"/>
      <c r="R40" s="78"/>
      <c r="S40" s="95"/>
      <c r="T40" s="96"/>
    </row>
    <row r="41" spans="1:20" s="74" customFormat="1" ht="12.75" customHeight="1">
      <c r="A41" s="468"/>
      <c r="B41" s="916">
        <v>10</v>
      </c>
      <c r="C41" s="925"/>
      <c r="D41" s="921"/>
      <c r="E41" s="921" t="s">
        <v>19</v>
      </c>
      <c r="F41" s="923" t="str">
        <f>VLOOKUP(E41,$S$14:$T$18,2,0)</f>
        <v>-</v>
      </c>
      <c r="G41" s="84"/>
      <c r="H41" s="921"/>
      <c r="I41" s="921"/>
      <c r="J41" s="913">
        <f t="shared" ref="J41" si="9">SUM(K41:O43)</f>
        <v>0</v>
      </c>
      <c r="K41" s="913"/>
      <c r="L41" s="913"/>
      <c r="M41" s="913"/>
      <c r="N41" s="913"/>
      <c r="O41" s="913"/>
      <c r="P41" s="913"/>
      <c r="Q41" s="460"/>
      <c r="R41" s="78"/>
      <c r="S41" s="95"/>
      <c r="T41" s="96"/>
    </row>
    <row r="42" spans="1:20" s="74" customFormat="1" ht="12.75" customHeight="1">
      <c r="A42" s="468"/>
      <c r="B42" s="916"/>
      <c r="C42" s="925"/>
      <c r="D42" s="921"/>
      <c r="E42" s="921"/>
      <c r="F42" s="923"/>
      <c r="G42" s="87"/>
      <c r="H42" s="921"/>
      <c r="I42" s="921"/>
      <c r="J42" s="914"/>
      <c r="K42" s="914"/>
      <c r="L42" s="914"/>
      <c r="M42" s="914"/>
      <c r="N42" s="914"/>
      <c r="O42" s="914"/>
      <c r="P42" s="914"/>
      <c r="Q42" s="460"/>
      <c r="R42" s="78"/>
      <c r="S42" s="95"/>
      <c r="T42" s="96"/>
    </row>
    <row r="43" spans="1:20" s="74" customFormat="1" ht="12.75" customHeight="1" thickBot="1">
      <c r="A43" s="468"/>
      <c r="B43" s="917"/>
      <c r="C43" s="926"/>
      <c r="D43" s="922"/>
      <c r="E43" s="922"/>
      <c r="F43" s="924"/>
      <c r="G43" s="92"/>
      <c r="H43" s="922"/>
      <c r="I43" s="922"/>
      <c r="J43" s="915"/>
      <c r="K43" s="915"/>
      <c r="L43" s="915"/>
      <c r="M43" s="915"/>
      <c r="N43" s="915"/>
      <c r="O43" s="915"/>
      <c r="P43" s="915"/>
      <c r="Q43" s="460"/>
      <c r="R43" s="78"/>
      <c r="S43" s="95"/>
      <c r="T43" s="96"/>
    </row>
    <row r="44" spans="1:20" s="95" customFormat="1" ht="15.75" hidden="1" customHeight="1" outlineLevel="1">
      <c r="A44" s="484"/>
      <c r="B44" s="916">
        <v>11</v>
      </c>
      <c r="C44" s="925"/>
      <c r="D44" s="921"/>
      <c r="E44" s="921" t="s">
        <v>19</v>
      </c>
      <c r="F44" s="923" t="str">
        <f>VLOOKUP(E44,$S$14:$T$18,2,0)</f>
        <v>-</v>
      </c>
      <c r="G44" s="84"/>
      <c r="H44" s="921"/>
      <c r="I44" s="921"/>
      <c r="J44" s="913">
        <f t="shared" ref="J44" si="10">SUM(K44:O46)</f>
        <v>0</v>
      </c>
      <c r="K44" s="913"/>
      <c r="L44" s="913"/>
      <c r="M44" s="913"/>
      <c r="N44" s="913"/>
      <c r="O44" s="913"/>
      <c r="P44" s="913"/>
      <c r="Q44" s="484"/>
    </row>
    <row r="45" spans="1:20" s="95" customFormat="1" ht="15.75" hidden="1" customHeight="1" outlineLevel="1">
      <c r="A45" s="484"/>
      <c r="B45" s="916"/>
      <c r="C45" s="925"/>
      <c r="D45" s="921"/>
      <c r="E45" s="921"/>
      <c r="F45" s="923"/>
      <c r="G45" s="87"/>
      <c r="H45" s="921"/>
      <c r="I45" s="921"/>
      <c r="J45" s="914"/>
      <c r="K45" s="914"/>
      <c r="L45" s="914"/>
      <c r="M45" s="914"/>
      <c r="N45" s="914"/>
      <c r="O45" s="914"/>
      <c r="P45" s="914"/>
      <c r="Q45" s="484"/>
    </row>
    <row r="46" spans="1:20" s="72" customFormat="1" ht="15.75" hidden="1" customHeight="1" outlineLevel="1">
      <c r="A46" s="478"/>
      <c r="B46" s="917"/>
      <c r="C46" s="926"/>
      <c r="D46" s="922"/>
      <c r="E46" s="922"/>
      <c r="F46" s="924"/>
      <c r="G46" s="92"/>
      <c r="H46" s="922"/>
      <c r="I46" s="922"/>
      <c r="J46" s="915"/>
      <c r="K46" s="915"/>
      <c r="L46" s="915"/>
      <c r="M46" s="915"/>
      <c r="N46" s="915"/>
      <c r="O46" s="915"/>
      <c r="P46" s="915"/>
      <c r="Q46" s="478"/>
    </row>
    <row r="47" spans="1:20" s="72" customFormat="1" ht="15.75" hidden="1" customHeight="1" outlineLevel="1">
      <c r="A47" s="478"/>
      <c r="B47" s="916">
        <v>12</v>
      </c>
      <c r="C47" s="925"/>
      <c r="D47" s="921"/>
      <c r="E47" s="921" t="s">
        <v>19</v>
      </c>
      <c r="F47" s="923" t="str">
        <f>VLOOKUP(E47,$S$14:$T$18,2,0)</f>
        <v>-</v>
      </c>
      <c r="G47" s="84"/>
      <c r="H47" s="921"/>
      <c r="I47" s="921"/>
      <c r="J47" s="913">
        <f t="shared" ref="J47" si="11">SUM(K47:O49)</f>
        <v>0</v>
      </c>
      <c r="K47" s="913"/>
      <c r="L47" s="913"/>
      <c r="M47" s="913"/>
      <c r="N47" s="913"/>
      <c r="O47" s="913"/>
      <c r="P47" s="913"/>
      <c r="Q47" s="478"/>
    </row>
    <row r="48" spans="1:20" s="95" customFormat="1" ht="15.75" hidden="1" customHeight="1" outlineLevel="1">
      <c r="A48" s="484"/>
      <c r="B48" s="916"/>
      <c r="C48" s="925"/>
      <c r="D48" s="921"/>
      <c r="E48" s="921"/>
      <c r="F48" s="923"/>
      <c r="G48" s="87"/>
      <c r="H48" s="921"/>
      <c r="I48" s="921"/>
      <c r="J48" s="914"/>
      <c r="K48" s="914"/>
      <c r="L48" s="914"/>
      <c r="M48" s="914"/>
      <c r="N48" s="914"/>
      <c r="O48" s="914"/>
      <c r="P48" s="914"/>
      <c r="Q48" s="484"/>
    </row>
    <row r="49" spans="1:17" s="95" customFormat="1" ht="15.75" hidden="1" customHeight="1" outlineLevel="1">
      <c r="A49" s="484"/>
      <c r="B49" s="917"/>
      <c r="C49" s="926"/>
      <c r="D49" s="922"/>
      <c r="E49" s="922"/>
      <c r="F49" s="924"/>
      <c r="G49" s="92"/>
      <c r="H49" s="922"/>
      <c r="I49" s="922"/>
      <c r="J49" s="915"/>
      <c r="K49" s="915"/>
      <c r="L49" s="915"/>
      <c r="M49" s="915"/>
      <c r="N49" s="915"/>
      <c r="O49" s="915"/>
      <c r="P49" s="915"/>
      <c r="Q49" s="484"/>
    </row>
    <row r="50" spans="1:17" s="95" customFormat="1" ht="15.75" hidden="1" customHeight="1" outlineLevel="1">
      <c r="A50" s="484"/>
      <c r="B50" s="916">
        <v>13</v>
      </c>
      <c r="C50" s="925"/>
      <c r="D50" s="921"/>
      <c r="E50" s="921" t="s">
        <v>19</v>
      </c>
      <c r="F50" s="923" t="str">
        <f>VLOOKUP(E50,$S$14:$T$18,2,0)</f>
        <v>-</v>
      </c>
      <c r="G50" s="84"/>
      <c r="H50" s="921"/>
      <c r="I50" s="921"/>
      <c r="J50" s="913">
        <f t="shared" ref="J50" si="12">SUM(K50:O52)</f>
        <v>0</v>
      </c>
      <c r="K50" s="913"/>
      <c r="L50" s="913"/>
      <c r="M50" s="913"/>
      <c r="N50" s="913"/>
      <c r="O50" s="913"/>
      <c r="P50" s="913"/>
      <c r="Q50" s="484"/>
    </row>
    <row r="51" spans="1:17" s="95" customFormat="1" ht="15.75" hidden="1" customHeight="1" outlineLevel="1">
      <c r="A51" s="484"/>
      <c r="B51" s="916"/>
      <c r="C51" s="925"/>
      <c r="D51" s="921"/>
      <c r="E51" s="921"/>
      <c r="F51" s="923"/>
      <c r="G51" s="87"/>
      <c r="H51" s="921"/>
      <c r="I51" s="921"/>
      <c r="J51" s="914"/>
      <c r="K51" s="914"/>
      <c r="L51" s="914"/>
      <c r="M51" s="914"/>
      <c r="N51" s="914"/>
      <c r="O51" s="914"/>
      <c r="P51" s="914"/>
      <c r="Q51" s="484"/>
    </row>
    <row r="52" spans="1:17" s="95" customFormat="1" ht="15.75" hidden="1" customHeight="1" outlineLevel="1">
      <c r="A52" s="484"/>
      <c r="B52" s="917"/>
      <c r="C52" s="926"/>
      <c r="D52" s="922"/>
      <c r="E52" s="922"/>
      <c r="F52" s="924"/>
      <c r="G52" s="92"/>
      <c r="H52" s="922"/>
      <c r="I52" s="922"/>
      <c r="J52" s="915"/>
      <c r="K52" s="915"/>
      <c r="L52" s="915"/>
      <c r="M52" s="915"/>
      <c r="N52" s="915"/>
      <c r="O52" s="915"/>
      <c r="P52" s="915"/>
      <c r="Q52" s="484"/>
    </row>
    <row r="53" spans="1:17" s="95" customFormat="1" ht="15.75" hidden="1" customHeight="1" outlineLevel="1">
      <c r="A53" s="484"/>
      <c r="B53" s="916">
        <v>14</v>
      </c>
      <c r="C53" s="925"/>
      <c r="D53" s="921"/>
      <c r="E53" s="921" t="s">
        <v>19</v>
      </c>
      <c r="F53" s="923" t="str">
        <f>VLOOKUP(E53,$S$14:$T$18,2,0)</f>
        <v>-</v>
      </c>
      <c r="G53" s="84"/>
      <c r="H53" s="921"/>
      <c r="I53" s="921"/>
      <c r="J53" s="913">
        <f t="shared" ref="J53" si="13">SUM(K53:O55)</f>
        <v>0</v>
      </c>
      <c r="K53" s="913"/>
      <c r="L53" s="913"/>
      <c r="M53" s="913"/>
      <c r="N53" s="913"/>
      <c r="O53" s="913"/>
      <c r="P53" s="913"/>
      <c r="Q53" s="484"/>
    </row>
    <row r="54" spans="1:17" s="95" customFormat="1" ht="15.75" hidden="1" customHeight="1" outlineLevel="1">
      <c r="A54" s="484"/>
      <c r="B54" s="916"/>
      <c r="C54" s="925"/>
      <c r="D54" s="921"/>
      <c r="E54" s="921"/>
      <c r="F54" s="923"/>
      <c r="G54" s="87"/>
      <c r="H54" s="921"/>
      <c r="I54" s="921"/>
      <c r="J54" s="914"/>
      <c r="K54" s="914"/>
      <c r="L54" s="914"/>
      <c r="M54" s="914"/>
      <c r="N54" s="914"/>
      <c r="O54" s="914"/>
      <c r="P54" s="914"/>
      <c r="Q54" s="484"/>
    </row>
    <row r="55" spans="1:17" s="95" customFormat="1" ht="15.75" hidden="1" customHeight="1" outlineLevel="1">
      <c r="A55" s="484"/>
      <c r="B55" s="917"/>
      <c r="C55" s="926"/>
      <c r="D55" s="922"/>
      <c r="E55" s="922"/>
      <c r="F55" s="924"/>
      <c r="G55" s="92"/>
      <c r="H55" s="922"/>
      <c r="I55" s="922"/>
      <c r="J55" s="915"/>
      <c r="K55" s="915"/>
      <c r="L55" s="915"/>
      <c r="M55" s="915"/>
      <c r="N55" s="915"/>
      <c r="O55" s="915"/>
      <c r="P55" s="915"/>
      <c r="Q55" s="484"/>
    </row>
    <row r="56" spans="1:17" s="95" customFormat="1" ht="15.75" hidden="1" customHeight="1" outlineLevel="1">
      <c r="A56" s="484"/>
      <c r="B56" s="916">
        <v>15</v>
      </c>
      <c r="C56" s="925"/>
      <c r="D56" s="921"/>
      <c r="E56" s="921" t="s">
        <v>19</v>
      </c>
      <c r="F56" s="923" t="str">
        <f>VLOOKUP(E56,$S$14:$T$18,2,0)</f>
        <v>-</v>
      </c>
      <c r="G56" s="84"/>
      <c r="H56" s="921"/>
      <c r="I56" s="921"/>
      <c r="J56" s="913">
        <f t="shared" ref="J56" si="14">SUM(K56:O58)</f>
        <v>0</v>
      </c>
      <c r="K56" s="913"/>
      <c r="L56" s="913"/>
      <c r="M56" s="913"/>
      <c r="N56" s="913"/>
      <c r="O56" s="913"/>
      <c r="P56" s="913"/>
      <c r="Q56" s="484"/>
    </row>
    <row r="57" spans="1:17" s="95" customFormat="1" ht="15.75" hidden="1" customHeight="1" outlineLevel="1">
      <c r="A57" s="484"/>
      <c r="B57" s="916"/>
      <c r="C57" s="925"/>
      <c r="D57" s="921"/>
      <c r="E57" s="921"/>
      <c r="F57" s="923"/>
      <c r="G57" s="87"/>
      <c r="H57" s="921"/>
      <c r="I57" s="921"/>
      <c r="J57" s="914"/>
      <c r="K57" s="914"/>
      <c r="L57" s="914"/>
      <c r="M57" s="914"/>
      <c r="N57" s="914"/>
      <c r="O57" s="914"/>
      <c r="P57" s="914"/>
      <c r="Q57" s="484"/>
    </row>
    <row r="58" spans="1:17" s="95" customFormat="1" ht="15.75" hidden="1" customHeight="1" outlineLevel="1">
      <c r="A58" s="484"/>
      <c r="B58" s="917"/>
      <c r="C58" s="926"/>
      <c r="D58" s="922"/>
      <c r="E58" s="922"/>
      <c r="F58" s="924"/>
      <c r="G58" s="92"/>
      <c r="H58" s="922"/>
      <c r="I58" s="922"/>
      <c r="J58" s="915"/>
      <c r="K58" s="915"/>
      <c r="L58" s="915"/>
      <c r="M58" s="915"/>
      <c r="N58" s="915"/>
      <c r="O58" s="915"/>
      <c r="P58" s="915"/>
      <c r="Q58" s="484"/>
    </row>
    <row r="59" spans="1:17" s="95" customFormat="1" ht="15.75" hidden="1" customHeight="1" outlineLevel="1">
      <c r="A59" s="484"/>
      <c r="B59" s="916">
        <v>16</v>
      </c>
      <c r="C59" s="925"/>
      <c r="D59" s="921"/>
      <c r="E59" s="921" t="s">
        <v>19</v>
      </c>
      <c r="F59" s="923" t="e">
        <f>IF(F$26=0,0,F33/F$26)</f>
        <v>#VALUE!</v>
      </c>
      <c r="G59" s="84"/>
      <c r="H59" s="921"/>
      <c r="I59" s="921"/>
      <c r="J59" s="913">
        <f t="shared" ref="J59" si="15">SUM(K59:O61)</f>
        <v>0</v>
      </c>
      <c r="K59" s="913"/>
      <c r="L59" s="913"/>
      <c r="M59" s="913"/>
      <c r="N59" s="913"/>
      <c r="O59" s="913"/>
      <c r="P59" s="913"/>
      <c r="Q59" s="484"/>
    </row>
    <row r="60" spans="1:17" s="95" customFormat="1" ht="15.75" hidden="1" customHeight="1" outlineLevel="1">
      <c r="A60" s="484"/>
      <c r="B60" s="916"/>
      <c r="C60" s="925"/>
      <c r="D60" s="921"/>
      <c r="E60" s="921"/>
      <c r="F60" s="923"/>
      <c r="G60" s="87"/>
      <c r="H60" s="921"/>
      <c r="I60" s="921"/>
      <c r="J60" s="914"/>
      <c r="K60" s="914"/>
      <c r="L60" s="914"/>
      <c r="M60" s="914"/>
      <c r="N60" s="914"/>
      <c r="O60" s="914"/>
      <c r="P60" s="914"/>
      <c r="Q60" s="484"/>
    </row>
    <row r="61" spans="1:17" s="95" customFormat="1" ht="15.75" hidden="1" customHeight="1" outlineLevel="1">
      <c r="A61" s="484"/>
      <c r="B61" s="917"/>
      <c r="C61" s="926"/>
      <c r="D61" s="922"/>
      <c r="E61" s="922"/>
      <c r="F61" s="924"/>
      <c r="G61" s="92"/>
      <c r="H61" s="922"/>
      <c r="I61" s="922"/>
      <c r="J61" s="915"/>
      <c r="K61" s="915"/>
      <c r="L61" s="915"/>
      <c r="M61" s="915"/>
      <c r="N61" s="915"/>
      <c r="O61" s="915"/>
      <c r="P61" s="915"/>
      <c r="Q61" s="484"/>
    </row>
    <row r="62" spans="1:17" s="95" customFormat="1" ht="15.75" hidden="1" customHeight="1" outlineLevel="1">
      <c r="A62" s="484"/>
      <c r="B62" s="916">
        <v>17</v>
      </c>
      <c r="C62" s="925"/>
      <c r="D62" s="921"/>
      <c r="E62" s="921" t="s">
        <v>19</v>
      </c>
      <c r="F62" s="923" t="str">
        <f>VLOOKUP(E62,$S$14:$T$18,2,0)</f>
        <v>-</v>
      </c>
      <c r="G62" s="84"/>
      <c r="H62" s="921"/>
      <c r="I62" s="921"/>
      <c r="J62" s="913">
        <f t="shared" ref="J62" si="16">SUM(K62:O64)</f>
        <v>0</v>
      </c>
      <c r="K62" s="913"/>
      <c r="L62" s="913"/>
      <c r="M62" s="913"/>
      <c r="N62" s="913"/>
      <c r="O62" s="913"/>
      <c r="P62" s="913"/>
      <c r="Q62" s="484"/>
    </row>
    <row r="63" spans="1:17" s="95" customFormat="1" ht="15.75" hidden="1" customHeight="1" outlineLevel="1">
      <c r="A63" s="484"/>
      <c r="B63" s="916"/>
      <c r="C63" s="925"/>
      <c r="D63" s="921"/>
      <c r="E63" s="921"/>
      <c r="F63" s="923"/>
      <c r="G63" s="87"/>
      <c r="H63" s="921"/>
      <c r="I63" s="921"/>
      <c r="J63" s="914"/>
      <c r="K63" s="914"/>
      <c r="L63" s="914"/>
      <c r="M63" s="914"/>
      <c r="N63" s="914"/>
      <c r="O63" s="914"/>
      <c r="P63" s="914"/>
      <c r="Q63" s="484"/>
    </row>
    <row r="64" spans="1:17" s="95" customFormat="1" ht="15.75" hidden="1" customHeight="1" outlineLevel="1">
      <c r="A64" s="484"/>
      <c r="B64" s="917"/>
      <c r="C64" s="926"/>
      <c r="D64" s="922"/>
      <c r="E64" s="922"/>
      <c r="F64" s="924"/>
      <c r="G64" s="92"/>
      <c r="H64" s="922"/>
      <c r="I64" s="922"/>
      <c r="J64" s="915"/>
      <c r="K64" s="915"/>
      <c r="L64" s="915"/>
      <c r="M64" s="915"/>
      <c r="N64" s="915"/>
      <c r="O64" s="915"/>
      <c r="P64" s="915"/>
      <c r="Q64" s="484"/>
    </row>
    <row r="65" spans="1:17" s="95" customFormat="1" ht="15.75" hidden="1" customHeight="1" outlineLevel="1">
      <c r="A65" s="484"/>
      <c r="B65" s="916">
        <v>18</v>
      </c>
      <c r="C65" s="925"/>
      <c r="D65" s="921"/>
      <c r="E65" s="921" t="s">
        <v>19</v>
      </c>
      <c r="F65" s="923" t="str">
        <f>VLOOKUP(E65,$S$14:$T$18,2,0)</f>
        <v>-</v>
      </c>
      <c r="G65" s="84"/>
      <c r="H65" s="921"/>
      <c r="I65" s="921"/>
      <c r="J65" s="913">
        <f t="shared" ref="J65" si="17">SUM(K65:O67)</f>
        <v>0</v>
      </c>
      <c r="K65" s="913"/>
      <c r="L65" s="913"/>
      <c r="M65" s="913"/>
      <c r="N65" s="913"/>
      <c r="O65" s="913"/>
      <c r="P65" s="913"/>
      <c r="Q65" s="484"/>
    </row>
    <row r="66" spans="1:17" s="95" customFormat="1" ht="15.75" hidden="1" customHeight="1" outlineLevel="1">
      <c r="A66" s="484"/>
      <c r="B66" s="916"/>
      <c r="C66" s="925"/>
      <c r="D66" s="921"/>
      <c r="E66" s="921"/>
      <c r="F66" s="923"/>
      <c r="G66" s="87"/>
      <c r="H66" s="921"/>
      <c r="I66" s="921"/>
      <c r="J66" s="914"/>
      <c r="K66" s="914"/>
      <c r="L66" s="914"/>
      <c r="M66" s="914"/>
      <c r="N66" s="914"/>
      <c r="O66" s="914"/>
      <c r="P66" s="914"/>
      <c r="Q66" s="484"/>
    </row>
    <row r="67" spans="1:17" s="95" customFormat="1" ht="15.75" hidden="1" customHeight="1" outlineLevel="1">
      <c r="A67" s="484"/>
      <c r="B67" s="917"/>
      <c r="C67" s="926"/>
      <c r="D67" s="922"/>
      <c r="E67" s="922"/>
      <c r="F67" s="924"/>
      <c r="G67" s="92"/>
      <c r="H67" s="922"/>
      <c r="I67" s="922"/>
      <c r="J67" s="915"/>
      <c r="K67" s="915"/>
      <c r="L67" s="915"/>
      <c r="M67" s="915"/>
      <c r="N67" s="915"/>
      <c r="O67" s="915"/>
      <c r="P67" s="915"/>
      <c r="Q67" s="484"/>
    </row>
    <row r="68" spans="1:17" s="95" customFormat="1" ht="15.75" hidden="1" customHeight="1" outlineLevel="1">
      <c r="A68" s="484"/>
      <c r="B68" s="916">
        <v>19</v>
      </c>
      <c r="C68" s="925"/>
      <c r="D68" s="921"/>
      <c r="E68" s="921" t="s">
        <v>19</v>
      </c>
      <c r="F68" s="923" t="str">
        <f>VLOOKUP(E68,$S$14:$T$18,2,0)</f>
        <v>-</v>
      </c>
      <c r="G68" s="84"/>
      <c r="H68" s="921"/>
      <c r="I68" s="921"/>
      <c r="J68" s="913">
        <f t="shared" ref="J68" si="18">SUM(K68:O70)</f>
        <v>0</v>
      </c>
      <c r="K68" s="913"/>
      <c r="L68" s="913"/>
      <c r="M68" s="913"/>
      <c r="N68" s="913"/>
      <c r="O68" s="913"/>
      <c r="P68" s="913"/>
      <c r="Q68" s="484"/>
    </row>
    <row r="69" spans="1:17" s="95" customFormat="1" ht="15.75" hidden="1" customHeight="1" outlineLevel="1">
      <c r="A69" s="484"/>
      <c r="B69" s="916"/>
      <c r="C69" s="925"/>
      <c r="D69" s="921"/>
      <c r="E69" s="921"/>
      <c r="F69" s="923"/>
      <c r="G69" s="87"/>
      <c r="H69" s="921"/>
      <c r="I69" s="921"/>
      <c r="J69" s="914"/>
      <c r="K69" s="914"/>
      <c r="L69" s="914"/>
      <c r="M69" s="914"/>
      <c r="N69" s="914"/>
      <c r="O69" s="914"/>
      <c r="P69" s="914"/>
      <c r="Q69" s="484"/>
    </row>
    <row r="70" spans="1:17" s="95" customFormat="1" ht="15.75" hidden="1" customHeight="1" outlineLevel="1">
      <c r="A70" s="484"/>
      <c r="B70" s="917"/>
      <c r="C70" s="926"/>
      <c r="D70" s="922"/>
      <c r="E70" s="922"/>
      <c r="F70" s="924"/>
      <c r="G70" s="92"/>
      <c r="H70" s="922"/>
      <c r="I70" s="922"/>
      <c r="J70" s="915"/>
      <c r="K70" s="915"/>
      <c r="L70" s="915"/>
      <c r="M70" s="915"/>
      <c r="N70" s="915"/>
      <c r="O70" s="915"/>
      <c r="P70" s="915"/>
      <c r="Q70" s="484"/>
    </row>
    <row r="71" spans="1:17" s="95" customFormat="1" ht="15.75" hidden="1" customHeight="1" outlineLevel="1">
      <c r="A71" s="484"/>
      <c r="B71" s="916">
        <v>20</v>
      </c>
      <c r="C71" s="925"/>
      <c r="D71" s="921"/>
      <c r="E71" s="921" t="s">
        <v>19</v>
      </c>
      <c r="F71" s="923" t="str">
        <f>VLOOKUP(E71,$S$14:$T$18,2,0)</f>
        <v>-</v>
      </c>
      <c r="G71" s="84"/>
      <c r="H71" s="921"/>
      <c r="I71" s="921"/>
      <c r="J71" s="913">
        <f t="shared" ref="J71" si="19">SUM(K71:O73)</f>
        <v>0</v>
      </c>
      <c r="K71" s="913"/>
      <c r="L71" s="913"/>
      <c r="M71" s="913"/>
      <c r="N71" s="913"/>
      <c r="O71" s="913"/>
      <c r="P71" s="913"/>
      <c r="Q71" s="484"/>
    </row>
    <row r="72" spans="1:17" s="95" customFormat="1" ht="15.75" hidden="1" customHeight="1" outlineLevel="1">
      <c r="A72" s="484"/>
      <c r="B72" s="916"/>
      <c r="C72" s="925"/>
      <c r="D72" s="921"/>
      <c r="E72" s="921"/>
      <c r="F72" s="923"/>
      <c r="G72" s="87"/>
      <c r="H72" s="921"/>
      <c r="I72" s="921"/>
      <c r="J72" s="914"/>
      <c r="K72" s="914"/>
      <c r="L72" s="914"/>
      <c r="M72" s="914"/>
      <c r="N72" s="914"/>
      <c r="O72" s="914"/>
      <c r="P72" s="914"/>
      <c r="Q72" s="484"/>
    </row>
    <row r="73" spans="1:17" s="95" customFormat="1" ht="15.75" hidden="1" customHeight="1" outlineLevel="1">
      <c r="A73" s="484"/>
      <c r="B73" s="917"/>
      <c r="C73" s="926"/>
      <c r="D73" s="922"/>
      <c r="E73" s="922"/>
      <c r="F73" s="924"/>
      <c r="G73" s="92"/>
      <c r="H73" s="922"/>
      <c r="I73" s="922"/>
      <c r="J73" s="915"/>
      <c r="K73" s="915"/>
      <c r="L73" s="915"/>
      <c r="M73" s="915"/>
      <c r="N73" s="915"/>
      <c r="O73" s="915"/>
      <c r="P73" s="915"/>
      <c r="Q73" s="484"/>
    </row>
    <row r="74" spans="1:17" s="95" customFormat="1" ht="15.75" hidden="1" customHeight="1" outlineLevel="1">
      <c r="A74" s="484"/>
      <c r="B74" s="916">
        <v>21</v>
      </c>
      <c r="C74" s="925"/>
      <c r="D74" s="921"/>
      <c r="E74" s="921" t="s">
        <v>19</v>
      </c>
      <c r="F74" s="923" t="str">
        <f>VLOOKUP(E74,$S$14:$T$18,2,0)</f>
        <v>-</v>
      </c>
      <c r="G74" s="84"/>
      <c r="H74" s="921"/>
      <c r="I74" s="921"/>
      <c r="J74" s="913">
        <f t="shared" ref="J74" si="20">SUM(K74:O76)</f>
        <v>0</v>
      </c>
      <c r="K74" s="913"/>
      <c r="L74" s="913"/>
      <c r="M74" s="913"/>
      <c r="N74" s="913"/>
      <c r="O74" s="913"/>
      <c r="P74" s="913"/>
      <c r="Q74" s="484"/>
    </row>
    <row r="75" spans="1:17" s="95" customFormat="1" ht="15.75" hidden="1" customHeight="1" outlineLevel="1">
      <c r="A75" s="484"/>
      <c r="B75" s="916"/>
      <c r="C75" s="925"/>
      <c r="D75" s="921"/>
      <c r="E75" s="921"/>
      <c r="F75" s="923"/>
      <c r="G75" s="87"/>
      <c r="H75" s="921"/>
      <c r="I75" s="921"/>
      <c r="J75" s="914"/>
      <c r="K75" s="914"/>
      <c r="L75" s="914"/>
      <c r="M75" s="914"/>
      <c r="N75" s="914"/>
      <c r="O75" s="914"/>
      <c r="P75" s="914"/>
      <c r="Q75" s="484"/>
    </row>
    <row r="76" spans="1:17" s="95" customFormat="1" ht="15.75" hidden="1" customHeight="1" outlineLevel="1">
      <c r="A76" s="484"/>
      <c r="B76" s="917"/>
      <c r="C76" s="926"/>
      <c r="D76" s="922"/>
      <c r="E76" s="922"/>
      <c r="F76" s="924"/>
      <c r="G76" s="92"/>
      <c r="H76" s="922"/>
      <c r="I76" s="922"/>
      <c r="J76" s="915"/>
      <c r="K76" s="915"/>
      <c r="L76" s="915"/>
      <c r="M76" s="915"/>
      <c r="N76" s="915"/>
      <c r="O76" s="915"/>
      <c r="P76" s="915"/>
      <c r="Q76" s="484"/>
    </row>
    <row r="77" spans="1:17" s="95" customFormat="1" ht="15.75" hidden="1" customHeight="1" outlineLevel="1">
      <c r="A77" s="484"/>
      <c r="B77" s="916">
        <v>22</v>
      </c>
      <c r="C77" s="925"/>
      <c r="D77" s="921"/>
      <c r="E77" s="921" t="s">
        <v>19</v>
      </c>
      <c r="F77" s="923" t="str">
        <f>VLOOKUP(E77,$S$14:$T$18,2,0)</f>
        <v>-</v>
      </c>
      <c r="G77" s="84"/>
      <c r="H77" s="921"/>
      <c r="I77" s="921"/>
      <c r="J77" s="913">
        <f t="shared" ref="J77" si="21">SUM(K77:O79)</f>
        <v>0</v>
      </c>
      <c r="K77" s="913"/>
      <c r="L77" s="913"/>
      <c r="M77" s="913"/>
      <c r="N77" s="913"/>
      <c r="O77" s="913"/>
      <c r="P77" s="913"/>
      <c r="Q77" s="484"/>
    </row>
    <row r="78" spans="1:17" s="95" customFormat="1" ht="15.75" hidden="1" customHeight="1" outlineLevel="1">
      <c r="A78" s="484"/>
      <c r="B78" s="916"/>
      <c r="C78" s="925"/>
      <c r="D78" s="921"/>
      <c r="E78" s="921"/>
      <c r="F78" s="923"/>
      <c r="G78" s="87"/>
      <c r="H78" s="921"/>
      <c r="I78" s="921"/>
      <c r="J78" s="914"/>
      <c r="K78" s="914"/>
      <c r="L78" s="914"/>
      <c r="M78" s="914"/>
      <c r="N78" s="914"/>
      <c r="O78" s="914"/>
      <c r="P78" s="914"/>
      <c r="Q78" s="484"/>
    </row>
    <row r="79" spans="1:17" s="95" customFormat="1" ht="15.75" hidden="1" customHeight="1" outlineLevel="1">
      <c r="A79" s="484"/>
      <c r="B79" s="917"/>
      <c r="C79" s="926"/>
      <c r="D79" s="922"/>
      <c r="E79" s="922"/>
      <c r="F79" s="924"/>
      <c r="G79" s="92"/>
      <c r="H79" s="922"/>
      <c r="I79" s="922"/>
      <c r="J79" s="915"/>
      <c r="K79" s="915"/>
      <c r="L79" s="915"/>
      <c r="M79" s="915"/>
      <c r="N79" s="915"/>
      <c r="O79" s="915"/>
      <c r="P79" s="915"/>
      <c r="Q79" s="484"/>
    </row>
    <row r="80" spans="1:17" s="95" customFormat="1" ht="15.75" hidden="1" customHeight="1" outlineLevel="1">
      <c r="A80" s="484"/>
      <c r="B80" s="916">
        <v>23</v>
      </c>
      <c r="C80" s="925"/>
      <c r="D80" s="921"/>
      <c r="E80" s="921" t="s">
        <v>19</v>
      </c>
      <c r="F80" s="923" t="str">
        <f>VLOOKUP(E80,$S$14:$T$18,2,0)</f>
        <v>-</v>
      </c>
      <c r="G80" s="84"/>
      <c r="H80" s="921"/>
      <c r="I80" s="921"/>
      <c r="J80" s="913">
        <f t="shared" ref="J80" si="22">SUM(K80:O82)</f>
        <v>0</v>
      </c>
      <c r="K80" s="913"/>
      <c r="L80" s="913"/>
      <c r="M80" s="913"/>
      <c r="N80" s="913"/>
      <c r="O80" s="913"/>
      <c r="P80" s="913"/>
      <c r="Q80" s="484"/>
    </row>
    <row r="81" spans="1:17" s="95" customFormat="1" ht="15.75" hidden="1" customHeight="1" outlineLevel="1">
      <c r="A81" s="484"/>
      <c r="B81" s="916"/>
      <c r="C81" s="925"/>
      <c r="D81" s="921"/>
      <c r="E81" s="921"/>
      <c r="F81" s="923"/>
      <c r="G81" s="87"/>
      <c r="H81" s="921"/>
      <c r="I81" s="921"/>
      <c r="J81" s="914"/>
      <c r="K81" s="914"/>
      <c r="L81" s="914"/>
      <c r="M81" s="914"/>
      <c r="N81" s="914"/>
      <c r="O81" s="914"/>
      <c r="P81" s="914"/>
      <c r="Q81" s="484"/>
    </row>
    <row r="82" spans="1:17" s="95" customFormat="1" ht="15.75" hidden="1" customHeight="1" outlineLevel="1">
      <c r="A82" s="484"/>
      <c r="B82" s="917"/>
      <c r="C82" s="926"/>
      <c r="D82" s="922"/>
      <c r="E82" s="922"/>
      <c r="F82" s="924"/>
      <c r="G82" s="92"/>
      <c r="H82" s="922"/>
      <c r="I82" s="922"/>
      <c r="J82" s="915"/>
      <c r="K82" s="915"/>
      <c r="L82" s="915"/>
      <c r="M82" s="915"/>
      <c r="N82" s="915"/>
      <c r="O82" s="915"/>
      <c r="P82" s="915"/>
      <c r="Q82" s="484"/>
    </row>
    <row r="83" spans="1:17" s="95" customFormat="1" ht="15.75" hidden="1" customHeight="1" outlineLevel="1">
      <c r="A83" s="484"/>
      <c r="B83" s="916">
        <v>24</v>
      </c>
      <c r="C83" s="925"/>
      <c r="D83" s="921"/>
      <c r="E83" s="921" t="s">
        <v>19</v>
      </c>
      <c r="F83" s="923" t="str">
        <f>VLOOKUP(E83,$S$14:$T$18,2,0)</f>
        <v>-</v>
      </c>
      <c r="G83" s="84"/>
      <c r="H83" s="921"/>
      <c r="I83" s="921"/>
      <c r="J83" s="913">
        <f t="shared" ref="J83" si="23">SUM(K83:O85)</f>
        <v>0</v>
      </c>
      <c r="K83" s="913"/>
      <c r="L83" s="913"/>
      <c r="M83" s="913"/>
      <c r="N83" s="913"/>
      <c r="O83" s="913"/>
      <c r="P83" s="913"/>
      <c r="Q83" s="484"/>
    </row>
    <row r="84" spans="1:17" s="95" customFormat="1" ht="15.75" hidden="1" customHeight="1" outlineLevel="1">
      <c r="A84" s="484"/>
      <c r="B84" s="916"/>
      <c r="C84" s="925"/>
      <c r="D84" s="921"/>
      <c r="E84" s="921"/>
      <c r="F84" s="923"/>
      <c r="G84" s="87"/>
      <c r="H84" s="921"/>
      <c r="I84" s="921"/>
      <c r="J84" s="914"/>
      <c r="K84" s="914"/>
      <c r="L84" s="914"/>
      <c r="M84" s="914"/>
      <c r="N84" s="914"/>
      <c r="O84" s="914"/>
      <c r="P84" s="914"/>
      <c r="Q84" s="484"/>
    </row>
    <row r="85" spans="1:17" s="95" customFormat="1" ht="15.75" hidden="1" customHeight="1" outlineLevel="1">
      <c r="A85" s="484"/>
      <c r="B85" s="917"/>
      <c r="C85" s="926"/>
      <c r="D85" s="922"/>
      <c r="E85" s="922"/>
      <c r="F85" s="924"/>
      <c r="G85" s="92"/>
      <c r="H85" s="922"/>
      <c r="I85" s="922"/>
      <c r="J85" s="915"/>
      <c r="K85" s="915"/>
      <c r="L85" s="915"/>
      <c r="M85" s="915"/>
      <c r="N85" s="915"/>
      <c r="O85" s="915"/>
      <c r="P85" s="915"/>
      <c r="Q85" s="484"/>
    </row>
    <row r="86" spans="1:17" s="95" customFormat="1" ht="15.75" hidden="1" customHeight="1" outlineLevel="1">
      <c r="A86" s="484"/>
      <c r="B86" s="916">
        <v>25</v>
      </c>
      <c r="C86" s="925"/>
      <c r="D86" s="921"/>
      <c r="E86" s="921" t="s">
        <v>19</v>
      </c>
      <c r="F86" s="923" t="str">
        <f>VLOOKUP(E86,$S$14:$T$18,2,0)</f>
        <v>-</v>
      </c>
      <c r="G86" s="84"/>
      <c r="H86" s="921"/>
      <c r="I86" s="921"/>
      <c r="J86" s="913">
        <f t="shared" ref="J86" si="24">SUM(K86:O88)</f>
        <v>0</v>
      </c>
      <c r="K86" s="913"/>
      <c r="L86" s="913"/>
      <c r="M86" s="913"/>
      <c r="N86" s="913"/>
      <c r="O86" s="913"/>
      <c r="P86" s="913"/>
      <c r="Q86" s="484"/>
    </row>
    <row r="87" spans="1:17" s="95" customFormat="1" ht="15.75" hidden="1" customHeight="1" outlineLevel="1">
      <c r="A87" s="484"/>
      <c r="B87" s="916"/>
      <c r="C87" s="925"/>
      <c r="D87" s="921"/>
      <c r="E87" s="921"/>
      <c r="F87" s="923"/>
      <c r="G87" s="87"/>
      <c r="H87" s="921"/>
      <c r="I87" s="921"/>
      <c r="J87" s="914"/>
      <c r="K87" s="914"/>
      <c r="L87" s="914"/>
      <c r="M87" s="914"/>
      <c r="N87" s="914"/>
      <c r="O87" s="914"/>
      <c r="P87" s="914"/>
      <c r="Q87" s="484"/>
    </row>
    <row r="88" spans="1:17" s="95" customFormat="1" ht="15.75" hidden="1" customHeight="1" outlineLevel="1">
      <c r="A88" s="484"/>
      <c r="B88" s="917"/>
      <c r="C88" s="926"/>
      <c r="D88" s="922"/>
      <c r="E88" s="922"/>
      <c r="F88" s="924"/>
      <c r="G88" s="92"/>
      <c r="H88" s="922"/>
      <c r="I88" s="922"/>
      <c r="J88" s="915"/>
      <c r="K88" s="915"/>
      <c r="L88" s="915"/>
      <c r="M88" s="915"/>
      <c r="N88" s="915"/>
      <c r="O88" s="915"/>
      <c r="P88" s="915"/>
      <c r="Q88" s="484"/>
    </row>
    <row r="89" spans="1:17" s="95" customFormat="1" ht="15.75" hidden="1" customHeight="1" outlineLevel="1">
      <c r="A89" s="484"/>
      <c r="B89" s="916">
        <v>26</v>
      </c>
      <c r="C89" s="925"/>
      <c r="D89" s="921"/>
      <c r="E89" s="921" t="s">
        <v>19</v>
      </c>
      <c r="F89" s="923" t="str">
        <f>VLOOKUP(E89,$S$14:$T$18,2,0)</f>
        <v>-</v>
      </c>
      <c r="G89" s="84"/>
      <c r="H89" s="921"/>
      <c r="I89" s="921"/>
      <c r="J89" s="913">
        <f t="shared" ref="J89" si="25">SUM(K89:O91)</f>
        <v>0</v>
      </c>
      <c r="K89" s="913"/>
      <c r="L89" s="913"/>
      <c r="M89" s="913"/>
      <c r="N89" s="913"/>
      <c r="O89" s="913"/>
      <c r="P89" s="913"/>
      <c r="Q89" s="484"/>
    </row>
    <row r="90" spans="1:17" s="95" customFormat="1" ht="15.75" hidden="1" customHeight="1" outlineLevel="1">
      <c r="A90" s="484"/>
      <c r="B90" s="916"/>
      <c r="C90" s="925"/>
      <c r="D90" s="921"/>
      <c r="E90" s="921"/>
      <c r="F90" s="923"/>
      <c r="G90" s="87"/>
      <c r="H90" s="921"/>
      <c r="I90" s="921"/>
      <c r="J90" s="914"/>
      <c r="K90" s="914"/>
      <c r="L90" s="914"/>
      <c r="M90" s="914"/>
      <c r="N90" s="914"/>
      <c r="O90" s="914"/>
      <c r="P90" s="914"/>
      <c r="Q90" s="484"/>
    </row>
    <row r="91" spans="1:17" s="95" customFormat="1" ht="15.75" hidden="1" customHeight="1" outlineLevel="1">
      <c r="A91" s="484"/>
      <c r="B91" s="917"/>
      <c r="C91" s="926"/>
      <c r="D91" s="922"/>
      <c r="E91" s="922"/>
      <c r="F91" s="924"/>
      <c r="G91" s="92"/>
      <c r="H91" s="922"/>
      <c r="I91" s="922"/>
      <c r="J91" s="915"/>
      <c r="K91" s="915"/>
      <c r="L91" s="915"/>
      <c r="M91" s="915"/>
      <c r="N91" s="915"/>
      <c r="O91" s="915"/>
      <c r="P91" s="915"/>
      <c r="Q91" s="484"/>
    </row>
    <row r="92" spans="1:17" s="95" customFormat="1" ht="15.75" hidden="1" customHeight="1" outlineLevel="1">
      <c r="A92" s="484"/>
      <c r="B92" s="916">
        <v>27</v>
      </c>
      <c r="C92" s="925"/>
      <c r="D92" s="921"/>
      <c r="E92" s="921" t="s">
        <v>19</v>
      </c>
      <c r="F92" s="923" t="str">
        <f>VLOOKUP(E92,$S$14:$T$18,2,0)</f>
        <v>-</v>
      </c>
      <c r="G92" s="84"/>
      <c r="H92" s="921"/>
      <c r="I92" s="921"/>
      <c r="J92" s="913">
        <f t="shared" ref="J92" si="26">SUM(K92:O94)</f>
        <v>0</v>
      </c>
      <c r="K92" s="913"/>
      <c r="L92" s="913"/>
      <c r="M92" s="913"/>
      <c r="N92" s="913"/>
      <c r="O92" s="913"/>
      <c r="P92" s="913"/>
      <c r="Q92" s="484"/>
    </row>
    <row r="93" spans="1:17" s="95" customFormat="1" ht="15.75" hidden="1" customHeight="1" outlineLevel="1">
      <c r="A93" s="484"/>
      <c r="B93" s="916"/>
      <c r="C93" s="925"/>
      <c r="D93" s="921"/>
      <c r="E93" s="921"/>
      <c r="F93" s="923"/>
      <c r="G93" s="87"/>
      <c r="H93" s="921"/>
      <c r="I93" s="921"/>
      <c r="J93" s="914"/>
      <c r="K93" s="914"/>
      <c r="L93" s="914"/>
      <c r="M93" s="914"/>
      <c r="N93" s="914"/>
      <c r="O93" s="914"/>
      <c r="P93" s="914"/>
      <c r="Q93" s="484"/>
    </row>
    <row r="94" spans="1:17" s="95" customFormat="1" ht="15.75" hidden="1" customHeight="1" outlineLevel="1">
      <c r="A94" s="484"/>
      <c r="B94" s="917"/>
      <c r="C94" s="926"/>
      <c r="D94" s="922"/>
      <c r="E94" s="922"/>
      <c r="F94" s="924"/>
      <c r="G94" s="92"/>
      <c r="H94" s="922"/>
      <c r="I94" s="922"/>
      <c r="J94" s="915"/>
      <c r="K94" s="915"/>
      <c r="L94" s="915"/>
      <c r="M94" s="915"/>
      <c r="N94" s="915"/>
      <c r="O94" s="915"/>
      <c r="P94" s="915"/>
      <c r="Q94" s="484"/>
    </row>
    <row r="95" spans="1:17" s="95" customFormat="1" ht="15.75" hidden="1" customHeight="1" outlineLevel="1">
      <c r="A95" s="484"/>
      <c r="B95" s="916">
        <v>28</v>
      </c>
      <c r="C95" s="925"/>
      <c r="D95" s="921"/>
      <c r="E95" s="921" t="s">
        <v>19</v>
      </c>
      <c r="F95" s="923" t="str">
        <f>VLOOKUP(E95,$S$14:$T$18,2,0)</f>
        <v>-</v>
      </c>
      <c r="G95" s="84"/>
      <c r="H95" s="921"/>
      <c r="I95" s="921"/>
      <c r="J95" s="913">
        <f t="shared" ref="J95" si="27">SUM(K95:O97)</f>
        <v>0</v>
      </c>
      <c r="K95" s="913"/>
      <c r="L95" s="913"/>
      <c r="M95" s="913"/>
      <c r="N95" s="913"/>
      <c r="O95" s="913"/>
      <c r="P95" s="913"/>
      <c r="Q95" s="484"/>
    </row>
    <row r="96" spans="1:17" s="95" customFormat="1" ht="15.75" hidden="1" customHeight="1" outlineLevel="1">
      <c r="A96" s="484"/>
      <c r="B96" s="916"/>
      <c r="C96" s="925"/>
      <c r="D96" s="921"/>
      <c r="E96" s="921"/>
      <c r="F96" s="923"/>
      <c r="G96" s="87"/>
      <c r="H96" s="921"/>
      <c r="I96" s="921"/>
      <c r="J96" s="914"/>
      <c r="K96" s="914"/>
      <c r="L96" s="914"/>
      <c r="M96" s="914"/>
      <c r="N96" s="914"/>
      <c r="O96" s="914"/>
      <c r="P96" s="914"/>
      <c r="Q96" s="484"/>
    </row>
    <row r="97" spans="1:17" s="95" customFormat="1" ht="15.75" hidden="1" customHeight="1" outlineLevel="1">
      <c r="A97" s="484"/>
      <c r="B97" s="917"/>
      <c r="C97" s="926"/>
      <c r="D97" s="922"/>
      <c r="E97" s="922"/>
      <c r="F97" s="924"/>
      <c r="G97" s="92"/>
      <c r="H97" s="922"/>
      <c r="I97" s="922"/>
      <c r="J97" s="915"/>
      <c r="K97" s="915"/>
      <c r="L97" s="915"/>
      <c r="M97" s="915"/>
      <c r="N97" s="915"/>
      <c r="O97" s="915"/>
      <c r="P97" s="915"/>
      <c r="Q97" s="484"/>
    </row>
    <row r="98" spans="1:17" s="95" customFormat="1" ht="15.75" hidden="1" customHeight="1" outlineLevel="1">
      <c r="A98" s="484"/>
      <c r="B98" s="916">
        <v>29</v>
      </c>
      <c r="C98" s="925"/>
      <c r="D98" s="921"/>
      <c r="E98" s="921" t="s">
        <v>19</v>
      </c>
      <c r="F98" s="923" t="str">
        <f>VLOOKUP(E98,$S$14:$T$18,2,0)</f>
        <v>-</v>
      </c>
      <c r="G98" s="84"/>
      <c r="H98" s="921"/>
      <c r="I98" s="921"/>
      <c r="J98" s="913">
        <f t="shared" ref="J98" si="28">SUM(K98:O100)</f>
        <v>0</v>
      </c>
      <c r="K98" s="913"/>
      <c r="L98" s="913"/>
      <c r="M98" s="913"/>
      <c r="N98" s="913"/>
      <c r="O98" s="913"/>
      <c r="P98" s="913"/>
      <c r="Q98" s="484"/>
    </row>
    <row r="99" spans="1:17" s="95" customFormat="1" ht="15.75" hidden="1" customHeight="1" outlineLevel="1">
      <c r="A99" s="484"/>
      <c r="B99" s="916"/>
      <c r="C99" s="925"/>
      <c r="D99" s="921"/>
      <c r="E99" s="921"/>
      <c r="F99" s="923"/>
      <c r="G99" s="87"/>
      <c r="H99" s="921"/>
      <c r="I99" s="921"/>
      <c r="J99" s="914"/>
      <c r="K99" s="914"/>
      <c r="L99" s="914"/>
      <c r="M99" s="914"/>
      <c r="N99" s="914"/>
      <c r="O99" s="914"/>
      <c r="P99" s="914"/>
      <c r="Q99" s="484"/>
    </row>
    <row r="100" spans="1:17" s="95" customFormat="1" ht="15.75" hidden="1" customHeight="1" outlineLevel="1">
      <c r="A100" s="484"/>
      <c r="B100" s="917"/>
      <c r="C100" s="926"/>
      <c r="D100" s="922"/>
      <c r="E100" s="922"/>
      <c r="F100" s="924"/>
      <c r="G100" s="92"/>
      <c r="H100" s="922"/>
      <c r="I100" s="922"/>
      <c r="J100" s="915"/>
      <c r="K100" s="915"/>
      <c r="L100" s="915"/>
      <c r="M100" s="915"/>
      <c r="N100" s="915"/>
      <c r="O100" s="915"/>
      <c r="P100" s="915"/>
      <c r="Q100" s="484"/>
    </row>
    <row r="101" spans="1:17" s="95" customFormat="1" ht="15.75" hidden="1" customHeight="1" outlineLevel="1">
      <c r="A101" s="484"/>
      <c r="B101" s="916">
        <v>30</v>
      </c>
      <c r="C101" s="925"/>
      <c r="D101" s="921"/>
      <c r="E101" s="921" t="s">
        <v>19</v>
      </c>
      <c r="F101" s="923" t="str">
        <f>VLOOKUP(E101,$S$14:$T$18,2,0)</f>
        <v>-</v>
      </c>
      <c r="G101" s="84"/>
      <c r="H101" s="921"/>
      <c r="I101" s="921"/>
      <c r="J101" s="913">
        <f t="shared" ref="J101" si="29">SUM(K101:O103)</f>
        <v>0</v>
      </c>
      <c r="K101" s="913"/>
      <c r="L101" s="913"/>
      <c r="M101" s="913"/>
      <c r="N101" s="913"/>
      <c r="O101" s="913"/>
      <c r="P101" s="913"/>
      <c r="Q101" s="484"/>
    </row>
    <row r="102" spans="1:17" s="95" customFormat="1" ht="15.75" hidden="1" customHeight="1" outlineLevel="1">
      <c r="A102" s="484"/>
      <c r="B102" s="916"/>
      <c r="C102" s="925"/>
      <c r="D102" s="921"/>
      <c r="E102" s="921"/>
      <c r="F102" s="923"/>
      <c r="G102" s="87"/>
      <c r="H102" s="921"/>
      <c r="I102" s="921"/>
      <c r="J102" s="914"/>
      <c r="K102" s="914"/>
      <c r="L102" s="914"/>
      <c r="M102" s="914"/>
      <c r="N102" s="914"/>
      <c r="O102" s="914"/>
      <c r="P102" s="914"/>
      <c r="Q102" s="484"/>
    </row>
    <row r="103" spans="1:17" s="95" customFormat="1" ht="15.75" hidden="1" customHeight="1" outlineLevel="1">
      <c r="A103" s="484"/>
      <c r="B103" s="917"/>
      <c r="C103" s="926"/>
      <c r="D103" s="922"/>
      <c r="E103" s="922"/>
      <c r="F103" s="924"/>
      <c r="G103" s="92"/>
      <c r="H103" s="922"/>
      <c r="I103" s="922"/>
      <c r="J103" s="915"/>
      <c r="K103" s="915"/>
      <c r="L103" s="915"/>
      <c r="M103" s="915"/>
      <c r="N103" s="915"/>
      <c r="O103" s="915"/>
      <c r="P103" s="915"/>
      <c r="Q103" s="484"/>
    </row>
    <row r="104" spans="1:17" s="95" customFormat="1" ht="15.75" hidden="1" customHeight="1" outlineLevel="1">
      <c r="A104" s="484"/>
      <c r="B104" s="916">
        <v>31</v>
      </c>
      <c r="C104" s="925"/>
      <c r="D104" s="921"/>
      <c r="E104" s="921" t="s">
        <v>19</v>
      </c>
      <c r="F104" s="923" t="str">
        <f>VLOOKUP(E104,$S$14:$T$18,2,0)</f>
        <v>-</v>
      </c>
      <c r="G104" s="84"/>
      <c r="H104" s="921"/>
      <c r="I104" s="921"/>
      <c r="J104" s="913">
        <f t="shared" ref="J104" si="30">SUM(K104:O106)</f>
        <v>0</v>
      </c>
      <c r="K104" s="913"/>
      <c r="L104" s="913"/>
      <c r="M104" s="913"/>
      <c r="N104" s="913"/>
      <c r="O104" s="913"/>
      <c r="P104" s="913"/>
      <c r="Q104" s="484"/>
    </row>
    <row r="105" spans="1:17" s="95" customFormat="1" ht="15.75" hidden="1" customHeight="1" outlineLevel="1">
      <c r="A105" s="484"/>
      <c r="B105" s="916"/>
      <c r="C105" s="925"/>
      <c r="D105" s="921"/>
      <c r="E105" s="921"/>
      <c r="F105" s="923"/>
      <c r="G105" s="87"/>
      <c r="H105" s="921"/>
      <c r="I105" s="921"/>
      <c r="J105" s="914"/>
      <c r="K105" s="914"/>
      <c r="L105" s="914"/>
      <c r="M105" s="914"/>
      <c r="N105" s="914"/>
      <c r="O105" s="914"/>
      <c r="P105" s="914"/>
      <c r="Q105" s="484"/>
    </row>
    <row r="106" spans="1:17" s="95" customFormat="1" ht="15.75" hidden="1" customHeight="1" outlineLevel="1">
      <c r="A106" s="484"/>
      <c r="B106" s="917"/>
      <c r="C106" s="926"/>
      <c r="D106" s="922"/>
      <c r="E106" s="922"/>
      <c r="F106" s="924"/>
      <c r="G106" s="92"/>
      <c r="H106" s="922"/>
      <c r="I106" s="922"/>
      <c r="J106" s="915"/>
      <c r="K106" s="915"/>
      <c r="L106" s="915"/>
      <c r="M106" s="915"/>
      <c r="N106" s="915"/>
      <c r="O106" s="915"/>
      <c r="P106" s="915"/>
      <c r="Q106" s="484"/>
    </row>
    <row r="107" spans="1:17" s="95" customFormat="1" ht="15.75" hidden="1" customHeight="1" outlineLevel="1">
      <c r="A107" s="484"/>
      <c r="B107" s="916">
        <v>32</v>
      </c>
      <c r="C107" s="925"/>
      <c r="D107" s="921"/>
      <c r="E107" s="921" t="s">
        <v>19</v>
      </c>
      <c r="F107" s="923" t="str">
        <f>VLOOKUP(E107,$S$14:$T$18,2,0)</f>
        <v>-</v>
      </c>
      <c r="G107" s="84"/>
      <c r="H107" s="921"/>
      <c r="I107" s="921"/>
      <c r="J107" s="913">
        <f t="shared" ref="J107" si="31">SUM(K107:O109)</f>
        <v>0</v>
      </c>
      <c r="K107" s="913"/>
      <c r="L107" s="913"/>
      <c r="M107" s="913"/>
      <c r="N107" s="913"/>
      <c r="O107" s="913"/>
      <c r="P107" s="913"/>
      <c r="Q107" s="484"/>
    </row>
    <row r="108" spans="1:17" s="95" customFormat="1" ht="15.75" hidden="1" customHeight="1" outlineLevel="1">
      <c r="A108" s="484"/>
      <c r="B108" s="916"/>
      <c r="C108" s="925"/>
      <c r="D108" s="921"/>
      <c r="E108" s="921"/>
      <c r="F108" s="923"/>
      <c r="G108" s="87"/>
      <c r="H108" s="921"/>
      <c r="I108" s="921"/>
      <c r="J108" s="914"/>
      <c r="K108" s="914"/>
      <c r="L108" s="914"/>
      <c r="M108" s="914"/>
      <c r="N108" s="914"/>
      <c r="O108" s="914"/>
      <c r="P108" s="914"/>
      <c r="Q108" s="484"/>
    </row>
    <row r="109" spans="1:17" s="95" customFormat="1" ht="15.75" hidden="1" customHeight="1" outlineLevel="1">
      <c r="A109" s="484"/>
      <c r="B109" s="917"/>
      <c r="C109" s="926"/>
      <c r="D109" s="922"/>
      <c r="E109" s="922"/>
      <c r="F109" s="924"/>
      <c r="G109" s="92"/>
      <c r="H109" s="922"/>
      <c r="I109" s="922"/>
      <c r="J109" s="915"/>
      <c r="K109" s="915"/>
      <c r="L109" s="915"/>
      <c r="M109" s="915"/>
      <c r="N109" s="915"/>
      <c r="O109" s="915"/>
      <c r="P109" s="915"/>
      <c r="Q109" s="484"/>
    </row>
    <row r="110" spans="1:17" s="95" customFormat="1" ht="15.75" hidden="1" customHeight="1" outlineLevel="1">
      <c r="A110" s="484"/>
      <c r="B110" s="916">
        <v>33</v>
      </c>
      <c r="C110" s="925"/>
      <c r="D110" s="921"/>
      <c r="E110" s="921" t="s">
        <v>19</v>
      </c>
      <c r="F110" s="923" t="str">
        <f>VLOOKUP(E110,$S$14:$T$18,2,0)</f>
        <v>-</v>
      </c>
      <c r="G110" s="84"/>
      <c r="H110" s="921"/>
      <c r="I110" s="921"/>
      <c r="J110" s="913">
        <f t="shared" ref="J110" si="32">SUM(K110:O112)</f>
        <v>0</v>
      </c>
      <c r="K110" s="913"/>
      <c r="L110" s="913"/>
      <c r="M110" s="913"/>
      <c r="N110" s="913"/>
      <c r="O110" s="913"/>
      <c r="P110" s="913"/>
      <c r="Q110" s="484"/>
    </row>
    <row r="111" spans="1:17" s="95" customFormat="1" ht="15.75" hidden="1" customHeight="1" outlineLevel="1">
      <c r="A111" s="484"/>
      <c r="B111" s="916"/>
      <c r="C111" s="925"/>
      <c r="D111" s="921"/>
      <c r="E111" s="921"/>
      <c r="F111" s="923"/>
      <c r="G111" s="87"/>
      <c r="H111" s="921"/>
      <c r="I111" s="921"/>
      <c r="J111" s="914"/>
      <c r="K111" s="914"/>
      <c r="L111" s="914"/>
      <c r="M111" s="914"/>
      <c r="N111" s="914"/>
      <c r="O111" s="914"/>
      <c r="P111" s="914"/>
      <c r="Q111" s="484"/>
    </row>
    <row r="112" spans="1:17" s="95" customFormat="1" ht="15.75" hidden="1" customHeight="1" outlineLevel="1">
      <c r="A112" s="484"/>
      <c r="B112" s="917"/>
      <c r="C112" s="926"/>
      <c r="D112" s="922"/>
      <c r="E112" s="922"/>
      <c r="F112" s="924"/>
      <c r="G112" s="92"/>
      <c r="H112" s="922"/>
      <c r="I112" s="922"/>
      <c r="J112" s="915"/>
      <c r="K112" s="915"/>
      <c r="L112" s="915"/>
      <c r="M112" s="915"/>
      <c r="N112" s="915"/>
      <c r="O112" s="915"/>
      <c r="P112" s="915"/>
      <c r="Q112" s="484"/>
    </row>
    <row r="113" spans="1:17" s="95" customFormat="1" ht="15.75" hidden="1" customHeight="1" outlineLevel="1">
      <c r="A113" s="484"/>
      <c r="B113" s="916">
        <v>34</v>
      </c>
      <c r="C113" s="925"/>
      <c r="D113" s="921"/>
      <c r="E113" s="921" t="s">
        <v>19</v>
      </c>
      <c r="F113" s="923" t="str">
        <f>VLOOKUP(E113,$S$14:$T$18,2,0)</f>
        <v>-</v>
      </c>
      <c r="G113" s="84"/>
      <c r="H113" s="921"/>
      <c r="I113" s="921"/>
      <c r="J113" s="913">
        <f t="shared" ref="J113" si="33">SUM(K113:O115)</f>
        <v>0</v>
      </c>
      <c r="K113" s="913"/>
      <c r="L113" s="913"/>
      <c r="M113" s="913"/>
      <c r="N113" s="913"/>
      <c r="O113" s="913"/>
      <c r="P113" s="913"/>
      <c r="Q113" s="484"/>
    </row>
    <row r="114" spans="1:17" s="95" customFormat="1" ht="15.75" hidden="1" customHeight="1" outlineLevel="1">
      <c r="A114" s="484"/>
      <c r="B114" s="916"/>
      <c r="C114" s="925"/>
      <c r="D114" s="921"/>
      <c r="E114" s="921"/>
      <c r="F114" s="923"/>
      <c r="G114" s="87"/>
      <c r="H114" s="921"/>
      <c r="I114" s="921"/>
      <c r="J114" s="914"/>
      <c r="K114" s="914"/>
      <c r="L114" s="914"/>
      <c r="M114" s="914"/>
      <c r="N114" s="914"/>
      <c r="O114" s="914"/>
      <c r="P114" s="914"/>
      <c r="Q114" s="484"/>
    </row>
    <row r="115" spans="1:17" s="95" customFormat="1" ht="15.75" hidden="1" customHeight="1" outlineLevel="1">
      <c r="A115" s="484"/>
      <c r="B115" s="917"/>
      <c r="C115" s="926"/>
      <c r="D115" s="922"/>
      <c r="E115" s="922"/>
      <c r="F115" s="924"/>
      <c r="G115" s="92"/>
      <c r="H115" s="922"/>
      <c r="I115" s="922"/>
      <c r="J115" s="915"/>
      <c r="K115" s="915"/>
      <c r="L115" s="915"/>
      <c r="M115" s="915"/>
      <c r="N115" s="915"/>
      <c r="O115" s="915"/>
      <c r="P115" s="915"/>
      <c r="Q115" s="484"/>
    </row>
    <row r="116" spans="1:17" s="95" customFormat="1" ht="15.75" hidden="1" customHeight="1" outlineLevel="1">
      <c r="A116" s="484"/>
      <c r="B116" s="916">
        <v>35</v>
      </c>
      <c r="C116" s="925"/>
      <c r="D116" s="921"/>
      <c r="E116" s="921" t="s">
        <v>19</v>
      </c>
      <c r="F116" s="923" t="str">
        <f>VLOOKUP(E116,$S$14:$T$18,2,0)</f>
        <v>-</v>
      </c>
      <c r="G116" s="84"/>
      <c r="H116" s="921"/>
      <c r="I116" s="921"/>
      <c r="J116" s="913">
        <f t="shared" ref="J116" si="34">SUM(K116:O118)</f>
        <v>0</v>
      </c>
      <c r="K116" s="913"/>
      <c r="L116" s="913"/>
      <c r="M116" s="913"/>
      <c r="N116" s="913"/>
      <c r="O116" s="913"/>
      <c r="P116" s="913"/>
      <c r="Q116" s="484"/>
    </row>
    <row r="117" spans="1:17" s="95" customFormat="1" ht="15.75" hidden="1" customHeight="1" outlineLevel="1">
      <c r="A117" s="484"/>
      <c r="B117" s="916"/>
      <c r="C117" s="925"/>
      <c r="D117" s="921"/>
      <c r="E117" s="921"/>
      <c r="F117" s="923"/>
      <c r="G117" s="87"/>
      <c r="H117" s="921"/>
      <c r="I117" s="921"/>
      <c r="J117" s="914"/>
      <c r="K117" s="914"/>
      <c r="L117" s="914"/>
      <c r="M117" s="914"/>
      <c r="N117" s="914"/>
      <c r="O117" s="914"/>
      <c r="P117" s="914"/>
      <c r="Q117" s="484"/>
    </row>
    <row r="118" spans="1:17" s="95" customFormat="1" ht="15.75" hidden="1" customHeight="1" outlineLevel="1">
      <c r="A118" s="484"/>
      <c r="B118" s="917"/>
      <c r="C118" s="926"/>
      <c r="D118" s="922"/>
      <c r="E118" s="922"/>
      <c r="F118" s="924"/>
      <c r="G118" s="92"/>
      <c r="H118" s="922"/>
      <c r="I118" s="922"/>
      <c r="J118" s="915"/>
      <c r="K118" s="915"/>
      <c r="L118" s="915"/>
      <c r="M118" s="915"/>
      <c r="N118" s="915"/>
      <c r="O118" s="915"/>
      <c r="P118" s="915"/>
      <c r="Q118" s="484"/>
    </row>
    <row r="119" spans="1:17" s="95" customFormat="1" ht="15.75" hidden="1" customHeight="1" outlineLevel="1">
      <c r="A119" s="484"/>
      <c r="B119" s="916">
        <v>36</v>
      </c>
      <c r="C119" s="925"/>
      <c r="D119" s="921"/>
      <c r="E119" s="921" t="s">
        <v>19</v>
      </c>
      <c r="F119" s="923" t="str">
        <f>VLOOKUP(E119,$S$14:$T$18,2,0)</f>
        <v>-</v>
      </c>
      <c r="G119" s="84"/>
      <c r="H119" s="921"/>
      <c r="I119" s="921"/>
      <c r="J119" s="913">
        <f t="shared" ref="J119" si="35">SUM(K119:O121)</f>
        <v>0</v>
      </c>
      <c r="K119" s="913"/>
      <c r="L119" s="913"/>
      <c r="M119" s="913"/>
      <c r="N119" s="913"/>
      <c r="O119" s="913"/>
      <c r="P119" s="913"/>
      <c r="Q119" s="484"/>
    </row>
    <row r="120" spans="1:17" s="95" customFormat="1" ht="15.75" hidden="1" customHeight="1" outlineLevel="1">
      <c r="A120" s="484"/>
      <c r="B120" s="916"/>
      <c r="C120" s="925"/>
      <c r="D120" s="921"/>
      <c r="E120" s="921"/>
      <c r="F120" s="923"/>
      <c r="G120" s="87"/>
      <c r="H120" s="921"/>
      <c r="I120" s="921"/>
      <c r="J120" s="914"/>
      <c r="K120" s="914"/>
      <c r="L120" s="914"/>
      <c r="M120" s="914"/>
      <c r="N120" s="914"/>
      <c r="O120" s="914"/>
      <c r="P120" s="914"/>
      <c r="Q120" s="484"/>
    </row>
    <row r="121" spans="1:17" s="95" customFormat="1" ht="15.75" hidden="1" customHeight="1" outlineLevel="1">
      <c r="A121" s="484"/>
      <c r="B121" s="917"/>
      <c r="C121" s="926"/>
      <c r="D121" s="922"/>
      <c r="E121" s="922"/>
      <c r="F121" s="924"/>
      <c r="G121" s="92"/>
      <c r="H121" s="922"/>
      <c r="I121" s="922"/>
      <c r="J121" s="915"/>
      <c r="K121" s="915"/>
      <c r="L121" s="915"/>
      <c r="M121" s="915"/>
      <c r="N121" s="915"/>
      <c r="O121" s="915"/>
      <c r="P121" s="915"/>
      <c r="Q121" s="484"/>
    </row>
    <row r="122" spans="1:17" s="95" customFormat="1" ht="15.75" hidden="1" customHeight="1" outlineLevel="1">
      <c r="A122" s="484"/>
      <c r="B122" s="916">
        <v>37</v>
      </c>
      <c r="C122" s="925"/>
      <c r="D122" s="921"/>
      <c r="E122" s="921" t="s">
        <v>19</v>
      </c>
      <c r="F122" s="923" t="str">
        <f>VLOOKUP(E122,$S$14:$T$18,2,0)</f>
        <v>-</v>
      </c>
      <c r="G122" s="84"/>
      <c r="H122" s="921"/>
      <c r="I122" s="921"/>
      <c r="J122" s="913">
        <f t="shared" ref="J122" si="36">SUM(K122:O124)</f>
        <v>0</v>
      </c>
      <c r="K122" s="913"/>
      <c r="L122" s="913"/>
      <c r="M122" s="913"/>
      <c r="N122" s="913"/>
      <c r="O122" s="913"/>
      <c r="P122" s="913"/>
      <c r="Q122" s="484"/>
    </row>
    <row r="123" spans="1:17" s="95" customFormat="1" ht="15.75" hidden="1" customHeight="1" outlineLevel="1">
      <c r="A123" s="484"/>
      <c r="B123" s="916"/>
      <c r="C123" s="925"/>
      <c r="D123" s="921"/>
      <c r="E123" s="921"/>
      <c r="F123" s="923"/>
      <c r="G123" s="87"/>
      <c r="H123" s="921"/>
      <c r="I123" s="921"/>
      <c r="J123" s="914"/>
      <c r="K123" s="914"/>
      <c r="L123" s="914"/>
      <c r="M123" s="914"/>
      <c r="N123" s="914"/>
      <c r="O123" s="914"/>
      <c r="P123" s="914"/>
      <c r="Q123" s="484"/>
    </row>
    <row r="124" spans="1:17" s="95" customFormat="1" ht="15.75" hidden="1" customHeight="1" outlineLevel="1">
      <c r="A124" s="484"/>
      <c r="B124" s="917"/>
      <c r="C124" s="926"/>
      <c r="D124" s="922"/>
      <c r="E124" s="922"/>
      <c r="F124" s="924"/>
      <c r="G124" s="92"/>
      <c r="H124" s="922"/>
      <c r="I124" s="922"/>
      <c r="J124" s="915"/>
      <c r="K124" s="915"/>
      <c r="L124" s="915"/>
      <c r="M124" s="915"/>
      <c r="N124" s="915"/>
      <c r="O124" s="915"/>
      <c r="P124" s="915"/>
      <c r="Q124" s="484"/>
    </row>
    <row r="125" spans="1:17" s="95" customFormat="1" ht="15.75" hidden="1" customHeight="1" outlineLevel="1">
      <c r="A125" s="484"/>
      <c r="B125" s="916">
        <v>38</v>
      </c>
      <c r="C125" s="925"/>
      <c r="D125" s="921"/>
      <c r="E125" s="921" t="s">
        <v>19</v>
      </c>
      <c r="F125" s="923" t="str">
        <f>VLOOKUP(E125,$S$14:$T$18,2,0)</f>
        <v>-</v>
      </c>
      <c r="G125" s="84"/>
      <c r="H125" s="921"/>
      <c r="I125" s="921"/>
      <c r="J125" s="913">
        <f t="shared" ref="J125" si="37">SUM(K125:O127)</f>
        <v>0</v>
      </c>
      <c r="K125" s="913"/>
      <c r="L125" s="913"/>
      <c r="M125" s="913"/>
      <c r="N125" s="913"/>
      <c r="O125" s="913"/>
      <c r="P125" s="913"/>
      <c r="Q125" s="484"/>
    </row>
    <row r="126" spans="1:17" s="95" customFormat="1" ht="15.75" hidden="1" customHeight="1" outlineLevel="1">
      <c r="A126" s="484"/>
      <c r="B126" s="916"/>
      <c r="C126" s="925"/>
      <c r="D126" s="921"/>
      <c r="E126" s="921"/>
      <c r="F126" s="923"/>
      <c r="G126" s="87"/>
      <c r="H126" s="921"/>
      <c r="I126" s="921"/>
      <c r="J126" s="914"/>
      <c r="K126" s="914"/>
      <c r="L126" s="914"/>
      <c r="M126" s="914"/>
      <c r="N126" s="914"/>
      <c r="O126" s="914"/>
      <c r="P126" s="914"/>
      <c r="Q126" s="484"/>
    </row>
    <row r="127" spans="1:17" s="95" customFormat="1" ht="15.75" hidden="1" customHeight="1" outlineLevel="1">
      <c r="A127" s="484"/>
      <c r="B127" s="917"/>
      <c r="C127" s="926"/>
      <c r="D127" s="922"/>
      <c r="E127" s="922"/>
      <c r="F127" s="924"/>
      <c r="G127" s="92"/>
      <c r="H127" s="922"/>
      <c r="I127" s="922"/>
      <c r="J127" s="915"/>
      <c r="K127" s="915"/>
      <c r="L127" s="915"/>
      <c r="M127" s="915"/>
      <c r="N127" s="915"/>
      <c r="O127" s="915"/>
      <c r="P127" s="915"/>
      <c r="Q127" s="484"/>
    </row>
    <row r="128" spans="1:17" s="95" customFormat="1" ht="15.75" hidden="1" customHeight="1" outlineLevel="1">
      <c r="A128" s="484"/>
      <c r="B128" s="916">
        <v>39</v>
      </c>
      <c r="C128" s="925"/>
      <c r="D128" s="921"/>
      <c r="E128" s="921" t="s">
        <v>19</v>
      </c>
      <c r="F128" s="923" t="str">
        <f>VLOOKUP(E128,$S$14:$T$18,2,0)</f>
        <v>-</v>
      </c>
      <c r="G128" s="84"/>
      <c r="H128" s="921"/>
      <c r="I128" s="921"/>
      <c r="J128" s="913">
        <f t="shared" ref="J128" si="38">SUM(K128:O130)</f>
        <v>0</v>
      </c>
      <c r="K128" s="913"/>
      <c r="L128" s="913"/>
      <c r="M128" s="913"/>
      <c r="N128" s="913"/>
      <c r="O128" s="913"/>
      <c r="P128" s="913"/>
      <c r="Q128" s="484"/>
    </row>
    <row r="129" spans="1:17" s="95" customFormat="1" ht="15.75" hidden="1" customHeight="1" outlineLevel="1">
      <c r="A129" s="484"/>
      <c r="B129" s="916"/>
      <c r="C129" s="925"/>
      <c r="D129" s="921"/>
      <c r="E129" s="921"/>
      <c r="F129" s="923"/>
      <c r="G129" s="87"/>
      <c r="H129" s="921"/>
      <c r="I129" s="921"/>
      <c r="J129" s="914"/>
      <c r="K129" s="914"/>
      <c r="L129" s="914"/>
      <c r="M129" s="914"/>
      <c r="N129" s="914"/>
      <c r="O129" s="914"/>
      <c r="P129" s="914"/>
      <c r="Q129" s="484"/>
    </row>
    <row r="130" spans="1:17" s="95" customFormat="1" ht="15.75" hidden="1" customHeight="1" outlineLevel="1">
      <c r="A130" s="484"/>
      <c r="B130" s="917"/>
      <c r="C130" s="926"/>
      <c r="D130" s="922"/>
      <c r="E130" s="922"/>
      <c r="F130" s="924"/>
      <c r="G130" s="92"/>
      <c r="H130" s="922"/>
      <c r="I130" s="922"/>
      <c r="J130" s="915"/>
      <c r="K130" s="915"/>
      <c r="L130" s="915"/>
      <c r="M130" s="915"/>
      <c r="N130" s="915"/>
      <c r="O130" s="915"/>
      <c r="P130" s="915"/>
      <c r="Q130" s="484"/>
    </row>
    <row r="131" spans="1:17" s="95" customFormat="1" ht="15.75" hidden="1" customHeight="1" outlineLevel="1">
      <c r="A131" s="484"/>
      <c r="B131" s="916">
        <v>40</v>
      </c>
      <c r="C131" s="925"/>
      <c r="D131" s="921"/>
      <c r="E131" s="921" t="s">
        <v>19</v>
      </c>
      <c r="F131" s="923" t="str">
        <f>VLOOKUP(E131,$S$14:$T$18,2,0)</f>
        <v>-</v>
      </c>
      <c r="G131" s="84"/>
      <c r="H131" s="921"/>
      <c r="I131" s="921"/>
      <c r="J131" s="913">
        <f t="shared" ref="J131" si="39">SUM(K131:O133)</f>
        <v>0</v>
      </c>
      <c r="K131" s="913"/>
      <c r="L131" s="913"/>
      <c r="M131" s="913"/>
      <c r="N131" s="913"/>
      <c r="O131" s="913"/>
      <c r="P131" s="913"/>
      <c r="Q131" s="484"/>
    </row>
    <row r="132" spans="1:17" s="95" customFormat="1" ht="15.75" hidden="1" customHeight="1" outlineLevel="1">
      <c r="A132" s="484"/>
      <c r="B132" s="916"/>
      <c r="C132" s="925"/>
      <c r="D132" s="921"/>
      <c r="E132" s="921"/>
      <c r="F132" s="923"/>
      <c r="G132" s="87"/>
      <c r="H132" s="921"/>
      <c r="I132" s="921"/>
      <c r="J132" s="914"/>
      <c r="K132" s="914"/>
      <c r="L132" s="914"/>
      <c r="M132" s="914"/>
      <c r="N132" s="914"/>
      <c r="O132" s="914"/>
      <c r="P132" s="914"/>
      <c r="Q132" s="484"/>
    </row>
    <row r="133" spans="1:17" s="95" customFormat="1" ht="15.75" hidden="1" customHeight="1" outlineLevel="1">
      <c r="A133" s="484"/>
      <c r="B133" s="917"/>
      <c r="C133" s="926"/>
      <c r="D133" s="922"/>
      <c r="E133" s="922"/>
      <c r="F133" s="924"/>
      <c r="G133" s="92"/>
      <c r="H133" s="922"/>
      <c r="I133" s="922"/>
      <c r="J133" s="915"/>
      <c r="K133" s="915"/>
      <c r="L133" s="915"/>
      <c r="M133" s="915"/>
      <c r="N133" s="915"/>
      <c r="O133" s="915"/>
      <c r="P133" s="915"/>
      <c r="Q133" s="484"/>
    </row>
    <row r="134" spans="1:17" s="95" customFormat="1" ht="15.75" hidden="1" customHeight="1" outlineLevel="1">
      <c r="A134" s="484"/>
      <c r="B134" s="916">
        <v>41</v>
      </c>
      <c r="C134" s="925"/>
      <c r="D134" s="921"/>
      <c r="E134" s="921" t="s">
        <v>19</v>
      </c>
      <c r="F134" s="923" t="str">
        <f>VLOOKUP(E134,$S$14:$T$18,2,0)</f>
        <v>-</v>
      </c>
      <c r="G134" s="84"/>
      <c r="H134" s="921"/>
      <c r="I134" s="921"/>
      <c r="J134" s="913">
        <f t="shared" ref="J134" si="40">SUM(K134:O136)</f>
        <v>0</v>
      </c>
      <c r="K134" s="913"/>
      <c r="L134" s="913"/>
      <c r="M134" s="913"/>
      <c r="N134" s="913"/>
      <c r="O134" s="913"/>
      <c r="P134" s="913"/>
      <c r="Q134" s="484"/>
    </row>
    <row r="135" spans="1:17" s="95" customFormat="1" ht="15.75" hidden="1" customHeight="1" outlineLevel="1">
      <c r="A135" s="484"/>
      <c r="B135" s="916"/>
      <c r="C135" s="925"/>
      <c r="D135" s="921"/>
      <c r="E135" s="921"/>
      <c r="F135" s="923"/>
      <c r="G135" s="87"/>
      <c r="H135" s="921"/>
      <c r="I135" s="921"/>
      <c r="J135" s="914"/>
      <c r="K135" s="914"/>
      <c r="L135" s="914"/>
      <c r="M135" s="914"/>
      <c r="N135" s="914"/>
      <c r="O135" s="914"/>
      <c r="P135" s="914"/>
      <c r="Q135" s="484"/>
    </row>
    <row r="136" spans="1:17" s="95" customFormat="1" ht="15.75" hidden="1" customHeight="1" outlineLevel="1">
      <c r="A136" s="484"/>
      <c r="B136" s="917"/>
      <c r="C136" s="926"/>
      <c r="D136" s="922"/>
      <c r="E136" s="922"/>
      <c r="F136" s="924"/>
      <c r="G136" s="92"/>
      <c r="H136" s="922"/>
      <c r="I136" s="922"/>
      <c r="J136" s="915"/>
      <c r="K136" s="915"/>
      <c r="L136" s="915"/>
      <c r="M136" s="915"/>
      <c r="N136" s="915"/>
      <c r="O136" s="915"/>
      <c r="P136" s="915"/>
      <c r="Q136" s="484"/>
    </row>
    <row r="137" spans="1:17" s="95" customFormat="1" ht="15.75" hidden="1" customHeight="1" outlineLevel="1">
      <c r="A137" s="484"/>
      <c r="B137" s="916">
        <v>42</v>
      </c>
      <c r="C137" s="925"/>
      <c r="D137" s="921"/>
      <c r="E137" s="921" t="s">
        <v>19</v>
      </c>
      <c r="F137" s="923" t="str">
        <f>VLOOKUP(E137,$S$14:$T$18,2,0)</f>
        <v>-</v>
      </c>
      <c r="G137" s="84"/>
      <c r="H137" s="921"/>
      <c r="I137" s="921"/>
      <c r="J137" s="913">
        <f t="shared" ref="J137" si="41">SUM(K137:O139)</f>
        <v>0</v>
      </c>
      <c r="K137" s="913"/>
      <c r="L137" s="913"/>
      <c r="M137" s="913"/>
      <c r="N137" s="913"/>
      <c r="O137" s="913"/>
      <c r="P137" s="913"/>
      <c r="Q137" s="484"/>
    </row>
    <row r="138" spans="1:17" s="95" customFormat="1" ht="15.75" hidden="1" customHeight="1" outlineLevel="1">
      <c r="A138" s="484"/>
      <c r="B138" s="916"/>
      <c r="C138" s="925"/>
      <c r="D138" s="921"/>
      <c r="E138" s="921"/>
      <c r="F138" s="923"/>
      <c r="G138" s="87"/>
      <c r="H138" s="921"/>
      <c r="I138" s="921"/>
      <c r="J138" s="914"/>
      <c r="K138" s="914"/>
      <c r="L138" s="914"/>
      <c r="M138" s="914"/>
      <c r="N138" s="914"/>
      <c r="O138" s="914"/>
      <c r="P138" s="914"/>
      <c r="Q138" s="484"/>
    </row>
    <row r="139" spans="1:17" s="95" customFormat="1" ht="15.75" hidden="1" customHeight="1" outlineLevel="1">
      <c r="A139" s="484"/>
      <c r="B139" s="917"/>
      <c r="C139" s="926"/>
      <c r="D139" s="922"/>
      <c r="E139" s="922"/>
      <c r="F139" s="924"/>
      <c r="G139" s="92"/>
      <c r="H139" s="922"/>
      <c r="I139" s="922"/>
      <c r="J139" s="915"/>
      <c r="K139" s="915"/>
      <c r="L139" s="915"/>
      <c r="M139" s="915"/>
      <c r="N139" s="915"/>
      <c r="O139" s="915"/>
      <c r="P139" s="915"/>
      <c r="Q139" s="484"/>
    </row>
    <row r="140" spans="1:17" s="95" customFormat="1" ht="15.75" hidden="1" customHeight="1" outlineLevel="1">
      <c r="A140" s="484"/>
      <c r="B140" s="916">
        <v>43</v>
      </c>
      <c r="C140" s="925"/>
      <c r="D140" s="921"/>
      <c r="E140" s="921" t="s">
        <v>19</v>
      </c>
      <c r="F140" s="923" t="str">
        <f>VLOOKUP(E140,$S$14:$T$18,2,0)</f>
        <v>-</v>
      </c>
      <c r="G140" s="84"/>
      <c r="H140" s="921"/>
      <c r="I140" s="921"/>
      <c r="J140" s="913">
        <f t="shared" ref="J140" si="42">SUM(K140:O142)</f>
        <v>0</v>
      </c>
      <c r="K140" s="913"/>
      <c r="L140" s="913"/>
      <c r="M140" s="913"/>
      <c r="N140" s="913"/>
      <c r="O140" s="913"/>
      <c r="P140" s="913"/>
      <c r="Q140" s="484"/>
    </row>
    <row r="141" spans="1:17" s="95" customFormat="1" ht="15.75" hidden="1" customHeight="1" outlineLevel="1">
      <c r="A141" s="484"/>
      <c r="B141" s="916"/>
      <c r="C141" s="925"/>
      <c r="D141" s="921"/>
      <c r="E141" s="921"/>
      <c r="F141" s="923"/>
      <c r="G141" s="87"/>
      <c r="H141" s="921"/>
      <c r="I141" s="921"/>
      <c r="J141" s="914"/>
      <c r="K141" s="914"/>
      <c r="L141" s="914"/>
      <c r="M141" s="914"/>
      <c r="N141" s="914"/>
      <c r="O141" s="914"/>
      <c r="P141" s="914"/>
      <c r="Q141" s="484"/>
    </row>
    <row r="142" spans="1:17" s="95" customFormat="1" ht="15.75" hidden="1" customHeight="1" outlineLevel="1">
      <c r="A142" s="484"/>
      <c r="B142" s="917"/>
      <c r="C142" s="926"/>
      <c r="D142" s="922"/>
      <c r="E142" s="922"/>
      <c r="F142" s="924"/>
      <c r="G142" s="92"/>
      <c r="H142" s="922"/>
      <c r="I142" s="922"/>
      <c r="J142" s="915"/>
      <c r="K142" s="915"/>
      <c r="L142" s="915"/>
      <c r="M142" s="915"/>
      <c r="N142" s="915"/>
      <c r="O142" s="915"/>
      <c r="P142" s="915"/>
      <c r="Q142" s="484"/>
    </row>
    <row r="143" spans="1:17" s="95" customFormat="1" ht="15.75" hidden="1" customHeight="1" outlineLevel="1">
      <c r="A143" s="484"/>
      <c r="B143" s="916">
        <v>44</v>
      </c>
      <c r="C143" s="925"/>
      <c r="D143" s="921"/>
      <c r="E143" s="921" t="s">
        <v>19</v>
      </c>
      <c r="F143" s="923" t="str">
        <f>VLOOKUP(E143,$S$14:$T$18,2,0)</f>
        <v>-</v>
      </c>
      <c r="G143" s="84"/>
      <c r="H143" s="395"/>
      <c r="I143" s="921"/>
      <c r="J143" s="913">
        <f t="shared" ref="J143" si="43">SUM(K143:O145)</f>
        <v>0</v>
      </c>
      <c r="K143" s="913"/>
      <c r="L143" s="913"/>
      <c r="M143" s="913"/>
      <c r="N143" s="913"/>
      <c r="O143" s="913"/>
      <c r="P143" s="913"/>
      <c r="Q143" s="484"/>
    </row>
    <row r="144" spans="1:17" s="95" customFormat="1" ht="15.75" hidden="1" customHeight="1" outlineLevel="1">
      <c r="A144" s="484"/>
      <c r="B144" s="916"/>
      <c r="C144" s="925"/>
      <c r="D144" s="921"/>
      <c r="E144" s="921"/>
      <c r="F144" s="923"/>
      <c r="G144" s="87"/>
      <c r="H144" s="395"/>
      <c r="I144" s="921"/>
      <c r="J144" s="914"/>
      <c r="K144" s="914"/>
      <c r="L144" s="914"/>
      <c r="M144" s="914"/>
      <c r="N144" s="914"/>
      <c r="O144" s="914"/>
      <c r="P144" s="914"/>
      <c r="Q144" s="484"/>
    </row>
    <row r="145" spans="1:17" s="95" customFormat="1" ht="15.75" hidden="1" customHeight="1" outlineLevel="1">
      <c r="A145" s="484"/>
      <c r="B145" s="917"/>
      <c r="C145" s="926"/>
      <c r="D145" s="922"/>
      <c r="E145" s="922"/>
      <c r="F145" s="924"/>
      <c r="G145" s="92"/>
      <c r="H145" s="396"/>
      <c r="I145" s="922"/>
      <c r="J145" s="915"/>
      <c r="K145" s="915"/>
      <c r="L145" s="915"/>
      <c r="M145" s="915"/>
      <c r="N145" s="915"/>
      <c r="O145" s="915"/>
      <c r="P145" s="915"/>
      <c r="Q145" s="484"/>
    </row>
    <row r="146" spans="1:17" s="95" customFormat="1" ht="15.75" hidden="1" customHeight="1" outlineLevel="1">
      <c r="A146" s="484"/>
      <c r="B146" s="916">
        <v>45</v>
      </c>
      <c r="C146" s="925"/>
      <c r="D146" s="921"/>
      <c r="E146" s="921" t="s">
        <v>19</v>
      </c>
      <c r="F146" s="923" t="str">
        <f>VLOOKUP(E146,$S$14:$T$18,2,0)</f>
        <v>-</v>
      </c>
      <c r="G146" s="84"/>
      <c r="H146" s="395"/>
      <c r="I146" s="921"/>
      <c r="J146" s="913">
        <f t="shared" ref="J146" si="44">SUM(K146:O148)</f>
        <v>0</v>
      </c>
      <c r="K146" s="913"/>
      <c r="L146" s="913"/>
      <c r="M146" s="913"/>
      <c r="N146" s="913"/>
      <c r="O146" s="913"/>
      <c r="P146" s="913"/>
      <c r="Q146" s="484"/>
    </row>
    <row r="147" spans="1:17" s="95" customFormat="1" ht="15.75" hidden="1" customHeight="1" outlineLevel="1">
      <c r="A147" s="484"/>
      <c r="B147" s="916"/>
      <c r="C147" s="925"/>
      <c r="D147" s="921"/>
      <c r="E147" s="921"/>
      <c r="F147" s="923"/>
      <c r="G147" s="87"/>
      <c r="H147" s="395"/>
      <c r="I147" s="921"/>
      <c r="J147" s="914"/>
      <c r="K147" s="914"/>
      <c r="L147" s="914"/>
      <c r="M147" s="914"/>
      <c r="N147" s="914"/>
      <c r="O147" s="914"/>
      <c r="P147" s="914"/>
      <c r="Q147" s="484"/>
    </row>
    <row r="148" spans="1:17" s="95" customFormat="1" ht="15.75" hidden="1" customHeight="1" outlineLevel="1">
      <c r="A148" s="484"/>
      <c r="B148" s="917"/>
      <c r="C148" s="926"/>
      <c r="D148" s="922"/>
      <c r="E148" s="922"/>
      <c r="F148" s="924"/>
      <c r="G148" s="92"/>
      <c r="H148" s="396"/>
      <c r="I148" s="922"/>
      <c r="J148" s="915"/>
      <c r="K148" s="915"/>
      <c r="L148" s="915"/>
      <c r="M148" s="915"/>
      <c r="N148" s="915"/>
      <c r="O148" s="915"/>
      <c r="P148" s="915"/>
      <c r="Q148" s="484"/>
    </row>
    <row r="149" spans="1:17" s="95" customFormat="1" ht="15.75" hidden="1" customHeight="1" outlineLevel="1">
      <c r="A149" s="484"/>
      <c r="B149" s="916">
        <v>46</v>
      </c>
      <c r="C149" s="925"/>
      <c r="D149" s="921"/>
      <c r="E149" s="921" t="s">
        <v>19</v>
      </c>
      <c r="F149" s="923" t="str">
        <f>VLOOKUP(E149,$S$14:$T$18,2,0)</f>
        <v>-</v>
      </c>
      <c r="G149" s="84"/>
      <c r="H149" s="395"/>
      <c r="I149" s="921"/>
      <c r="J149" s="913">
        <f t="shared" ref="J149" si="45">SUM(K149:O151)</f>
        <v>0</v>
      </c>
      <c r="K149" s="913"/>
      <c r="L149" s="913"/>
      <c r="M149" s="913"/>
      <c r="N149" s="913"/>
      <c r="O149" s="913"/>
      <c r="P149" s="913"/>
      <c r="Q149" s="484"/>
    </row>
    <row r="150" spans="1:17" s="95" customFormat="1" ht="15.75" hidden="1" customHeight="1" outlineLevel="1">
      <c r="A150" s="484"/>
      <c r="B150" s="916"/>
      <c r="C150" s="925"/>
      <c r="D150" s="921"/>
      <c r="E150" s="921"/>
      <c r="F150" s="923"/>
      <c r="G150" s="87"/>
      <c r="H150" s="395"/>
      <c r="I150" s="921"/>
      <c r="J150" s="914"/>
      <c r="K150" s="914"/>
      <c r="L150" s="914"/>
      <c r="M150" s="914"/>
      <c r="N150" s="914"/>
      <c r="O150" s="914"/>
      <c r="P150" s="914"/>
      <c r="Q150" s="484"/>
    </row>
    <row r="151" spans="1:17" s="95" customFormat="1" ht="15.75" hidden="1" customHeight="1" outlineLevel="1">
      <c r="A151" s="484"/>
      <c r="B151" s="917"/>
      <c r="C151" s="926"/>
      <c r="D151" s="922"/>
      <c r="E151" s="922"/>
      <c r="F151" s="924"/>
      <c r="G151" s="92"/>
      <c r="H151" s="396"/>
      <c r="I151" s="922"/>
      <c r="J151" s="915"/>
      <c r="K151" s="915"/>
      <c r="L151" s="915"/>
      <c r="M151" s="915"/>
      <c r="N151" s="915"/>
      <c r="O151" s="915"/>
      <c r="P151" s="915"/>
      <c r="Q151" s="484"/>
    </row>
    <row r="152" spans="1:17" s="95" customFormat="1" ht="15.75" hidden="1" customHeight="1" outlineLevel="1">
      <c r="A152" s="484"/>
      <c r="B152" s="916">
        <v>47</v>
      </c>
      <c r="C152" s="925"/>
      <c r="D152" s="921"/>
      <c r="E152" s="921" t="s">
        <v>19</v>
      </c>
      <c r="F152" s="923" t="str">
        <f>VLOOKUP(E152,$S$14:$T$18,2,0)</f>
        <v>-</v>
      </c>
      <c r="G152" s="84"/>
      <c r="H152" s="395"/>
      <c r="I152" s="921"/>
      <c r="J152" s="913">
        <f t="shared" ref="J152" si="46">SUM(K152:O154)</f>
        <v>0</v>
      </c>
      <c r="K152" s="913"/>
      <c r="L152" s="913"/>
      <c r="M152" s="913"/>
      <c r="N152" s="913"/>
      <c r="O152" s="913"/>
      <c r="P152" s="913"/>
      <c r="Q152" s="484"/>
    </row>
    <row r="153" spans="1:17" s="95" customFormat="1" ht="15.75" hidden="1" customHeight="1" outlineLevel="1">
      <c r="A153" s="484"/>
      <c r="B153" s="916"/>
      <c r="C153" s="925"/>
      <c r="D153" s="921"/>
      <c r="E153" s="921"/>
      <c r="F153" s="923"/>
      <c r="G153" s="87"/>
      <c r="H153" s="395"/>
      <c r="I153" s="921"/>
      <c r="J153" s="914"/>
      <c r="K153" s="914"/>
      <c r="L153" s="914"/>
      <c r="M153" s="914"/>
      <c r="N153" s="914"/>
      <c r="O153" s="914"/>
      <c r="P153" s="914"/>
      <c r="Q153" s="484"/>
    </row>
    <row r="154" spans="1:17" s="95" customFormat="1" ht="15.75" hidden="1" customHeight="1" outlineLevel="1">
      <c r="A154" s="484"/>
      <c r="B154" s="917"/>
      <c r="C154" s="926"/>
      <c r="D154" s="922"/>
      <c r="E154" s="922"/>
      <c r="F154" s="924"/>
      <c r="G154" s="92"/>
      <c r="H154" s="396"/>
      <c r="I154" s="922"/>
      <c r="J154" s="915"/>
      <c r="K154" s="915"/>
      <c r="L154" s="915"/>
      <c r="M154" s="915"/>
      <c r="N154" s="915"/>
      <c r="O154" s="915"/>
      <c r="P154" s="915"/>
      <c r="Q154" s="484"/>
    </row>
    <row r="155" spans="1:17" s="95" customFormat="1" ht="15.75" hidden="1" customHeight="1" outlineLevel="1">
      <c r="A155" s="484"/>
      <c r="B155" s="916">
        <v>48</v>
      </c>
      <c r="C155" s="925"/>
      <c r="D155" s="921"/>
      <c r="E155" s="921" t="s">
        <v>19</v>
      </c>
      <c r="F155" s="923" t="str">
        <f>VLOOKUP(E155,$S$14:$T$18,2,0)</f>
        <v>-</v>
      </c>
      <c r="G155" s="84"/>
      <c r="H155" s="395"/>
      <c r="I155" s="921"/>
      <c r="J155" s="913">
        <f t="shared" ref="J155" si="47">SUM(K155:O157)</f>
        <v>0</v>
      </c>
      <c r="K155" s="913"/>
      <c r="L155" s="913"/>
      <c r="M155" s="913"/>
      <c r="N155" s="913"/>
      <c r="O155" s="913"/>
      <c r="P155" s="913"/>
      <c r="Q155" s="484"/>
    </row>
    <row r="156" spans="1:17" s="95" customFormat="1" ht="15.75" hidden="1" customHeight="1" outlineLevel="1">
      <c r="A156" s="484"/>
      <c r="B156" s="916"/>
      <c r="C156" s="925"/>
      <c r="D156" s="921"/>
      <c r="E156" s="921"/>
      <c r="F156" s="923"/>
      <c r="G156" s="87"/>
      <c r="H156" s="395"/>
      <c r="I156" s="921"/>
      <c r="J156" s="914"/>
      <c r="K156" s="914"/>
      <c r="L156" s="914"/>
      <c r="M156" s="914"/>
      <c r="N156" s="914"/>
      <c r="O156" s="914"/>
      <c r="P156" s="914"/>
      <c r="Q156" s="484"/>
    </row>
    <row r="157" spans="1:17" s="95" customFormat="1" ht="15.75" hidden="1" customHeight="1" outlineLevel="1">
      <c r="A157" s="484"/>
      <c r="B157" s="917"/>
      <c r="C157" s="926"/>
      <c r="D157" s="922"/>
      <c r="E157" s="922"/>
      <c r="F157" s="924"/>
      <c r="G157" s="92"/>
      <c r="H157" s="396"/>
      <c r="I157" s="922"/>
      <c r="J157" s="915"/>
      <c r="K157" s="915"/>
      <c r="L157" s="915"/>
      <c r="M157" s="915"/>
      <c r="N157" s="915"/>
      <c r="O157" s="915"/>
      <c r="P157" s="915"/>
      <c r="Q157" s="484"/>
    </row>
    <row r="158" spans="1:17" s="95" customFormat="1" ht="15.75" hidden="1" customHeight="1" outlineLevel="1">
      <c r="A158" s="484"/>
      <c r="B158" s="916">
        <v>49</v>
      </c>
      <c r="C158" s="925"/>
      <c r="D158" s="921"/>
      <c r="E158" s="921" t="s">
        <v>19</v>
      </c>
      <c r="F158" s="923" t="str">
        <f>VLOOKUP(E158,$S$14:$T$18,2,0)</f>
        <v>-</v>
      </c>
      <c r="G158" s="84"/>
      <c r="H158" s="395"/>
      <c r="I158" s="921"/>
      <c r="J158" s="913">
        <f t="shared" ref="J158" si="48">SUM(K158:O160)</f>
        <v>0</v>
      </c>
      <c r="K158" s="913"/>
      <c r="L158" s="913"/>
      <c r="M158" s="913"/>
      <c r="N158" s="913"/>
      <c r="O158" s="913"/>
      <c r="P158" s="913"/>
      <c r="Q158" s="484"/>
    </row>
    <row r="159" spans="1:17" s="95" customFormat="1" ht="15.75" hidden="1" customHeight="1" outlineLevel="1">
      <c r="A159" s="484"/>
      <c r="B159" s="916"/>
      <c r="C159" s="925"/>
      <c r="D159" s="921"/>
      <c r="E159" s="921"/>
      <c r="F159" s="923"/>
      <c r="G159" s="87"/>
      <c r="H159" s="395"/>
      <c r="I159" s="921"/>
      <c r="J159" s="914"/>
      <c r="K159" s="914"/>
      <c r="L159" s="914"/>
      <c r="M159" s="914"/>
      <c r="N159" s="914"/>
      <c r="O159" s="914"/>
      <c r="P159" s="914"/>
      <c r="Q159" s="484"/>
    </row>
    <row r="160" spans="1:17" s="95" customFormat="1" ht="15.75" hidden="1" customHeight="1" outlineLevel="1">
      <c r="A160" s="484"/>
      <c r="B160" s="917"/>
      <c r="C160" s="926"/>
      <c r="D160" s="922"/>
      <c r="E160" s="922"/>
      <c r="F160" s="924"/>
      <c r="G160" s="92"/>
      <c r="H160" s="396"/>
      <c r="I160" s="922"/>
      <c r="J160" s="915"/>
      <c r="K160" s="915"/>
      <c r="L160" s="915"/>
      <c r="M160" s="915"/>
      <c r="N160" s="915"/>
      <c r="O160" s="915"/>
      <c r="P160" s="915"/>
      <c r="Q160" s="484"/>
    </row>
    <row r="161" spans="1:17" s="95" customFormat="1" ht="15.75" hidden="1" customHeight="1" outlineLevel="1">
      <c r="A161" s="484"/>
      <c r="B161" s="916">
        <v>50</v>
      </c>
      <c r="C161" s="925"/>
      <c r="D161" s="921"/>
      <c r="E161" s="921" t="s">
        <v>19</v>
      </c>
      <c r="F161" s="923" t="str">
        <f>VLOOKUP(E161,$S$14:$T$18,2,0)</f>
        <v>-</v>
      </c>
      <c r="G161" s="84"/>
      <c r="H161" s="395"/>
      <c r="I161" s="921"/>
      <c r="J161" s="913">
        <f t="shared" ref="J161" si="49">SUM(K161:O163)</f>
        <v>0</v>
      </c>
      <c r="K161" s="913"/>
      <c r="L161" s="913"/>
      <c r="M161" s="913"/>
      <c r="N161" s="913"/>
      <c r="O161" s="913"/>
      <c r="P161" s="913"/>
      <c r="Q161" s="484"/>
    </row>
    <row r="162" spans="1:17" s="95" customFormat="1" ht="15.75" hidden="1" customHeight="1" outlineLevel="1">
      <c r="A162" s="484"/>
      <c r="B162" s="916"/>
      <c r="C162" s="925"/>
      <c r="D162" s="921"/>
      <c r="E162" s="921"/>
      <c r="F162" s="923"/>
      <c r="G162" s="87"/>
      <c r="H162" s="395"/>
      <c r="I162" s="921"/>
      <c r="J162" s="914"/>
      <c r="K162" s="914"/>
      <c r="L162" s="914"/>
      <c r="M162" s="914"/>
      <c r="N162" s="914"/>
      <c r="O162" s="914"/>
      <c r="P162" s="914"/>
      <c r="Q162" s="484"/>
    </row>
    <row r="163" spans="1:17" s="95" customFormat="1" ht="15.75" hidden="1" customHeight="1" outlineLevel="1">
      <c r="A163" s="484"/>
      <c r="B163" s="917"/>
      <c r="C163" s="926"/>
      <c r="D163" s="922"/>
      <c r="E163" s="922"/>
      <c r="F163" s="924"/>
      <c r="G163" s="92"/>
      <c r="H163" s="396"/>
      <c r="I163" s="922"/>
      <c r="J163" s="915"/>
      <c r="K163" s="915"/>
      <c r="L163" s="915"/>
      <c r="M163" s="915"/>
      <c r="N163" s="915"/>
      <c r="O163" s="915"/>
      <c r="P163" s="915"/>
      <c r="Q163" s="484"/>
    </row>
    <row r="164" spans="1:17" s="95" customFormat="1" ht="15.75" hidden="1" customHeight="1" outlineLevel="1">
      <c r="A164" s="484"/>
      <c r="B164" s="916">
        <v>51</v>
      </c>
      <c r="C164" s="925"/>
      <c r="D164" s="921"/>
      <c r="E164" s="921" t="s">
        <v>19</v>
      </c>
      <c r="F164" s="923" t="str">
        <f>VLOOKUP(E164,$S$14:$T$18,2,0)</f>
        <v>-</v>
      </c>
      <c r="G164" s="84"/>
      <c r="H164" s="395"/>
      <c r="I164" s="921"/>
      <c r="J164" s="913">
        <f t="shared" ref="J164" si="50">SUM(K164:O166)</f>
        <v>0</v>
      </c>
      <c r="K164" s="913"/>
      <c r="L164" s="913"/>
      <c r="M164" s="913"/>
      <c r="N164" s="913"/>
      <c r="O164" s="913"/>
      <c r="P164" s="913"/>
      <c r="Q164" s="484"/>
    </row>
    <row r="165" spans="1:17" s="95" customFormat="1" ht="15.75" hidden="1" customHeight="1" outlineLevel="1">
      <c r="A165" s="484"/>
      <c r="B165" s="916"/>
      <c r="C165" s="925"/>
      <c r="D165" s="921"/>
      <c r="E165" s="921"/>
      <c r="F165" s="923"/>
      <c r="G165" s="87"/>
      <c r="H165" s="395"/>
      <c r="I165" s="921"/>
      <c r="J165" s="914"/>
      <c r="K165" s="914"/>
      <c r="L165" s="914"/>
      <c r="M165" s="914"/>
      <c r="N165" s="914"/>
      <c r="O165" s="914"/>
      <c r="P165" s="914"/>
      <c r="Q165" s="484"/>
    </row>
    <row r="166" spans="1:17" s="95" customFormat="1" ht="15.75" hidden="1" customHeight="1" outlineLevel="1">
      <c r="A166" s="484"/>
      <c r="B166" s="917"/>
      <c r="C166" s="926"/>
      <c r="D166" s="922"/>
      <c r="E166" s="922"/>
      <c r="F166" s="924"/>
      <c r="G166" s="92"/>
      <c r="H166" s="396"/>
      <c r="I166" s="922"/>
      <c r="J166" s="915"/>
      <c r="K166" s="915"/>
      <c r="L166" s="915"/>
      <c r="M166" s="915"/>
      <c r="N166" s="915"/>
      <c r="O166" s="915"/>
      <c r="P166" s="915"/>
      <c r="Q166" s="484"/>
    </row>
    <row r="167" spans="1:17" s="95" customFormat="1" ht="15.75" hidden="1" customHeight="1" outlineLevel="1">
      <c r="A167" s="484"/>
      <c r="B167" s="916">
        <v>52</v>
      </c>
      <c r="C167" s="925"/>
      <c r="D167" s="921"/>
      <c r="E167" s="921" t="s">
        <v>19</v>
      </c>
      <c r="F167" s="923" t="str">
        <f>VLOOKUP(E167,$S$14:$T$18,2,0)</f>
        <v>-</v>
      </c>
      <c r="G167" s="84"/>
      <c r="H167" s="395"/>
      <c r="I167" s="921"/>
      <c r="J167" s="913">
        <f t="shared" ref="J167" si="51">SUM(K167:O169)</f>
        <v>0</v>
      </c>
      <c r="K167" s="913"/>
      <c r="L167" s="913"/>
      <c r="M167" s="913"/>
      <c r="N167" s="913"/>
      <c r="O167" s="913"/>
      <c r="P167" s="913"/>
      <c r="Q167" s="484"/>
    </row>
    <row r="168" spans="1:17" s="95" customFormat="1" ht="15.75" hidden="1" customHeight="1" outlineLevel="1">
      <c r="A168" s="484"/>
      <c r="B168" s="916"/>
      <c r="C168" s="925"/>
      <c r="D168" s="921"/>
      <c r="E168" s="921"/>
      <c r="F168" s="923"/>
      <c r="G168" s="87"/>
      <c r="H168" s="395"/>
      <c r="I168" s="921"/>
      <c r="J168" s="914"/>
      <c r="K168" s="914"/>
      <c r="L168" s="914"/>
      <c r="M168" s="914"/>
      <c r="N168" s="914"/>
      <c r="O168" s="914"/>
      <c r="P168" s="914"/>
      <c r="Q168" s="484"/>
    </row>
    <row r="169" spans="1:17" s="95" customFormat="1" ht="15.75" hidden="1" customHeight="1" outlineLevel="1">
      <c r="A169" s="484"/>
      <c r="B169" s="917"/>
      <c r="C169" s="926"/>
      <c r="D169" s="922"/>
      <c r="E169" s="922"/>
      <c r="F169" s="924"/>
      <c r="G169" s="92"/>
      <c r="H169" s="396"/>
      <c r="I169" s="922"/>
      <c r="J169" s="915"/>
      <c r="K169" s="915"/>
      <c r="L169" s="915"/>
      <c r="M169" s="915"/>
      <c r="N169" s="915"/>
      <c r="O169" s="915"/>
      <c r="P169" s="915"/>
      <c r="Q169" s="484"/>
    </row>
    <row r="170" spans="1:17" s="95" customFormat="1" ht="15.75" hidden="1" customHeight="1" outlineLevel="1">
      <c r="A170" s="484"/>
      <c r="B170" s="916">
        <v>53</v>
      </c>
      <c r="C170" s="925"/>
      <c r="D170" s="921"/>
      <c r="E170" s="921" t="s">
        <v>19</v>
      </c>
      <c r="F170" s="923" t="str">
        <f>VLOOKUP(E170,$S$14:$T$18,2,0)</f>
        <v>-</v>
      </c>
      <c r="G170" s="84"/>
      <c r="H170" s="395"/>
      <c r="I170" s="921"/>
      <c r="J170" s="913">
        <f t="shared" ref="J170" si="52">SUM(K170:O172)</f>
        <v>0</v>
      </c>
      <c r="K170" s="913"/>
      <c r="L170" s="913"/>
      <c r="M170" s="913"/>
      <c r="N170" s="913"/>
      <c r="O170" s="913"/>
      <c r="P170" s="913"/>
      <c r="Q170" s="484"/>
    </row>
    <row r="171" spans="1:17" s="95" customFormat="1" ht="15.75" hidden="1" customHeight="1" outlineLevel="1">
      <c r="A171" s="484"/>
      <c r="B171" s="916"/>
      <c r="C171" s="925"/>
      <c r="D171" s="921"/>
      <c r="E171" s="921"/>
      <c r="F171" s="923"/>
      <c r="G171" s="87"/>
      <c r="H171" s="395"/>
      <c r="I171" s="921"/>
      <c r="J171" s="914"/>
      <c r="K171" s="914"/>
      <c r="L171" s="914"/>
      <c r="M171" s="914"/>
      <c r="N171" s="914"/>
      <c r="O171" s="914"/>
      <c r="P171" s="914"/>
      <c r="Q171" s="484"/>
    </row>
    <row r="172" spans="1:17" s="95" customFormat="1" ht="15.75" hidden="1" customHeight="1" outlineLevel="1">
      <c r="A172" s="484"/>
      <c r="B172" s="917"/>
      <c r="C172" s="926"/>
      <c r="D172" s="922"/>
      <c r="E172" s="922"/>
      <c r="F172" s="924"/>
      <c r="G172" s="92"/>
      <c r="H172" s="396"/>
      <c r="I172" s="922"/>
      <c r="J172" s="915"/>
      <c r="K172" s="915"/>
      <c r="L172" s="915"/>
      <c r="M172" s="915"/>
      <c r="N172" s="915"/>
      <c r="O172" s="915"/>
      <c r="P172" s="915"/>
      <c r="Q172" s="484"/>
    </row>
    <row r="173" spans="1:17" s="95" customFormat="1" ht="15.75" hidden="1" customHeight="1" outlineLevel="1">
      <c r="A173" s="484"/>
      <c r="B173" s="916">
        <v>54</v>
      </c>
      <c r="C173" s="925"/>
      <c r="D173" s="921"/>
      <c r="E173" s="921" t="s">
        <v>19</v>
      </c>
      <c r="F173" s="923" t="str">
        <f>VLOOKUP(E173,$S$14:$T$18,2,0)</f>
        <v>-</v>
      </c>
      <c r="G173" s="84"/>
      <c r="H173" s="395"/>
      <c r="I173" s="921"/>
      <c r="J173" s="913">
        <f t="shared" ref="J173" si="53">SUM(K173:O175)</f>
        <v>0</v>
      </c>
      <c r="K173" s="913"/>
      <c r="L173" s="913"/>
      <c r="M173" s="913"/>
      <c r="N173" s="913"/>
      <c r="O173" s="913"/>
      <c r="P173" s="913"/>
      <c r="Q173" s="484"/>
    </row>
    <row r="174" spans="1:17" s="95" customFormat="1" ht="15.75" hidden="1" customHeight="1" outlineLevel="1">
      <c r="A174" s="484"/>
      <c r="B174" s="916"/>
      <c r="C174" s="925"/>
      <c r="D174" s="921"/>
      <c r="E174" s="921"/>
      <c r="F174" s="923"/>
      <c r="G174" s="87"/>
      <c r="H174" s="395"/>
      <c r="I174" s="921"/>
      <c r="J174" s="914"/>
      <c r="K174" s="914"/>
      <c r="L174" s="914"/>
      <c r="M174" s="914"/>
      <c r="N174" s="914"/>
      <c r="O174" s="914"/>
      <c r="P174" s="914"/>
      <c r="Q174" s="484"/>
    </row>
    <row r="175" spans="1:17" s="95" customFormat="1" ht="15.75" hidden="1" customHeight="1" outlineLevel="1">
      <c r="A175" s="484"/>
      <c r="B175" s="917"/>
      <c r="C175" s="926"/>
      <c r="D175" s="922"/>
      <c r="E175" s="922"/>
      <c r="F175" s="924"/>
      <c r="G175" s="92"/>
      <c r="H175" s="396"/>
      <c r="I175" s="922"/>
      <c r="J175" s="915"/>
      <c r="K175" s="915"/>
      <c r="L175" s="915"/>
      <c r="M175" s="915"/>
      <c r="N175" s="915"/>
      <c r="O175" s="915"/>
      <c r="P175" s="915"/>
      <c r="Q175" s="484"/>
    </row>
    <row r="176" spans="1:17" s="95" customFormat="1" ht="15.75" hidden="1" customHeight="1" outlineLevel="1">
      <c r="A176" s="484"/>
      <c r="B176" s="916">
        <v>55</v>
      </c>
      <c r="C176" s="925"/>
      <c r="D176" s="921"/>
      <c r="E176" s="921" t="s">
        <v>19</v>
      </c>
      <c r="F176" s="923" t="str">
        <f>VLOOKUP(E176,$S$14:$T$18,2,0)</f>
        <v>-</v>
      </c>
      <c r="G176" s="84"/>
      <c r="H176" s="395"/>
      <c r="I176" s="921"/>
      <c r="J176" s="913">
        <f t="shared" ref="J176" si="54">SUM(K176:O178)</f>
        <v>0</v>
      </c>
      <c r="K176" s="913"/>
      <c r="L176" s="913"/>
      <c r="M176" s="913"/>
      <c r="N176" s="913"/>
      <c r="O176" s="913"/>
      <c r="P176" s="913"/>
      <c r="Q176" s="484"/>
    </row>
    <row r="177" spans="1:17" s="95" customFormat="1" ht="15.75" hidden="1" customHeight="1" outlineLevel="1">
      <c r="A177" s="484"/>
      <c r="B177" s="916"/>
      <c r="C177" s="925"/>
      <c r="D177" s="921"/>
      <c r="E177" s="921"/>
      <c r="F177" s="923"/>
      <c r="G177" s="87"/>
      <c r="H177" s="395"/>
      <c r="I177" s="921"/>
      <c r="J177" s="914"/>
      <c r="K177" s="914"/>
      <c r="L177" s="914"/>
      <c r="M177" s="914"/>
      <c r="N177" s="914"/>
      <c r="O177" s="914"/>
      <c r="P177" s="914"/>
      <c r="Q177" s="484"/>
    </row>
    <row r="178" spans="1:17" s="95" customFormat="1" ht="15.75" hidden="1" customHeight="1" outlineLevel="1">
      <c r="A178" s="484"/>
      <c r="B178" s="917"/>
      <c r="C178" s="926"/>
      <c r="D178" s="922"/>
      <c r="E178" s="922"/>
      <c r="F178" s="924"/>
      <c r="G178" s="92"/>
      <c r="H178" s="396"/>
      <c r="I178" s="922"/>
      <c r="J178" s="915"/>
      <c r="K178" s="915"/>
      <c r="L178" s="915"/>
      <c r="M178" s="915"/>
      <c r="N178" s="915"/>
      <c r="O178" s="915"/>
      <c r="P178" s="915"/>
      <c r="Q178" s="484"/>
    </row>
    <row r="179" spans="1:17" s="95" customFormat="1" ht="15.75" hidden="1" customHeight="1" outlineLevel="1">
      <c r="A179" s="484"/>
      <c r="B179" s="916">
        <v>56</v>
      </c>
      <c r="C179" s="925"/>
      <c r="D179" s="921"/>
      <c r="E179" s="921" t="s">
        <v>19</v>
      </c>
      <c r="F179" s="923" t="str">
        <f>VLOOKUP(E179,$S$14:$T$18,2,0)</f>
        <v>-</v>
      </c>
      <c r="G179" s="84"/>
      <c r="H179" s="395"/>
      <c r="I179" s="921"/>
      <c r="J179" s="913">
        <f t="shared" ref="J179" si="55">SUM(K179:O181)</f>
        <v>0</v>
      </c>
      <c r="K179" s="913"/>
      <c r="L179" s="913"/>
      <c r="M179" s="913"/>
      <c r="N179" s="913"/>
      <c r="O179" s="913"/>
      <c r="P179" s="913"/>
      <c r="Q179" s="484"/>
    </row>
    <row r="180" spans="1:17" s="95" customFormat="1" ht="15.75" hidden="1" customHeight="1" outlineLevel="1">
      <c r="A180" s="484"/>
      <c r="B180" s="916"/>
      <c r="C180" s="925"/>
      <c r="D180" s="921"/>
      <c r="E180" s="921"/>
      <c r="F180" s="923"/>
      <c r="G180" s="87"/>
      <c r="H180" s="395"/>
      <c r="I180" s="921"/>
      <c r="J180" s="914"/>
      <c r="K180" s="914"/>
      <c r="L180" s="914"/>
      <c r="M180" s="914"/>
      <c r="N180" s="914"/>
      <c r="O180" s="914"/>
      <c r="P180" s="914"/>
      <c r="Q180" s="484"/>
    </row>
    <row r="181" spans="1:17" s="95" customFormat="1" ht="15.75" hidden="1" customHeight="1" outlineLevel="1">
      <c r="A181" s="484"/>
      <c r="B181" s="917"/>
      <c r="C181" s="926"/>
      <c r="D181" s="922"/>
      <c r="E181" s="922"/>
      <c r="F181" s="924"/>
      <c r="G181" s="92"/>
      <c r="H181" s="396"/>
      <c r="I181" s="922"/>
      <c r="J181" s="915"/>
      <c r="K181" s="915"/>
      <c r="L181" s="915"/>
      <c r="M181" s="915"/>
      <c r="N181" s="915"/>
      <c r="O181" s="915"/>
      <c r="P181" s="915"/>
      <c r="Q181" s="484"/>
    </row>
    <row r="182" spans="1:17" s="95" customFormat="1" ht="15.75" hidden="1" customHeight="1" outlineLevel="1">
      <c r="A182" s="484"/>
      <c r="B182" s="916">
        <v>57</v>
      </c>
      <c r="C182" s="925"/>
      <c r="D182" s="921"/>
      <c r="E182" s="921" t="s">
        <v>19</v>
      </c>
      <c r="F182" s="923" t="str">
        <f>VLOOKUP(E182,$S$14:$T$18,2,0)</f>
        <v>-</v>
      </c>
      <c r="G182" s="84"/>
      <c r="H182" s="395"/>
      <c r="I182" s="921"/>
      <c r="J182" s="913">
        <f t="shared" ref="J182" si="56">SUM(K182:O184)</f>
        <v>0</v>
      </c>
      <c r="K182" s="913"/>
      <c r="L182" s="913"/>
      <c r="M182" s="913"/>
      <c r="N182" s="913"/>
      <c r="O182" s="913"/>
      <c r="P182" s="913"/>
      <c r="Q182" s="484"/>
    </row>
    <row r="183" spans="1:17" s="95" customFormat="1" ht="15.75" hidden="1" customHeight="1" outlineLevel="1">
      <c r="A183" s="484"/>
      <c r="B183" s="916"/>
      <c r="C183" s="925"/>
      <c r="D183" s="921"/>
      <c r="E183" s="921"/>
      <c r="F183" s="923"/>
      <c r="G183" s="87"/>
      <c r="H183" s="395"/>
      <c r="I183" s="921"/>
      <c r="J183" s="914"/>
      <c r="K183" s="914"/>
      <c r="L183" s="914"/>
      <c r="M183" s="914"/>
      <c r="N183" s="914"/>
      <c r="O183" s="914"/>
      <c r="P183" s="914"/>
      <c r="Q183" s="484"/>
    </row>
    <row r="184" spans="1:17" s="95" customFormat="1" ht="15.75" hidden="1" customHeight="1" outlineLevel="1">
      <c r="A184" s="484"/>
      <c r="B184" s="917"/>
      <c r="C184" s="926"/>
      <c r="D184" s="922"/>
      <c r="E184" s="922"/>
      <c r="F184" s="924"/>
      <c r="G184" s="92"/>
      <c r="H184" s="396"/>
      <c r="I184" s="922"/>
      <c r="J184" s="915"/>
      <c r="K184" s="915"/>
      <c r="L184" s="915"/>
      <c r="M184" s="915"/>
      <c r="N184" s="915"/>
      <c r="O184" s="915"/>
      <c r="P184" s="915"/>
      <c r="Q184" s="484"/>
    </row>
    <row r="185" spans="1:17" s="95" customFormat="1" ht="15.75" hidden="1" customHeight="1" outlineLevel="1">
      <c r="A185" s="484"/>
      <c r="B185" s="916">
        <v>58</v>
      </c>
      <c r="C185" s="925"/>
      <c r="D185" s="921"/>
      <c r="E185" s="921" t="s">
        <v>19</v>
      </c>
      <c r="F185" s="923" t="str">
        <f>VLOOKUP(E185,$S$14:$T$18,2,0)</f>
        <v>-</v>
      </c>
      <c r="G185" s="84"/>
      <c r="H185" s="395"/>
      <c r="I185" s="921"/>
      <c r="J185" s="913">
        <f t="shared" ref="J185" si="57">SUM(K185:O187)</f>
        <v>0</v>
      </c>
      <c r="K185" s="913"/>
      <c r="L185" s="913"/>
      <c r="M185" s="913"/>
      <c r="N185" s="913"/>
      <c r="O185" s="913"/>
      <c r="P185" s="913"/>
      <c r="Q185" s="484"/>
    </row>
    <row r="186" spans="1:17" s="95" customFormat="1" ht="15.75" hidden="1" customHeight="1" outlineLevel="1">
      <c r="A186" s="484"/>
      <c r="B186" s="916"/>
      <c r="C186" s="925"/>
      <c r="D186" s="921"/>
      <c r="E186" s="921"/>
      <c r="F186" s="923"/>
      <c r="G186" s="87"/>
      <c r="H186" s="395"/>
      <c r="I186" s="921"/>
      <c r="J186" s="914"/>
      <c r="K186" s="914"/>
      <c r="L186" s="914"/>
      <c r="M186" s="914"/>
      <c r="N186" s="914"/>
      <c r="O186" s="914"/>
      <c r="P186" s="914"/>
      <c r="Q186" s="484"/>
    </row>
    <row r="187" spans="1:17" s="95" customFormat="1" ht="15.75" hidden="1" customHeight="1" outlineLevel="1">
      <c r="A187" s="484"/>
      <c r="B187" s="917"/>
      <c r="C187" s="926"/>
      <c r="D187" s="922"/>
      <c r="E187" s="922"/>
      <c r="F187" s="924"/>
      <c r="G187" s="92"/>
      <c r="H187" s="396"/>
      <c r="I187" s="922"/>
      <c r="J187" s="915"/>
      <c r="K187" s="915"/>
      <c r="L187" s="915"/>
      <c r="M187" s="915"/>
      <c r="N187" s="915"/>
      <c r="O187" s="915"/>
      <c r="P187" s="915"/>
      <c r="Q187" s="484"/>
    </row>
    <row r="188" spans="1:17" s="95" customFormat="1" ht="15.75" hidden="1" customHeight="1" outlineLevel="1">
      <c r="A188" s="484"/>
      <c r="B188" s="916">
        <v>59</v>
      </c>
      <c r="C188" s="925"/>
      <c r="D188" s="921"/>
      <c r="E188" s="921" t="s">
        <v>19</v>
      </c>
      <c r="F188" s="923" t="str">
        <f>VLOOKUP(E188,$S$14:$T$18,2,0)</f>
        <v>-</v>
      </c>
      <c r="G188" s="84"/>
      <c r="H188" s="395"/>
      <c r="I188" s="921"/>
      <c r="J188" s="913">
        <f t="shared" ref="J188" si="58">SUM(K188:O190)</f>
        <v>0</v>
      </c>
      <c r="K188" s="913"/>
      <c r="L188" s="913"/>
      <c r="M188" s="913"/>
      <c r="N188" s="913"/>
      <c r="O188" s="913"/>
      <c r="P188" s="913"/>
      <c r="Q188" s="484"/>
    </row>
    <row r="189" spans="1:17" s="95" customFormat="1" ht="15.75" hidden="1" customHeight="1" outlineLevel="1">
      <c r="A189" s="484"/>
      <c r="B189" s="916"/>
      <c r="C189" s="925"/>
      <c r="D189" s="921"/>
      <c r="E189" s="921"/>
      <c r="F189" s="923"/>
      <c r="G189" s="87"/>
      <c r="H189" s="395"/>
      <c r="I189" s="921"/>
      <c r="J189" s="914"/>
      <c r="K189" s="914"/>
      <c r="L189" s="914"/>
      <c r="M189" s="914"/>
      <c r="N189" s="914"/>
      <c r="O189" s="914"/>
      <c r="P189" s="914"/>
      <c r="Q189" s="484"/>
    </row>
    <row r="190" spans="1:17" s="95" customFormat="1" ht="15.75" hidden="1" customHeight="1" outlineLevel="1">
      <c r="A190" s="484"/>
      <c r="B190" s="917"/>
      <c r="C190" s="926"/>
      <c r="D190" s="922"/>
      <c r="E190" s="922"/>
      <c r="F190" s="924"/>
      <c r="G190" s="92"/>
      <c r="H190" s="396"/>
      <c r="I190" s="922"/>
      <c r="J190" s="915"/>
      <c r="K190" s="915"/>
      <c r="L190" s="915"/>
      <c r="M190" s="915"/>
      <c r="N190" s="915"/>
      <c r="O190" s="915"/>
      <c r="P190" s="915"/>
      <c r="Q190" s="484"/>
    </row>
    <row r="191" spans="1:17" s="95" customFormat="1" ht="15.75" hidden="1" customHeight="1" outlineLevel="1">
      <c r="A191" s="484"/>
      <c r="B191" s="916">
        <v>60</v>
      </c>
      <c r="C191" s="925"/>
      <c r="D191" s="921"/>
      <c r="E191" s="921" t="s">
        <v>19</v>
      </c>
      <c r="F191" s="923" t="str">
        <f>VLOOKUP(E191,$S$14:$T$18,2,0)</f>
        <v>-</v>
      </c>
      <c r="G191" s="84"/>
      <c r="H191" s="395"/>
      <c r="I191" s="921"/>
      <c r="J191" s="913">
        <f t="shared" ref="J191" si="59">SUM(K191:O193)</f>
        <v>0</v>
      </c>
      <c r="K191" s="913"/>
      <c r="L191" s="913"/>
      <c r="M191" s="913"/>
      <c r="N191" s="913"/>
      <c r="O191" s="913"/>
      <c r="P191" s="913"/>
      <c r="Q191" s="484"/>
    </row>
    <row r="192" spans="1:17" s="95" customFormat="1" ht="15.75" hidden="1" customHeight="1" outlineLevel="1">
      <c r="A192" s="484"/>
      <c r="B192" s="916"/>
      <c r="C192" s="925"/>
      <c r="D192" s="921"/>
      <c r="E192" s="921"/>
      <c r="F192" s="923"/>
      <c r="G192" s="87"/>
      <c r="H192" s="395"/>
      <c r="I192" s="921"/>
      <c r="J192" s="914"/>
      <c r="K192" s="914"/>
      <c r="L192" s="914"/>
      <c r="M192" s="914"/>
      <c r="N192" s="914"/>
      <c r="O192" s="914"/>
      <c r="P192" s="914"/>
      <c r="Q192" s="484"/>
    </row>
    <row r="193" spans="1:17" s="95" customFormat="1" ht="15.75" hidden="1" customHeight="1" outlineLevel="1">
      <c r="A193" s="484"/>
      <c r="B193" s="917"/>
      <c r="C193" s="926"/>
      <c r="D193" s="922"/>
      <c r="E193" s="922"/>
      <c r="F193" s="924"/>
      <c r="G193" s="92"/>
      <c r="H193" s="396"/>
      <c r="I193" s="922"/>
      <c r="J193" s="915"/>
      <c r="K193" s="915"/>
      <c r="L193" s="915"/>
      <c r="M193" s="915"/>
      <c r="N193" s="915"/>
      <c r="O193" s="915"/>
      <c r="P193" s="915"/>
      <c r="Q193" s="484"/>
    </row>
    <row r="194" spans="1:17" s="95" customFormat="1" ht="15.75" hidden="1" customHeight="1" outlineLevel="1">
      <c r="A194" s="484"/>
      <c r="B194" s="916">
        <v>61</v>
      </c>
      <c r="C194" s="925"/>
      <c r="D194" s="921"/>
      <c r="E194" s="921" t="s">
        <v>19</v>
      </c>
      <c r="F194" s="923" t="str">
        <f>VLOOKUP(E194,$S$14:$T$18,2,0)</f>
        <v>-</v>
      </c>
      <c r="G194" s="84"/>
      <c r="H194" s="395"/>
      <c r="I194" s="921"/>
      <c r="J194" s="913">
        <f t="shared" ref="J194" si="60">SUM(K194:O196)</f>
        <v>0</v>
      </c>
      <c r="K194" s="913"/>
      <c r="L194" s="913"/>
      <c r="M194" s="913"/>
      <c r="N194" s="913"/>
      <c r="O194" s="913"/>
      <c r="P194" s="913"/>
      <c r="Q194" s="484"/>
    </row>
    <row r="195" spans="1:17" s="95" customFormat="1" ht="15.75" hidden="1" customHeight="1" outlineLevel="1">
      <c r="A195" s="484"/>
      <c r="B195" s="916"/>
      <c r="C195" s="925"/>
      <c r="D195" s="921"/>
      <c r="E195" s="921"/>
      <c r="F195" s="923"/>
      <c r="G195" s="87"/>
      <c r="H195" s="395"/>
      <c r="I195" s="921"/>
      <c r="J195" s="914"/>
      <c r="K195" s="914"/>
      <c r="L195" s="914"/>
      <c r="M195" s="914"/>
      <c r="N195" s="914"/>
      <c r="O195" s="914"/>
      <c r="P195" s="914"/>
      <c r="Q195" s="484"/>
    </row>
    <row r="196" spans="1:17" s="95" customFormat="1" ht="15.75" hidden="1" customHeight="1" outlineLevel="1">
      <c r="A196" s="484"/>
      <c r="B196" s="917"/>
      <c r="C196" s="926"/>
      <c r="D196" s="922"/>
      <c r="E196" s="922"/>
      <c r="F196" s="924"/>
      <c r="G196" s="92"/>
      <c r="H196" s="396"/>
      <c r="I196" s="922"/>
      <c r="J196" s="915"/>
      <c r="K196" s="915"/>
      <c r="L196" s="915"/>
      <c r="M196" s="915"/>
      <c r="N196" s="915"/>
      <c r="O196" s="915"/>
      <c r="P196" s="915"/>
      <c r="Q196" s="484"/>
    </row>
    <row r="197" spans="1:17" s="95" customFormat="1" ht="15.75" hidden="1" customHeight="1" outlineLevel="1">
      <c r="A197" s="484"/>
      <c r="B197" s="916">
        <v>62</v>
      </c>
      <c r="C197" s="925"/>
      <c r="D197" s="921"/>
      <c r="E197" s="921" t="s">
        <v>19</v>
      </c>
      <c r="F197" s="923" t="str">
        <f>VLOOKUP(E197,$S$14:$T$18,2,0)</f>
        <v>-</v>
      </c>
      <c r="G197" s="84"/>
      <c r="H197" s="395"/>
      <c r="I197" s="921"/>
      <c r="J197" s="913">
        <f t="shared" ref="J197" si="61">SUM(K197:O199)</f>
        <v>0</v>
      </c>
      <c r="K197" s="913"/>
      <c r="L197" s="913"/>
      <c r="M197" s="913"/>
      <c r="N197" s="913"/>
      <c r="O197" s="913"/>
      <c r="P197" s="913"/>
      <c r="Q197" s="484"/>
    </row>
    <row r="198" spans="1:17" s="95" customFormat="1" ht="15.75" hidden="1" customHeight="1" outlineLevel="1">
      <c r="A198" s="484"/>
      <c r="B198" s="916"/>
      <c r="C198" s="925"/>
      <c r="D198" s="921"/>
      <c r="E198" s="921"/>
      <c r="F198" s="923"/>
      <c r="G198" s="87"/>
      <c r="H198" s="395"/>
      <c r="I198" s="921"/>
      <c r="J198" s="914"/>
      <c r="K198" s="914"/>
      <c r="L198" s="914"/>
      <c r="M198" s="914"/>
      <c r="N198" s="914"/>
      <c r="O198" s="914"/>
      <c r="P198" s="914"/>
      <c r="Q198" s="484"/>
    </row>
    <row r="199" spans="1:17" s="95" customFormat="1" ht="15.75" hidden="1" customHeight="1" outlineLevel="1">
      <c r="A199" s="484"/>
      <c r="B199" s="917"/>
      <c r="C199" s="926"/>
      <c r="D199" s="922"/>
      <c r="E199" s="922"/>
      <c r="F199" s="924"/>
      <c r="G199" s="92"/>
      <c r="H199" s="396"/>
      <c r="I199" s="922"/>
      <c r="J199" s="915"/>
      <c r="K199" s="915"/>
      <c r="L199" s="915"/>
      <c r="M199" s="915"/>
      <c r="N199" s="915"/>
      <c r="O199" s="915"/>
      <c r="P199" s="915"/>
      <c r="Q199" s="484"/>
    </row>
    <row r="200" spans="1:17" s="95" customFormat="1" ht="15.75" hidden="1" customHeight="1" outlineLevel="1">
      <c r="A200" s="484"/>
      <c r="B200" s="916">
        <v>63</v>
      </c>
      <c r="C200" s="925"/>
      <c r="D200" s="921"/>
      <c r="E200" s="921" t="s">
        <v>19</v>
      </c>
      <c r="F200" s="923" t="str">
        <f>VLOOKUP(E200,$S$14:$T$18,2,0)</f>
        <v>-</v>
      </c>
      <c r="G200" s="84"/>
      <c r="H200" s="395"/>
      <c r="I200" s="921"/>
      <c r="J200" s="913">
        <f t="shared" ref="J200" si="62">SUM(K200:O202)</f>
        <v>0</v>
      </c>
      <c r="K200" s="913"/>
      <c r="L200" s="913"/>
      <c r="M200" s="913"/>
      <c r="N200" s="913"/>
      <c r="O200" s="913"/>
      <c r="P200" s="913"/>
      <c r="Q200" s="484"/>
    </row>
    <row r="201" spans="1:17" s="95" customFormat="1" ht="15.75" hidden="1" customHeight="1" outlineLevel="1">
      <c r="A201" s="484"/>
      <c r="B201" s="916"/>
      <c r="C201" s="925"/>
      <c r="D201" s="921"/>
      <c r="E201" s="921"/>
      <c r="F201" s="923"/>
      <c r="G201" s="87"/>
      <c r="H201" s="395"/>
      <c r="I201" s="921"/>
      <c r="J201" s="914"/>
      <c r="K201" s="914"/>
      <c r="L201" s="914"/>
      <c r="M201" s="914"/>
      <c r="N201" s="914"/>
      <c r="O201" s="914"/>
      <c r="P201" s="914"/>
      <c r="Q201" s="484"/>
    </row>
    <row r="202" spans="1:17" s="95" customFormat="1" ht="15.75" hidden="1" customHeight="1" outlineLevel="1">
      <c r="A202" s="484"/>
      <c r="B202" s="917"/>
      <c r="C202" s="926"/>
      <c r="D202" s="922"/>
      <c r="E202" s="922"/>
      <c r="F202" s="924"/>
      <c r="G202" s="92"/>
      <c r="H202" s="396"/>
      <c r="I202" s="922"/>
      <c r="J202" s="915"/>
      <c r="K202" s="915"/>
      <c r="L202" s="915"/>
      <c r="M202" s="915"/>
      <c r="N202" s="915"/>
      <c r="O202" s="915"/>
      <c r="P202" s="915"/>
      <c r="Q202" s="484"/>
    </row>
    <row r="203" spans="1:17" s="95" customFormat="1" ht="15.75" hidden="1" customHeight="1" outlineLevel="1">
      <c r="A203" s="484"/>
      <c r="B203" s="916">
        <v>64</v>
      </c>
      <c r="C203" s="925"/>
      <c r="D203" s="921"/>
      <c r="E203" s="921" t="s">
        <v>19</v>
      </c>
      <c r="F203" s="923" t="str">
        <f>VLOOKUP(E203,$S$14:$T$18,2,0)</f>
        <v>-</v>
      </c>
      <c r="G203" s="84"/>
      <c r="H203" s="395"/>
      <c r="I203" s="921"/>
      <c r="J203" s="913">
        <f t="shared" ref="J203" si="63">SUM(K203:O205)</f>
        <v>0</v>
      </c>
      <c r="K203" s="913"/>
      <c r="L203" s="913"/>
      <c r="M203" s="913"/>
      <c r="N203" s="913"/>
      <c r="O203" s="913"/>
      <c r="P203" s="913"/>
      <c r="Q203" s="484"/>
    </row>
    <row r="204" spans="1:17" s="95" customFormat="1" ht="15.75" hidden="1" customHeight="1" outlineLevel="1">
      <c r="A204" s="484"/>
      <c r="B204" s="916"/>
      <c r="C204" s="925"/>
      <c r="D204" s="921"/>
      <c r="E204" s="921"/>
      <c r="F204" s="923"/>
      <c r="G204" s="87"/>
      <c r="H204" s="395"/>
      <c r="I204" s="921"/>
      <c r="J204" s="914"/>
      <c r="K204" s="914"/>
      <c r="L204" s="914"/>
      <c r="M204" s="914"/>
      <c r="N204" s="914"/>
      <c r="O204" s="914"/>
      <c r="P204" s="914"/>
      <c r="Q204" s="484"/>
    </row>
    <row r="205" spans="1:17" s="95" customFormat="1" ht="15.75" hidden="1" customHeight="1" outlineLevel="1">
      <c r="A205" s="484"/>
      <c r="B205" s="917"/>
      <c r="C205" s="926"/>
      <c r="D205" s="922"/>
      <c r="E205" s="922"/>
      <c r="F205" s="924"/>
      <c r="G205" s="92"/>
      <c r="H205" s="396"/>
      <c r="I205" s="922"/>
      <c r="J205" s="915"/>
      <c r="K205" s="915"/>
      <c r="L205" s="915"/>
      <c r="M205" s="915"/>
      <c r="N205" s="915"/>
      <c r="O205" s="915"/>
      <c r="P205" s="915"/>
      <c r="Q205" s="484"/>
    </row>
    <row r="206" spans="1:17" s="95" customFormat="1" ht="15.75" hidden="1" customHeight="1" outlineLevel="1">
      <c r="A206" s="484"/>
      <c r="B206" s="916">
        <v>65</v>
      </c>
      <c r="C206" s="925"/>
      <c r="D206" s="921"/>
      <c r="E206" s="921" t="s">
        <v>19</v>
      </c>
      <c r="F206" s="923" t="str">
        <f>VLOOKUP(E206,$S$14:$T$18,2,0)</f>
        <v>-</v>
      </c>
      <c r="G206" s="84"/>
      <c r="H206" s="395"/>
      <c r="I206" s="921"/>
      <c r="J206" s="913">
        <f t="shared" ref="J206" si="64">SUM(K206:O208)</f>
        <v>0</v>
      </c>
      <c r="K206" s="913"/>
      <c r="L206" s="913"/>
      <c r="M206" s="913"/>
      <c r="N206" s="913"/>
      <c r="O206" s="913"/>
      <c r="P206" s="913"/>
      <c r="Q206" s="484"/>
    </row>
    <row r="207" spans="1:17" s="95" customFormat="1" ht="15.75" hidden="1" customHeight="1" outlineLevel="1">
      <c r="A207" s="484"/>
      <c r="B207" s="916"/>
      <c r="C207" s="925"/>
      <c r="D207" s="921"/>
      <c r="E207" s="921"/>
      <c r="F207" s="923"/>
      <c r="G207" s="87"/>
      <c r="H207" s="395"/>
      <c r="I207" s="921"/>
      <c r="J207" s="914"/>
      <c r="K207" s="914"/>
      <c r="L207" s="914"/>
      <c r="M207" s="914"/>
      <c r="N207" s="914"/>
      <c r="O207" s="914"/>
      <c r="P207" s="914"/>
      <c r="Q207" s="484"/>
    </row>
    <row r="208" spans="1:17" s="95" customFormat="1" ht="15.75" hidden="1" customHeight="1" outlineLevel="1">
      <c r="A208" s="484"/>
      <c r="B208" s="917"/>
      <c r="C208" s="926"/>
      <c r="D208" s="922"/>
      <c r="E208" s="922"/>
      <c r="F208" s="924"/>
      <c r="G208" s="92"/>
      <c r="H208" s="396"/>
      <c r="I208" s="922"/>
      <c r="J208" s="915"/>
      <c r="K208" s="915"/>
      <c r="L208" s="915"/>
      <c r="M208" s="915"/>
      <c r="N208" s="915"/>
      <c r="O208" s="915"/>
      <c r="P208" s="915"/>
      <c r="Q208" s="484"/>
    </row>
    <row r="209" spans="1:17" s="95" customFormat="1" ht="15.75" hidden="1" customHeight="1" outlineLevel="1">
      <c r="A209" s="484"/>
      <c r="B209" s="916">
        <v>66</v>
      </c>
      <c r="C209" s="925"/>
      <c r="D209" s="921"/>
      <c r="E209" s="921" t="s">
        <v>19</v>
      </c>
      <c r="F209" s="923" t="str">
        <f>VLOOKUP(E209,$S$14:$T$18,2,0)</f>
        <v>-</v>
      </c>
      <c r="G209" s="84"/>
      <c r="H209" s="395"/>
      <c r="I209" s="921"/>
      <c r="J209" s="913">
        <f t="shared" ref="J209" si="65">SUM(K209:O211)</f>
        <v>0</v>
      </c>
      <c r="K209" s="913"/>
      <c r="L209" s="913"/>
      <c r="M209" s="913"/>
      <c r="N209" s="913"/>
      <c r="O209" s="913"/>
      <c r="P209" s="913"/>
      <c r="Q209" s="484"/>
    </row>
    <row r="210" spans="1:17" s="95" customFormat="1" ht="15.75" hidden="1" customHeight="1" outlineLevel="1">
      <c r="A210" s="484"/>
      <c r="B210" s="916"/>
      <c r="C210" s="925"/>
      <c r="D210" s="921"/>
      <c r="E210" s="921"/>
      <c r="F210" s="923"/>
      <c r="G210" s="87"/>
      <c r="H210" s="395"/>
      <c r="I210" s="921"/>
      <c r="J210" s="914"/>
      <c r="K210" s="914"/>
      <c r="L210" s="914"/>
      <c r="M210" s="914"/>
      <c r="N210" s="914"/>
      <c r="O210" s="914"/>
      <c r="P210" s="914"/>
      <c r="Q210" s="484"/>
    </row>
    <row r="211" spans="1:17" s="95" customFormat="1" ht="15.75" hidden="1" customHeight="1" outlineLevel="1">
      <c r="A211" s="484"/>
      <c r="B211" s="917"/>
      <c r="C211" s="926"/>
      <c r="D211" s="922"/>
      <c r="E211" s="922"/>
      <c r="F211" s="924"/>
      <c r="G211" s="92"/>
      <c r="H211" s="396"/>
      <c r="I211" s="922"/>
      <c r="J211" s="915"/>
      <c r="K211" s="915"/>
      <c r="L211" s="915"/>
      <c r="M211" s="915"/>
      <c r="N211" s="915"/>
      <c r="O211" s="915"/>
      <c r="P211" s="915"/>
      <c r="Q211" s="484"/>
    </row>
    <row r="212" spans="1:17" s="95" customFormat="1" ht="15.75" hidden="1" customHeight="1" outlineLevel="1">
      <c r="A212" s="484"/>
      <c r="B212" s="916">
        <v>67</v>
      </c>
      <c r="C212" s="925"/>
      <c r="D212" s="921"/>
      <c r="E212" s="921" t="s">
        <v>19</v>
      </c>
      <c r="F212" s="923" t="str">
        <f>VLOOKUP(E212,$S$14:$T$18,2,0)</f>
        <v>-</v>
      </c>
      <c r="G212" s="84"/>
      <c r="H212" s="395"/>
      <c r="I212" s="921"/>
      <c r="J212" s="913">
        <f t="shared" ref="J212" si="66">SUM(K212:O214)</f>
        <v>0</v>
      </c>
      <c r="K212" s="913"/>
      <c r="L212" s="913"/>
      <c r="M212" s="913"/>
      <c r="N212" s="913"/>
      <c r="O212" s="913"/>
      <c r="P212" s="913"/>
      <c r="Q212" s="484"/>
    </row>
    <row r="213" spans="1:17" s="95" customFormat="1" ht="15.75" hidden="1" customHeight="1" outlineLevel="1">
      <c r="A213" s="484"/>
      <c r="B213" s="916"/>
      <c r="C213" s="925"/>
      <c r="D213" s="921"/>
      <c r="E213" s="921"/>
      <c r="F213" s="923"/>
      <c r="G213" s="87"/>
      <c r="H213" s="395"/>
      <c r="I213" s="921"/>
      <c r="J213" s="914"/>
      <c r="K213" s="914"/>
      <c r="L213" s="914"/>
      <c r="M213" s="914"/>
      <c r="N213" s="914"/>
      <c r="O213" s="914"/>
      <c r="P213" s="914"/>
      <c r="Q213" s="484"/>
    </row>
    <row r="214" spans="1:17" s="95" customFormat="1" ht="15.75" hidden="1" customHeight="1" outlineLevel="1">
      <c r="A214" s="484"/>
      <c r="B214" s="917"/>
      <c r="C214" s="926"/>
      <c r="D214" s="922"/>
      <c r="E214" s="922"/>
      <c r="F214" s="924"/>
      <c r="G214" s="92"/>
      <c r="H214" s="396"/>
      <c r="I214" s="922"/>
      <c r="J214" s="915"/>
      <c r="K214" s="915"/>
      <c r="L214" s="915"/>
      <c r="M214" s="915"/>
      <c r="N214" s="915"/>
      <c r="O214" s="915"/>
      <c r="P214" s="915"/>
      <c r="Q214" s="484"/>
    </row>
    <row r="215" spans="1:17" s="95" customFormat="1" ht="15.75" hidden="1" customHeight="1" outlineLevel="1">
      <c r="A215" s="484"/>
      <c r="B215" s="916">
        <v>68</v>
      </c>
      <c r="C215" s="925"/>
      <c r="D215" s="921"/>
      <c r="E215" s="921" t="s">
        <v>19</v>
      </c>
      <c r="F215" s="923" t="str">
        <f>VLOOKUP(E215,$S$14:$T$18,2,0)</f>
        <v>-</v>
      </c>
      <c r="G215" s="84"/>
      <c r="H215" s="395"/>
      <c r="I215" s="921"/>
      <c r="J215" s="913">
        <f t="shared" ref="J215" si="67">SUM(K215:O217)</f>
        <v>0</v>
      </c>
      <c r="K215" s="913"/>
      <c r="L215" s="913"/>
      <c r="M215" s="913"/>
      <c r="N215" s="913"/>
      <c r="O215" s="913"/>
      <c r="P215" s="913"/>
      <c r="Q215" s="484"/>
    </row>
    <row r="216" spans="1:17" s="95" customFormat="1" ht="15.75" hidden="1" customHeight="1" outlineLevel="1">
      <c r="A216" s="484"/>
      <c r="B216" s="916"/>
      <c r="C216" s="925"/>
      <c r="D216" s="921"/>
      <c r="E216" s="921"/>
      <c r="F216" s="923"/>
      <c r="G216" s="87"/>
      <c r="H216" s="395"/>
      <c r="I216" s="921"/>
      <c r="J216" s="914"/>
      <c r="K216" s="914"/>
      <c r="L216" s="914"/>
      <c r="M216" s="914"/>
      <c r="N216" s="914"/>
      <c r="O216" s="914"/>
      <c r="P216" s="914"/>
      <c r="Q216" s="484"/>
    </row>
    <row r="217" spans="1:17" s="95" customFormat="1" ht="15.75" hidden="1" customHeight="1" outlineLevel="1">
      <c r="A217" s="484"/>
      <c r="B217" s="917"/>
      <c r="C217" s="926"/>
      <c r="D217" s="922"/>
      <c r="E217" s="922"/>
      <c r="F217" s="924"/>
      <c r="G217" s="92"/>
      <c r="H217" s="396"/>
      <c r="I217" s="922"/>
      <c r="J217" s="915"/>
      <c r="K217" s="915"/>
      <c r="L217" s="915"/>
      <c r="M217" s="915"/>
      <c r="N217" s="915"/>
      <c r="O217" s="915"/>
      <c r="P217" s="915"/>
      <c r="Q217" s="484"/>
    </row>
    <row r="218" spans="1:17" s="95" customFormat="1" ht="15.75" hidden="1" customHeight="1" outlineLevel="1">
      <c r="A218" s="484"/>
      <c r="B218" s="916">
        <v>69</v>
      </c>
      <c r="C218" s="925"/>
      <c r="D218" s="921"/>
      <c r="E218" s="921" t="s">
        <v>19</v>
      </c>
      <c r="F218" s="923" t="str">
        <f>VLOOKUP(E218,$S$14:$T$18,2,0)</f>
        <v>-</v>
      </c>
      <c r="G218" s="84"/>
      <c r="H218" s="395"/>
      <c r="I218" s="921"/>
      <c r="J218" s="913">
        <f t="shared" ref="J218" si="68">SUM(K218:O220)</f>
        <v>0</v>
      </c>
      <c r="K218" s="913"/>
      <c r="L218" s="913"/>
      <c r="M218" s="913"/>
      <c r="N218" s="913"/>
      <c r="O218" s="913"/>
      <c r="P218" s="913"/>
      <c r="Q218" s="484"/>
    </row>
    <row r="219" spans="1:17" s="95" customFormat="1" ht="15.75" hidden="1" customHeight="1" outlineLevel="1">
      <c r="A219" s="484"/>
      <c r="B219" s="916"/>
      <c r="C219" s="925"/>
      <c r="D219" s="921"/>
      <c r="E219" s="921"/>
      <c r="F219" s="923"/>
      <c r="G219" s="87"/>
      <c r="H219" s="395"/>
      <c r="I219" s="921"/>
      <c r="J219" s="914"/>
      <c r="K219" s="914"/>
      <c r="L219" s="914"/>
      <c r="M219" s="914"/>
      <c r="N219" s="914"/>
      <c r="O219" s="914"/>
      <c r="P219" s="914"/>
      <c r="Q219" s="484"/>
    </row>
    <row r="220" spans="1:17" s="95" customFormat="1" ht="15.75" hidden="1" customHeight="1" outlineLevel="1">
      <c r="A220" s="484"/>
      <c r="B220" s="917"/>
      <c r="C220" s="926"/>
      <c r="D220" s="922"/>
      <c r="E220" s="922"/>
      <c r="F220" s="924"/>
      <c r="G220" s="92"/>
      <c r="H220" s="396"/>
      <c r="I220" s="922"/>
      <c r="J220" s="915"/>
      <c r="K220" s="915"/>
      <c r="L220" s="915"/>
      <c r="M220" s="915"/>
      <c r="N220" s="915"/>
      <c r="O220" s="915"/>
      <c r="P220" s="915"/>
      <c r="Q220" s="484"/>
    </row>
    <row r="221" spans="1:17" s="95" customFormat="1" ht="15.75" hidden="1" customHeight="1" outlineLevel="1">
      <c r="A221" s="484"/>
      <c r="B221" s="916">
        <v>70</v>
      </c>
      <c r="C221" s="925"/>
      <c r="D221" s="921"/>
      <c r="E221" s="921" t="s">
        <v>19</v>
      </c>
      <c r="F221" s="923" t="str">
        <f>VLOOKUP(E221,$S$14:$T$18,2,0)</f>
        <v>-</v>
      </c>
      <c r="G221" s="84"/>
      <c r="H221" s="395"/>
      <c r="I221" s="921"/>
      <c r="J221" s="913">
        <f t="shared" ref="J221" si="69">SUM(K221:O223)</f>
        <v>0</v>
      </c>
      <c r="K221" s="913"/>
      <c r="L221" s="913"/>
      <c r="M221" s="913"/>
      <c r="N221" s="913"/>
      <c r="O221" s="913"/>
      <c r="P221" s="913"/>
      <c r="Q221" s="484"/>
    </row>
    <row r="222" spans="1:17" s="95" customFormat="1" ht="15.75" hidden="1" customHeight="1" outlineLevel="1">
      <c r="A222" s="484"/>
      <c r="B222" s="916"/>
      <c r="C222" s="925"/>
      <c r="D222" s="921"/>
      <c r="E222" s="921"/>
      <c r="F222" s="923"/>
      <c r="G222" s="87"/>
      <c r="H222" s="395"/>
      <c r="I222" s="921"/>
      <c r="J222" s="914"/>
      <c r="K222" s="914"/>
      <c r="L222" s="914"/>
      <c r="M222" s="914"/>
      <c r="N222" s="914"/>
      <c r="O222" s="914"/>
      <c r="P222" s="914"/>
      <c r="Q222" s="484"/>
    </row>
    <row r="223" spans="1:17" s="95" customFormat="1" ht="15.75" hidden="1" customHeight="1" outlineLevel="1">
      <c r="A223" s="484"/>
      <c r="B223" s="917"/>
      <c r="C223" s="926"/>
      <c r="D223" s="922"/>
      <c r="E223" s="922"/>
      <c r="F223" s="924"/>
      <c r="G223" s="92"/>
      <c r="H223" s="396"/>
      <c r="I223" s="922"/>
      <c r="J223" s="915"/>
      <c r="K223" s="915"/>
      <c r="L223" s="915"/>
      <c r="M223" s="915"/>
      <c r="N223" s="915"/>
      <c r="O223" s="915"/>
      <c r="P223" s="915"/>
      <c r="Q223" s="484"/>
    </row>
    <row r="224" spans="1:17" s="95" customFormat="1" ht="15.75" hidden="1" customHeight="1" outlineLevel="1">
      <c r="A224" s="484"/>
      <c r="B224" s="916">
        <v>71</v>
      </c>
      <c r="C224" s="925"/>
      <c r="D224" s="921"/>
      <c r="E224" s="921" t="s">
        <v>19</v>
      </c>
      <c r="F224" s="923" t="str">
        <f>VLOOKUP(E224,$S$14:$T$18,2,0)</f>
        <v>-</v>
      </c>
      <c r="G224" s="84"/>
      <c r="H224" s="395"/>
      <c r="I224" s="921"/>
      <c r="J224" s="913">
        <f t="shared" ref="J224" si="70">SUM(K224:O226)</f>
        <v>0</v>
      </c>
      <c r="K224" s="913"/>
      <c r="L224" s="913"/>
      <c r="M224" s="913"/>
      <c r="N224" s="913"/>
      <c r="O224" s="913"/>
      <c r="P224" s="913"/>
      <c r="Q224" s="484"/>
    </row>
    <row r="225" spans="1:17" s="95" customFormat="1" ht="15.75" hidden="1" customHeight="1" outlineLevel="1">
      <c r="A225" s="484"/>
      <c r="B225" s="916"/>
      <c r="C225" s="925"/>
      <c r="D225" s="921"/>
      <c r="E225" s="921"/>
      <c r="F225" s="923"/>
      <c r="G225" s="87"/>
      <c r="H225" s="395"/>
      <c r="I225" s="921"/>
      <c r="J225" s="914"/>
      <c r="K225" s="914"/>
      <c r="L225" s="914"/>
      <c r="M225" s="914"/>
      <c r="N225" s="914"/>
      <c r="O225" s="914"/>
      <c r="P225" s="914"/>
      <c r="Q225" s="484"/>
    </row>
    <row r="226" spans="1:17" s="95" customFormat="1" ht="15.75" hidden="1" customHeight="1" outlineLevel="1">
      <c r="A226" s="484"/>
      <c r="B226" s="917"/>
      <c r="C226" s="926"/>
      <c r="D226" s="922"/>
      <c r="E226" s="922"/>
      <c r="F226" s="924"/>
      <c r="G226" s="92"/>
      <c r="H226" s="396"/>
      <c r="I226" s="922"/>
      <c r="J226" s="915"/>
      <c r="K226" s="915"/>
      <c r="L226" s="915"/>
      <c r="M226" s="915"/>
      <c r="N226" s="915"/>
      <c r="O226" s="915"/>
      <c r="P226" s="915"/>
      <c r="Q226" s="484"/>
    </row>
    <row r="227" spans="1:17" s="95" customFormat="1" ht="15.75" hidden="1" customHeight="1" outlineLevel="1">
      <c r="A227" s="484"/>
      <c r="B227" s="916">
        <v>72</v>
      </c>
      <c r="C227" s="925"/>
      <c r="D227" s="921"/>
      <c r="E227" s="921" t="s">
        <v>19</v>
      </c>
      <c r="F227" s="923" t="str">
        <f>VLOOKUP(E227,$S$14:$T$18,2,0)</f>
        <v>-</v>
      </c>
      <c r="G227" s="84"/>
      <c r="H227" s="395"/>
      <c r="I227" s="921"/>
      <c r="J227" s="913">
        <f t="shared" ref="J227" si="71">SUM(K227:O229)</f>
        <v>0</v>
      </c>
      <c r="K227" s="913"/>
      <c r="L227" s="913"/>
      <c r="M227" s="913"/>
      <c r="N227" s="913"/>
      <c r="O227" s="913"/>
      <c r="P227" s="913"/>
      <c r="Q227" s="484"/>
    </row>
    <row r="228" spans="1:17" s="95" customFormat="1" ht="15.75" hidden="1" customHeight="1" outlineLevel="1">
      <c r="A228" s="484"/>
      <c r="B228" s="916"/>
      <c r="C228" s="925"/>
      <c r="D228" s="921"/>
      <c r="E228" s="921"/>
      <c r="F228" s="923"/>
      <c r="G228" s="87"/>
      <c r="H228" s="395"/>
      <c r="I228" s="921"/>
      <c r="J228" s="914"/>
      <c r="K228" s="914"/>
      <c r="L228" s="914"/>
      <c r="M228" s="914"/>
      <c r="N228" s="914"/>
      <c r="O228" s="914"/>
      <c r="P228" s="914"/>
      <c r="Q228" s="484"/>
    </row>
    <row r="229" spans="1:17" s="95" customFormat="1" ht="15.75" hidden="1" customHeight="1" outlineLevel="1">
      <c r="A229" s="484"/>
      <c r="B229" s="917"/>
      <c r="C229" s="926"/>
      <c r="D229" s="922"/>
      <c r="E229" s="922"/>
      <c r="F229" s="924"/>
      <c r="G229" s="92"/>
      <c r="H229" s="396"/>
      <c r="I229" s="922"/>
      <c r="J229" s="915"/>
      <c r="K229" s="915"/>
      <c r="L229" s="915"/>
      <c r="M229" s="915"/>
      <c r="N229" s="915"/>
      <c r="O229" s="915"/>
      <c r="P229" s="915"/>
      <c r="Q229" s="484"/>
    </row>
    <row r="230" spans="1:17" s="95" customFormat="1" ht="15.75" hidden="1" customHeight="1" outlineLevel="1">
      <c r="A230" s="484"/>
      <c r="B230" s="916">
        <v>73</v>
      </c>
      <c r="C230" s="925"/>
      <c r="D230" s="921"/>
      <c r="E230" s="921" t="s">
        <v>19</v>
      </c>
      <c r="F230" s="923" t="str">
        <f>VLOOKUP(E230,$S$14:$T$18,2,0)</f>
        <v>-</v>
      </c>
      <c r="G230" s="84"/>
      <c r="H230" s="395"/>
      <c r="I230" s="921"/>
      <c r="J230" s="913">
        <f t="shared" ref="J230" si="72">SUM(K230:O232)</f>
        <v>0</v>
      </c>
      <c r="K230" s="913"/>
      <c r="L230" s="913"/>
      <c r="M230" s="913"/>
      <c r="N230" s="913"/>
      <c r="O230" s="913"/>
      <c r="P230" s="913"/>
      <c r="Q230" s="484"/>
    </row>
    <row r="231" spans="1:17" s="95" customFormat="1" ht="15.75" hidden="1" customHeight="1" outlineLevel="1">
      <c r="A231" s="484"/>
      <c r="B231" s="916"/>
      <c r="C231" s="925"/>
      <c r="D231" s="921"/>
      <c r="E231" s="921"/>
      <c r="F231" s="923"/>
      <c r="G231" s="87"/>
      <c r="H231" s="395"/>
      <c r="I231" s="921"/>
      <c r="J231" s="914"/>
      <c r="K231" s="914"/>
      <c r="L231" s="914"/>
      <c r="M231" s="914"/>
      <c r="N231" s="914"/>
      <c r="O231" s="914"/>
      <c r="P231" s="914"/>
      <c r="Q231" s="484"/>
    </row>
    <row r="232" spans="1:17" s="95" customFormat="1" ht="15.75" hidden="1" customHeight="1" outlineLevel="1">
      <c r="A232" s="484"/>
      <c r="B232" s="917"/>
      <c r="C232" s="926"/>
      <c r="D232" s="922"/>
      <c r="E232" s="922"/>
      <c r="F232" s="924"/>
      <c r="G232" s="92"/>
      <c r="H232" s="396"/>
      <c r="I232" s="922"/>
      <c r="J232" s="915"/>
      <c r="K232" s="915"/>
      <c r="L232" s="915"/>
      <c r="M232" s="915"/>
      <c r="N232" s="915"/>
      <c r="O232" s="915"/>
      <c r="P232" s="915"/>
      <c r="Q232" s="484"/>
    </row>
    <row r="233" spans="1:17" s="95" customFormat="1" ht="15.75" hidden="1" customHeight="1" outlineLevel="1">
      <c r="A233" s="484"/>
      <c r="B233" s="916">
        <v>74</v>
      </c>
      <c r="C233" s="925"/>
      <c r="D233" s="921"/>
      <c r="E233" s="921" t="s">
        <v>19</v>
      </c>
      <c r="F233" s="923" t="str">
        <f>VLOOKUP(E233,$S$14:$T$18,2,0)</f>
        <v>-</v>
      </c>
      <c r="G233" s="84"/>
      <c r="H233" s="395"/>
      <c r="I233" s="921"/>
      <c r="J233" s="913">
        <f t="shared" ref="J233" si="73">SUM(K233:O235)</f>
        <v>0</v>
      </c>
      <c r="K233" s="913"/>
      <c r="L233" s="913"/>
      <c r="M233" s="913"/>
      <c r="N233" s="913"/>
      <c r="O233" s="913"/>
      <c r="P233" s="913"/>
      <c r="Q233" s="484"/>
    </row>
    <row r="234" spans="1:17" s="95" customFormat="1" ht="15.75" hidden="1" customHeight="1" outlineLevel="1">
      <c r="A234" s="484"/>
      <c r="B234" s="916"/>
      <c r="C234" s="925"/>
      <c r="D234" s="921"/>
      <c r="E234" s="921"/>
      <c r="F234" s="923"/>
      <c r="G234" s="87"/>
      <c r="H234" s="395"/>
      <c r="I234" s="921"/>
      <c r="J234" s="914"/>
      <c r="K234" s="914"/>
      <c r="L234" s="914"/>
      <c r="M234" s="914"/>
      <c r="N234" s="914"/>
      <c r="O234" s="914"/>
      <c r="P234" s="914"/>
      <c r="Q234" s="484"/>
    </row>
    <row r="235" spans="1:17" s="95" customFormat="1" ht="15.75" hidden="1" customHeight="1" outlineLevel="1">
      <c r="A235" s="484"/>
      <c r="B235" s="917"/>
      <c r="C235" s="926"/>
      <c r="D235" s="922"/>
      <c r="E235" s="922"/>
      <c r="F235" s="924"/>
      <c r="G235" s="92"/>
      <c r="H235" s="396"/>
      <c r="I235" s="922"/>
      <c r="J235" s="915"/>
      <c r="K235" s="915"/>
      <c r="L235" s="915"/>
      <c r="M235" s="915"/>
      <c r="N235" s="915"/>
      <c r="O235" s="915"/>
      <c r="P235" s="915"/>
      <c r="Q235" s="484"/>
    </row>
    <row r="236" spans="1:17" s="95" customFormat="1" ht="15.75" hidden="1" customHeight="1" outlineLevel="1">
      <c r="A236" s="484"/>
      <c r="B236" s="916">
        <v>75</v>
      </c>
      <c r="C236" s="925"/>
      <c r="D236" s="921"/>
      <c r="E236" s="921" t="s">
        <v>19</v>
      </c>
      <c r="F236" s="923" t="str">
        <f>VLOOKUP(E236,$S$14:$T$18,2,0)</f>
        <v>-</v>
      </c>
      <c r="G236" s="84"/>
      <c r="H236" s="395"/>
      <c r="I236" s="921"/>
      <c r="J236" s="913">
        <f t="shared" ref="J236" si="74">SUM(K236:O238)</f>
        <v>0</v>
      </c>
      <c r="K236" s="913"/>
      <c r="L236" s="913"/>
      <c r="M236" s="913"/>
      <c r="N236" s="913"/>
      <c r="O236" s="913"/>
      <c r="P236" s="913"/>
      <c r="Q236" s="484"/>
    </row>
    <row r="237" spans="1:17" s="95" customFormat="1" ht="15.75" hidden="1" customHeight="1" outlineLevel="1">
      <c r="A237" s="484"/>
      <c r="B237" s="916"/>
      <c r="C237" s="925"/>
      <c r="D237" s="921"/>
      <c r="E237" s="921"/>
      <c r="F237" s="923"/>
      <c r="G237" s="87"/>
      <c r="H237" s="395"/>
      <c r="I237" s="921"/>
      <c r="J237" s="914"/>
      <c r="K237" s="914"/>
      <c r="L237" s="914"/>
      <c r="M237" s="914"/>
      <c r="N237" s="914"/>
      <c r="O237" s="914"/>
      <c r="P237" s="914"/>
      <c r="Q237" s="484"/>
    </row>
    <row r="238" spans="1:17" s="95" customFormat="1" ht="15.75" hidden="1" customHeight="1" outlineLevel="1">
      <c r="A238" s="484"/>
      <c r="B238" s="917"/>
      <c r="C238" s="926"/>
      <c r="D238" s="922"/>
      <c r="E238" s="922"/>
      <c r="F238" s="924"/>
      <c r="G238" s="92"/>
      <c r="H238" s="396"/>
      <c r="I238" s="922"/>
      <c r="J238" s="915"/>
      <c r="K238" s="915"/>
      <c r="L238" s="915"/>
      <c r="M238" s="915"/>
      <c r="N238" s="915"/>
      <c r="O238" s="915"/>
      <c r="P238" s="915"/>
      <c r="Q238" s="484"/>
    </row>
    <row r="239" spans="1:17" s="95" customFormat="1" ht="15.75" hidden="1" customHeight="1" outlineLevel="1">
      <c r="A239" s="484"/>
      <c r="B239" s="916">
        <v>76</v>
      </c>
      <c r="C239" s="925"/>
      <c r="D239" s="921"/>
      <c r="E239" s="921" t="s">
        <v>19</v>
      </c>
      <c r="F239" s="923" t="str">
        <f>VLOOKUP(E239,$S$14:$T$18,2,0)</f>
        <v>-</v>
      </c>
      <c r="G239" s="84"/>
      <c r="H239" s="395"/>
      <c r="I239" s="921"/>
      <c r="J239" s="913">
        <f t="shared" ref="J239" si="75">SUM(K239:O241)</f>
        <v>0</v>
      </c>
      <c r="K239" s="913"/>
      <c r="L239" s="913"/>
      <c r="M239" s="913"/>
      <c r="N239" s="913"/>
      <c r="O239" s="913"/>
      <c r="P239" s="913"/>
      <c r="Q239" s="484"/>
    </row>
    <row r="240" spans="1:17" s="95" customFormat="1" ht="15.75" hidden="1" customHeight="1" outlineLevel="1">
      <c r="A240" s="484"/>
      <c r="B240" s="916"/>
      <c r="C240" s="925"/>
      <c r="D240" s="921"/>
      <c r="E240" s="921"/>
      <c r="F240" s="923"/>
      <c r="G240" s="87"/>
      <c r="H240" s="395"/>
      <c r="I240" s="921"/>
      <c r="J240" s="914"/>
      <c r="K240" s="914"/>
      <c r="L240" s="914"/>
      <c r="M240" s="914"/>
      <c r="N240" s="914"/>
      <c r="O240" s="914"/>
      <c r="P240" s="914"/>
      <c r="Q240" s="484"/>
    </row>
    <row r="241" spans="1:17" s="95" customFormat="1" ht="15.75" hidden="1" customHeight="1" outlineLevel="1">
      <c r="A241" s="484"/>
      <c r="B241" s="917"/>
      <c r="C241" s="926"/>
      <c r="D241" s="922"/>
      <c r="E241" s="922"/>
      <c r="F241" s="924"/>
      <c r="G241" s="92"/>
      <c r="H241" s="396"/>
      <c r="I241" s="922"/>
      <c r="J241" s="915"/>
      <c r="K241" s="915"/>
      <c r="L241" s="915"/>
      <c r="M241" s="915"/>
      <c r="N241" s="915"/>
      <c r="O241" s="915"/>
      <c r="P241" s="915"/>
      <c r="Q241" s="484"/>
    </row>
    <row r="242" spans="1:17" s="95" customFormat="1" ht="15.75" hidden="1" customHeight="1" outlineLevel="1">
      <c r="A242" s="484"/>
      <c r="B242" s="916">
        <v>77</v>
      </c>
      <c r="C242" s="925"/>
      <c r="D242" s="921"/>
      <c r="E242" s="921" t="s">
        <v>19</v>
      </c>
      <c r="F242" s="923" t="str">
        <f>VLOOKUP(E242,$S$14:$T$18,2,0)</f>
        <v>-</v>
      </c>
      <c r="G242" s="84"/>
      <c r="H242" s="395"/>
      <c r="I242" s="921"/>
      <c r="J242" s="913">
        <f t="shared" ref="J242" si="76">SUM(K242:O244)</f>
        <v>0</v>
      </c>
      <c r="K242" s="913"/>
      <c r="L242" s="913"/>
      <c r="M242" s="913"/>
      <c r="N242" s="913"/>
      <c r="O242" s="913"/>
      <c r="P242" s="913"/>
      <c r="Q242" s="484"/>
    </row>
    <row r="243" spans="1:17" s="95" customFormat="1" ht="15.75" hidden="1" customHeight="1" outlineLevel="1">
      <c r="A243" s="484"/>
      <c r="B243" s="916"/>
      <c r="C243" s="925"/>
      <c r="D243" s="921"/>
      <c r="E243" s="921"/>
      <c r="F243" s="923"/>
      <c r="G243" s="87"/>
      <c r="H243" s="395"/>
      <c r="I243" s="921"/>
      <c r="J243" s="914"/>
      <c r="K243" s="914"/>
      <c r="L243" s="914"/>
      <c r="M243" s="914"/>
      <c r="N243" s="914"/>
      <c r="O243" s="914"/>
      <c r="P243" s="914"/>
      <c r="Q243" s="484"/>
    </row>
    <row r="244" spans="1:17" s="95" customFormat="1" ht="15.75" hidden="1" customHeight="1" outlineLevel="1">
      <c r="A244" s="484"/>
      <c r="B244" s="917"/>
      <c r="C244" s="926"/>
      <c r="D244" s="922"/>
      <c r="E244" s="922"/>
      <c r="F244" s="924"/>
      <c r="G244" s="92"/>
      <c r="H244" s="396"/>
      <c r="I244" s="922"/>
      <c r="J244" s="915"/>
      <c r="K244" s="915"/>
      <c r="L244" s="915"/>
      <c r="M244" s="915"/>
      <c r="N244" s="915"/>
      <c r="O244" s="915"/>
      <c r="P244" s="915"/>
      <c r="Q244" s="484"/>
    </row>
    <row r="245" spans="1:17" s="95" customFormat="1" ht="15.75" hidden="1" customHeight="1" outlineLevel="1">
      <c r="A245" s="484"/>
      <c r="B245" s="916">
        <v>78</v>
      </c>
      <c r="C245" s="925"/>
      <c r="D245" s="921"/>
      <c r="E245" s="921" t="s">
        <v>19</v>
      </c>
      <c r="F245" s="923" t="str">
        <f>VLOOKUP(E245,$S$14:$T$18,2,0)</f>
        <v>-</v>
      </c>
      <c r="G245" s="84"/>
      <c r="H245" s="395"/>
      <c r="I245" s="921"/>
      <c r="J245" s="913">
        <f t="shared" ref="J245" si="77">SUM(K245:O247)</f>
        <v>0</v>
      </c>
      <c r="K245" s="913"/>
      <c r="L245" s="913"/>
      <c r="M245" s="913"/>
      <c r="N245" s="913"/>
      <c r="O245" s="913"/>
      <c r="P245" s="913"/>
      <c r="Q245" s="484"/>
    </row>
    <row r="246" spans="1:17" s="95" customFormat="1" ht="15.75" hidden="1" customHeight="1" outlineLevel="1">
      <c r="A246" s="484"/>
      <c r="B246" s="916"/>
      <c r="C246" s="925"/>
      <c r="D246" s="921"/>
      <c r="E246" s="921"/>
      <c r="F246" s="923"/>
      <c r="G246" s="87"/>
      <c r="H246" s="395"/>
      <c r="I246" s="921"/>
      <c r="J246" s="914"/>
      <c r="K246" s="914"/>
      <c r="L246" s="914"/>
      <c r="M246" s="914"/>
      <c r="N246" s="914"/>
      <c r="O246" s="914"/>
      <c r="P246" s="914"/>
      <c r="Q246" s="484"/>
    </row>
    <row r="247" spans="1:17" s="95" customFormat="1" ht="15.75" hidden="1" customHeight="1" outlineLevel="1">
      <c r="A247" s="484"/>
      <c r="B247" s="917"/>
      <c r="C247" s="926"/>
      <c r="D247" s="922"/>
      <c r="E247" s="922"/>
      <c r="F247" s="924"/>
      <c r="G247" s="92"/>
      <c r="H247" s="396"/>
      <c r="I247" s="922"/>
      <c r="J247" s="915"/>
      <c r="K247" s="915"/>
      <c r="L247" s="915"/>
      <c r="M247" s="915"/>
      <c r="N247" s="915"/>
      <c r="O247" s="915"/>
      <c r="P247" s="915"/>
      <c r="Q247" s="484"/>
    </row>
    <row r="248" spans="1:17" s="95" customFormat="1" ht="15.75" hidden="1" customHeight="1" outlineLevel="1">
      <c r="A248" s="484"/>
      <c r="B248" s="916">
        <v>79</v>
      </c>
      <c r="C248" s="925"/>
      <c r="D248" s="921"/>
      <c r="E248" s="921" t="s">
        <v>19</v>
      </c>
      <c r="F248" s="923" t="str">
        <f>VLOOKUP(E248,$S$14:$T$18,2,0)</f>
        <v>-</v>
      </c>
      <c r="G248" s="84"/>
      <c r="H248" s="395"/>
      <c r="I248" s="921"/>
      <c r="J248" s="913">
        <f t="shared" ref="J248" si="78">SUM(K248:O250)</f>
        <v>0</v>
      </c>
      <c r="K248" s="913"/>
      <c r="L248" s="913"/>
      <c r="M248" s="913"/>
      <c r="N248" s="913"/>
      <c r="O248" s="913"/>
      <c r="P248" s="913"/>
      <c r="Q248" s="484"/>
    </row>
    <row r="249" spans="1:17" s="95" customFormat="1" ht="15.75" hidden="1" customHeight="1" outlineLevel="1">
      <c r="A249" s="484"/>
      <c r="B249" s="916"/>
      <c r="C249" s="925"/>
      <c r="D249" s="921"/>
      <c r="E249" s="921"/>
      <c r="F249" s="923"/>
      <c r="G249" s="87"/>
      <c r="H249" s="395"/>
      <c r="I249" s="921"/>
      <c r="J249" s="914"/>
      <c r="K249" s="914"/>
      <c r="L249" s="914"/>
      <c r="M249" s="914"/>
      <c r="N249" s="914"/>
      <c r="O249" s="914"/>
      <c r="P249" s="914"/>
      <c r="Q249" s="484"/>
    </row>
    <row r="250" spans="1:17" s="95" customFormat="1" ht="15.75" hidden="1" customHeight="1" outlineLevel="1">
      <c r="A250" s="484"/>
      <c r="B250" s="917"/>
      <c r="C250" s="926"/>
      <c r="D250" s="922"/>
      <c r="E250" s="922"/>
      <c r="F250" s="924"/>
      <c r="G250" s="92"/>
      <c r="H250" s="396"/>
      <c r="I250" s="922"/>
      <c r="J250" s="915"/>
      <c r="K250" s="915"/>
      <c r="L250" s="915"/>
      <c r="M250" s="915"/>
      <c r="N250" s="915"/>
      <c r="O250" s="915"/>
      <c r="P250" s="915"/>
      <c r="Q250" s="484"/>
    </row>
    <row r="251" spans="1:17" s="95" customFormat="1" ht="15.75" hidden="1" customHeight="1" outlineLevel="1">
      <c r="A251" s="484"/>
      <c r="B251" s="916">
        <v>80</v>
      </c>
      <c r="C251" s="925"/>
      <c r="D251" s="921"/>
      <c r="E251" s="921" t="s">
        <v>19</v>
      </c>
      <c r="F251" s="923" t="str">
        <f>VLOOKUP(E251,$S$14:$T$18,2,0)</f>
        <v>-</v>
      </c>
      <c r="G251" s="84"/>
      <c r="H251" s="395"/>
      <c r="I251" s="921"/>
      <c r="J251" s="913">
        <f t="shared" ref="J251" si="79">SUM(K251:O253)</f>
        <v>0</v>
      </c>
      <c r="K251" s="913"/>
      <c r="L251" s="913"/>
      <c r="M251" s="913"/>
      <c r="N251" s="913"/>
      <c r="O251" s="913"/>
      <c r="P251" s="913"/>
      <c r="Q251" s="484"/>
    </row>
    <row r="252" spans="1:17" s="95" customFormat="1" ht="15.75" hidden="1" customHeight="1" outlineLevel="1">
      <c r="A252" s="484"/>
      <c r="B252" s="916"/>
      <c r="C252" s="925"/>
      <c r="D252" s="921"/>
      <c r="E252" s="921"/>
      <c r="F252" s="923"/>
      <c r="G252" s="87"/>
      <c r="H252" s="395"/>
      <c r="I252" s="921"/>
      <c r="J252" s="914"/>
      <c r="K252" s="914"/>
      <c r="L252" s="914"/>
      <c r="M252" s="914"/>
      <c r="N252" s="914"/>
      <c r="O252" s="914"/>
      <c r="P252" s="914"/>
      <c r="Q252" s="484"/>
    </row>
    <row r="253" spans="1:17" s="95" customFormat="1" ht="15.75" hidden="1" customHeight="1" outlineLevel="1">
      <c r="A253" s="484"/>
      <c r="B253" s="917"/>
      <c r="C253" s="926"/>
      <c r="D253" s="922"/>
      <c r="E253" s="922"/>
      <c r="F253" s="924"/>
      <c r="G253" s="92"/>
      <c r="H253" s="396"/>
      <c r="I253" s="922"/>
      <c r="J253" s="915"/>
      <c r="K253" s="915"/>
      <c r="L253" s="915"/>
      <c r="M253" s="915"/>
      <c r="N253" s="915"/>
      <c r="O253" s="915"/>
      <c r="P253" s="915"/>
      <c r="Q253" s="484"/>
    </row>
    <row r="254" spans="1:17" s="95" customFormat="1" ht="15.75" hidden="1" customHeight="1" outlineLevel="1">
      <c r="A254" s="484"/>
      <c r="B254" s="916">
        <v>81</v>
      </c>
      <c r="C254" s="925"/>
      <c r="D254" s="921"/>
      <c r="E254" s="921" t="s">
        <v>19</v>
      </c>
      <c r="F254" s="923" t="str">
        <f>VLOOKUP(E254,$S$14:$T$18,2,0)</f>
        <v>-</v>
      </c>
      <c r="G254" s="84"/>
      <c r="H254" s="395"/>
      <c r="I254" s="921"/>
      <c r="J254" s="913">
        <f t="shared" ref="J254" si="80">SUM(K254:O256)</f>
        <v>0</v>
      </c>
      <c r="K254" s="913"/>
      <c r="L254" s="913"/>
      <c r="M254" s="913"/>
      <c r="N254" s="913"/>
      <c r="O254" s="913"/>
      <c r="P254" s="913"/>
      <c r="Q254" s="484"/>
    </row>
    <row r="255" spans="1:17" s="95" customFormat="1" ht="15.75" hidden="1" customHeight="1" outlineLevel="1">
      <c r="A255" s="484"/>
      <c r="B255" s="916"/>
      <c r="C255" s="925"/>
      <c r="D255" s="921"/>
      <c r="E255" s="921"/>
      <c r="F255" s="923"/>
      <c r="G255" s="87"/>
      <c r="H255" s="395"/>
      <c r="I255" s="921"/>
      <c r="J255" s="914"/>
      <c r="K255" s="914"/>
      <c r="L255" s="914"/>
      <c r="M255" s="914"/>
      <c r="N255" s="914"/>
      <c r="O255" s="914"/>
      <c r="P255" s="914"/>
      <c r="Q255" s="484"/>
    </row>
    <row r="256" spans="1:17" s="95" customFormat="1" ht="15.75" hidden="1" customHeight="1" outlineLevel="1">
      <c r="A256" s="484"/>
      <c r="B256" s="917"/>
      <c r="C256" s="926"/>
      <c r="D256" s="922"/>
      <c r="E256" s="922"/>
      <c r="F256" s="924"/>
      <c r="G256" s="92"/>
      <c r="H256" s="396"/>
      <c r="I256" s="922"/>
      <c r="J256" s="915"/>
      <c r="K256" s="915"/>
      <c r="L256" s="915"/>
      <c r="M256" s="915"/>
      <c r="N256" s="915"/>
      <c r="O256" s="915"/>
      <c r="P256" s="915"/>
      <c r="Q256" s="484"/>
    </row>
    <row r="257" spans="1:17" s="95" customFormat="1" ht="15.75" hidden="1" customHeight="1" outlineLevel="1">
      <c r="A257" s="484"/>
      <c r="B257" s="916">
        <v>82</v>
      </c>
      <c r="C257" s="925"/>
      <c r="D257" s="921"/>
      <c r="E257" s="921" t="s">
        <v>19</v>
      </c>
      <c r="F257" s="923" t="str">
        <f>VLOOKUP(E257,$S$14:$T$18,2,0)</f>
        <v>-</v>
      </c>
      <c r="G257" s="84"/>
      <c r="H257" s="395"/>
      <c r="I257" s="921"/>
      <c r="J257" s="913">
        <f t="shared" ref="J257" si="81">SUM(K257:O259)</f>
        <v>0</v>
      </c>
      <c r="K257" s="913"/>
      <c r="L257" s="913"/>
      <c r="M257" s="913"/>
      <c r="N257" s="913"/>
      <c r="O257" s="913"/>
      <c r="P257" s="913"/>
      <c r="Q257" s="484"/>
    </row>
    <row r="258" spans="1:17" s="95" customFormat="1" ht="15.75" hidden="1" customHeight="1" outlineLevel="1">
      <c r="A258" s="484"/>
      <c r="B258" s="916"/>
      <c r="C258" s="925"/>
      <c r="D258" s="921"/>
      <c r="E258" s="921"/>
      <c r="F258" s="923"/>
      <c r="G258" s="87"/>
      <c r="H258" s="395"/>
      <c r="I258" s="921"/>
      <c r="J258" s="914"/>
      <c r="K258" s="914"/>
      <c r="L258" s="914"/>
      <c r="M258" s="914"/>
      <c r="N258" s="914"/>
      <c r="O258" s="914"/>
      <c r="P258" s="914"/>
      <c r="Q258" s="484"/>
    </row>
    <row r="259" spans="1:17" s="95" customFormat="1" ht="15.75" hidden="1" customHeight="1" outlineLevel="1">
      <c r="A259" s="484"/>
      <c r="B259" s="917"/>
      <c r="C259" s="926"/>
      <c r="D259" s="922"/>
      <c r="E259" s="922"/>
      <c r="F259" s="924"/>
      <c r="G259" s="92"/>
      <c r="H259" s="396"/>
      <c r="I259" s="922"/>
      <c r="J259" s="915"/>
      <c r="K259" s="915"/>
      <c r="L259" s="915"/>
      <c r="M259" s="915"/>
      <c r="N259" s="915"/>
      <c r="O259" s="915"/>
      <c r="P259" s="915"/>
      <c r="Q259" s="484"/>
    </row>
    <row r="260" spans="1:17" s="95" customFormat="1" ht="15.75" hidden="1" customHeight="1" outlineLevel="1">
      <c r="A260" s="484"/>
      <c r="B260" s="916">
        <v>83</v>
      </c>
      <c r="C260" s="925"/>
      <c r="D260" s="921"/>
      <c r="E260" s="921" t="s">
        <v>19</v>
      </c>
      <c r="F260" s="923" t="str">
        <f>VLOOKUP(E260,$S$14:$T$18,2,0)</f>
        <v>-</v>
      </c>
      <c r="G260" s="84"/>
      <c r="H260" s="395"/>
      <c r="I260" s="921"/>
      <c r="J260" s="913">
        <f t="shared" ref="J260" si="82">SUM(K260:O262)</f>
        <v>0</v>
      </c>
      <c r="K260" s="913"/>
      <c r="L260" s="913"/>
      <c r="M260" s="913"/>
      <c r="N260" s="913"/>
      <c r="O260" s="913"/>
      <c r="P260" s="913"/>
      <c r="Q260" s="484"/>
    </row>
    <row r="261" spans="1:17" s="95" customFormat="1" ht="15.75" hidden="1" customHeight="1" outlineLevel="1">
      <c r="A261" s="484"/>
      <c r="B261" s="916"/>
      <c r="C261" s="925"/>
      <c r="D261" s="921"/>
      <c r="E261" s="921"/>
      <c r="F261" s="923"/>
      <c r="G261" s="87"/>
      <c r="H261" s="395"/>
      <c r="I261" s="921"/>
      <c r="J261" s="914"/>
      <c r="K261" s="914"/>
      <c r="L261" s="914"/>
      <c r="M261" s="914"/>
      <c r="N261" s="914"/>
      <c r="O261" s="914"/>
      <c r="P261" s="914"/>
      <c r="Q261" s="484"/>
    </row>
    <row r="262" spans="1:17" s="95" customFormat="1" ht="15.75" hidden="1" customHeight="1" outlineLevel="1">
      <c r="A262" s="484"/>
      <c r="B262" s="917"/>
      <c r="C262" s="926"/>
      <c r="D262" s="922"/>
      <c r="E262" s="922"/>
      <c r="F262" s="924"/>
      <c r="G262" s="92"/>
      <c r="H262" s="396"/>
      <c r="I262" s="922"/>
      <c r="J262" s="915"/>
      <c r="K262" s="915"/>
      <c r="L262" s="915"/>
      <c r="M262" s="915"/>
      <c r="N262" s="915"/>
      <c r="O262" s="915"/>
      <c r="P262" s="915"/>
      <c r="Q262" s="484"/>
    </row>
    <row r="263" spans="1:17" s="95" customFormat="1" ht="15.75" hidden="1" customHeight="1" outlineLevel="1">
      <c r="A263" s="484"/>
      <c r="B263" s="916">
        <v>84</v>
      </c>
      <c r="C263" s="925"/>
      <c r="D263" s="921"/>
      <c r="E263" s="921" t="s">
        <v>19</v>
      </c>
      <c r="F263" s="923" t="str">
        <f>VLOOKUP(E263,$S$14:$T$18,2,0)</f>
        <v>-</v>
      </c>
      <c r="G263" s="84"/>
      <c r="H263" s="395"/>
      <c r="I263" s="921"/>
      <c r="J263" s="913">
        <f t="shared" ref="J263" si="83">SUM(K263:O265)</f>
        <v>0</v>
      </c>
      <c r="K263" s="913"/>
      <c r="L263" s="913"/>
      <c r="M263" s="913"/>
      <c r="N263" s="913"/>
      <c r="O263" s="913"/>
      <c r="P263" s="913"/>
      <c r="Q263" s="484"/>
    </row>
    <row r="264" spans="1:17" s="95" customFormat="1" ht="15.75" hidden="1" customHeight="1" outlineLevel="1">
      <c r="A264" s="484"/>
      <c r="B264" s="916"/>
      <c r="C264" s="925"/>
      <c r="D264" s="921"/>
      <c r="E264" s="921"/>
      <c r="F264" s="923"/>
      <c r="G264" s="87"/>
      <c r="H264" s="395"/>
      <c r="I264" s="921"/>
      <c r="J264" s="914"/>
      <c r="K264" s="914"/>
      <c r="L264" s="914"/>
      <c r="M264" s="914"/>
      <c r="N264" s="914"/>
      <c r="O264" s="914"/>
      <c r="P264" s="914"/>
      <c r="Q264" s="484"/>
    </row>
    <row r="265" spans="1:17" s="95" customFormat="1" ht="15.75" hidden="1" customHeight="1" outlineLevel="1">
      <c r="A265" s="484"/>
      <c r="B265" s="917"/>
      <c r="C265" s="926"/>
      <c r="D265" s="922"/>
      <c r="E265" s="922"/>
      <c r="F265" s="924"/>
      <c r="G265" s="92"/>
      <c r="H265" s="396"/>
      <c r="I265" s="922"/>
      <c r="J265" s="915"/>
      <c r="K265" s="915"/>
      <c r="L265" s="915"/>
      <c r="M265" s="915"/>
      <c r="N265" s="915"/>
      <c r="O265" s="915"/>
      <c r="P265" s="915"/>
      <c r="Q265" s="484"/>
    </row>
    <row r="266" spans="1:17" s="95" customFormat="1" ht="15.75" hidden="1" customHeight="1" outlineLevel="1">
      <c r="A266" s="484"/>
      <c r="B266" s="916">
        <v>85</v>
      </c>
      <c r="C266" s="925"/>
      <c r="D266" s="921"/>
      <c r="E266" s="921" t="s">
        <v>19</v>
      </c>
      <c r="F266" s="923" t="str">
        <f>VLOOKUP(E266,$S$14:$T$18,2,0)</f>
        <v>-</v>
      </c>
      <c r="G266" s="84"/>
      <c r="H266" s="395"/>
      <c r="I266" s="921"/>
      <c r="J266" s="913">
        <f t="shared" ref="J266" si="84">SUM(K266:O268)</f>
        <v>0</v>
      </c>
      <c r="K266" s="913"/>
      <c r="L266" s="913"/>
      <c r="M266" s="913"/>
      <c r="N266" s="913"/>
      <c r="O266" s="913"/>
      <c r="P266" s="913"/>
      <c r="Q266" s="484"/>
    </row>
    <row r="267" spans="1:17" s="95" customFormat="1" ht="15.75" hidden="1" customHeight="1" outlineLevel="1">
      <c r="A267" s="484"/>
      <c r="B267" s="916"/>
      <c r="C267" s="925"/>
      <c r="D267" s="921"/>
      <c r="E267" s="921"/>
      <c r="F267" s="923"/>
      <c r="G267" s="87"/>
      <c r="H267" s="395"/>
      <c r="I267" s="921"/>
      <c r="J267" s="914"/>
      <c r="K267" s="914"/>
      <c r="L267" s="914"/>
      <c r="M267" s="914"/>
      <c r="N267" s="914"/>
      <c r="O267" s="914"/>
      <c r="P267" s="914"/>
      <c r="Q267" s="484"/>
    </row>
    <row r="268" spans="1:17" s="95" customFormat="1" ht="15.75" hidden="1" customHeight="1" outlineLevel="1">
      <c r="A268" s="484"/>
      <c r="B268" s="917"/>
      <c r="C268" s="926"/>
      <c r="D268" s="922"/>
      <c r="E268" s="922"/>
      <c r="F268" s="924"/>
      <c r="G268" s="92"/>
      <c r="H268" s="396"/>
      <c r="I268" s="922"/>
      <c r="J268" s="915"/>
      <c r="K268" s="915"/>
      <c r="L268" s="915"/>
      <c r="M268" s="915"/>
      <c r="N268" s="915"/>
      <c r="O268" s="915"/>
      <c r="P268" s="915"/>
      <c r="Q268" s="484"/>
    </row>
    <row r="269" spans="1:17" s="95" customFormat="1" ht="15.75" hidden="1" customHeight="1" outlineLevel="1">
      <c r="A269" s="484"/>
      <c r="B269" s="916">
        <v>86</v>
      </c>
      <c r="C269" s="925"/>
      <c r="D269" s="921"/>
      <c r="E269" s="921" t="s">
        <v>19</v>
      </c>
      <c r="F269" s="923" t="str">
        <f>VLOOKUP(E269,$S$14:$T$18,2,0)</f>
        <v>-</v>
      </c>
      <c r="G269" s="84"/>
      <c r="H269" s="395"/>
      <c r="I269" s="921"/>
      <c r="J269" s="913">
        <f t="shared" ref="J269" si="85">SUM(K269:O271)</f>
        <v>0</v>
      </c>
      <c r="K269" s="913"/>
      <c r="L269" s="913"/>
      <c r="M269" s="913"/>
      <c r="N269" s="913"/>
      <c r="O269" s="913"/>
      <c r="P269" s="913"/>
      <c r="Q269" s="484"/>
    </row>
    <row r="270" spans="1:17" s="95" customFormat="1" ht="15.75" hidden="1" customHeight="1" outlineLevel="1">
      <c r="A270" s="484"/>
      <c r="B270" s="916"/>
      <c r="C270" s="925"/>
      <c r="D270" s="921"/>
      <c r="E270" s="921"/>
      <c r="F270" s="923"/>
      <c r="G270" s="87"/>
      <c r="H270" s="395"/>
      <c r="I270" s="921"/>
      <c r="J270" s="914"/>
      <c r="K270" s="914"/>
      <c r="L270" s="914"/>
      <c r="M270" s="914"/>
      <c r="N270" s="914"/>
      <c r="O270" s="914"/>
      <c r="P270" s="914"/>
      <c r="Q270" s="484"/>
    </row>
    <row r="271" spans="1:17" s="95" customFormat="1" ht="15.75" hidden="1" customHeight="1" outlineLevel="1">
      <c r="A271" s="484"/>
      <c r="B271" s="917"/>
      <c r="C271" s="926"/>
      <c r="D271" s="922"/>
      <c r="E271" s="922"/>
      <c r="F271" s="924"/>
      <c r="G271" s="92"/>
      <c r="H271" s="396"/>
      <c r="I271" s="922"/>
      <c r="J271" s="915"/>
      <c r="K271" s="915"/>
      <c r="L271" s="915"/>
      <c r="M271" s="915"/>
      <c r="N271" s="915"/>
      <c r="O271" s="915"/>
      <c r="P271" s="915"/>
      <c r="Q271" s="484"/>
    </row>
    <row r="272" spans="1:17" s="95" customFormat="1" ht="15.75" hidden="1" customHeight="1" outlineLevel="1">
      <c r="A272" s="484"/>
      <c r="B272" s="916">
        <v>87</v>
      </c>
      <c r="C272" s="925"/>
      <c r="D272" s="921"/>
      <c r="E272" s="921" t="s">
        <v>19</v>
      </c>
      <c r="F272" s="923" t="str">
        <f>VLOOKUP(E272,$S$14:$T$18,2,0)</f>
        <v>-</v>
      </c>
      <c r="G272" s="84"/>
      <c r="H272" s="395"/>
      <c r="I272" s="921"/>
      <c r="J272" s="913">
        <f t="shared" ref="J272" si="86">SUM(K272:O274)</f>
        <v>0</v>
      </c>
      <c r="K272" s="913"/>
      <c r="L272" s="913"/>
      <c r="M272" s="913"/>
      <c r="N272" s="913"/>
      <c r="O272" s="913"/>
      <c r="P272" s="913"/>
      <c r="Q272" s="484"/>
    </row>
    <row r="273" spans="1:17" s="95" customFormat="1" ht="15.75" hidden="1" customHeight="1" outlineLevel="1">
      <c r="A273" s="484"/>
      <c r="B273" s="916"/>
      <c r="C273" s="925"/>
      <c r="D273" s="921"/>
      <c r="E273" s="921"/>
      <c r="F273" s="923"/>
      <c r="G273" s="87"/>
      <c r="H273" s="395"/>
      <c r="I273" s="921"/>
      <c r="J273" s="914"/>
      <c r="K273" s="914"/>
      <c r="L273" s="914"/>
      <c r="M273" s="914"/>
      <c r="N273" s="914"/>
      <c r="O273" s="914"/>
      <c r="P273" s="914"/>
      <c r="Q273" s="484"/>
    </row>
    <row r="274" spans="1:17" s="95" customFormat="1" ht="15.75" hidden="1" customHeight="1" outlineLevel="1">
      <c r="A274" s="484"/>
      <c r="B274" s="917"/>
      <c r="C274" s="926"/>
      <c r="D274" s="922"/>
      <c r="E274" s="922"/>
      <c r="F274" s="924"/>
      <c r="G274" s="92"/>
      <c r="H274" s="396"/>
      <c r="I274" s="922"/>
      <c r="J274" s="915"/>
      <c r="K274" s="915"/>
      <c r="L274" s="915"/>
      <c r="M274" s="915"/>
      <c r="N274" s="915"/>
      <c r="O274" s="915"/>
      <c r="P274" s="915"/>
      <c r="Q274" s="484"/>
    </row>
    <row r="275" spans="1:17" s="95" customFormat="1" ht="15.75" hidden="1" customHeight="1" outlineLevel="1">
      <c r="A275" s="484"/>
      <c r="B275" s="916">
        <v>88</v>
      </c>
      <c r="C275" s="925"/>
      <c r="D275" s="921"/>
      <c r="E275" s="921" t="s">
        <v>19</v>
      </c>
      <c r="F275" s="923" t="str">
        <f>VLOOKUP(E275,$S$14:$T$18,2,0)</f>
        <v>-</v>
      </c>
      <c r="G275" s="84"/>
      <c r="H275" s="395"/>
      <c r="I275" s="921"/>
      <c r="J275" s="913">
        <f t="shared" ref="J275" si="87">SUM(K275:O277)</f>
        <v>0</v>
      </c>
      <c r="K275" s="913"/>
      <c r="L275" s="913"/>
      <c r="M275" s="913"/>
      <c r="N275" s="913"/>
      <c r="O275" s="913"/>
      <c r="P275" s="913"/>
      <c r="Q275" s="484"/>
    </row>
    <row r="276" spans="1:17" s="95" customFormat="1" ht="15.75" hidden="1" customHeight="1" outlineLevel="1">
      <c r="A276" s="484"/>
      <c r="B276" s="916"/>
      <c r="C276" s="925"/>
      <c r="D276" s="921"/>
      <c r="E276" s="921"/>
      <c r="F276" s="923"/>
      <c r="G276" s="87"/>
      <c r="H276" s="395"/>
      <c r="I276" s="921"/>
      <c r="J276" s="914"/>
      <c r="K276" s="914"/>
      <c r="L276" s="914"/>
      <c r="M276" s="914"/>
      <c r="N276" s="914"/>
      <c r="O276" s="914"/>
      <c r="P276" s="914"/>
      <c r="Q276" s="484"/>
    </row>
    <row r="277" spans="1:17" s="95" customFormat="1" ht="15.75" hidden="1" customHeight="1" outlineLevel="1">
      <c r="A277" s="484"/>
      <c r="B277" s="917"/>
      <c r="C277" s="926"/>
      <c r="D277" s="922"/>
      <c r="E277" s="922"/>
      <c r="F277" s="924"/>
      <c r="G277" s="92"/>
      <c r="H277" s="396"/>
      <c r="I277" s="922"/>
      <c r="J277" s="915"/>
      <c r="K277" s="915"/>
      <c r="L277" s="915"/>
      <c r="M277" s="915"/>
      <c r="N277" s="915"/>
      <c r="O277" s="915"/>
      <c r="P277" s="915"/>
      <c r="Q277" s="484"/>
    </row>
    <row r="278" spans="1:17" s="95" customFormat="1" ht="15.75" hidden="1" customHeight="1" outlineLevel="1">
      <c r="A278" s="484"/>
      <c r="B278" s="916">
        <v>89</v>
      </c>
      <c r="C278" s="925"/>
      <c r="D278" s="921"/>
      <c r="E278" s="921" t="s">
        <v>19</v>
      </c>
      <c r="F278" s="923" t="str">
        <f>VLOOKUP(E278,$S$14:$T$18,2,0)</f>
        <v>-</v>
      </c>
      <c r="G278" s="84"/>
      <c r="H278" s="395"/>
      <c r="I278" s="921"/>
      <c r="J278" s="913">
        <f t="shared" ref="J278" si="88">SUM(K278:O280)</f>
        <v>0</v>
      </c>
      <c r="K278" s="913"/>
      <c r="L278" s="913"/>
      <c r="M278" s="913"/>
      <c r="N278" s="913"/>
      <c r="O278" s="913"/>
      <c r="P278" s="913"/>
      <c r="Q278" s="484"/>
    </row>
    <row r="279" spans="1:17" s="95" customFormat="1" ht="15.75" hidden="1" customHeight="1" outlineLevel="1">
      <c r="A279" s="484"/>
      <c r="B279" s="916"/>
      <c r="C279" s="925"/>
      <c r="D279" s="921"/>
      <c r="E279" s="921"/>
      <c r="F279" s="923"/>
      <c r="G279" s="87"/>
      <c r="H279" s="395"/>
      <c r="I279" s="921"/>
      <c r="J279" s="914"/>
      <c r="K279" s="914"/>
      <c r="L279" s="914"/>
      <c r="M279" s="914"/>
      <c r="N279" s="914"/>
      <c r="O279" s="914"/>
      <c r="P279" s="914"/>
      <c r="Q279" s="484"/>
    </row>
    <row r="280" spans="1:17" s="95" customFormat="1" ht="15.75" hidden="1" customHeight="1" outlineLevel="1">
      <c r="A280" s="484"/>
      <c r="B280" s="917"/>
      <c r="C280" s="926"/>
      <c r="D280" s="922"/>
      <c r="E280" s="922"/>
      <c r="F280" s="924"/>
      <c r="G280" s="92"/>
      <c r="H280" s="396"/>
      <c r="I280" s="922"/>
      <c r="J280" s="915"/>
      <c r="K280" s="915"/>
      <c r="L280" s="915"/>
      <c r="M280" s="915"/>
      <c r="N280" s="915"/>
      <c r="O280" s="915"/>
      <c r="P280" s="915"/>
      <c r="Q280" s="484"/>
    </row>
    <row r="281" spans="1:17" s="95" customFormat="1" ht="15.75" hidden="1" customHeight="1" outlineLevel="1">
      <c r="A281" s="484"/>
      <c r="B281" s="916">
        <v>90</v>
      </c>
      <c r="C281" s="925"/>
      <c r="D281" s="921"/>
      <c r="E281" s="921" t="s">
        <v>19</v>
      </c>
      <c r="F281" s="923" t="str">
        <f>VLOOKUP(E281,$S$14:$T$18,2,0)</f>
        <v>-</v>
      </c>
      <c r="G281" s="84"/>
      <c r="H281" s="395"/>
      <c r="I281" s="921"/>
      <c r="J281" s="913">
        <f t="shared" ref="J281" si="89">SUM(K281:O283)</f>
        <v>0</v>
      </c>
      <c r="K281" s="913"/>
      <c r="L281" s="913"/>
      <c r="M281" s="913"/>
      <c r="N281" s="913"/>
      <c r="O281" s="913"/>
      <c r="P281" s="913"/>
      <c r="Q281" s="484"/>
    </row>
    <row r="282" spans="1:17" s="95" customFormat="1" ht="15.75" hidden="1" customHeight="1" outlineLevel="1">
      <c r="A282" s="484"/>
      <c r="B282" s="916"/>
      <c r="C282" s="925"/>
      <c r="D282" s="921"/>
      <c r="E282" s="921"/>
      <c r="F282" s="923"/>
      <c r="G282" s="87"/>
      <c r="H282" s="395"/>
      <c r="I282" s="921"/>
      <c r="J282" s="914"/>
      <c r="K282" s="914"/>
      <c r="L282" s="914"/>
      <c r="M282" s="914"/>
      <c r="N282" s="914"/>
      <c r="O282" s="914"/>
      <c r="P282" s="914"/>
      <c r="Q282" s="484"/>
    </row>
    <row r="283" spans="1:17" s="95" customFormat="1" ht="15.75" hidden="1" customHeight="1" outlineLevel="1">
      <c r="A283" s="484"/>
      <c r="B283" s="917"/>
      <c r="C283" s="926"/>
      <c r="D283" s="922"/>
      <c r="E283" s="922"/>
      <c r="F283" s="924"/>
      <c r="G283" s="92"/>
      <c r="H283" s="396"/>
      <c r="I283" s="922"/>
      <c r="J283" s="915"/>
      <c r="K283" s="915"/>
      <c r="L283" s="915"/>
      <c r="M283" s="915"/>
      <c r="N283" s="915"/>
      <c r="O283" s="915"/>
      <c r="P283" s="915"/>
      <c r="Q283" s="484"/>
    </row>
    <row r="284" spans="1:17" s="95" customFormat="1" ht="15.75" hidden="1" customHeight="1" outlineLevel="1">
      <c r="A284" s="484"/>
      <c r="B284" s="916">
        <v>91</v>
      </c>
      <c r="C284" s="925"/>
      <c r="D284" s="921"/>
      <c r="E284" s="921" t="s">
        <v>19</v>
      </c>
      <c r="F284" s="923" t="str">
        <f>VLOOKUP(E284,$S$14:$T$18,2,0)</f>
        <v>-</v>
      </c>
      <c r="G284" s="84"/>
      <c r="H284" s="395"/>
      <c r="I284" s="921"/>
      <c r="J284" s="913">
        <f t="shared" ref="J284" si="90">SUM(K284:O286)</f>
        <v>0</v>
      </c>
      <c r="K284" s="913"/>
      <c r="L284" s="913"/>
      <c r="M284" s="913"/>
      <c r="N284" s="913"/>
      <c r="O284" s="913"/>
      <c r="P284" s="913"/>
      <c r="Q284" s="484"/>
    </row>
    <row r="285" spans="1:17" s="95" customFormat="1" ht="15.75" hidden="1" customHeight="1" outlineLevel="1">
      <c r="A285" s="484"/>
      <c r="B285" s="916"/>
      <c r="C285" s="925"/>
      <c r="D285" s="921"/>
      <c r="E285" s="921"/>
      <c r="F285" s="923"/>
      <c r="G285" s="87"/>
      <c r="H285" s="395"/>
      <c r="I285" s="921"/>
      <c r="J285" s="914"/>
      <c r="K285" s="914"/>
      <c r="L285" s="914"/>
      <c r="M285" s="914"/>
      <c r="N285" s="914"/>
      <c r="O285" s="914"/>
      <c r="P285" s="914"/>
      <c r="Q285" s="484"/>
    </row>
    <row r="286" spans="1:17" s="95" customFormat="1" ht="15.75" hidden="1" customHeight="1" outlineLevel="1">
      <c r="A286" s="484"/>
      <c r="B286" s="917"/>
      <c r="C286" s="926"/>
      <c r="D286" s="922"/>
      <c r="E286" s="922"/>
      <c r="F286" s="924"/>
      <c r="G286" s="92"/>
      <c r="H286" s="396"/>
      <c r="I286" s="922"/>
      <c r="J286" s="915"/>
      <c r="K286" s="915"/>
      <c r="L286" s="915"/>
      <c r="M286" s="915"/>
      <c r="N286" s="915"/>
      <c r="O286" s="915"/>
      <c r="P286" s="915"/>
      <c r="Q286" s="484"/>
    </row>
    <row r="287" spans="1:17" s="95" customFormat="1" ht="15.75" hidden="1" customHeight="1" outlineLevel="1">
      <c r="A287" s="484"/>
      <c r="B287" s="916">
        <v>92</v>
      </c>
      <c r="C287" s="925"/>
      <c r="D287" s="921"/>
      <c r="E287" s="921" t="s">
        <v>19</v>
      </c>
      <c r="F287" s="923" t="str">
        <f>VLOOKUP(E287,$S$14:$T$18,2,0)</f>
        <v>-</v>
      </c>
      <c r="G287" s="84"/>
      <c r="H287" s="395"/>
      <c r="I287" s="921"/>
      <c r="J287" s="913">
        <f t="shared" ref="J287" si="91">SUM(K287:O289)</f>
        <v>0</v>
      </c>
      <c r="K287" s="913"/>
      <c r="L287" s="913"/>
      <c r="M287" s="913"/>
      <c r="N287" s="913"/>
      <c r="O287" s="913"/>
      <c r="P287" s="913"/>
      <c r="Q287" s="484"/>
    </row>
    <row r="288" spans="1:17" s="95" customFormat="1" ht="15.75" hidden="1" customHeight="1" outlineLevel="1">
      <c r="A288" s="484"/>
      <c r="B288" s="916"/>
      <c r="C288" s="925"/>
      <c r="D288" s="921"/>
      <c r="E288" s="921"/>
      <c r="F288" s="923"/>
      <c r="G288" s="87"/>
      <c r="H288" s="395"/>
      <c r="I288" s="921"/>
      <c r="J288" s="914"/>
      <c r="K288" s="914"/>
      <c r="L288" s="914"/>
      <c r="M288" s="914"/>
      <c r="N288" s="914"/>
      <c r="O288" s="914"/>
      <c r="P288" s="914"/>
      <c r="Q288" s="484"/>
    </row>
    <row r="289" spans="1:17" s="95" customFormat="1" ht="15.75" hidden="1" customHeight="1" outlineLevel="1">
      <c r="A289" s="484"/>
      <c r="B289" s="917"/>
      <c r="C289" s="926"/>
      <c r="D289" s="922"/>
      <c r="E289" s="922"/>
      <c r="F289" s="924"/>
      <c r="G289" s="92"/>
      <c r="H289" s="396"/>
      <c r="I289" s="922"/>
      <c r="J289" s="915"/>
      <c r="K289" s="915"/>
      <c r="L289" s="915"/>
      <c r="M289" s="915"/>
      <c r="N289" s="915"/>
      <c r="O289" s="915"/>
      <c r="P289" s="915"/>
      <c r="Q289" s="484"/>
    </row>
    <row r="290" spans="1:17" s="95" customFormat="1" ht="15.75" hidden="1" customHeight="1" outlineLevel="1">
      <c r="A290" s="484"/>
      <c r="B290" s="916">
        <v>93</v>
      </c>
      <c r="C290" s="925"/>
      <c r="D290" s="921"/>
      <c r="E290" s="921" t="s">
        <v>19</v>
      </c>
      <c r="F290" s="923" t="str">
        <f>VLOOKUP(E290,$S$14:$T$18,2,0)</f>
        <v>-</v>
      </c>
      <c r="G290" s="84"/>
      <c r="H290" s="395"/>
      <c r="I290" s="921"/>
      <c r="J290" s="913">
        <f t="shared" ref="J290" si="92">SUM(K290:O292)</f>
        <v>0</v>
      </c>
      <c r="K290" s="913"/>
      <c r="L290" s="913"/>
      <c r="M290" s="913"/>
      <c r="N290" s="913"/>
      <c r="O290" s="913"/>
      <c r="P290" s="913"/>
      <c r="Q290" s="484"/>
    </row>
    <row r="291" spans="1:17" s="95" customFormat="1" ht="15.75" hidden="1" customHeight="1" outlineLevel="1">
      <c r="A291" s="484"/>
      <c r="B291" s="916"/>
      <c r="C291" s="925"/>
      <c r="D291" s="921"/>
      <c r="E291" s="921"/>
      <c r="F291" s="923"/>
      <c r="G291" s="87"/>
      <c r="H291" s="395"/>
      <c r="I291" s="921"/>
      <c r="J291" s="914"/>
      <c r="K291" s="914"/>
      <c r="L291" s="914"/>
      <c r="M291" s="914"/>
      <c r="N291" s="914"/>
      <c r="O291" s="914"/>
      <c r="P291" s="914"/>
      <c r="Q291" s="484"/>
    </row>
    <row r="292" spans="1:17" s="95" customFormat="1" ht="15.75" hidden="1" customHeight="1" outlineLevel="1">
      <c r="A292" s="484"/>
      <c r="B292" s="917"/>
      <c r="C292" s="926"/>
      <c r="D292" s="922"/>
      <c r="E292" s="922"/>
      <c r="F292" s="924"/>
      <c r="G292" s="92"/>
      <c r="H292" s="396"/>
      <c r="I292" s="922"/>
      <c r="J292" s="915"/>
      <c r="K292" s="915"/>
      <c r="L292" s="915"/>
      <c r="M292" s="915"/>
      <c r="N292" s="915"/>
      <c r="O292" s="915"/>
      <c r="P292" s="915"/>
      <c r="Q292" s="484"/>
    </row>
    <row r="293" spans="1:17" s="95" customFormat="1" ht="15.75" hidden="1" customHeight="1" outlineLevel="1">
      <c r="A293" s="484"/>
      <c r="B293" s="916">
        <v>94</v>
      </c>
      <c r="C293" s="925"/>
      <c r="D293" s="921"/>
      <c r="E293" s="921" t="s">
        <v>19</v>
      </c>
      <c r="F293" s="923" t="str">
        <f>VLOOKUP(E293,$S$14:$T$18,2,0)</f>
        <v>-</v>
      </c>
      <c r="G293" s="84"/>
      <c r="H293" s="395"/>
      <c r="I293" s="921"/>
      <c r="J293" s="913">
        <f t="shared" ref="J293" si="93">SUM(K293:O295)</f>
        <v>0</v>
      </c>
      <c r="K293" s="913"/>
      <c r="L293" s="913"/>
      <c r="M293" s="913"/>
      <c r="N293" s="913"/>
      <c r="O293" s="913"/>
      <c r="P293" s="913"/>
      <c r="Q293" s="484"/>
    </row>
    <row r="294" spans="1:17" s="95" customFormat="1" ht="15.75" hidden="1" customHeight="1" outlineLevel="1">
      <c r="A294" s="484"/>
      <c r="B294" s="916"/>
      <c r="C294" s="925"/>
      <c r="D294" s="921"/>
      <c r="E294" s="921"/>
      <c r="F294" s="923"/>
      <c r="G294" s="87"/>
      <c r="H294" s="395"/>
      <c r="I294" s="921"/>
      <c r="J294" s="914"/>
      <c r="K294" s="914"/>
      <c r="L294" s="914"/>
      <c r="M294" s="914"/>
      <c r="N294" s="914"/>
      <c r="O294" s="914"/>
      <c r="P294" s="914"/>
      <c r="Q294" s="484"/>
    </row>
    <row r="295" spans="1:17" s="95" customFormat="1" ht="15.75" hidden="1" customHeight="1" outlineLevel="1">
      <c r="A295" s="484"/>
      <c r="B295" s="917"/>
      <c r="C295" s="926"/>
      <c r="D295" s="922"/>
      <c r="E295" s="922"/>
      <c r="F295" s="924"/>
      <c r="G295" s="92"/>
      <c r="H295" s="396"/>
      <c r="I295" s="922"/>
      <c r="J295" s="915"/>
      <c r="K295" s="915"/>
      <c r="L295" s="915"/>
      <c r="M295" s="915"/>
      <c r="N295" s="915"/>
      <c r="O295" s="915"/>
      <c r="P295" s="915"/>
      <c r="Q295" s="484"/>
    </row>
    <row r="296" spans="1:17" s="95" customFormat="1" ht="15.75" hidden="1" customHeight="1" outlineLevel="1">
      <c r="A296" s="484"/>
      <c r="B296" s="916">
        <v>95</v>
      </c>
      <c r="C296" s="925"/>
      <c r="D296" s="921"/>
      <c r="E296" s="921" t="s">
        <v>19</v>
      </c>
      <c r="F296" s="923" t="str">
        <f>VLOOKUP(E296,$S$14:$T$18,2,0)</f>
        <v>-</v>
      </c>
      <c r="G296" s="84"/>
      <c r="H296" s="395"/>
      <c r="I296" s="921"/>
      <c r="J296" s="913">
        <f t="shared" ref="J296" si="94">SUM(K296:O298)</f>
        <v>0</v>
      </c>
      <c r="K296" s="913"/>
      <c r="L296" s="913"/>
      <c r="M296" s="913"/>
      <c r="N296" s="913"/>
      <c r="O296" s="913"/>
      <c r="P296" s="913"/>
      <c r="Q296" s="484"/>
    </row>
    <row r="297" spans="1:17" s="95" customFormat="1" ht="15.75" hidden="1" customHeight="1" outlineLevel="1">
      <c r="A297" s="484"/>
      <c r="B297" s="916"/>
      <c r="C297" s="925"/>
      <c r="D297" s="921"/>
      <c r="E297" s="921"/>
      <c r="F297" s="923"/>
      <c r="G297" s="87"/>
      <c r="H297" s="395"/>
      <c r="I297" s="921"/>
      <c r="J297" s="914"/>
      <c r="K297" s="914"/>
      <c r="L297" s="914"/>
      <c r="M297" s="914"/>
      <c r="N297" s="914"/>
      <c r="O297" s="914"/>
      <c r="P297" s="914"/>
      <c r="Q297" s="484"/>
    </row>
    <row r="298" spans="1:17" s="95" customFormat="1" ht="15.75" hidden="1" customHeight="1" outlineLevel="1">
      <c r="A298" s="484"/>
      <c r="B298" s="917"/>
      <c r="C298" s="926"/>
      <c r="D298" s="922"/>
      <c r="E298" s="922"/>
      <c r="F298" s="924"/>
      <c r="G298" s="92"/>
      <c r="H298" s="396"/>
      <c r="I298" s="922"/>
      <c r="J298" s="915"/>
      <c r="K298" s="915"/>
      <c r="L298" s="915"/>
      <c r="M298" s="915"/>
      <c r="N298" s="915"/>
      <c r="O298" s="915"/>
      <c r="P298" s="915"/>
      <c r="Q298" s="484"/>
    </row>
    <row r="299" spans="1:17" s="95" customFormat="1" ht="15.75" hidden="1" customHeight="1" outlineLevel="1">
      <c r="A299" s="484"/>
      <c r="B299" s="916">
        <v>96</v>
      </c>
      <c r="C299" s="925"/>
      <c r="D299" s="921"/>
      <c r="E299" s="921" t="s">
        <v>19</v>
      </c>
      <c r="F299" s="923" t="str">
        <f>VLOOKUP(E299,$S$14:$T$18,2,0)</f>
        <v>-</v>
      </c>
      <c r="G299" s="84"/>
      <c r="H299" s="395"/>
      <c r="I299" s="921"/>
      <c r="J299" s="913">
        <f t="shared" ref="J299" si="95">SUM(K299:O301)</f>
        <v>0</v>
      </c>
      <c r="K299" s="913"/>
      <c r="L299" s="913"/>
      <c r="M299" s="913"/>
      <c r="N299" s="913"/>
      <c r="O299" s="913"/>
      <c r="P299" s="913"/>
      <c r="Q299" s="484"/>
    </row>
    <row r="300" spans="1:17" s="95" customFormat="1" ht="15.75" hidden="1" customHeight="1" outlineLevel="1">
      <c r="A300" s="484"/>
      <c r="B300" s="916"/>
      <c r="C300" s="925"/>
      <c r="D300" s="921"/>
      <c r="E300" s="921"/>
      <c r="F300" s="923"/>
      <c r="G300" s="87"/>
      <c r="H300" s="395"/>
      <c r="I300" s="921"/>
      <c r="J300" s="914"/>
      <c r="K300" s="914"/>
      <c r="L300" s="914"/>
      <c r="M300" s="914"/>
      <c r="N300" s="914"/>
      <c r="O300" s="914"/>
      <c r="P300" s="914"/>
      <c r="Q300" s="484"/>
    </row>
    <row r="301" spans="1:17" s="95" customFormat="1" ht="15.75" hidden="1" customHeight="1" outlineLevel="1">
      <c r="A301" s="484"/>
      <c r="B301" s="917"/>
      <c r="C301" s="926"/>
      <c r="D301" s="922"/>
      <c r="E301" s="922"/>
      <c r="F301" s="924"/>
      <c r="G301" s="92"/>
      <c r="H301" s="396"/>
      <c r="I301" s="922"/>
      <c r="J301" s="915"/>
      <c r="K301" s="915"/>
      <c r="L301" s="915"/>
      <c r="M301" s="915"/>
      <c r="N301" s="915"/>
      <c r="O301" s="915"/>
      <c r="P301" s="915"/>
      <c r="Q301" s="484"/>
    </row>
    <row r="302" spans="1:17" s="95" customFormat="1" ht="15.75" hidden="1" customHeight="1" outlineLevel="1">
      <c r="A302" s="484"/>
      <c r="B302" s="916">
        <v>97</v>
      </c>
      <c r="C302" s="925"/>
      <c r="D302" s="921"/>
      <c r="E302" s="921" t="s">
        <v>19</v>
      </c>
      <c r="F302" s="923" t="str">
        <f>VLOOKUP(E302,$S$14:$T$18,2,0)</f>
        <v>-</v>
      </c>
      <c r="G302" s="84"/>
      <c r="H302" s="395"/>
      <c r="I302" s="921"/>
      <c r="J302" s="913">
        <f t="shared" ref="J302" si="96">SUM(K302:O304)</f>
        <v>0</v>
      </c>
      <c r="K302" s="913"/>
      <c r="L302" s="913"/>
      <c r="M302" s="913"/>
      <c r="N302" s="913"/>
      <c r="O302" s="913"/>
      <c r="P302" s="913"/>
      <c r="Q302" s="484"/>
    </row>
    <row r="303" spans="1:17" s="95" customFormat="1" ht="15.75" hidden="1" customHeight="1" outlineLevel="1">
      <c r="A303" s="484"/>
      <c r="B303" s="916"/>
      <c r="C303" s="925"/>
      <c r="D303" s="921"/>
      <c r="E303" s="921"/>
      <c r="F303" s="923"/>
      <c r="G303" s="87"/>
      <c r="H303" s="395"/>
      <c r="I303" s="921"/>
      <c r="J303" s="914"/>
      <c r="K303" s="914"/>
      <c r="L303" s="914"/>
      <c r="M303" s="914"/>
      <c r="N303" s="914"/>
      <c r="O303" s="914"/>
      <c r="P303" s="914"/>
      <c r="Q303" s="484"/>
    </row>
    <row r="304" spans="1:17" s="95" customFormat="1" ht="15.75" hidden="1" customHeight="1" outlineLevel="1">
      <c r="A304" s="484"/>
      <c r="B304" s="917"/>
      <c r="C304" s="926"/>
      <c r="D304" s="922"/>
      <c r="E304" s="922"/>
      <c r="F304" s="924"/>
      <c r="G304" s="92"/>
      <c r="H304" s="396"/>
      <c r="I304" s="922"/>
      <c r="J304" s="915"/>
      <c r="K304" s="915"/>
      <c r="L304" s="915"/>
      <c r="M304" s="915"/>
      <c r="N304" s="915"/>
      <c r="O304" s="915"/>
      <c r="P304" s="915"/>
      <c r="Q304" s="484"/>
    </row>
    <row r="305" spans="1:17" s="95" customFormat="1" ht="15.75" hidden="1" customHeight="1" outlineLevel="1">
      <c r="A305" s="484"/>
      <c r="B305" s="916">
        <v>98</v>
      </c>
      <c r="C305" s="925"/>
      <c r="D305" s="921"/>
      <c r="E305" s="921" t="s">
        <v>19</v>
      </c>
      <c r="F305" s="923" t="str">
        <f>VLOOKUP(E305,$S$14:$T$18,2,0)</f>
        <v>-</v>
      </c>
      <c r="G305" s="84"/>
      <c r="H305" s="395"/>
      <c r="I305" s="921"/>
      <c r="J305" s="913">
        <f t="shared" ref="J305" si="97">SUM(K305:O307)</f>
        <v>0</v>
      </c>
      <c r="K305" s="913"/>
      <c r="L305" s="913"/>
      <c r="M305" s="913"/>
      <c r="N305" s="913"/>
      <c r="O305" s="913"/>
      <c r="P305" s="913"/>
      <c r="Q305" s="484"/>
    </row>
    <row r="306" spans="1:17" s="95" customFormat="1" ht="15.75" hidden="1" customHeight="1" outlineLevel="1">
      <c r="A306" s="484"/>
      <c r="B306" s="916"/>
      <c r="C306" s="925"/>
      <c r="D306" s="921"/>
      <c r="E306" s="921"/>
      <c r="F306" s="923"/>
      <c r="G306" s="87"/>
      <c r="H306" s="395"/>
      <c r="I306" s="921"/>
      <c r="J306" s="914"/>
      <c r="K306" s="914"/>
      <c r="L306" s="914"/>
      <c r="M306" s="914"/>
      <c r="N306" s="914"/>
      <c r="O306" s="914"/>
      <c r="P306" s="914"/>
      <c r="Q306" s="484"/>
    </row>
    <row r="307" spans="1:17" s="95" customFormat="1" ht="15.75" hidden="1" customHeight="1" outlineLevel="1">
      <c r="A307" s="484"/>
      <c r="B307" s="917"/>
      <c r="C307" s="926"/>
      <c r="D307" s="922"/>
      <c r="E307" s="922"/>
      <c r="F307" s="924"/>
      <c r="G307" s="92"/>
      <c r="H307" s="396"/>
      <c r="I307" s="922"/>
      <c r="J307" s="915"/>
      <c r="K307" s="915"/>
      <c r="L307" s="915"/>
      <c r="M307" s="915"/>
      <c r="N307" s="915"/>
      <c r="O307" s="915"/>
      <c r="P307" s="915"/>
      <c r="Q307" s="484"/>
    </row>
    <row r="308" spans="1:17" s="95" customFormat="1" ht="15.75" hidden="1" customHeight="1" outlineLevel="1">
      <c r="A308" s="484"/>
      <c r="B308" s="916">
        <v>99</v>
      </c>
      <c r="C308" s="925"/>
      <c r="D308" s="921"/>
      <c r="E308" s="921" t="s">
        <v>19</v>
      </c>
      <c r="F308" s="923" t="str">
        <f>VLOOKUP(E308,$S$14:$T$18,2,0)</f>
        <v>-</v>
      </c>
      <c r="G308" s="84"/>
      <c r="H308" s="395"/>
      <c r="I308" s="921"/>
      <c r="J308" s="913">
        <f t="shared" ref="J308" si="98">SUM(K308:O310)</f>
        <v>0</v>
      </c>
      <c r="K308" s="913"/>
      <c r="L308" s="913"/>
      <c r="M308" s="913"/>
      <c r="N308" s="913"/>
      <c r="O308" s="913"/>
      <c r="P308" s="913"/>
      <c r="Q308" s="484"/>
    </row>
    <row r="309" spans="1:17" s="95" customFormat="1" ht="15.75" hidden="1" customHeight="1" outlineLevel="1">
      <c r="A309" s="484"/>
      <c r="B309" s="916"/>
      <c r="C309" s="925"/>
      <c r="D309" s="921"/>
      <c r="E309" s="921"/>
      <c r="F309" s="923"/>
      <c r="G309" s="87"/>
      <c r="H309" s="395"/>
      <c r="I309" s="921"/>
      <c r="J309" s="914"/>
      <c r="K309" s="914"/>
      <c r="L309" s="914"/>
      <c r="M309" s="914"/>
      <c r="N309" s="914"/>
      <c r="O309" s="914"/>
      <c r="P309" s="914"/>
      <c r="Q309" s="484"/>
    </row>
    <row r="310" spans="1:17" s="95" customFormat="1" ht="15.75" hidden="1" customHeight="1" outlineLevel="1">
      <c r="A310" s="484"/>
      <c r="B310" s="917"/>
      <c r="C310" s="926"/>
      <c r="D310" s="922"/>
      <c r="E310" s="922"/>
      <c r="F310" s="924"/>
      <c r="G310" s="92"/>
      <c r="H310" s="396"/>
      <c r="I310" s="922"/>
      <c r="J310" s="915"/>
      <c r="K310" s="915"/>
      <c r="L310" s="915"/>
      <c r="M310" s="915"/>
      <c r="N310" s="915"/>
      <c r="O310" s="915"/>
      <c r="P310" s="915"/>
      <c r="Q310" s="484"/>
    </row>
    <row r="311" spans="1:17" s="95" customFormat="1" ht="15.75" hidden="1" customHeight="1" outlineLevel="1">
      <c r="A311" s="484"/>
      <c r="B311" s="916">
        <v>100</v>
      </c>
      <c r="C311" s="925"/>
      <c r="D311" s="921"/>
      <c r="E311" s="921" t="s">
        <v>19</v>
      </c>
      <c r="F311" s="923" t="str">
        <f>VLOOKUP(E311,$S$14:$T$18,2,0)</f>
        <v>-</v>
      </c>
      <c r="G311" s="84"/>
      <c r="H311" s="395"/>
      <c r="I311" s="921"/>
      <c r="J311" s="913">
        <f t="shared" ref="J311" si="99">SUM(K311:O313)</f>
        <v>0</v>
      </c>
      <c r="K311" s="913"/>
      <c r="L311" s="913"/>
      <c r="M311" s="913"/>
      <c r="N311" s="913"/>
      <c r="O311" s="913"/>
      <c r="P311" s="913"/>
      <c r="Q311" s="484"/>
    </row>
    <row r="312" spans="1:17" s="95" customFormat="1" ht="15.75" hidden="1" customHeight="1" outlineLevel="1">
      <c r="A312" s="484"/>
      <c r="B312" s="916"/>
      <c r="C312" s="925"/>
      <c r="D312" s="921"/>
      <c r="E312" s="921"/>
      <c r="F312" s="923"/>
      <c r="G312" s="87"/>
      <c r="H312" s="395"/>
      <c r="I312" s="921"/>
      <c r="J312" s="914"/>
      <c r="K312" s="914"/>
      <c r="L312" s="914"/>
      <c r="M312" s="914"/>
      <c r="N312" s="914"/>
      <c r="O312" s="914"/>
      <c r="P312" s="914"/>
      <c r="Q312" s="484"/>
    </row>
    <row r="313" spans="1:17" s="95" customFormat="1" ht="15.75" hidden="1" customHeight="1" outlineLevel="1">
      <c r="A313" s="484"/>
      <c r="B313" s="917"/>
      <c r="C313" s="926"/>
      <c r="D313" s="922"/>
      <c r="E313" s="922"/>
      <c r="F313" s="924"/>
      <c r="G313" s="92"/>
      <c r="H313" s="396"/>
      <c r="I313" s="922"/>
      <c r="J313" s="915"/>
      <c r="K313" s="915"/>
      <c r="L313" s="915"/>
      <c r="M313" s="915"/>
      <c r="N313" s="915"/>
      <c r="O313" s="915"/>
      <c r="P313" s="915"/>
      <c r="Q313" s="484"/>
    </row>
    <row r="314" spans="1:17" s="95" customFormat="1" ht="15.75" hidden="1" customHeight="1" outlineLevel="1">
      <c r="A314" s="484"/>
      <c r="B314" s="916">
        <v>101</v>
      </c>
      <c r="C314" s="925"/>
      <c r="D314" s="921"/>
      <c r="E314" s="921" t="s">
        <v>19</v>
      </c>
      <c r="F314" s="923" t="str">
        <f>VLOOKUP(E314,$S$14:$T$18,2,0)</f>
        <v>-</v>
      </c>
      <c r="G314" s="84"/>
      <c r="H314" s="395"/>
      <c r="I314" s="921"/>
      <c r="J314" s="913">
        <f t="shared" ref="J314" si="100">SUM(K314:O316)</f>
        <v>0</v>
      </c>
      <c r="K314" s="913"/>
      <c r="L314" s="913"/>
      <c r="M314" s="913"/>
      <c r="N314" s="913"/>
      <c r="O314" s="913"/>
      <c r="P314" s="913"/>
      <c r="Q314" s="484"/>
    </row>
    <row r="315" spans="1:17" s="95" customFormat="1" ht="15.75" hidden="1" customHeight="1" outlineLevel="1">
      <c r="A315" s="484"/>
      <c r="B315" s="916"/>
      <c r="C315" s="925"/>
      <c r="D315" s="921"/>
      <c r="E315" s="921"/>
      <c r="F315" s="923"/>
      <c r="G315" s="87"/>
      <c r="H315" s="395"/>
      <c r="I315" s="921"/>
      <c r="J315" s="914"/>
      <c r="K315" s="914"/>
      <c r="L315" s="914"/>
      <c r="M315" s="914"/>
      <c r="N315" s="914"/>
      <c r="O315" s="914"/>
      <c r="P315" s="914"/>
      <c r="Q315" s="484"/>
    </row>
    <row r="316" spans="1:17" s="95" customFormat="1" ht="15.75" hidden="1" customHeight="1" outlineLevel="1">
      <c r="A316" s="484"/>
      <c r="B316" s="917"/>
      <c r="C316" s="926"/>
      <c r="D316" s="922"/>
      <c r="E316" s="922"/>
      <c r="F316" s="924"/>
      <c r="G316" s="92"/>
      <c r="H316" s="396"/>
      <c r="I316" s="922"/>
      <c r="J316" s="915"/>
      <c r="K316" s="915"/>
      <c r="L316" s="915"/>
      <c r="M316" s="915"/>
      <c r="N316" s="915"/>
      <c r="O316" s="915"/>
      <c r="P316" s="915"/>
      <c r="Q316" s="484"/>
    </row>
    <row r="317" spans="1:17" s="95" customFormat="1" ht="15.75" hidden="1" customHeight="1" outlineLevel="1">
      <c r="A317" s="484"/>
      <c r="B317" s="916">
        <v>102</v>
      </c>
      <c r="C317" s="925"/>
      <c r="D317" s="921"/>
      <c r="E317" s="921" t="s">
        <v>19</v>
      </c>
      <c r="F317" s="923" t="str">
        <f>VLOOKUP(E317,$S$14:$T$18,2,0)</f>
        <v>-</v>
      </c>
      <c r="G317" s="84"/>
      <c r="H317" s="395"/>
      <c r="I317" s="921"/>
      <c r="J317" s="913">
        <f t="shared" ref="J317" si="101">SUM(K317:O319)</f>
        <v>0</v>
      </c>
      <c r="K317" s="913"/>
      <c r="L317" s="913"/>
      <c r="M317" s="913"/>
      <c r="N317" s="913"/>
      <c r="O317" s="913"/>
      <c r="P317" s="913"/>
      <c r="Q317" s="484"/>
    </row>
    <row r="318" spans="1:17" s="95" customFormat="1" ht="15.75" hidden="1" customHeight="1" outlineLevel="1">
      <c r="A318" s="484"/>
      <c r="B318" s="916"/>
      <c r="C318" s="925"/>
      <c r="D318" s="921"/>
      <c r="E318" s="921"/>
      <c r="F318" s="923"/>
      <c r="G318" s="87"/>
      <c r="H318" s="395"/>
      <c r="I318" s="921"/>
      <c r="J318" s="914"/>
      <c r="K318" s="914"/>
      <c r="L318" s="914"/>
      <c r="M318" s="914"/>
      <c r="N318" s="914"/>
      <c r="O318" s="914"/>
      <c r="P318" s="914"/>
      <c r="Q318" s="484"/>
    </row>
    <row r="319" spans="1:17" s="95" customFormat="1" ht="15.75" hidden="1" customHeight="1" outlineLevel="1">
      <c r="A319" s="484"/>
      <c r="B319" s="917"/>
      <c r="C319" s="926"/>
      <c r="D319" s="922"/>
      <c r="E319" s="922"/>
      <c r="F319" s="924"/>
      <c r="G319" s="92"/>
      <c r="H319" s="396"/>
      <c r="I319" s="922"/>
      <c r="J319" s="915"/>
      <c r="K319" s="915"/>
      <c r="L319" s="915"/>
      <c r="M319" s="915"/>
      <c r="N319" s="915"/>
      <c r="O319" s="915"/>
      <c r="P319" s="915"/>
      <c r="Q319" s="484"/>
    </row>
    <row r="320" spans="1:17" s="95" customFormat="1" ht="15.75" hidden="1" customHeight="1" outlineLevel="1">
      <c r="A320" s="484"/>
      <c r="B320" s="916">
        <v>103</v>
      </c>
      <c r="C320" s="925"/>
      <c r="D320" s="921"/>
      <c r="E320" s="921" t="s">
        <v>19</v>
      </c>
      <c r="F320" s="923" t="str">
        <f>VLOOKUP(E320,$S$14:$T$18,2,0)</f>
        <v>-</v>
      </c>
      <c r="G320" s="84"/>
      <c r="H320" s="395"/>
      <c r="I320" s="921"/>
      <c r="J320" s="913">
        <f t="shared" ref="J320" si="102">SUM(K320:O322)</f>
        <v>0</v>
      </c>
      <c r="K320" s="913"/>
      <c r="L320" s="913"/>
      <c r="M320" s="913"/>
      <c r="N320" s="913"/>
      <c r="O320" s="913"/>
      <c r="P320" s="913"/>
      <c r="Q320" s="484"/>
    </row>
    <row r="321" spans="1:17" s="95" customFormat="1" ht="15.75" hidden="1" customHeight="1" outlineLevel="1">
      <c r="A321" s="484"/>
      <c r="B321" s="916"/>
      <c r="C321" s="925"/>
      <c r="D321" s="921"/>
      <c r="E321" s="921"/>
      <c r="F321" s="923"/>
      <c r="G321" s="87"/>
      <c r="H321" s="395"/>
      <c r="I321" s="921"/>
      <c r="J321" s="914"/>
      <c r="K321" s="914"/>
      <c r="L321" s="914"/>
      <c r="M321" s="914"/>
      <c r="N321" s="914"/>
      <c r="O321" s="914"/>
      <c r="P321" s="914"/>
      <c r="Q321" s="484"/>
    </row>
    <row r="322" spans="1:17" s="95" customFormat="1" ht="15.75" hidden="1" customHeight="1" outlineLevel="1">
      <c r="A322" s="484"/>
      <c r="B322" s="917"/>
      <c r="C322" s="926"/>
      <c r="D322" s="922"/>
      <c r="E322" s="922"/>
      <c r="F322" s="924"/>
      <c r="G322" s="92"/>
      <c r="H322" s="396"/>
      <c r="I322" s="922"/>
      <c r="J322" s="915"/>
      <c r="K322" s="915"/>
      <c r="L322" s="915"/>
      <c r="M322" s="915"/>
      <c r="N322" s="915"/>
      <c r="O322" s="915"/>
      <c r="P322" s="915"/>
      <c r="Q322" s="484"/>
    </row>
    <row r="323" spans="1:17" s="95" customFormat="1" ht="15.75" hidden="1" customHeight="1" outlineLevel="1">
      <c r="A323" s="484"/>
      <c r="B323" s="916">
        <v>104</v>
      </c>
      <c r="C323" s="925"/>
      <c r="D323" s="921"/>
      <c r="E323" s="921" t="s">
        <v>19</v>
      </c>
      <c r="F323" s="923" t="str">
        <f>VLOOKUP(E323,$S$14:$T$18,2,0)</f>
        <v>-</v>
      </c>
      <c r="G323" s="84"/>
      <c r="H323" s="395"/>
      <c r="I323" s="921"/>
      <c r="J323" s="913">
        <f t="shared" ref="J323" si="103">SUM(K323:O325)</f>
        <v>0</v>
      </c>
      <c r="K323" s="913"/>
      <c r="L323" s="913"/>
      <c r="M323" s="913"/>
      <c r="N323" s="913"/>
      <c r="O323" s="913"/>
      <c r="P323" s="913"/>
      <c r="Q323" s="484"/>
    </row>
    <row r="324" spans="1:17" s="95" customFormat="1" ht="15.75" hidden="1" customHeight="1" outlineLevel="1">
      <c r="A324" s="484"/>
      <c r="B324" s="916"/>
      <c r="C324" s="925"/>
      <c r="D324" s="921"/>
      <c r="E324" s="921"/>
      <c r="F324" s="923"/>
      <c r="G324" s="87"/>
      <c r="H324" s="395"/>
      <c r="I324" s="921"/>
      <c r="J324" s="914"/>
      <c r="K324" s="914"/>
      <c r="L324" s="914"/>
      <c r="M324" s="914"/>
      <c r="N324" s="914"/>
      <c r="O324" s="914"/>
      <c r="P324" s="914"/>
      <c r="Q324" s="484"/>
    </row>
    <row r="325" spans="1:17" s="95" customFormat="1" ht="15.75" hidden="1" customHeight="1" outlineLevel="1">
      <c r="A325" s="484"/>
      <c r="B325" s="917"/>
      <c r="C325" s="926"/>
      <c r="D325" s="922"/>
      <c r="E325" s="922"/>
      <c r="F325" s="924"/>
      <c r="G325" s="92"/>
      <c r="H325" s="396"/>
      <c r="I325" s="922"/>
      <c r="J325" s="915"/>
      <c r="K325" s="915"/>
      <c r="L325" s="915"/>
      <c r="M325" s="915"/>
      <c r="N325" s="915"/>
      <c r="O325" s="915"/>
      <c r="P325" s="915"/>
      <c r="Q325" s="484"/>
    </row>
    <row r="326" spans="1:17" s="95" customFormat="1" ht="15.75" hidden="1" customHeight="1" outlineLevel="1">
      <c r="A326" s="484"/>
      <c r="B326" s="916">
        <v>105</v>
      </c>
      <c r="C326" s="925"/>
      <c r="D326" s="921"/>
      <c r="E326" s="921" t="s">
        <v>19</v>
      </c>
      <c r="F326" s="923" t="str">
        <f>VLOOKUP(E326,$S$14:$T$18,2,0)</f>
        <v>-</v>
      </c>
      <c r="G326" s="84"/>
      <c r="H326" s="395"/>
      <c r="I326" s="921"/>
      <c r="J326" s="913">
        <f t="shared" ref="J326" si="104">SUM(K326:O328)</f>
        <v>0</v>
      </c>
      <c r="K326" s="913"/>
      <c r="L326" s="913"/>
      <c r="M326" s="913"/>
      <c r="N326" s="913"/>
      <c r="O326" s="913"/>
      <c r="P326" s="913"/>
      <c r="Q326" s="484"/>
    </row>
    <row r="327" spans="1:17" s="95" customFormat="1" ht="15.75" hidden="1" customHeight="1" outlineLevel="1">
      <c r="A327" s="484"/>
      <c r="B327" s="916"/>
      <c r="C327" s="925"/>
      <c r="D327" s="921"/>
      <c r="E327" s="921"/>
      <c r="F327" s="923"/>
      <c r="G327" s="87"/>
      <c r="H327" s="395"/>
      <c r="I327" s="921"/>
      <c r="J327" s="914"/>
      <c r="K327" s="914"/>
      <c r="L327" s="914"/>
      <c r="M327" s="914"/>
      <c r="N327" s="914"/>
      <c r="O327" s="914"/>
      <c r="P327" s="914"/>
      <c r="Q327" s="484"/>
    </row>
    <row r="328" spans="1:17" s="95" customFormat="1" ht="15.75" hidden="1" customHeight="1" outlineLevel="1">
      <c r="A328" s="484"/>
      <c r="B328" s="917"/>
      <c r="C328" s="926"/>
      <c r="D328" s="922"/>
      <c r="E328" s="922"/>
      <c r="F328" s="924"/>
      <c r="G328" s="92"/>
      <c r="H328" s="396"/>
      <c r="I328" s="922"/>
      <c r="J328" s="915"/>
      <c r="K328" s="915"/>
      <c r="L328" s="915"/>
      <c r="M328" s="915"/>
      <c r="N328" s="915"/>
      <c r="O328" s="915"/>
      <c r="P328" s="915"/>
      <c r="Q328" s="484"/>
    </row>
    <row r="329" spans="1:17" s="95" customFormat="1" ht="15.75" hidden="1" customHeight="1" outlineLevel="1">
      <c r="A329" s="484"/>
      <c r="B329" s="916">
        <v>106</v>
      </c>
      <c r="C329" s="925"/>
      <c r="D329" s="921"/>
      <c r="E329" s="921" t="s">
        <v>19</v>
      </c>
      <c r="F329" s="923" t="str">
        <f>VLOOKUP(E329,$S$14:$T$18,2,0)</f>
        <v>-</v>
      </c>
      <c r="G329" s="84"/>
      <c r="H329" s="395"/>
      <c r="I329" s="921"/>
      <c r="J329" s="913">
        <f t="shared" ref="J329" si="105">SUM(K329:O331)</f>
        <v>0</v>
      </c>
      <c r="K329" s="913"/>
      <c r="L329" s="913"/>
      <c r="M329" s="913"/>
      <c r="N329" s="913"/>
      <c r="O329" s="913"/>
      <c r="P329" s="913"/>
      <c r="Q329" s="484"/>
    </row>
    <row r="330" spans="1:17" s="95" customFormat="1" ht="15.75" hidden="1" customHeight="1" outlineLevel="1">
      <c r="A330" s="484"/>
      <c r="B330" s="916"/>
      <c r="C330" s="925"/>
      <c r="D330" s="921"/>
      <c r="E330" s="921"/>
      <c r="F330" s="923"/>
      <c r="G330" s="87"/>
      <c r="H330" s="395"/>
      <c r="I330" s="921"/>
      <c r="J330" s="914"/>
      <c r="K330" s="914"/>
      <c r="L330" s="914"/>
      <c r="M330" s="914"/>
      <c r="N330" s="914"/>
      <c r="O330" s="914"/>
      <c r="P330" s="914"/>
      <c r="Q330" s="484"/>
    </row>
    <row r="331" spans="1:17" s="95" customFormat="1" ht="15.75" hidden="1" customHeight="1" outlineLevel="1">
      <c r="A331" s="484"/>
      <c r="B331" s="917"/>
      <c r="C331" s="926"/>
      <c r="D331" s="922"/>
      <c r="E331" s="922"/>
      <c r="F331" s="924"/>
      <c r="G331" s="92"/>
      <c r="H331" s="396"/>
      <c r="I331" s="922"/>
      <c r="J331" s="915"/>
      <c r="K331" s="915"/>
      <c r="L331" s="915"/>
      <c r="M331" s="915"/>
      <c r="N331" s="915"/>
      <c r="O331" s="915"/>
      <c r="P331" s="915"/>
      <c r="Q331" s="484"/>
    </row>
    <row r="332" spans="1:17" s="95" customFormat="1" ht="15.75" hidden="1" customHeight="1" outlineLevel="1">
      <c r="A332" s="484"/>
      <c r="B332" s="916">
        <v>107</v>
      </c>
      <c r="C332" s="925"/>
      <c r="D332" s="921"/>
      <c r="E332" s="921" t="s">
        <v>19</v>
      </c>
      <c r="F332" s="923" t="str">
        <f>VLOOKUP(E332,$S$14:$T$18,2,0)</f>
        <v>-</v>
      </c>
      <c r="G332" s="84"/>
      <c r="H332" s="395"/>
      <c r="I332" s="921"/>
      <c r="J332" s="913">
        <f t="shared" ref="J332" si="106">SUM(K332:O334)</f>
        <v>0</v>
      </c>
      <c r="K332" s="913"/>
      <c r="L332" s="913"/>
      <c r="M332" s="913"/>
      <c r="N332" s="913"/>
      <c r="O332" s="913"/>
      <c r="P332" s="913"/>
      <c r="Q332" s="484"/>
    </row>
    <row r="333" spans="1:17" s="95" customFormat="1" ht="15.75" hidden="1" customHeight="1" outlineLevel="1">
      <c r="A333" s="484"/>
      <c r="B333" s="916"/>
      <c r="C333" s="925"/>
      <c r="D333" s="921"/>
      <c r="E333" s="921"/>
      <c r="F333" s="923"/>
      <c r="G333" s="87"/>
      <c r="H333" s="395"/>
      <c r="I333" s="921"/>
      <c r="J333" s="914"/>
      <c r="K333" s="914"/>
      <c r="L333" s="914"/>
      <c r="M333" s="914"/>
      <c r="N333" s="914"/>
      <c r="O333" s="914"/>
      <c r="P333" s="914"/>
      <c r="Q333" s="484"/>
    </row>
    <row r="334" spans="1:17" s="95" customFormat="1" ht="15.75" hidden="1" customHeight="1" outlineLevel="1">
      <c r="A334" s="484"/>
      <c r="B334" s="917"/>
      <c r="C334" s="926"/>
      <c r="D334" s="922"/>
      <c r="E334" s="922"/>
      <c r="F334" s="924"/>
      <c r="G334" s="92"/>
      <c r="H334" s="396"/>
      <c r="I334" s="922"/>
      <c r="J334" s="915"/>
      <c r="K334" s="915"/>
      <c r="L334" s="915"/>
      <c r="M334" s="915"/>
      <c r="N334" s="915"/>
      <c r="O334" s="915"/>
      <c r="P334" s="915"/>
      <c r="Q334" s="484"/>
    </row>
    <row r="335" spans="1:17" s="95" customFormat="1" ht="15.75" hidden="1" customHeight="1" outlineLevel="1">
      <c r="A335" s="484"/>
      <c r="B335" s="916">
        <v>108</v>
      </c>
      <c r="C335" s="925"/>
      <c r="D335" s="921"/>
      <c r="E335" s="921" t="s">
        <v>19</v>
      </c>
      <c r="F335" s="923" t="str">
        <f>VLOOKUP(E335,$S$14:$T$18,2,0)</f>
        <v>-</v>
      </c>
      <c r="G335" s="84"/>
      <c r="H335" s="395"/>
      <c r="I335" s="921"/>
      <c r="J335" s="913">
        <f t="shared" ref="J335" si="107">SUM(K335:O337)</f>
        <v>0</v>
      </c>
      <c r="K335" s="913"/>
      <c r="L335" s="913"/>
      <c r="M335" s="913"/>
      <c r="N335" s="913"/>
      <c r="O335" s="913"/>
      <c r="P335" s="913"/>
      <c r="Q335" s="484"/>
    </row>
    <row r="336" spans="1:17" s="95" customFormat="1" ht="15.75" hidden="1" customHeight="1" outlineLevel="1">
      <c r="A336" s="484"/>
      <c r="B336" s="916"/>
      <c r="C336" s="925"/>
      <c r="D336" s="921"/>
      <c r="E336" s="921"/>
      <c r="F336" s="923"/>
      <c r="G336" s="87"/>
      <c r="H336" s="395"/>
      <c r="I336" s="921"/>
      <c r="J336" s="914"/>
      <c r="K336" s="914"/>
      <c r="L336" s="914"/>
      <c r="M336" s="914"/>
      <c r="N336" s="914"/>
      <c r="O336" s="914"/>
      <c r="P336" s="914"/>
      <c r="Q336" s="484"/>
    </row>
    <row r="337" spans="1:17" s="95" customFormat="1" ht="15.75" hidden="1" customHeight="1" outlineLevel="1">
      <c r="A337" s="484"/>
      <c r="B337" s="917"/>
      <c r="C337" s="926"/>
      <c r="D337" s="922"/>
      <c r="E337" s="922"/>
      <c r="F337" s="924"/>
      <c r="G337" s="92"/>
      <c r="H337" s="396"/>
      <c r="I337" s="922"/>
      <c r="J337" s="915"/>
      <c r="K337" s="915"/>
      <c r="L337" s="915"/>
      <c r="M337" s="915"/>
      <c r="N337" s="915"/>
      <c r="O337" s="915"/>
      <c r="P337" s="915"/>
      <c r="Q337" s="484"/>
    </row>
    <row r="338" spans="1:17" s="95" customFormat="1" ht="15.75" hidden="1" customHeight="1" outlineLevel="1">
      <c r="A338" s="484"/>
      <c r="B338" s="916">
        <v>109</v>
      </c>
      <c r="C338" s="925"/>
      <c r="D338" s="921"/>
      <c r="E338" s="921" t="s">
        <v>19</v>
      </c>
      <c r="F338" s="923" t="str">
        <f>VLOOKUP(E338,$S$14:$T$18,2,0)</f>
        <v>-</v>
      </c>
      <c r="G338" s="84"/>
      <c r="H338" s="395"/>
      <c r="I338" s="921"/>
      <c r="J338" s="913">
        <f t="shared" ref="J338" si="108">SUM(K338:O340)</f>
        <v>0</v>
      </c>
      <c r="K338" s="913"/>
      <c r="L338" s="913"/>
      <c r="M338" s="913"/>
      <c r="N338" s="913"/>
      <c r="O338" s="913"/>
      <c r="P338" s="913"/>
      <c r="Q338" s="484"/>
    </row>
    <row r="339" spans="1:17" s="95" customFormat="1" ht="15.75" hidden="1" customHeight="1" outlineLevel="1">
      <c r="A339" s="484"/>
      <c r="B339" s="916"/>
      <c r="C339" s="925"/>
      <c r="D339" s="921"/>
      <c r="E339" s="921"/>
      <c r="F339" s="923"/>
      <c r="G339" s="87"/>
      <c r="H339" s="395"/>
      <c r="I339" s="921"/>
      <c r="J339" s="914"/>
      <c r="K339" s="914"/>
      <c r="L339" s="914"/>
      <c r="M339" s="914"/>
      <c r="N339" s="914"/>
      <c r="O339" s="914"/>
      <c r="P339" s="914"/>
      <c r="Q339" s="484"/>
    </row>
    <row r="340" spans="1:17" s="95" customFormat="1" ht="15.75" hidden="1" customHeight="1" outlineLevel="1">
      <c r="A340" s="484"/>
      <c r="B340" s="917"/>
      <c r="C340" s="926"/>
      <c r="D340" s="922"/>
      <c r="E340" s="922"/>
      <c r="F340" s="924"/>
      <c r="G340" s="92"/>
      <c r="H340" s="396"/>
      <c r="I340" s="922"/>
      <c r="J340" s="915"/>
      <c r="K340" s="915"/>
      <c r="L340" s="915"/>
      <c r="M340" s="915"/>
      <c r="N340" s="915"/>
      <c r="O340" s="915"/>
      <c r="P340" s="915"/>
      <c r="Q340" s="484"/>
    </row>
    <row r="341" spans="1:17" s="95" customFormat="1" ht="15.75" hidden="1" customHeight="1" outlineLevel="1">
      <c r="A341" s="484"/>
      <c r="B341" s="916">
        <v>110</v>
      </c>
      <c r="C341" s="925"/>
      <c r="D341" s="921"/>
      <c r="E341" s="921" t="s">
        <v>19</v>
      </c>
      <c r="F341" s="923" t="str">
        <f>VLOOKUP(E341,$S$14:$T$18,2,0)</f>
        <v>-</v>
      </c>
      <c r="G341" s="84"/>
      <c r="H341" s="395"/>
      <c r="I341" s="921"/>
      <c r="J341" s="913">
        <f t="shared" ref="J341" si="109">SUM(K341:O343)</f>
        <v>0</v>
      </c>
      <c r="K341" s="913"/>
      <c r="L341" s="913"/>
      <c r="M341" s="913"/>
      <c r="N341" s="913"/>
      <c r="O341" s="913"/>
      <c r="P341" s="913"/>
      <c r="Q341" s="484"/>
    </row>
    <row r="342" spans="1:17" s="95" customFormat="1" ht="15.75" hidden="1" customHeight="1" outlineLevel="1">
      <c r="A342" s="484"/>
      <c r="B342" s="916"/>
      <c r="C342" s="925"/>
      <c r="D342" s="921"/>
      <c r="E342" s="921"/>
      <c r="F342" s="923"/>
      <c r="G342" s="87"/>
      <c r="H342" s="395"/>
      <c r="I342" s="921"/>
      <c r="J342" s="914"/>
      <c r="K342" s="914"/>
      <c r="L342" s="914"/>
      <c r="M342" s="914"/>
      <c r="N342" s="914"/>
      <c r="O342" s="914"/>
      <c r="P342" s="914"/>
      <c r="Q342" s="484"/>
    </row>
    <row r="343" spans="1:17" s="95" customFormat="1" ht="15.75" hidden="1" customHeight="1" outlineLevel="1">
      <c r="A343" s="484"/>
      <c r="B343" s="917"/>
      <c r="C343" s="926"/>
      <c r="D343" s="922"/>
      <c r="E343" s="922"/>
      <c r="F343" s="924"/>
      <c r="G343" s="92"/>
      <c r="H343" s="396"/>
      <c r="I343" s="922"/>
      <c r="J343" s="915"/>
      <c r="K343" s="915"/>
      <c r="L343" s="915"/>
      <c r="M343" s="915"/>
      <c r="N343" s="915"/>
      <c r="O343" s="915"/>
      <c r="P343" s="915"/>
      <c r="Q343" s="484"/>
    </row>
    <row r="344" spans="1:17" s="95" customFormat="1" ht="15.75" hidden="1" customHeight="1" outlineLevel="1">
      <c r="A344" s="484"/>
      <c r="B344" s="916">
        <v>111</v>
      </c>
      <c r="C344" s="925"/>
      <c r="D344" s="921"/>
      <c r="E344" s="921" t="s">
        <v>19</v>
      </c>
      <c r="F344" s="923" t="str">
        <f>VLOOKUP(E344,$S$14:$T$18,2,0)</f>
        <v>-</v>
      </c>
      <c r="G344" s="84"/>
      <c r="H344" s="395"/>
      <c r="I344" s="921"/>
      <c r="J344" s="913">
        <f t="shared" ref="J344" si="110">SUM(K344:O346)</f>
        <v>0</v>
      </c>
      <c r="K344" s="913"/>
      <c r="L344" s="913"/>
      <c r="M344" s="913"/>
      <c r="N344" s="913"/>
      <c r="O344" s="913"/>
      <c r="P344" s="913"/>
      <c r="Q344" s="484"/>
    </row>
    <row r="345" spans="1:17" s="95" customFormat="1" ht="15.75" hidden="1" customHeight="1" outlineLevel="1">
      <c r="A345" s="484"/>
      <c r="B345" s="916"/>
      <c r="C345" s="925"/>
      <c r="D345" s="921"/>
      <c r="E345" s="921"/>
      <c r="F345" s="923"/>
      <c r="G345" s="87"/>
      <c r="H345" s="395"/>
      <c r="I345" s="921"/>
      <c r="J345" s="914"/>
      <c r="K345" s="914"/>
      <c r="L345" s="914"/>
      <c r="M345" s="914"/>
      <c r="N345" s="914"/>
      <c r="O345" s="914"/>
      <c r="P345" s="914"/>
      <c r="Q345" s="484"/>
    </row>
    <row r="346" spans="1:17" s="95" customFormat="1" ht="15.75" hidden="1" customHeight="1" outlineLevel="1">
      <c r="A346" s="484"/>
      <c r="B346" s="917"/>
      <c r="C346" s="926"/>
      <c r="D346" s="922"/>
      <c r="E346" s="922"/>
      <c r="F346" s="924"/>
      <c r="G346" s="92"/>
      <c r="H346" s="396"/>
      <c r="I346" s="922"/>
      <c r="J346" s="915"/>
      <c r="K346" s="915"/>
      <c r="L346" s="915"/>
      <c r="M346" s="915"/>
      <c r="N346" s="915"/>
      <c r="O346" s="915"/>
      <c r="P346" s="915"/>
      <c r="Q346" s="484"/>
    </row>
    <row r="347" spans="1:17" s="95" customFormat="1" ht="15.75" hidden="1" customHeight="1" outlineLevel="1">
      <c r="A347" s="484"/>
      <c r="B347" s="916">
        <v>112</v>
      </c>
      <c r="C347" s="925"/>
      <c r="D347" s="921"/>
      <c r="E347" s="921" t="s">
        <v>19</v>
      </c>
      <c r="F347" s="923" t="str">
        <f>VLOOKUP(E347,$S$14:$T$18,2,0)</f>
        <v>-</v>
      </c>
      <c r="G347" s="84"/>
      <c r="H347" s="395"/>
      <c r="I347" s="921"/>
      <c r="J347" s="913">
        <f t="shared" ref="J347" si="111">SUM(K347:O349)</f>
        <v>0</v>
      </c>
      <c r="K347" s="913"/>
      <c r="L347" s="913"/>
      <c r="M347" s="913"/>
      <c r="N347" s="913"/>
      <c r="O347" s="913"/>
      <c r="P347" s="913"/>
      <c r="Q347" s="484"/>
    </row>
    <row r="348" spans="1:17" s="95" customFormat="1" ht="15.75" hidden="1" customHeight="1" outlineLevel="1">
      <c r="A348" s="484"/>
      <c r="B348" s="916"/>
      <c r="C348" s="925"/>
      <c r="D348" s="921"/>
      <c r="E348" s="921"/>
      <c r="F348" s="923"/>
      <c r="G348" s="87"/>
      <c r="H348" s="395"/>
      <c r="I348" s="921"/>
      <c r="J348" s="914"/>
      <c r="K348" s="914"/>
      <c r="L348" s="914"/>
      <c r="M348" s="914"/>
      <c r="N348" s="914"/>
      <c r="O348" s="914"/>
      <c r="P348" s="914"/>
      <c r="Q348" s="484"/>
    </row>
    <row r="349" spans="1:17" s="95" customFormat="1" ht="15.75" hidden="1" customHeight="1" outlineLevel="1">
      <c r="A349" s="484"/>
      <c r="B349" s="917"/>
      <c r="C349" s="926"/>
      <c r="D349" s="922"/>
      <c r="E349" s="922"/>
      <c r="F349" s="924"/>
      <c r="G349" s="92"/>
      <c r="H349" s="396"/>
      <c r="I349" s="922"/>
      <c r="J349" s="915"/>
      <c r="K349" s="915"/>
      <c r="L349" s="915"/>
      <c r="M349" s="915"/>
      <c r="N349" s="915"/>
      <c r="O349" s="915"/>
      <c r="P349" s="915"/>
      <c r="Q349" s="484"/>
    </row>
    <row r="350" spans="1:17" s="95" customFormat="1" ht="15.75" hidden="1" customHeight="1" outlineLevel="1">
      <c r="A350" s="484"/>
      <c r="B350" s="916">
        <v>113</v>
      </c>
      <c r="C350" s="925"/>
      <c r="D350" s="921"/>
      <c r="E350" s="921" t="s">
        <v>19</v>
      </c>
      <c r="F350" s="923" t="str">
        <f>VLOOKUP(E350,$S$14:$T$18,2,0)</f>
        <v>-</v>
      </c>
      <c r="G350" s="84"/>
      <c r="H350" s="395"/>
      <c r="I350" s="921"/>
      <c r="J350" s="913">
        <f t="shared" ref="J350" si="112">SUM(K350:O352)</f>
        <v>0</v>
      </c>
      <c r="K350" s="913"/>
      <c r="L350" s="913"/>
      <c r="M350" s="913"/>
      <c r="N350" s="913"/>
      <c r="O350" s="913"/>
      <c r="P350" s="913"/>
      <c r="Q350" s="484"/>
    </row>
    <row r="351" spans="1:17" s="95" customFormat="1" ht="15.75" hidden="1" customHeight="1" outlineLevel="1">
      <c r="A351" s="484"/>
      <c r="B351" s="916"/>
      <c r="C351" s="925"/>
      <c r="D351" s="921"/>
      <c r="E351" s="921"/>
      <c r="F351" s="923"/>
      <c r="G351" s="87"/>
      <c r="H351" s="395"/>
      <c r="I351" s="921"/>
      <c r="J351" s="914"/>
      <c r="K351" s="914"/>
      <c r="L351" s="914"/>
      <c r="M351" s="914"/>
      <c r="N351" s="914"/>
      <c r="O351" s="914"/>
      <c r="P351" s="914"/>
      <c r="Q351" s="484"/>
    </row>
    <row r="352" spans="1:17" s="95" customFormat="1" ht="15.75" hidden="1" customHeight="1" outlineLevel="1">
      <c r="A352" s="484"/>
      <c r="B352" s="917"/>
      <c r="C352" s="926"/>
      <c r="D352" s="922"/>
      <c r="E352" s="922"/>
      <c r="F352" s="924"/>
      <c r="G352" s="92"/>
      <c r="H352" s="396"/>
      <c r="I352" s="922"/>
      <c r="J352" s="915"/>
      <c r="K352" s="915"/>
      <c r="L352" s="915"/>
      <c r="M352" s="915"/>
      <c r="N352" s="915"/>
      <c r="O352" s="915"/>
      <c r="P352" s="915"/>
      <c r="Q352" s="484"/>
    </row>
    <row r="353" spans="1:17" s="95" customFormat="1" ht="15.75" hidden="1" customHeight="1" outlineLevel="1">
      <c r="A353" s="484"/>
      <c r="B353" s="916">
        <v>114</v>
      </c>
      <c r="C353" s="925"/>
      <c r="D353" s="921"/>
      <c r="E353" s="921" t="s">
        <v>19</v>
      </c>
      <c r="F353" s="923" t="str">
        <f>VLOOKUP(E353,$S$14:$T$18,2,0)</f>
        <v>-</v>
      </c>
      <c r="G353" s="84"/>
      <c r="H353" s="395"/>
      <c r="I353" s="921"/>
      <c r="J353" s="913">
        <f t="shared" ref="J353" si="113">SUM(K353:O355)</f>
        <v>0</v>
      </c>
      <c r="K353" s="913"/>
      <c r="L353" s="913"/>
      <c r="M353" s="913"/>
      <c r="N353" s="913"/>
      <c r="O353" s="913"/>
      <c r="P353" s="913"/>
      <c r="Q353" s="484"/>
    </row>
    <row r="354" spans="1:17" s="95" customFormat="1" ht="15.75" hidden="1" customHeight="1" outlineLevel="1">
      <c r="A354" s="484"/>
      <c r="B354" s="916"/>
      <c r="C354" s="925"/>
      <c r="D354" s="921"/>
      <c r="E354" s="921"/>
      <c r="F354" s="923"/>
      <c r="G354" s="87"/>
      <c r="H354" s="395"/>
      <c r="I354" s="921"/>
      <c r="J354" s="914"/>
      <c r="K354" s="914"/>
      <c r="L354" s="914"/>
      <c r="M354" s="914"/>
      <c r="N354" s="914"/>
      <c r="O354" s="914"/>
      <c r="P354" s="914"/>
      <c r="Q354" s="484"/>
    </row>
    <row r="355" spans="1:17" s="95" customFormat="1" ht="15.75" hidden="1" customHeight="1" outlineLevel="1">
      <c r="A355" s="484"/>
      <c r="B355" s="917"/>
      <c r="C355" s="926"/>
      <c r="D355" s="922"/>
      <c r="E355" s="922"/>
      <c r="F355" s="924"/>
      <c r="G355" s="92"/>
      <c r="H355" s="396"/>
      <c r="I355" s="922"/>
      <c r="J355" s="915"/>
      <c r="K355" s="915"/>
      <c r="L355" s="915"/>
      <c r="M355" s="915"/>
      <c r="N355" s="915"/>
      <c r="O355" s="915"/>
      <c r="P355" s="915"/>
      <c r="Q355" s="484"/>
    </row>
    <row r="356" spans="1:17" s="95" customFormat="1" ht="15.75" hidden="1" customHeight="1" outlineLevel="1">
      <c r="A356" s="484"/>
      <c r="B356" s="916">
        <v>115</v>
      </c>
      <c r="C356" s="925"/>
      <c r="D356" s="921"/>
      <c r="E356" s="921" t="s">
        <v>19</v>
      </c>
      <c r="F356" s="923" t="str">
        <f>VLOOKUP(E356,$S$14:$T$18,2,0)</f>
        <v>-</v>
      </c>
      <c r="G356" s="84"/>
      <c r="H356" s="395"/>
      <c r="I356" s="921"/>
      <c r="J356" s="913">
        <f t="shared" ref="J356" si="114">SUM(K356:O358)</f>
        <v>0</v>
      </c>
      <c r="K356" s="913"/>
      <c r="L356" s="913"/>
      <c r="M356" s="913"/>
      <c r="N356" s="913"/>
      <c r="O356" s="913"/>
      <c r="P356" s="913"/>
      <c r="Q356" s="484"/>
    </row>
    <row r="357" spans="1:17" s="95" customFormat="1" ht="15.75" hidden="1" customHeight="1" outlineLevel="1">
      <c r="A357" s="484"/>
      <c r="B357" s="916"/>
      <c r="C357" s="925"/>
      <c r="D357" s="921"/>
      <c r="E357" s="921"/>
      <c r="F357" s="923"/>
      <c r="G357" s="87"/>
      <c r="H357" s="395"/>
      <c r="I357" s="921"/>
      <c r="J357" s="914"/>
      <c r="K357" s="914"/>
      <c r="L357" s="914"/>
      <c r="M357" s="914"/>
      <c r="N357" s="914"/>
      <c r="O357" s="914"/>
      <c r="P357" s="914"/>
      <c r="Q357" s="484"/>
    </row>
    <row r="358" spans="1:17" s="95" customFormat="1" ht="15.75" hidden="1" customHeight="1" outlineLevel="1">
      <c r="A358" s="484"/>
      <c r="B358" s="917"/>
      <c r="C358" s="926"/>
      <c r="D358" s="922"/>
      <c r="E358" s="922"/>
      <c r="F358" s="924"/>
      <c r="G358" s="92"/>
      <c r="H358" s="396"/>
      <c r="I358" s="922"/>
      <c r="J358" s="915"/>
      <c r="K358" s="915"/>
      <c r="L358" s="915"/>
      <c r="M358" s="915"/>
      <c r="N358" s="915"/>
      <c r="O358" s="915"/>
      <c r="P358" s="915"/>
      <c r="Q358" s="484"/>
    </row>
    <row r="359" spans="1:17" s="95" customFormat="1" ht="15.75" hidden="1" customHeight="1" outlineLevel="1">
      <c r="A359" s="484"/>
      <c r="B359" s="916">
        <v>116</v>
      </c>
      <c r="C359" s="925"/>
      <c r="D359" s="921"/>
      <c r="E359" s="921" t="s">
        <v>19</v>
      </c>
      <c r="F359" s="923" t="str">
        <f>VLOOKUP(E359,$S$14:$T$18,2,0)</f>
        <v>-</v>
      </c>
      <c r="G359" s="84"/>
      <c r="H359" s="395"/>
      <c r="I359" s="921"/>
      <c r="J359" s="913">
        <f t="shared" ref="J359" si="115">SUM(K359:O361)</f>
        <v>0</v>
      </c>
      <c r="K359" s="913"/>
      <c r="L359" s="913"/>
      <c r="M359" s="913"/>
      <c r="N359" s="913"/>
      <c r="O359" s="913"/>
      <c r="P359" s="913"/>
      <c r="Q359" s="484"/>
    </row>
    <row r="360" spans="1:17" s="95" customFormat="1" ht="15.75" hidden="1" customHeight="1" outlineLevel="1">
      <c r="A360" s="484"/>
      <c r="B360" s="916"/>
      <c r="C360" s="925"/>
      <c r="D360" s="921"/>
      <c r="E360" s="921"/>
      <c r="F360" s="923"/>
      <c r="G360" s="87"/>
      <c r="H360" s="395"/>
      <c r="I360" s="921"/>
      <c r="J360" s="914"/>
      <c r="K360" s="914"/>
      <c r="L360" s="914"/>
      <c r="M360" s="914"/>
      <c r="N360" s="914"/>
      <c r="O360" s="914"/>
      <c r="P360" s="914"/>
      <c r="Q360" s="484"/>
    </row>
    <row r="361" spans="1:17" s="95" customFormat="1" ht="15.75" hidden="1" customHeight="1" outlineLevel="1">
      <c r="A361" s="484"/>
      <c r="B361" s="917"/>
      <c r="C361" s="926"/>
      <c r="D361" s="922"/>
      <c r="E361" s="922"/>
      <c r="F361" s="924"/>
      <c r="G361" s="92"/>
      <c r="H361" s="396"/>
      <c r="I361" s="922"/>
      <c r="J361" s="915"/>
      <c r="K361" s="915"/>
      <c r="L361" s="915"/>
      <c r="M361" s="915"/>
      <c r="N361" s="915"/>
      <c r="O361" s="915"/>
      <c r="P361" s="915"/>
      <c r="Q361" s="484"/>
    </row>
    <row r="362" spans="1:17" s="95" customFormat="1" ht="15.75" hidden="1" customHeight="1" outlineLevel="1">
      <c r="A362" s="484"/>
      <c r="B362" s="916">
        <v>117</v>
      </c>
      <c r="C362" s="925"/>
      <c r="D362" s="921"/>
      <c r="E362" s="921" t="s">
        <v>19</v>
      </c>
      <c r="F362" s="923" t="str">
        <f>VLOOKUP(E362,$S$14:$T$18,2,0)</f>
        <v>-</v>
      </c>
      <c r="G362" s="84"/>
      <c r="H362" s="395"/>
      <c r="I362" s="921"/>
      <c r="J362" s="913">
        <f t="shared" ref="J362" si="116">SUM(K362:O364)</f>
        <v>0</v>
      </c>
      <c r="K362" s="913"/>
      <c r="L362" s="913"/>
      <c r="M362" s="913"/>
      <c r="N362" s="913"/>
      <c r="O362" s="913"/>
      <c r="P362" s="913"/>
      <c r="Q362" s="484"/>
    </row>
    <row r="363" spans="1:17" s="95" customFormat="1" ht="15.75" hidden="1" customHeight="1" outlineLevel="1">
      <c r="A363" s="484"/>
      <c r="B363" s="916"/>
      <c r="C363" s="925"/>
      <c r="D363" s="921"/>
      <c r="E363" s="921"/>
      <c r="F363" s="923"/>
      <c r="G363" s="87"/>
      <c r="H363" s="395"/>
      <c r="I363" s="921"/>
      <c r="J363" s="914"/>
      <c r="K363" s="914"/>
      <c r="L363" s="914"/>
      <c r="M363" s="914"/>
      <c r="N363" s="914"/>
      <c r="O363" s="914"/>
      <c r="P363" s="914"/>
      <c r="Q363" s="484"/>
    </row>
    <row r="364" spans="1:17" s="95" customFormat="1" ht="15.75" hidden="1" customHeight="1" outlineLevel="1">
      <c r="A364" s="484"/>
      <c r="B364" s="917"/>
      <c r="C364" s="926"/>
      <c r="D364" s="922"/>
      <c r="E364" s="922"/>
      <c r="F364" s="924"/>
      <c r="G364" s="92"/>
      <c r="H364" s="396"/>
      <c r="I364" s="922"/>
      <c r="J364" s="915"/>
      <c r="K364" s="915"/>
      <c r="L364" s="915"/>
      <c r="M364" s="915"/>
      <c r="N364" s="915"/>
      <c r="O364" s="915"/>
      <c r="P364" s="915"/>
      <c r="Q364" s="484"/>
    </row>
    <row r="365" spans="1:17" s="95" customFormat="1" ht="15.75" hidden="1" customHeight="1" outlineLevel="1">
      <c r="A365" s="484"/>
      <c r="B365" s="916">
        <v>118</v>
      </c>
      <c r="C365" s="925"/>
      <c r="D365" s="921"/>
      <c r="E365" s="921" t="s">
        <v>19</v>
      </c>
      <c r="F365" s="923" t="str">
        <f>VLOOKUP(E365,$S$14:$T$18,2,0)</f>
        <v>-</v>
      </c>
      <c r="G365" s="84"/>
      <c r="H365" s="395"/>
      <c r="I365" s="921"/>
      <c r="J365" s="913">
        <f t="shared" ref="J365" si="117">SUM(K365:O367)</f>
        <v>0</v>
      </c>
      <c r="K365" s="913"/>
      <c r="L365" s="913"/>
      <c r="M365" s="913"/>
      <c r="N365" s="913"/>
      <c r="O365" s="913"/>
      <c r="P365" s="913"/>
      <c r="Q365" s="484"/>
    </row>
    <row r="366" spans="1:17" s="95" customFormat="1" ht="15.75" hidden="1" customHeight="1" outlineLevel="1">
      <c r="A366" s="484"/>
      <c r="B366" s="916"/>
      <c r="C366" s="925"/>
      <c r="D366" s="921"/>
      <c r="E366" s="921"/>
      <c r="F366" s="923"/>
      <c r="G366" s="87"/>
      <c r="H366" s="395"/>
      <c r="I366" s="921"/>
      <c r="J366" s="914"/>
      <c r="K366" s="914"/>
      <c r="L366" s="914"/>
      <c r="M366" s="914"/>
      <c r="N366" s="914"/>
      <c r="O366" s="914"/>
      <c r="P366" s="914"/>
      <c r="Q366" s="484"/>
    </row>
    <row r="367" spans="1:17" s="95" customFormat="1" ht="15.75" hidden="1" customHeight="1" outlineLevel="1">
      <c r="A367" s="484"/>
      <c r="B367" s="917"/>
      <c r="C367" s="926"/>
      <c r="D367" s="922"/>
      <c r="E367" s="922"/>
      <c r="F367" s="924"/>
      <c r="G367" s="92"/>
      <c r="H367" s="396"/>
      <c r="I367" s="922"/>
      <c r="J367" s="915"/>
      <c r="K367" s="915"/>
      <c r="L367" s="915"/>
      <c r="M367" s="915"/>
      <c r="N367" s="915"/>
      <c r="O367" s="915"/>
      <c r="P367" s="915"/>
      <c r="Q367" s="484"/>
    </row>
    <row r="368" spans="1:17" s="95" customFormat="1" ht="15.75" hidden="1" customHeight="1" outlineLevel="1">
      <c r="A368" s="484"/>
      <c r="B368" s="916">
        <v>119</v>
      </c>
      <c r="C368" s="925"/>
      <c r="D368" s="921"/>
      <c r="E368" s="921" t="s">
        <v>19</v>
      </c>
      <c r="F368" s="923" t="str">
        <f>VLOOKUP(E368,$S$14:$T$18,2,0)</f>
        <v>-</v>
      </c>
      <c r="G368" s="84"/>
      <c r="H368" s="395"/>
      <c r="I368" s="921"/>
      <c r="J368" s="913">
        <f t="shared" ref="J368" si="118">SUM(K368:O370)</f>
        <v>0</v>
      </c>
      <c r="K368" s="913"/>
      <c r="L368" s="913"/>
      <c r="M368" s="913"/>
      <c r="N368" s="913"/>
      <c r="O368" s="913"/>
      <c r="P368" s="913"/>
      <c r="Q368" s="484"/>
    </row>
    <row r="369" spans="1:17" s="95" customFormat="1" ht="15.75" hidden="1" customHeight="1" outlineLevel="1">
      <c r="A369" s="484"/>
      <c r="B369" s="916"/>
      <c r="C369" s="925"/>
      <c r="D369" s="921"/>
      <c r="E369" s="921"/>
      <c r="F369" s="923"/>
      <c r="G369" s="87"/>
      <c r="H369" s="395"/>
      <c r="I369" s="921"/>
      <c r="J369" s="914"/>
      <c r="K369" s="914"/>
      <c r="L369" s="914"/>
      <c r="M369" s="914"/>
      <c r="N369" s="914"/>
      <c r="O369" s="914"/>
      <c r="P369" s="914"/>
      <c r="Q369" s="484"/>
    </row>
    <row r="370" spans="1:17" s="95" customFormat="1" ht="15.75" hidden="1" customHeight="1" outlineLevel="1">
      <c r="A370" s="484"/>
      <c r="B370" s="917"/>
      <c r="C370" s="926"/>
      <c r="D370" s="922"/>
      <c r="E370" s="922"/>
      <c r="F370" s="924"/>
      <c r="G370" s="92"/>
      <c r="H370" s="396"/>
      <c r="I370" s="922"/>
      <c r="J370" s="915"/>
      <c r="K370" s="915"/>
      <c r="L370" s="915"/>
      <c r="M370" s="915"/>
      <c r="N370" s="915"/>
      <c r="O370" s="915"/>
      <c r="P370" s="915"/>
      <c r="Q370" s="484"/>
    </row>
    <row r="371" spans="1:17" s="95" customFormat="1" ht="15.75" hidden="1" customHeight="1" outlineLevel="1">
      <c r="A371" s="484"/>
      <c r="B371" s="916">
        <v>120</v>
      </c>
      <c r="C371" s="925"/>
      <c r="D371" s="921"/>
      <c r="E371" s="921" t="s">
        <v>19</v>
      </c>
      <c r="F371" s="923" t="str">
        <f>VLOOKUP(E371,$S$14:$T$18,2,0)</f>
        <v>-</v>
      </c>
      <c r="G371" s="84"/>
      <c r="H371" s="395"/>
      <c r="I371" s="921"/>
      <c r="J371" s="913">
        <f t="shared" ref="J371" si="119">SUM(K371:O373)</f>
        <v>0</v>
      </c>
      <c r="K371" s="913"/>
      <c r="L371" s="913"/>
      <c r="M371" s="913"/>
      <c r="N371" s="913"/>
      <c r="O371" s="913"/>
      <c r="P371" s="913"/>
      <c r="Q371" s="484"/>
    </row>
    <row r="372" spans="1:17" s="95" customFormat="1" ht="15.75" hidden="1" customHeight="1" outlineLevel="1">
      <c r="A372" s="484"/>
      <c r="B372" s="916"/>
      <c r="C372" s="925"/>
      <c r="D372" s="921"/>
      <c r="E372" s="921"/>
      <c r="F372" s="923"/>
      <c r="G372" s="87"/>
      <c r="H372" s="395"/>
      <c r="I372" s="921"/>
      <c r="J372" s="914"/>
      <c r="K372" s="914"/>
      <c r="L372" s="914"/>
      <c r="M372" s="914"/>
      <c r="N372" s="914"/>
      <c r="O372" s="914"/>
      <c r="P372" s="914"/>
      <c r="Q372" s="484"/>
    </row>
    <row r="373" spans="1:17" s="95" customFormat="1" ht="15.75" hidden="1" customHeight="1" outlineLevel="1">
      <c r="A373" s="484"/>
      <c r="B373" s="917"/>
      <c r="C373" s="926"/>
      <c r="D373" s="922"/>
      <c r="E373" s="922"/>
      <c r="F373" s="924"/>
      <c r="G373" s="92"/>
      <c r="H373" s="396"/>
      <c r="I373" s="922"/>
      <c r="J373" s="915"/>
      <c r="K373" s="915"/>
      <c r="L373" s="915"/>
      <c r="M373" s="915"/>
      <c r="N373" s="915"/>
      <c r="O373" s="915"/>
      <c r="P373" s="915"/>
      <c r="Q373" s="484"/>
    </row>
    <row r="374" spans="1:17" s="95" customFormat="1" ht="15.75" hidden="1" customHeight="1" outlineLevel="1">
      <c r="A374" s="484"/>
      <c r="B374" s="916">
        <v>121</v>
      </c>
      <c r="C374" s="925"/>
      <c r="D374" s="921"/>
      <c r="E374" s="921" t="s">
        <v>19</v>
      </c>
      <c r="F374" s="923" t="str">
        <f>VLOOKUP(E374,$S$14:$T$18,2,0)</f>
        <v>-</v>
      </c>
      <c r="G374" s="84"/>
      <c r="H374" s="395"/>
      <c r="I374" s="921"/>
      <c r="J374" s="913">
        <f t="shared" ref="J374" si="120">SUM(K374:O376)</f>
        <v>0</v>
      </c>
      <c r="K374" s="913"/>
      <c r="L374" s="913"/>
      <c r="M374" s="913"/>
      <c r="N374" s="913"/>
      <c r="O374" s="913"/>
      <c r="P374" s="913"/>
      <c r="Q374" s="484"/>
    </row>
    <row r="375" spans="1:17" s="95" customFormat="1" ht="15.75" hidden="1" customHeight="1" outlineLevel="1">
      <c r="A375" s="484"/>
      <c r="B375" s="916"/>
      <c r="C375" s="925"/>
      <c r="D375" s="921"/>
      <c r="E375" s="921"/>
      <c r="F375" s="923"/>
      <c r="G375" s="87"/>
      <c r="H375" s="395"/>
      <c r="I375" s="921"/>
      <c r="J375" s="914"/>
      <c r="K375" s="914"/>
      <c r="L375" s="914"/>
      <c r="M375" s="914"/>
      <c r="N375" s="914"/>
      <c r="O375" s="914"/>
      <c r="P375" s="914"/>
      <c r="Q375" s="484"/>
    </row>
    <row r="376" spans="1:17" s="95" customFormat="1" ht="15.75" hidden="1" customHeight="1" outlineLevel="1">
      <c r="A376" s="484"/>
      <c r="B376" s="917"/>
      <c r="C376" s="926"/>
      <c r="D376" s="922"/>
      <c r="E376" s="922"/>
      <c r="F376" s="924"/>
      <c r="G376" s="92"/>
      <c r="H376" s="396"/>
      <c r="I376" s="922"/>
      <c r="J376" s="915"/>
      <c r="K376" s="915"/>
      <c r="L376" s="915"/>
      <c r="M376" s="915"/>
      <c r="N376" s="915"/>
      <c r="O376" s="915"/>
      <c r="P376" s="915"/>
      <c r="Q376" s="484"/>
    </row>
    <row r="377" spans="1:17" s="95" customFormat="1" ht="15.75" hidden="1" customHeight="1" outlineLevel="1">
      <c r="A377" s="484"/>
      <c r="B377" s="916">
        <v>122</v>
      </c>
      <c r="C377" s="925"/>
      <c r="D377" s="921"/>
      <c r="E377" s="921" t="s">
        <v>19</v>
      </c>
      <c r="F377" s="923" t="str">
        <f>VLOOKUP(E377,$S$14:$T$18,2,0)</f>
        <v>-</v>
      </c>
      <c r="G377" s="84"/>
      <c r="H377" s="395"/>
      <c r="I377" s="921"/>
      <c r="J377" s="913">
        <f t="shared" ref="J377" si="121">SUM(K377:O379)</f>
        <v>0</v>
      </c>
      <c r="K377" s="913"/>
      <c r="L377" s="913"/>
      <c r="M377" s="913"/>
      <c r="N377" s="913"/>
      <c r="O377" s="913"/>
      <c r="P377" s="913"/>
      <c r="Q377" s="484"/>
    </row>
    <row r="378" spans="1:17" s="95" customFormat="1" ht="15.75" hidden="1" customHeight="1" outlineLevel="1">
      <c r="A378" s="484"/>
      <c r="B378" s="916"/>
      <c r="C378" s="925"/>
      <c r="D378" s="921"/>
      <c r="E378" s="921"/>
      <c r="F378" s="923"/>
      <c r="G378" s="87"/>
      <c r="H378" s="395"/>
      <c r="I378" s="921"/>
      <c r="J378" s="914"/>
      <c r="K378" s="914"/>
      <c r="L378" s="914"/>
      <c r="M378" s="914"/>
      <c r="N378" s="914"/>
      <c r="O378" s="914"/>
      <c r="P378" s="914"/>
      <c r="Q378" s="484"/>
    </row>
    <row r="379" spans="1:17" s="95" customFormat="1" ht="15.75" hidden="1" customHeight="1" outlineLevel="1">
      <c r="A379" s="484"/>
      <c r="B379" s="917"/>
      <c r="C379" s="926"/>
      <c r="D379" s="922"/>
      <c r="E379" s="922"/>
      <c r="F379" s="924"/>
      <c r="G379" s="92"/>
      <c r="H379" s="396"/>
      <c r="I379" s="922"/>
      <c r="J379" s="915"/>
      <c r="K379" s="915"/>
      <c r="L379" s="915"/>
      <c r="M379" s="915"/>
      <c r="N379" s="915"/>
      <c r="O379" s="915"/>
      <c r="P379" s="915"/>
      <c r="Q379" s="484"/>
    </row>
    <row r="380" spans="1:17" s="95" customFormat="1" ht="15.75" hidden="1" customHeight="1" outlineLevel="1">
      <c r="A380" s="484"/>
      <c r="B380" s="916">
        <v>123</v>
      </c>
      <c r="C380" s="925"/>
      <c r="D380" s="921"/>
      <c r="E380" s="921" t="s">
        <v>19</v>
      </c>
      <c r="F380" s="923" t="str">
        <f>VLOOKUP(E380,$S$14:$T$18,2,0)</f>
        <v>-</v>
      </c>
      <c r="G380" s="84"/>
      <c r="H380" s="395"/>
      <c r="I380" s="921"/>
      <c r="J380" s="913">
        <f t="shared" ref="J380" si="122">SUM(K380:O382)</f>
        <v>0</v>
      </c>
      <c r="K380" s="913"/>
      <c r="L380" s="913"/>
      <c r="M380" s="913"/>
      <c r="N380" s="913"/>
      <c r="O380" s="913"/>
      <c r="P380" s="913"/>
      <c r="Q380" s="484"/>
    </row>
    <row r="381" spans="1:17" s="95" customFormat="1" ht="15.75" hidden="1" customHeight="1" outlineLevel="1">
      <c r="A381" s="484"/>
      <c r="B381" s="916"/>
      <c r="C381" s="925"/>
      <c r="D381" s="921"/>
      <c r="E381" s="921"/>
      <c r="F381" s="923"/>
      <c r="G381" s="87"/>
      <c r="H381" s="395"/>
      <c r="I381" s="921"/>
      <c r="J381" s="914"/>
      <c r="K381" s="914"/>
      <c r="L381" s="914"/>
      <c r="M381" s="914"/>
      <c r="N381" s="914"/>
      <c r="O381" s="914"/>
      <c r="P381" s="914"/>
      <c r="Q381" s="484"/>
    </row>
    <row r="382" spans="1:17" s="95" customFormat="1" ht="15.75" hidden="1" customHeight="1" outlineLevel="1">
      <c r="A382" s="484"/>
      <c r="B382" s="917"/>
      <c r="C382" s="926"/>
      <c r="D382" s="922"/>
      <c r="E382" s="922"/>
      <c r="F382" s="924"/>
      <c r="G382" s="92"/>
      <c r="H382" s="396"/>
      <c r="I382" s="922"/>
      <c r="J382" s="915"/>
      <c r="K382" s="915"/>
      <c r="L382" s="915"/>
      <c r="M382" s="915"/>
      <c r="N382" s="915"/>
      <c r="O382" s="915"/>
      <c r="P382" s="915"/>
      <c r="Q382" s="484"/>
    </row>
    <row r="383" spans="1:17" s="95" customFormat="1" ht="15.75" hidden="1" customHeight="1" outlineLevel="1">
      <c r="A383" s="484"/>
      <c r="B383" s="916">
        <v>124</v>
      </c>
      <c r="C383" s="925"/>
      <c r="D383" s="921"/>
      <c r="E383" s="921" t="s">
        <v>19</v>
      </c>
      <c r="F383" s="923" t="str">
        <f>VLOOKUP(E383,$S$14:$T$18,2,0)</f>
        <v>-</v>
      </c>
      <c r="G383" s="84"/>
      <c r="H383" s="395"/>
      <c r="I383" s="921"/>
      <c r="J383" s="913">
        <f t="shared" ref="J383" si="123">SUM(K383:O385)</f>
        <v>0</v>
      </c>
      <c r="K383" s="913"/>
      <c r="L383" s="913"/>
      <c r="M383" s="913"/>
      <c r="N383" s="913"/>
      <c r="O383" s="913"/>
      <c r="P383" s="913"/>
      <c r="Q383" s="484"/>
    </row>
    <row r="384" spans="1:17" s="95" customFormat="1" ht="15.75" hidden="1" customHeight="1" outlineLevel="1">
      <c r="A384" s="484"/>
      <c r="B384" s="916"/>
      <c r="C384" s="925"/>
      <c r="D384" s="921"/>
      <c r="E384" s="921"/>
      <c r="F384" s="923"/>
      <c r="G384" s="87"/>
      <c r="H384" s="395"/>
      <c r="I384" s="921"/>
      <c r="J384" s="914"/>
      <c r="K384" s="914"/>
      <c r="L384" s="914"/>
      <c r="M384" s="914"/>
      <c r="N384" s="914"/>
      <c r="O384" s="914"/>
      <c r="P384" s="914"/>
      <c r="Q384" s="484"/>
    </row>
    <row r="385" spans="1:17" s="95" customFormat="1" ht="15.75" hidden="1" customHeight="1" outlineLevel="1">
      <c r="A385" s="484"/>
      <c r="B385" s="917"/>
      <c r="C385" s="926"/>
      <c r="D385" s="922"/>
      <c r="E385" s="922"/>
      <c r="F385" s="924"/>
      <c r="G385" s="92"/>
      <c r="H385" s="396"/>
      <c r="I385" s="922"/>
      <c r="J385" s="915"/>
      <c r="K385" s="915"/>
      <c r="L385" s="915"/>
      <c r="M385" s="915"/>
      <c r="N385" s="915"/>
      <c r="O385" s="915"/>
      <c r="P385" s="915"/>
      <c r="Q385" s="484"/>
    </row>
    <row r="386" spans="1:17" s="95" customFormat="1" ht="15.75" hidden="1" customHeight="1" outlineLevel="1">
      <c r="A386" s="484"/>
      <c r="B386" s="916">
        <v>125</v>
      </c>
      <c r="C386" s="925"/>
      <c r="D386" s="921"/>
      <c r="E386" s="921" t="s">
        <v>19</v>
      </c>
      <c r="F386" s="923" t="str">
        <f>VLOOKUP(E386,$S$14:$T$18,2,0)</f>
        <v>-</v>
      </c>
      <c r="G386" s="84"/>
      <c r="H386" s="395"/>
      <c r="I386" s="921"/>
      <c r="J386" s="913">
        <f t="shared" ref="J386" si="124">SUM(K386:O388)</f>
        <v>0</v>
      </c>
      <c r="K386" s="913"/>
      <c r="L386" s="913"/>
      <c r="M386" s="913"/>
      <c r="N386" s="913"/>
      <c r="O386" s="913"/>
      <c r="P386" s="913"/>
      <c r="Q386" s="484"/>
    </row>
    <row r="387" spans="1:17" s="95" customFormat="1" ht="15.75" hidden="1" customHeight="1" outlineLevel="1">
      <c r="A387" s="484"/>
      <c r="B387" s="916"/>
      <c r="C387" s="925"/>
      <c r="D387" s="921"/>
      <c r="E387" s="921"/>
      <c r="F387" s="923"/>
      <c r="G387" s="87"/>
      <c r="H387" s="395"/>
      <c r="I387" s="921"/>
      <c r="J387" s="914"/>
      <c r="K387" s="914"/>
      <c r="L387" s="914"/>
      <c r="M387" s="914"/>
      <c r="N387" s="914"/>
      <c r="O387" s="914"/>
      <c r="P387" s="914"/>
      <c r="Q387" s="484"/>
    </row>
    <row r="388" spans="1:17" s="95" customFormat="1" ht="15.75" hidden="1" customHeight="1" outlineLevel="1">
      <c r="A388" s="484"/>
      <c r="B388" s="917"/>
      <c r="C388" s="926"/>
      <c r="D388" s="922"/>
      <c r="E388" s="922"/>
      <c r="F388" s="924"/>
      <c r="G388" s="92"/>
      <c r="H388" s="396"/>
      <c r="I388" s="922"/>
      <c r="J388" s="915"/>
      <c r="K388" s="915"/>
      <c r="L388" s="915"/>
      <c r="M388" s="915"/>
      <c r="N388" s="915"/>
      <c r="O388" s="915"/>
      <c r="P388" s="915"/>
      <c r="Q388" s="484"/>
    </row>
    <row r="389" spans="1:17" s="95" customFormat="1" ht="15.75" hidden="1" customHeight="1" outlineLevel="1">
      <c r="A389" s="484"/>
      <c r="B389" s="916">
        <v>126</v>
      </c>
      <c r="C389" s="925"/>
      <c r="D389" s="921"/>
      <c r="E389" s="921" t="s">
        <v>19</v>
      </c>
      <c r="F389" s="923" t="str">
        <f>VLOOKUP(E389,$S$14:$T$18,2,0)</f>
        <v>-</v>
      </c>
      <c r="G389" s="84"/>
      <c r="H389" s="395"/>
      <c r="I389" s="921"/>
      <c r="J389" s="913">
        <f t="shared" ref="J389" si="125">SUM(K389:O391)</f>
        <v>0</v>
      </c>
      <c r="K389" s="913"/>
      <c r="L389" s="913"/>
      <c r="M389" s="913"/>
      <c r="N389" s="913"/>
      <c r="O389" s="913"/>
      <c r="P389" s="913"/>
      <c r="Q389" s="484"/>
    </row>
    <row r="390" spans="1:17" s="95" customFormat="1" ht="15.75" hidden="1" customHeight="1" outlineLevel="1">
      <c r="A390" s="484"/>
      <c r="B390" s="916"/>
      <c r="C390" s="925"/>
      <c r="D390" s="921"/>
      <c r="E390" s="921"/>
      <c r="F390" s="923"/>
      <c r="G390" s="87"/>
      <c r="H390" s="395"/>
      <c r="I390" s="921"/>
      <c r="J390" s="914"/>
      <c r="K390" s="914"/>
      <c r="L390" s="914"/>
      <c r="M390" s="914"/>
      <c r="N390" s="914"/>
      <c r="O390" s="914"/>
      <c r="P390" s="914"/>
      <c r="Q390" s="484"/>
    </row>
    <row r="391" spans="1:17" s="95" customFormat="1" ht="15.75" hidden="1" customHeight="1" outlineLevel="1">
      <c r="A391" s="484"/>
      <c r="B391" s="917"/>
      <c r="C391" s="926"/>
      <c r="D391" s="922"/>
      <c r="E391" s="922"/>
      <c r="F391" s="924"/>
      <c r="G391" s="92"/>
      <c r="H391" s="396"/>
      <c r="I391" s="922"/>
      <c r="J391" s="915"/>
      <c r="K391" s="915"/>
      <c r="L391" s="915"/>
      <c r="M391" s="915"/>
      <c r="N391" s="915"/>
      <c r="O391" s="915"/>
      <c r="P391" s="915"/>
      <c r="Q391" s="484"/>
    </row>
    <row r="392" spans="1:17" s="95" customFormat="1" ht="15.75" hidden="1" customHeight="1" outlineLevel="1">
      <c r="A392" s="484"/>
      <c r="B392" s="916">
        <v>127</v>
      </c>
      <c r="C392" s="925"/>
      <c r="D392" s="921"/>
      <c r="E392" s="921" t="s">
        <v>19</v>
      </c>
      <c r="F392" s="923" t="str">
        <f>VLOOKUP(E392,$S$14:$T$18,2,0)</f>
        <v>-</v>
      </c>
      <c r="G392" s="84"/>
      <c r="H392" s="395"/>
      <c r="I392" s="921"/>
      <c r="J392" s="913">
        <f t="shared" ref="J392" si="126">SUM(K392:O394)</f>
        <v>0</v>
      </c>
      <c r="K392" s="913"/>
      <c r="L392" s="913"/>
      <c r="M392" s="913"/>
      <c r="N392" s="913"/>
      <c r="O392" s="913"/>
      <c r="P392" s="913"/>
      <c r="Q392" s="484"/>
    </row>
    <row r="393" spans="1:17" s="95" customFormat="1" ht="15.75" hidden="1" customHeight="1" outlineLevel="1">
      <c r="A393" s="484"/>
      <c r="B393" s="916"/>
      <c r="C393" s="925"/>
      <c r="D393" s="921"/>
      <c r="E393" s="921"/>
      <c r="F393" s="923"/>
      <c r="G393" s="87"/>
      <c r="H393" s="395"/>
      <c r="I393" s="921"/>
      <c r="J393" s="914"/>
      <c r="K393" s="914"/>
      <c r="L393" s="914"/>
      <c r="M393" s="914"/>
      <c r="N393" s="914"/>
      <c r="O393" s="914"/>
      <c r="P393" s="914"/>
      <c r="Q393" s="484"/>
    </row>
    <row r="394" spans="1:17" s="95" customFormat="1" ht="15.75" hidden="1" customHeight="1" outlineLevel="1">
      <c r="A394" s="484"/>
      <c r="B394" s="917"/>
      <c r="C394" s="926"/>
      <c r="D394" s="922"/>
      <c r="E394" s="922"/>
      <c r="F394" s="924"/>
      <c r="G394" s="92"/>
      <c r="H394" s="396"/>
      <c r="I394" s="922"/>
      <c r="J394" s="915"/>
      <c r="K394" s="915"/>
      <c r="L394" s="915"/>
      <c r="M394" s="915"/>
      <c r="N394" s="915"/>
      <c r="O394" s="915"/>
      <c r="P394" s="915"/>
      <c r="Q394" s="484"/>
    </row>
    <row r="395" spans="1:17" s="95" customFormat="1" ht="15.75" hidden="1" customHeight="1" outlineLevel="1">
      <c r="A395" s="484"/>
      <c r="B395" s="916">
        <v>128</v>
      </c>
      <c r="C395" s="925"/>
      <c r="D395" s="921"/>
      <c r="E395" s="921" t="s">
        <v>19</v>
      </c>
      <c r="F395" s="923" t="str">
        <f>VLOOKUP(E395,$S$14:$T$18,2,0)</f>
        <v>-</v>
      </c>
      <c r="G395" s="84"/>
      <c r="H395" s="395"/>
      <c r="I395" s="921"/>
      <c r="J395" s="913">
        <f t="shared" ref="J395" si="127">SUM(K395:O397)</f>
        <v>0</v>
      </c>
      <c r="K395" s="913"/>
      <c r="L395" s="913"/>
      <c r="M395" s="913"/>
      <c r="N395" s="913"/>
      <c r="O395" s="913"/>
      <c r="P395" s="913"/>
      <c r="Q395" s="484"/>
    </row>
    <row r="396" spans="1:17" s="95" customFormat="1" ht="15.75" hidden="1" customHeight="1" outlineLevel="1">
      <c r="A396" s="484"/>
      <c r="B396" s="916"/>
      <c r="C396" s="925"/>
      <c r="D396" s="921"/>
      <c r="E396" s="921"/>
      <c r="F396" s="923"/>
      <c r="G396" s="87"/>
      <c r="H396" s="395"/>
      <c r="I396" s="921"/>
      <c r="J396" s="914"/>
      <c r="K396" s="914"/>
      <c r="L396" s="914"/>
      <c r="M396" s="914"/>
      <c r="N396" s="914"/>
      <c r="O396" s="914"/>
      <c r="P396" s="914"/>
      <c r="Q396" s="484"/>
    </row>
    <row r="397" spans="1:17" s="95" customFormat="1" ht="15.75" hidden="1" customHeight="1" outlineLevel="1">
      <c r="A397" s="484"/>
      <c r="B397" s="917"/>
      <c r="C397" s="926"/>
      <c r="D397" s="922"/>
      <c r="E397" s="922"/>
      <c r="F397" s="924"/>
      <c r="G397" s="92"/>
      <c r="H397" s="396"/>
      <c r="I397" s="922"/>
      <c r="J397" s="915"/>
      <c r="K397" s="915"/>
      <c r="L397" s="915"/>
      <c r="M397" s="915"/>
      <c r="N397" s="915"/>
      <c r="O397" s="915"/>
      <c r="P397" s="915"/>
      <c r="Q397" s="484"/>
    </row>
    <row r="398" spans="1:17" s="95" customFormat="1" ht="15.75" hidden="1" customHeight="1" outlineLevel="1">
      <c r="A398" s="484"/>
      <c r="B398" s="916">
        <v>129</v>
      </c>
      <c r="C398" s="925"/>
      <c r="D398" s="921"/>
      <c r="E398" s="921" t="s">
        <v>19</v>
      </c>
      <c r="F398" s="923" t="str">
        <f>VLOOKUP(E398,$S$14:$T$18,2,0)</f>
        <v>-</v>
      </c>
      <c r="G398" s="84"/>
      <c r="H398" s="395"/>
      <c r="I398" s="921"/>
      <c r="J398" s="913">
        <f t="shared" ref="J398" si="128">SUM(K398:O400)</f>
        <v>0</v>
      </c>
      <c r="K398" s="913"/>
      <c r="L398" s="913"/>
      <c r="M398" s="913"/>
      <c r="N398" s="913"/>
      <c r="O398" s="913"/>
      <c r="P398" s="913"/>
      <c r="Q398" s="484"/>
    </row>
    <row r="399" spans="1:17" s="95" customFormat="1" ht="15.75" hidden="1" customHeight="1" outlineLevel="1">
      <c r="A399" s="484"/>
      <c r="B399" s="916"/>
      <c r="C399" s="925"/>
      <c r="D399" s="921"/>
      <c r="E399" s="921"/>
      <c r="F399" s="923"/>
      <c r="G399" s="87"/>
      <c r="H399" s="395"/>
      <c r="I399" s="921"/>
      <c r="J399" s="914"/>
      <c r="K399" s="914"/>
      <c r="L399" s="914"/>
      <c r="M399" s="914"/>
      <c r="N399" s="914"/>
      <c r="O399" s="914"/>
      <c r="P399" s="914"/>
      <c r="Q399" s="484"/>
    </row>
    <row r="400" spans="1:17" s="95" customFormat="1" ht="15.75" hidden="1" customHeight="1" outlineLevel="1">
      <c r="A400" s="484"/>
      <c r="B400" s="917"/>
      <c r="C400" s="926"/>
      <c r="D400" s="922"/>
      <c r="E400" s="922"/>
      <c r="F400" s="924"/>
      <c r="G400" s="92"/>
      <c r="H400" s="396"/>
      <c r="I400" s="922"/>
      <c r="J400" s="915"/>
      <c r="K400" s="915"/>
      <c r="L400" s="915"/>
      <c r="M400" s="915"/>
      <c r="N400" s="915"/>
      <c r="O400" s="915"/>
      <c r="P400" s="915"/>
      <c r="Q400" s="484"/>
    </row>
    <row r="401" spans="1:17" s="95" customFormat="1" ht="15.75" hidden="1" customHeight="1" outlineLevel="1">
      <c r="A401" s="484"/>
      <c r="B401" s="916">
        <v>130</v>
      </c>
      <c r="C401" s="925"/>
      <c r="D401" s="921"/>
      <c r="E401" s="921" t="s">
        <v>19</v>
      </c>
      <c r="F401" s="923" t="str">
        <f>VLOOKUP(E401,$S$14:$T$18,2,0)</f>
        <v>-</v>
      </c>
      <c r="G401" s="84"/>
      <c r="H401" s="395"/>
      <c r="I401" s="921"/>
      <c r="J401" s="913">
        <f t="shared" ref="J401" si="129">SUM(K401:O403)</f>
        <v>0</v>
      </c>
      <c r="K401" s="913"/>
      <c r="L401" s="913"/>
      <c r="M401" s="913"/>
      <c r="N401" s="913"/>
      <c r="O401" s="913"/>
      <c r="P401" s="913"/>
      <c r="Q401" s="484"/>
    </row>
    <row r="402" spans="1:17" s="95" customFormat="1" ht="15.75" hidden="1" customHeight="1" outlineLevel="1">
      <c r="A402" s="484"/>
      <c r="B402" s="916"/>
      <c r="C402" s="925"/>
      <c r="D402" s="921"/>
      <c r="E402" s="921"/>
      <c r="F402" s="923"/>
      <c r="G402" s="87"/>
      <c r="H402" s="395"/>
      <c r="I402" s="921"/>
      <c r="J402" s="914"/>
      <c r="K402" s="914"/>
      <c r="L402" s="914"/>
      <c r="M402" s="914"/>
      <c r="N402" s="914"/>
      <c r="O402" s="914"/>
      <c r="P402" s="914"/>
      <c r="Q402" s="484"/>
    </row>
    <row r="403" spans="1:17" s="95" customFormat="1" ht="15.75" hidden="1" customHeight="1" outlineLevel="1">
      <c r="A403" s="484"/>
      <c r="B403" s="917"/>
      <c r="C403" s="926"/>
      <c r="D403" s="922"/>
      <c r="E403" s="922"/>
      <c r="F403" s="924"/>
      <c r="G403" s="92"/>
      <c r="H403" s="396"/>
      <c r="I403" s="922"/>
      <c r="J403" s="915"/>
      <c r="K403" s="915"/>
      <c r="L403" s="915"/>
      <c r="M403" s="915"/>
      <c r="N403" s="915"/>
      <c r="O403" s="915"/>
      <c r="P403" s="915"/>
      <c r="Q403" s="484"/>
    </row>
    <row r="404" spans="1:17" s="95" customFormat="1" ht="15.75" hidden="1" customHeight="1" outlineLevel="1">
      <c r="A404" s="484"/>
      <c r="B404" s="916">
        <v>131</v>
      </c>
      <c r="C404" s="925"/>
      <c r="D404" s="921"/>
      <c r="E404" s="921" t="s">
        <v>19</v>
      </c>
      <c r="F404" s="923" t="str">
        <f>VLOOKUP(E404,$S$14:$T$18,2,0)</f>
        <v>-</v>
      </c>
      <c r="G404" s="84"/>
      <c r="H404" s="395"/>
      <c r="I404" s="921"/>
      <c r="J404" s="913">
        <f t="shared" ref="J404" si="130">SUM(K404:O406)</f>
        <v>0</v>
      </c>
      <c r="K404" s="913"/>
      <c r="L404" s="913"/>
      <c r="M404" s="913"/>
      <c r="N404" s="913"/>
      <c r="O404" s="913"/>
      <c r="P404" s="913"/>
      <c r="Q404" s="484"/>
    </row>
    <row r="405" spans="1:17" s="95" customFormat="1" ht="15.75" hidden="1" customHeight="1" outlineLevel="1">
      <c r="A405" s="484"/>
      <c r="B405" s="916"/>
      <c r="C405" s="925"/>
      <c r="D405" s="921"/>
      <c r="E405" s="921"/>
      <c r="F405" s="923"/>
      <c r="G405" s="87"/>
      <c r="H405" s="395"/>
      <c r="I405" s="921"/>
      <c r="J405" s="914"/>
      <c r="K405" s="914"/>
      <c r="L405" s="914"/>
      <c r="M405" s="914"/>
      <c r="N405" s="914"/>
      <c r="O405" s="914"/>
      <c r="P405" s="914"/>
      <c r="Q405" s="484"/>
    </row>
    <row r="406" spans="1:17" s="95" customFormat="1" ht="15.75" hidden="1" customHeight="1" outlineLevel="1">
      <c r="A406" s="484"/>
      <c r="B406" s="917"/>
      <c r="C406" s="926"/>
      <c r="D406" s="922"/>
      <c r="E406" s="922"/>
      <c r="F406" s="924"/>
      <c r="G406" s="92"/>
      <c r="H406" s="396"/>
      <c r="I406" s="922"/>
      <c r="J406" s="915"/>
      <c r="K406" s="915"/>
      <c r="L406" s="915"/>
      <c r="M406" s="915"/>
      <c r="N406" s="915"/>
      <c r="O406" s="915"/>
      <c r="P406" s="915"/>
      <c r="Q406" s="484"/>
    </row>
    <row r="407" spans="1:17" s="95" customFormat="1" ht="15.75" hidden="1" customHeight="1" outlineLevel="1">
      <c r="A407" s="484"/>
      <c r="B407" s="916">
        <v>132</v>
      </c>
      <c r="C407" s="925"/>
      <c r="D407" s="921"/>
      <c r="E407" s="921" t="s">
        <v>19</v>
      </c>
      <c r="F407" s="923" t="str">
        <f>VLOOKUP(E407,$S$14:$T$18,2,0)</f>
        <v>-</v>
      </c>
      <c r="G407" s="84"/>
      <c r="H407" s="395"/>
      <c r="I407" s="921"/>
      <c r="J407" s="913">
        <f t="shared" ref="J407" si="131">SUM(K407:O409)</f>
        <v>0</v>
      </c>
      <c r="K407" s="913"/>
      <c r="L407" s="913"/>
      <c r="M407" s="913"/>
      <c r="N407" s="913"/>
      <c r="O407" s="913"/>
      <c r="P407" s="913"/>
      <c r="Q407" s="484"/>
    </row>
    <row r="408" spans="1:17" s="95" customFormat="1" ht="15.75" hidden="1" customHeight="1" outlineLevel="1">
      <c r="A408" s="484"/>
      <c r="B408" s="916"/>
      <c r="C408" s="925"/>
      <c r="D408" s="921"/>
      <c r="E408" s="921"/>
      <c r="F408" s="923"/>
      <c r="G408" s="87"/>
      <c r="H408" s="395"/>
      <c r="I408" s="921"/>
      <c r="J408" s="914"/>
      <c r="K408" s="914"/>
      <c r="L408" s="914"/>
      <c r="M408" s="914"/>
      <c r="N408" s="914"/>
      <c r="O408" s="914"/>
      <c r="P408" s="914"/>
      <c r="Q408" s="484"/>
    </row>
    <row r="409" spans="1:17" s="95" customFormat="1" ht="15.75" hidden="1" customHeight="1" outlineLevel="1">
      <c r="A409" s="484"/>
      <c r="B409" s="917"/>
      <c r="C409" s="926"/>
      <c r="D409" s="922"/>
      <c r="E409" s="922"/>
      <c r="F409" s="924"/>
      <c r="G409" s="92"/>
      <c r="H409" s="396"/>
      <c r="I409" s="922"/>
      <c r="J409" s="915"/>
      <c r="K409" s="915"/>
      <c r="L409" s="915"/>
      <c r="M409" s="915"/>
      <c r="N409" s="915"/>
      <c r="O409" s="915"/>
      <c r="P409" s="915"/>
      <c r="Q409" s="484"/>
    </row>
    <row r="410" spans="1:17" s="95" customFormat="1" ht="15.75" hidden="1" customHeight="1" outlineLevel="1">
      <c r="A410" s="484"/>
      <c r="B410" s="916">
        <v>133</v>
      </c>
      <c r="C410" s="925"/>
      <c r="D410" s="921"/>
      <c r="E410" s="921" t="s">
        <v>19</v>
      </c>
      <c r="F410" s="923" t="str">
        <f>VLOOKUP(E410,$S$14:$T$18,2,0)</f>
        <v>-</v>
      </c>
      <c r="G410" s="84"/>
      <c r="H410" s="395"/>
      <c r="I410" s="921"/>
      <c r="J410" s="913">
        <f t="shared" ref="J410" si="132">SUM(K410:O412)</f>
        <v>0</v>
      </c>
      <c r="K410" s="913"/>
      <c r="L410" s="913"/>
      <c r="M410" s="913"/>
      <c r="N410" s="913"/>
      <c r="O410" s="913"/>
      <c r="P410" s="913"/>
      <c r="Q410" s="484"/>
    </row>
    <row r="411" spans="1:17" s="95" customFormat="1" ht="15.75" hidden="1" customHeight="1" outlineLevel="1">
      <c r="A411" s="484"/>
      <c r="B411" s="916"/>
      <c r="C411" s="925"/>
      <c r="D411" s="921"/>
      <c r="E411" s="921"/>
      <c r="F411" s="923"/>
      <c r="G411" s="87"/>
      <c r="H411" s="395"/>
      <c r="I411" s="921"/>
      <c r="J411" s="914"/>
      <c r="K411" s="914"/>
      <c r="L411" s="914"/>
      <c r="M411" s="914"/>
      <c r="N411" s="914"/>
      <c r="O411" s="914"/>
      <c r="P411" s="914"/>
      <c r="Q411" s="484"/>
    </row>
    <row r="412" spans="1:17" s="95" customFormat="1" ht="15.75" hidden="1" customHeight="1" outlineLevel="1">
      <c r="A412" s="484"/>
      <c r="B412" s="917"/>
      <c r="C412" s="926"/>
      <c r="D412" s="922"/>
      <c r="E412" s="922"/>
      <c r="F412" s="924"/>
      <c r="G412" s="92"/>
      <c r="H412" s="396"/>
      <c r="I412" s="922"/>
      <c r="J412" s="915"/>
      <c r="K412" s="915"/>
      <c r="L412" s="915"/>
      <c r="M412" s="915"/>
      <c r="N412" s="915"/>
      <c r="O412" s="915"/>
      <c r="P412" s="915"/>
      <c r="Q412" s="484"/>
    </row>
    <row r="413" spans="1:17" s="95" customFormat="1" ht="15.75" hidden="1" customHeight="1" outlineLevel="1">
      <c r="A413" s="484"/>
      <c r="B413" s="916">
        <v>134</v>
      </c>
      <c r="C413" s="925"/>
      <c r="D413" s="921"/>
      <c r="E413" s="921" t="s">
        <v>19</v>
      </c>
      <c r="F413" s="923" t="str">
        <f>VLOOKUP(E413,$S$14:$T$18,2,0)</f>
        <v>-</v>
      </c>
      <c r="G413" s="84"/>
      <c r="H413" s="395"/>
      <c r="I413" s="921"/>
      <c r="J413" s="913">
        <f t="shared" ref="J413" si="133">SUM(K413:O415)</f>
        <v>0</v>
      </c>
      <c r="K413" s="913"/>
      <c r="L413" s="913"/>
      <c r="M413" s="913"/>
      <c r="N413" s="913"/>
      <c r="O413" s="913"/>
      <c r="P413" s="913"/>
      <c r="Q413" s="484"/>
    </row>
    <row r="414" spans="1:17" s="95" customFormat="1" ht="15.75" hidden="1" customHeight="1" outlineLevel="1">
      <c r="A414" s="484"/>
      <c r="B414" s="916"/>
      <c r="C414" s="925"/>
      <c r="D414" s="921"/>
      <c r="E414" s="921"/>
      <c r="F414" s="923"/>
      <c r="G414" s="87"/>
      <c r="H414" s="395"/>
      <c r="I414" s="921"/>
      <c r="J414" s="914"/>
      <c r="K414" s="914"/>
      <c r="L414" s="914"/>
      <c r="M414" s="914"/>
      <c r="N414" s="914"/>
      <c r="O414" s="914"/>
      <c r="P414" s="914"/>
      <c r="Q414" s="484"/>
    </row>
    <row r="415" spans="1:17" s="95" customFormat="1" ht="15.75" hidden="1" customHeight="1" outlineLevel="1">
      <c r="A415" s="484"/>
      <c r="B415" s="917"/>
      <c r="C415" s="926"/>
      <c r="D415" s="922"/>
      <c r="E415" s="922"/>
      <c r="F415" s="924"/>
      <c r="G415" s="92"/>
      <c r="H415" s="396"/>
      <c r="I415" s="922"/>
      <c r="J415" s="915"/>
      <c r="K415" s="915"/>
      <c r="L415" s="915"/>
      <c r="M415" s="915"/>
      <c r="N415" s="915"/>
      <c r="O415" s="915"/>
      <c r="P415" s="915"/>
      <c r="Q415" s="484"/>
    </row>
    <row r="416" spans="1:17" s="95" customFormat="1" ht="15.75" hidden="1" customHeight="1" outlineLevel="1">
      <c r="A416" s="484"/>
      <c r="B416" s="916">
        <v>135</v>
      </c>
      <c r="C416" s="925"/>
      <c r="D416" s="921"/>
      <c r="E416" s="921" t="s">
        <v>19</v>
      </c>
      <c r="F416" s="923" t="str">
        <f>VLOOKUP(E416,$S$14:$T$18,2,0)</f>
        <v>-</v>
      </c>
      <c r="G416" s="84"/>
      <c r="H416" s="395"/>
      <c r="I416" s="921"/>
      <c r="J416" s="913">
        <f t="shared" ref="J416" si="134">SUM(K416:O418)</f>
        <v>0</v>
      </c>
      <c r="K416" s="913"/>
      <c r="L416" s="913"/>
      <c r="M416" s="913"/>
      <c r="N416" s="913"/>
      <c r="O416" s="913"/>
      <c r="P416" s="913"/>
      <c r="Q416" s="484"/>
    </row>
    <row r="417" spans="1:17" s="95" customFormat="1" ht="15.75" hidden="1" customHeight="1" outlineLevel="1">
      <c r="A417" s="484"/>
      <c r="B417" s="916"/>
      <c r="C417" s="925"/>
      <c r="D417" s="921"/>
      <c r="E417" s="921"/>
      <c r="F417" s="923"/>
      <c r="G417" s="87"/>
      <c r="H417" s="395"/>
      <c r="I417" s="921"/>
      <c r="J417" s="914"/>
      <c r="K417" s="914"/>
      <c r="L417" s="914"/>
      <c r="M417" s="914"/>
      <c r="N417" s="914"/>
      <c r="O417" s="914"/>
      <c r="P417" s="914"/>
      <c r="Q417" s="484"/>
    </row>
    <row r="418" spans="1:17" s="95" customFormat="1" ht="15.75" hidden="1" customHeight="1" outlineLevel="1">
      <c r="A418" s="484"/>
      <c r="B418" s="917"/>
      <c r="C418" s="926"/>
      <c r="D418" s="922"/>
      <c r="E418" s="922"/>
      <c r="F418" s="924"/>
      <c r="G418" s="92"/>
      <c r="H418" s="396"/>
      <c r="I418" s="922"/>
      <c r="J418" s="915"/>
      <c r="K418" s="915"/>
      <c r="L418" s="915"/>
      <c r="M418" s="915"/>
      <c r="N418" s="915"/>
      <c r="O418" s="915"/>
      <c r="P418" s="915"/>
      <c r="Q418" s="484"/>
    </row>
    <row r="419" spans="1:17" s="95" customFormat="1" ht="15.75" hidden="1" customHeight="1" outlineLevel="1">
      <c r="A419" s="484"/>
      <c r="B419" s="916">
        <v>136</v>
      </c>
      <c r="C419" s="925"/>
      <c r="D419" s="921"/>
      <c r="E419" s="921" t="s">
        <v>19</v>
      </c>
      <c r="F419" s="923" t="str">
        <f>VLOOKUP(E419,$S$14:$T$18,2,0)</f>
        <v>-</v>
      </c>
      <c r="G419" s="84"/>
      <c r="H419" s="395"/>
      <c r="I419" s="921"/>
      <c r="J419" s="913">
        <f t="shared" ref="J419" si="135">SUM(K419:O421)</f>
        <v>0</v>
      </c>
      <c r="K419" s="913"/>
      <c r="L419" s="913"/>
      <c r="M419" s="913"/>
      <c r="N419" s="913"/>
      <c r="O419" s="913"/>
      <c r="P419" s="913"/>
      <c r="Q419" s="484"/>
    </row>
    <row r="420" spans="1:17" s="95" customFormat="1" ht="15.75" hidden="1" customHeight="1" outlineLevel="1">
      <c r="A420" s="484"/>
      <c r="B420" s="916"/>
      <c r="C420" s="925"/>
      <c r="D420" s="921"/>
      <c r="E420" s="921"/>
      <c r="F420" s="923"/>
      <c r="G420" s="87"/>
      <c r="H420" s="395"/>
      <c r="I420" s="921"/>
      <c r="J420" s="914"/>
      <c r="K420" s="914"/>
      <c r="L420" s="914"/>
      <c r="M420" s="914"/>
      <c r="N420" s="914"/>
      <c r="O420" s="914"/>
      <c r="P420" s="914"/>
      <c r="Q420" s="484"/>
    </row>
    <row r="421" spans="1:17" s="95" customFormat="1" ht="15.75" hidden="1" customHeight="1" outlineLevel="1">
      <c r="A421" s="484"/>
      <c r="B421" s="917"/>
      <c r="C421" s="926"/>
      <c r="D421" s="922"/>
      <c r="E421" s="922"/>
      <c r="F421" s="924"/>
      <c r="G421" s="92"/>
      <c r="H421" s="396"/>
      <c r="I421" s="922"/>
      <c r="J421" s="915"/>
      <c r="K421" s="915"/>
      <c r="L421" s="915"/>
      <c r="M421" s="915"/>
      <c r="N421" s="915"/>
      <c r="O421" s="915"/>
      <c r="P421" s="915"/>
      <c r="Q421" s="484"/>
    </row>
    <row r="422" spans="1:17" s="95" customFormat="1" ht="15.75" hidden="1" customHeight="1" outlineLevel="1">
      <c r="A422" s="484"/>
      <c r="B422" s="916">
        <v>137</v>
      </c>
      <c r="C422" s="925"/>
      <c r="D422" s="921"/>
      <c r="E422" s="921" t="s">
        <v>19</v>
      </c>
      <c r="F422" s="923" t="str">
        <f>VLOOKUP(E422,$S$14:$T$18,2,0)</f>
        <v>-</v>
      </c>
      <c r="G422" s="84"/>
      <c r="H422" s="395"/>
      <c r="I422" s="921"/>
      <c r="J422" s="913">
        <f t="shared" ref="J422" si="136">SUM(K422:O424)</f>
        <v>0</v>
      </c>
      <c r="K422" s="913"/>
      <c r="L422" s="913"/>
      <c r="M422" s="913"/>
      <c r="N422" s="913"/>
      <c r="O422" s="913"/>
      <c r="P422" s="913"/>
      <c r="Q422" s="484"/>
    </row>
    <row r="423" spans="1:17" s="95" customFormat="1" ht="15.75" hidden="1" customHeight="1" outlineLevel="1">
      <c r="A423" s="484"/>
      <c r="B423" s="916"/>
      <c r="C423" s="925"/>
      <c r="D423" s="921"/>
      <c r="E423" s="921"/>
      <c r="F423" s="923"/>
      <c r="G423" s="87"/>
      <c r="H423" s="395"/>
      <c r="I423" s="921"/>
      <c r="J423" s="914"/>
      <c r="K423" s="914"/>
      <c r="L423" s="914"/>
      <c r="M423" s="914"/>
      <c r="N423" s="914"/>
      <c r="O423" s="914"/>
      <c r="P423" s="914"/>
      <c r="Q423" s="484"/>
    </row>
    <row r="424" spans="1:17" s="95" customFormat="1" ht="15.75" hidden="1" customHeight="1" outlineLevel="1">
      <c r="A424" s="484"/>
      <c r="B424" s="917"/>
      <c r="C424" s="926"/>
      <c r="D424" s="922"/>
      <c r="E424" s="922"/>
      <c r="F424" s="924"/>
      <c r="G424" s="92"/>
      <c r="H424" s="396"/>
      <c r="I424" s="922"/>
      <c r="J424" s="915"/>
      <c r="K424" s="915"/>
      <c r="L424" s="915"/>
      <c r="M424" s="915"/>
      <c r="N424" s="915"/>
      <c r="O424" s="915"/>
      <c r="P424" s="915"/>
      <c r="Q424" s="484"/>
    </row>
    <row r="425" spans="1:17" s="95" customFormat="1" ht="15.75" hidden="1" customHeight="1" outlineLevel="1">
      <c r="A425" s="484"/>
      <c r="B425" s="916">
        <v>138</v>
      </c>
      <c r="C425" s="925"/>
      <c r="D425" s="921"/>
      <c r="E425" s="921" t="s">
        <v>19</v>
      </c>
      <c r="F425" s="923" t="str">
        <f>VLOOKUP(E425,$S$14:$T$18,2,0)</f>
        <v>-</v>
      </c>
      <c r="G425" s="84"/>
      <c r="H425" s="395"/>
      <c r="I425" s="921"/>
      <c r="J425" s="913">
        <f t="shared" ref="J425" si="137">SUM(K425:O427)</f>
        <v>0</v>
      </c>
      <c r="K425" s="913"/>
      <c r="L425" s="913"/>
      <c r="M425" s="913"/>
      <c r="N425" s="913"/>
      <c r="O425" s="913"/>
      <c r="P425" s="913"/>
      <c r="Q425" s="484"/>
    </row>
    <row r="426" spans="1:17" s="95" customFormat="1" ht="15.75" hidden="1" customHeight="1" outlineLevel="1">
      <c r="A426" s="484"/>
      <c r="B426" s="916"/>
      <c r="C426" s="925"/>
      <c r="D426" s="921"/>
      <c r="E426" s="921"/>
      <c r="F426" s="923"/>
      <c r="G426" s="87"/>
      <c r="H426" s="395"/>
      <c r="I426" s="921"/>
      <c r="J426" s="914"/>
      <c r="K426" s="914"/>
      <c r="L426" s="914"/>
      <c r="M426" s="914"/>
      <c r="N426" s="914"/>
      <c r="O426" s="914"/>
      <c r="P426" s="914"/>
      <c r="Q426" s="484"/>
    </row>
    <row r="427" spans="1:17" s="95" customFormat="1" ht="15.75" hidden="1" customHeight="1" outlineLevel="1">
      <c r="A427" s="484"/>
      <c r="B427" s="917"/>
      <c r="C427" s="926"/>
      <c r="D427" s="922"/>
      <c r="E427" s="922"/>
      <c r="F427" s="924"/>
      <c r="G427" s="92"/>
      <c r="H427" s="396"/>
      <c r="I427" s="922"/>
      <c r="J427" s="915"/>
      <c r="K427" s="915"/>
      <c r="L427" s="915"/>
      <c r="M427" s="915"/>
      <c r="N427" s="915"/>
      <c r="O427" s="915"/>
      <c r="P427" s="915"/>
      <c r="Q427" s="484"/>
    </row>
    <row r="428" spans="1:17" s="95" customFormat="1" ht="15.75" hidden="1" customHeight="1" outlineLevel="1">
      <c r="A428" s="484"/>
      <c r="B428" s="916">
        <v>139</v>
      </c>
      <c r="C428" s="925"/>
      <c r="D428" s="921"/>
      <c r="E428" s="921" t="s">
        <v>19</v>
      </c>
      <c r="F428" s="923" t="str">
        <f>VLOOKUP(E428,$S$14:$T$18,2,0)</f>
        <v>-</v>
      </c>
      <c r="G428" s="84"/>
      <c r="H428" s="395"/>
      <c r="I428" s="921"/>
      <c r="J428" s="913">
        <f t="shared" ref="J428" si="138">SUM(K428:O430)</f>
        <v>0</v>
      </c>
      <c r="K428" s="913"/>
      <c r="L428" s="913"/>
      <c r="M428" s="913"/>
      <c r="N428" s="913"/>
      <c r="O428" s="913"/>
      <c r="P428" s="913"/>
      <c r="Q428" s="484"/>
    </row>
    <row r="429" spans="1:17" s="95" customFormat="1" ht="15.75" hidden="1" customHeight="1" outlineLevel="1">
      <c r="A429" s="484"/>
      <c r="B429" s="916"/>
      <c r="C429" s="925"/>
      <c r="D429" s="921"/>
      <c r="E429" s="921"/>
      <c r="F429" s="923"/>
      <c r="G429" s="87"/>
      <c r="H429" s="395"/>
      <c r="I429" s="921"/>
      <c r="J429" s="914"/>
      <c r="K429" s="914"/>
      <c r="L429" s="914"/>
      <c r="M429" s="914"/>
      <c r="N429" s="914"/>
      <c r="O429" s="914"/>
      <c r="P429" s="914"/>
      <c r="Q429" s="484"/>
    </row>
    <row r="430" spans="1:17" s="95" customFormat="1" ht="15.75" hidden="1" customHeight="1" outlineLevel="1">
      <c r="A430" s="484"/>
      <c r="B430" s="917"/>
      <c r="C430" s="926"/>
      <c r="D430" s="922"/>
      <c r="E430" s="922"/>
      <c r="F430" s="924"/>
      <c r="G430" s="92"/>
      <c r="H430" s="396"/>
      <c r="I430" s="922"/>
      <c r="J430" s="915"/>
      <c r="K430" s="915"/>
      <c r="L430" s="915"/>
      <c r="M430" s="915"/>
      <c r="N430" s="915"/>
      <c r="O430" s="915"/>
      <c r="P430" s="915"/>
      <c r="Q430" s="484"/>
    </row>
    <row r="431" spans="1:17" s="95" customFormat="1" ht="15.75" hidden="1" customHeight="1" outlineLevel="1">
      <c r="A431" s="484"/>
      <c r="B431" s="916">
        <v>140</v>
      </c>
      <c r="C431" s="925"/>
      <c r="D431" s="921"/>
      <c r="E431" s="921" t="s">
        <v>19</v>
      </c>
      <c r="F431" s="923" t="str">
        <f>VLOOKUP(E431,$S$14:$T$18,2,0)</f>
        <v>-</v>
      </c>
      <c r="G431" s="84"/>
      <c r="H431" s="395"/>
      <c r="I431" s="921"/>
      <c r="J431" s="913">
        <f t="shared" ref="J431" si="139">SUM(K431:O433)</f>
        <v>0</v>
      </c>
      <c r="K431" s="913"/>
      <c r="L431" s="913"/>
      <c r="M431" s="913"/>
      <c r="N431" s="913"/>
      <c r="O431" s="913"/>
      <c r="P431" s="913"/>
      <c r="Q431" s="484"/>
    </row>
    <row r="432" spans="1:17" s="95" customFormat="1" ht="15.75" hidden="1" customHeight="1" outlineLevel="1">
      <c r="A432" s="484"/>
      <c r="B432" s="916"/>
      <c r="C432" s="925"/>
      <c r="D432" s="921"/>
      <c r="E432" s="921"/>
      <c r="F432" s="923"/>
      <c r="G432" s="87"/>
      <c r="H432" s="395"/>
      <c r="I432" s="921"/>
      <c r="J432" s="914"/>
      <c r="K432" s="914"/>
      <c r="L432" s="914"/>
      <c r="M432" s="914"/>
      <c r="N432" s="914"/>
      <c r="O432" s="914"/>
      <c r="P432" s="914"/>
      <c r="Q432" s="484"/>
    </row>
    <row r="433" spans="1:17" s="95" customFormat="1" ht="15.75" hidden="1" customHeight="1" outlineLevel="1">
      <c r="A433" s="484"/>
      <c r="B433" s="917"/>
      <c r="C433" s="926"/>
      <c r="D433" s="922"/>
      <c r="E433" s="922"/>
      <c r="F433" s="924"/>
      <c r="G433" s="92"/>
      <c r="H433" s="396"/>
      <c r="I433" s="922"/>
      <c r="J433" s="915"/>
      <c r="K433" s="915"/>
      <c r="L433" s="915"/>
      <c r="M433" s="915"/>
      <c r="N433" s="915"/>
      <c r="O433" s="915"/>
      <c r="P433" s="915"/>
      <c r="Q433" s="484"/>
    </row>
    <row r="434" spans="1:17" s="95" customFormat="1" ht="15.75" hidden="1" customHeight="1" outlineLevel="1">
      <c r="A434" s="484"/>
      <c r="B434" s="916">
        <v>141</v>
      </c>
      <c r="C434" s="925"/>
      <c r="D434" s="921"/>
      <c r="E434" s="921" t="s">
        <v>19</v>
      </c>
      <c r="F434" s="923" t="str">
        <f>VLOOKUP(E434,$S$14:$T$18,2,0)</f>
        <v>-</v>
      </c>
      <c r="G434" s="84"/>
      <c r="H434" s="395"/>
      <c r="I434" s="921"/>
      <c r="J434" s="913">
        <f t="shared" ref="J434" si="140">SUM(K434:O436)</f>
        <v>0</v>
      </c>
      <c r="K434" s="913"/>
      <c r="L434" s="913"/>
      <c r="M434" s="913"/>
      <c r="N434" s="913"/>
      <c r="O434" s="913"/>
      <c r="P434" s="913"/>
      <c r="Q434" s="484"/>
    </row>
    <row r="435" spans="1:17" s="95" customFormat="1" ht="15.75" hidden="1" customHeight="1" outlineLevel="1">
      <c r="A435" s="484"/>
      <c r="B435" s="916"/>
      <c r="C435" s="925"/>
      <c r="D435" s="921"/>
      <c r="E435" s="921"/>
      <c r="F435" s="923"/>
      <c r="G435" s="87"/>
      <c r="H435" s="395"/>
      <c r="I435" s="921"/>
      <c r="J435" s="914"/>
      <c r="K435" s="914"/>
      <c r="L435" s="914"/>
      <c r="M435" s="914"/>
      <c r="N435" s="914"/>
      <c r="O435" s="914"/>
      <c r="P435" s="914"/>
      <c r="Q435" s="484"/>
    </row>
    <row r="436" spans="1:17" s="95" customFormat="1" ht="15.75" hidden="1" customHeight="1" outlineLevel="1">
      <c r="A436" s="484"/>
      <c r="B436" s="917"/>
      <c r="C436" s="926"/>
      <c r="D436" s="922"/>
      <c r="E436" s="922"/>
      <c r="F436" s="924"/>
      <c r="G436" s="92"/>
      <c r="H436" s="396"/>
      <c r="I436" s="922"/>
      <c r="J436" s="915"/>
      <c r="K436" s="915"/>
      <c r="L436" s="915"/>
      <c r="M436" s="915"/>
      <c r="N436" s="915"/>
      <c r="O436" s="915"/>
      <c r="P436" s="915"/>
      <c r="Q436" s="484"/>
    </row>
    <row r="437" spans="1:17" s="95" customFormat="1" ht="15.75" hidden="1" customHeight="1" outlineLevel="1">
      <c r="A437" s="484"/>
      <c r="B437" s="916">
        <v>142</v>
      </c>
      <c r="C437" s="925"/>
      <c r="D437" s="921"/>
      <c r="E437" s="921" t="s">
        <v>19</v>
      </c>
      <c r="F437" s="923" t="str">
        <f>VLOOKUP(E437,$S$14:$T$18,2,0)</f>
        <v>-</v>
      </c>
      <c r="G437" s="84"/>
      <c r="H437" s="395"/>
      <c r="I437" s="921"/>
      <c r="J437" s="913">
        <f t="shared" ref="J437" si="141">SUM(K437:O439)</f>
        <v>0</v>
      </c>
      <c r="K437" s="913"/>
      <c r="L437" s="913"/>
      <c r="M437" s="913"/>
      <c r="N437" s="913"/>
      <c r="O437" s="913"/>
      <c r="P437" s="913"/>
      <c r="Q437" s="484"/>
    </row>
    <row r="438" spans="1:17" s="95" customFormat="1" ht="15.75" hidden="1" customHeight="1" outlineLevel="1">
      <c r="A438" s="484"/>
      <c r="B438" s="916"/>
      <c r="C438" s="925"/>
      <c r="D438" s="921"/>
      <c r="E438" s="921"/>
      <c r="F438" s="923"/>
      <c r="G438" s="87"/>
      <c r="H438" s="395"/>
      <c r="I438" s="921"/>
      <c r="J438" s="914"/>
      <c r="K438" s="914"/>
      <c r="L438" s="914"/>
      <c r="M438" s="914"/>
      <c r="N438" s="914"/>
      <c r="O438" s="914"/>
      <c r="P438" s="914"/>
      <c r="Q438" s="484"/>
    </row>
    <row r="439" spans="1:17" s="95" customFormat="1" ht="15.75" hidden="1" customHeight="1" outlineLevel="1">
      <c r="A439" s="484"/>
      <c r="B439" s="917"/>
      <c r="C439" s="926"/>
      <c r="D439" s="922"/>
      <c r="E439" s="922"/>
      <c r="F439" s="924"/>
      <c r="G439" s="92"/>
      <c r="H439" s="396"/>
      <c r="I439" s="922"/>
      <c r="J439" s="915"/>
      <c r="K439" s="915"/>
      <c r="L439" s="915"/>
      <c r="M439" s="915"/>
      <c r="N439" s="915"/>
      <c r="O439" s="915"/>
      <c r="P439" s="915"/>
      <c r="Q439" s="484"/>
    </row>
    <row r="440" spans="1:17" s="95" customFormat="1" ht="15.75" hidden="1" customHeight="1" outlineLevel="1">
      <c r="A440" s="484"/>
      <c r="B440" s="916">
        <v>143</v>
      </c>
      <c r="C440" s="925"/>
      <c r="D440" s="921"/>
      <c r="E440" s="921" t="s">
        <v>19</v>
      </c>
      <c r="F440" s="923" t="str">
        <f>VLOOKUP(E440,$S$14:$T$18,2,0)</f>
        <v>-</v>
      </c>
      <c r="G440" s="84"/>
      <c r="H440" s="395"/>
      <c r="I440" s="921"/>
      <c r="J440" s="913">
        <f t="shared" ref="J440" si="142">SUM(K440:O442)</f>
        <v>0</v>
      </c>
      <c r="K440" s="913"/>
      <c r="L440" s="913"/>
      <c r="M440" s="913"/>
      <c r="N440" s="913"/>
      <c r="O440" s="913"/>
      <c r="P440" s="913"/>
      <c r="Q440" s="484"/>
    </row>
    <row r="441" spans="1:17" s="95" customFormat="1" ht="15.75" hidden="1" customHeight="1" outlineLevel="1">
      <c r="A441" s="484"/>
      <c r="B441" s="916"/>
      <c r="C441" s="925"/>
      <c r="D441" s="921"/>
      <c r="E441" s="921"/>
      <c r="F441" s="923"/>
      <c r="G441" s="87"/>
      <c r="H441" s="395"/>
      <c r="I441" s="921"/>
      <c r="J441" s="914"/>
      <c r="K441" s="914"/>
      <c r="L441" s="914"/>
      <c r="M441" s="914"/>
      <c r="N441" s="914"/>
      <c r="O441" s="914"/>
      <c r="P441" s="914"/>
      <c r="Q441" s="484"/>
    </row>
    <row r="442" spans="1:17" s="95" customFormat="1" ht="15.75" hidden="1" customHeight="1" outlineLevel="1">
      <c r="A442" s="484"/>
      <c r="B442" s="917"/>
      <c r="C442" s="926"/>
      <c r="D442" s="922"/>
      <c r="E442" s="922"/>
      <c r="F442" s="924"/>
      <c r="G442" s="92"/>
      <c r="H442" s="396"/>
      <c r="I442" s="922"/>
      <c r="J442" s="915"/>
      <c r="K442" s="915"/>
      <c r="L442" s="915"/>
      <c r="M442" s="915"/>
      <c r="N442" s="915"/>
      <c r="O442" s="915"/>
      <c r="P442" s="915"/>
      <c r="Q442" s="484"/>
    </row>
    <row r="443" spans="1:17" s="95" customFormat="1" ht="15.75" hidden="1" customHeight="1" outlineLevel="1">
      <c r="A443" s="484"/>
      <c r="B443" s="916">
        <v>144</v>
      </c>
      <c r="C443" s="925"/>
      <c r="D443" s="921"/>
      <c r="E443" s="921" t="s">
        <v>19</v>
      </c>
      <c r="F443" s="923" t="str">
        <f>VLOOKUP(E443,$S$14:$T$18,2,0)</f>
        <v>-</v>
      </c>
      <c r="G443" s="84"/>
      <c r="H443" s="395"/>
      <c r="I443" s="921"/>
      <c r="J443" s="913">
        <f t="shared" ref="J443" si="143">SUM(K443:O445)</f>
        <v>0</v>
      </c>
      <c r="K443" s="913"/>
      <c r="L443" s="913"/>
      <c r="M443" s="913"/>
      <c r="N443" s="913"/>
      <c r="O443" s="913"/>
      <c r="P443" s="913"/>
      <c r="Q443" s="484"/>
    </row>
    <row r="444" spans="1:17" s="95" customFormat="1" ht="15.75" hidden="1" customHeight="1" outlineLevel="1">
      <c r="A444" s="484"/>
      <c r="B444" s="916"/>
      <c r="C444" s="925"/>
      <c r="D444" s="921"/>
      <c r="E444" s="921"/>
      <c r="F444" s="923"/>
      <c r="G444" s="87"/>
      <c r="H444" s="395"/>
      <c r="I444" s="921"/>
      <c r="J444" s="914"/>
      <c r="K444" s="914"/>
      <c r="L444" s="914"/>
      <c r="M444" s="914"/>
      <c r="N444" s="914"/>
      <c r="O444" s="914"/>
      <c r="P444" s="914"/>
      <c r="Q444" s="484"/>
    </row>
    <row r="445" spans="1:17" s="95" customFormat="1" ht="15.75" hidden="1" customHeight="1" outlineLevel="1">
      <c r="A445" s="484"/>
      <c r="B445" s="917"/>
      <c r="C445" s="926"/>
      <c r="D445" s="922"/>
      <c r="E445" s="922"/>
      <c r="F445" s="924"/>
      <c r="G445" s="92"/>
      <c r="H445" s="396"/>
      <c r="I445" s="922"/>
      <c r="J445" s="915"/>
      <c r="K445" s="915"/>
      <c r="L445" s="915"/>
      <c r="M445" s="915"/>
      <c r="N445" s="915"/>
      <c r="O445" s="915"/>
      <c r="P445" s="915"/>
      <c r="Q445" s="484"/>
    </row>
    <row r="446" spans="1:17" s="95" customFormat="1" ht="15.75" hidden="1" customHeight="1" outlineLevel="1">
      <c r="A446" s="484"/>
      <c r="B446" s="916">
        <v>145</v>
      </c>
      <c r="C446" s="925"/>
      <c r="D446" s="921"/>
      <c r="E446" s="921" t="s">
        <v>19</v>
      </c>
      <c r="F446" s="923" t="str">
        <f>VLOOKUP(E446,$S$14:$T$18,2,0)</f>
        <v>-</v>
      </c>
      <c r="G446" s="84"/>
      <c r="H446" s="395"/>
      <c r="I446" s="921"/>
      <c r="J446" s="913">
        <f t="shared" ref="J446" si="144">SUM(K446:O448)</f>
        <v>0</v>
      </c>
      <c r="K446" s="913"/>
      <c r="L446" s="913"/>
      <c r="M446" s="913"/>
      <c r="N446" s="913"/>
      <c r="O446" s="913"/>
      <c r="P446" s="913"/>
      <c r="Q446" s="484"/>
    </row>
    <row r="447" spans="1:17" s="95" customFormat="1" ht="15.75" hidden="1" customHeight="1" outlineLevel="1">
      <c r="A447" s="484"/>
      <c r="B447" s="916"/>
      <c r="C447" s="925"/>
      <c r="D447" s="921"/>
      <c r="E447" s="921"/>
      <c r="F447" s="923"/>
      <c r="G447" s="87"/>
      <c r="H447" s="395"/>
      <c r="I447" s="921"/>
      <c r="J447" s="914"/>
      <c r="K447" s="914"/>
      <c r="L447" s="914"/>
      <c r="M447" s="914"/>
      <c r="N447" s="914"/>
      <c r="O447" s="914"/>
      <c r="P447" s="914"/>
      <c r="Q447" s="484"/>
    </row>
    <row r="448" spans="1:17" s="95" customFormat="1" ht="15.75" hidden="1" customHeight="1" outlineLevel="1">
      <c r="A448" s="484"/>
      <c r="B448" s="917"/>
      <c r="C448" s="926"/>
      <c r="D448" s="922"/>
      <c r="E448" s="922"/>
      <c r="F448" s="924"/>
      <c r="G448" s="92"/>
      <c r="H448" s="396"/>
      <c r="I448" s="922"/>
      <c r="J448" s="915"/>
      <c r="K448" s="915"/>
      <c r="L448" s="915"/>
      <c r="M448" s="915"/>
      <c r="N448" s="915"/>
      <c r="O448" s="915"/>
      <c r="P448" s="915"/>
      <c r="Q448" s="484"/>
    </row>
    <row r="449" spans="1:17" s="95" customFormat="1" ht="15.75" hidden="1" customHeight="1" outlineLevel="1">
      <c r="A449" s="484"/>
      <c r="B449" s="916">
        <v>146</v>
      </c>
      <c r="C449" s="925"/>
      <c r="D449" s="921"/>
      <c r="E449" s="921" t="s">
        <v>19</v>
      </c>
      <c r="F449" s="923" t="str">
        <f>VLOOKUP(E449,$S$14:$T$18,2,0)</f>
        <v>-</v>
      </c>
      <c r="G449" s="84"/>
      <c r="H449" s="395"/>
      <c r="I449" s="921"/>
      <c r="J449" s="913">
        <f t="shared" ref="J449" si="145">SUM(K449:O451)</f>
        <v>0</v>
      </c>
      <c r="K449" s="913"/>
      <c r="L449" s="913"/>
      <c r="M449" s="913"/>
      <c r="N449" s="913"/>
      <c r="O449" s="913"/>
      <c r="P449" s="913"/>
      <c r="Q449" s="484"/>
    </row>
    <row r="450" spans="1:17" s="95" customFormat="1" ht="15.75" hidden="1" customHeight="1" outlineLevel="1">
      <c r="A450" s="484"/>
      <c r="B450" s="916"/>
      <c r="C450" s="925"/>
      <c r="D450" s="921"/>
      <c r="E450" s="921"/>
      <c r="F450" s="923"/>
      <c r="G450" s="87"/>
      <c r="H450" s="395"/>
      <c r="I450" s="921"/>
      <c r="J450" s="914"/>
      <c r="K450" s="914"/>
      <c r="L450" s="914"/>
      <c r="M450" s="914"/>
      <c r="N450" s="914"/>
      <c r="O450" s="914"/>
      <c r="P450" s="914"/>
      <c r="Q450" s="484"/>
    </row>
    <row r="451" spans="1:17" s="95" customFormat="1" ht="15.75" hidden="1" customHeight="1" outlineLevel="1">
      <c r="A451" s="484"/>
      <c r="B451" s="917"/>
      <c r="C451" s="926"/>
      <c r="D451" s="922"/>
      <c r="E451" s="922"/>
      <c r="F451" s="924"/>
      <c r="G451" s="92"/>
      <c r="H451" s="396"/>
      <c r="I451" s="922"/>
      <c r="J451" s="915"/>
      <c r="K451" s="915"/>
      <c r="L451" s="915"/>
      <c r="M451" s="915"/>
      <c r="N451" s="915"/>
      <c r="O451" s="915"/>
      <c r="P451" s="915"/>
      <c r="Q451" s="484"/>
    </row>
    <row r="452" spans="1:17" s="95" customFormat="1" ht="15.75" hidden="1" customHeight="1" outlineLevel="1">
      <c r="A452" s="484"/>
      <c r="B452" s="916">
        <v>147</v>
      </c>
      <c r="C452" s="925"/>
      <c r="D452" s="921"/>
      <c r="E452" s="921" t="s">
        <v>19</v>
      </c>
      <c r="F452" s="923" t="str">
        <f>VLOOKUP(E452,$S$14:$T$18,2,0)</f>
        <v>-</v>
      </c>
      <c r="G452" s="84"/>
      <c r="H452" s="395"/>
      <c r="I452" s="921"/>
      <c r="J452" s="913">
        <f t="shared" ref="J452" si="146">SUM(K452:O454)</f>
        <v>0</v>
      </c>
      <c r="K452" s="913"/>
      <c r="L452" s="913"/>
      <c r="M452" s="913"/>
      <c r="N452" s="913"/>
      <c r="O452" s="913"/>
      <c r="P452" s="913"/>
      <c r="Q452" s="484"/>
    </row>
    <row r="453" spans="1:17" s="95" customFormat="1" ht="15.75" hidden="1" customHeight="1" outlineLevel="1">
      <c r="A453" s="484"/>
      <c r="B453" s="916"/>
      <c r="C453" s="925"/>
      <c r="D453" s="921"/>
      <c r="E453" s="921"/>
      <c r="F453" s="923"/>
      <c r="G453" s="87"/>
      <c r="H453" s="395"/>
      <c r="I453" s="921"/>
      <c r="J453" s="914"/>
      <c r="K453" s="914"/>
      <c r="L453" s="914"/>
      <c r="M453" s="914"/>
      <c r="N453" s="914"/>
      <c r="O453" s="914"/>
      <c r="P453" s="914"/>
      <c r="Q453" s="484"/>
    </row>
    <row r="454" spans="1:17" s="95" customFormat="1" ht="15.75" hidden="1" customHeight="1" outlineLevel="1">
      <c r="A454" s="484"/>
      <c r="B454" s="917"/>
      <c r="C454" s="926"/>
      <c r="D454" s="922"/>
      <c r="E454" s="922"/>
      <c r="F454" s="924"/>
      <c r="G454" s="92"/>
      <c r="H454" s="396"/>
      <c r="I454" s="922"/>
      <c r="J454" s="915"/>
      <c r="K454" s="915"/>
      <c r="L454" s="915"/>
      <c r="M454" s="915"/>
      <c r="N454" s="915"/>
      <c r="O454" s="915"/>
      <c r="P454" s="915"/>
      <c r="Q454" s="484"/>
    </row>
    <row r="455" spans="1:17" s="95" customFormat="1" ht="15.75" hidden="1" customHeight="1" outlineLevel="1">
      <c r="A455" s="484"/>
      <c r="B455" s="916">
        <v>148</v>
      </c>
      <c r="C455" s="925"/>
      <c r="D455" s="921"/>
      <c r="E455" s="921" t="s">
        <v>19</v>
      </c>
      <c r="F455" s="923" t="str">
        <f>VLOOKUP(E455,$S$14:$T$18,2,0)</f>
        <v>-</v>
      </c>
      <c r="G455" s="84"/>
      <c r="H455" s="395"/>
      <c r="I455" s="921"/>
      <c r="J455" s="913">
        <f t="shared" ref="J455" si="147">SUM(K455:O457)</f>
        <v>0</v>
      </c>
      <c r="K455" s="913"/>
      <c r="L455" s="913"/>
      <c r="M455" s="913"/>
      <c r="N455" s="913"/>
      <c r="O455" s="913"/>
      <c r="P455" s="913"/>
      <c r="Q455" s="484"/>
    </row>
    <row r="456" spans="1:17" s="95" customFormat="1" ht="15.75" hidden="1" customHeight="1" outlineLevel="1">
      <c r="A456" s="484"/>
      <c r="B456" s="916"/>
      <c r="C456" s="925"/>
      <c r="D456" s="921"/>
      <c r="E456" s="921"/>
      <c r="F456" s="923"/>
      <c r="G456" s="87"/>
      <c r="H456" s="395"/>
      <c r="I456" s="921"/>
      <c r="J456" s="914"/>
      <c r="K456" s="914"/>
      <c r="L456" s="914"/>
      <c r="M456" s="914"/>
      <c r="N456" s="914"/>
      <c r="O456" s="914"/>
      <c r="P456" s="914"/>
      <c r="Q456" s="484"/>
    </row>
    <row r="457" spans="1:17" s="95" customFormat="1" ht="15.75" hidden="1" customHeight="1" outlineLevel="1">
      <c r="A457" s="484"/>
      <c r="B457" s="917"/>
      <c r="C457" s="926"/>
      <c r="D457" s="922"/>
      <c r="E457" s="922"/>
      <c r="F457" s="924"/>
      <c r="G457" s="92"/>
      <c r="H457" s="396"/>
      <c r="I457" s="922"/>
      <c r="J457" s="915"/>
      <c r="K457" s="915"/>
      <c r="L457" s="915"/>
      <c r="M457" s="915"/>
      <c r="N457" s="915"/>
      <c r="O457" s="915"/>
      <c r="P457" s="915"/>
      <c r="Q457" s="484"/>
    </row>
    <row r="458" spans="1:17" s="95" customFormat="1" ht="15.75" hidden="1" customHeight="1" outlineLevel="1">
      <c r="A458" s="484"/>
      <c r="B458" s="916">
        <v>149</v>
      </c>
      <c r="C458" s="925"/>
      <c r="D458" s="921"/>
      <c r="E458" s="921" t="s">
        <v>19</v>
      </c>
      <c r="F458" s="923" t="str">
        <f>VLOOKUP(E458,$S$14:$T$18,2,0)</f>
        <v>-</v>
      </c>
      <c r="G458" s="84"/>
      <c r="H458" s="395"/>
      <c r="I458" s="921"/>
      <c r="J458" s="913">
        <f t="shared" ref="J458" si="148">SUM(K458:O460)</f>
        <v>0</v>
      </c>
      <c r="K458" s="913"/>
      <c r="L458" s="913"/>
      <c r="M458" s="913"/>
      <c r="N458" s="913"/>
      <c r="O458" s="913"/>
      <c r="P458" s="913"/>
      <c r="Q458" s="484"/>
    </row>
    <row r="459" spans="1:17" s="95" customFormat="1" ht="15.75" hidden="1" customHeight="1" outlineLevel="1">
      <c r="A459" s="484"/>
      <c r="B459" s="916"/>
      <c r="C459" s="925"/>
      <c r="D459" s="921"/>
      <c r="E459" s="921"/>
      <c r="F459" s="923"/>
      <c r="G459" s="87"/>
      <c r="H459" s="395"/>
      <c r="I459" s="921"/>
      <c r="J459" s="914"/>
      <c r="K459" s="914"/>
      <c r="L459" s="914"/>
      <c r="M459" s="914"/>
      <c r="N459" s="914"/>
      <c r="O459" s="914"/>
      <c r="P459" s="914"/>
      <c r="Q459" s="484"/>
    </row>
    <row r="460" spans="1:17" s="95" customFormat="1" ht="15.75" hidden="1" customHeight="1" outlineLevel="1">
      <c r="A460" s="484"/>
      <c r="B460" s="917"/>
      <c r="C460" s="926"/>
      <c r="D460" s="922"/>
      <c r="E460" s="922"/>
      <c r="F460" s="924"/>
      <c r="G460" s="92"/>
      <c r="H460" s="396"/>
      <c r="I460" s="922"/>
      <c r="J460" s="915"/>
      <c r="K460" s="915"/>
      <c r="L460" s="915"/>
      <c r="M460" s="915"/>
      <c r="N460" s="915"/>
      <c r="O460" s="915"/>
      <c r="P460" s="915"/>
      <c r="Q460" s="484"/>
    </row>
    <row r="461" spans="1:17" s="95" customFormat="1" ht="15.75" hidden="1" customHeight="1" outlineLevel="1">
      <c r="A461" s="484"/>
      <c r="B461" s="916">
        <v>150</v>
      </c>
      <c r="C461" s="925"/>
      <c r="D461" s="921"/>
      <c r="E461" s="921" t="s">
        <v>19</v>
      </c>
      <c r="F461" s="923" t="str">
        <f>VLOOKUP(E461,$S$14:$T$18,2,0)</f>
        <v>-</v>
      </c>
      <c r="G461" s="84"/>
      <c r="H461" s="395"/>
      <c r="I461" s="921"/>
      <c r="J461" s="913">
        <f t="shared" ref="J461" si="149">SUM(K461:O463)</f>
        <v>0</v>
      </c>
      <c r="K461" s="913"/>
      <c r="L461" s="913"/>
      <c r="M461" s="913"/>
      <c r="N461" s="913"/>
      <c r="O461" s="913"/>
      <c r="P461" s="913"/>
      <c r="Q461" s="484"/>
    </row>
    <row r="462" spans="1:17" s="95" customFormat="1" ht="15.75" hidden="1" customHeight="1" outlineLevel="1">
      <c r="A462" s="484"/>
      <c r="B462" s="916"/>
      <c r="C462" s="925"/>
      <c r="D462" s="921"/>
      <c r="E462" s="921"/>
      <c r="F462" s="923"/>
      <c r="G462" s="87"/>
      <c r="H462" s="395"/>
      <c r="I462" s="921"/>
      <c r="J462" s="914"/>
      <c r="K462" s="914"/>
      <c r="L462" s="914"/>
      <c r="M462" s="914"/>
      <c r="N462" s="914"/>
      <c r="O462" s="914"/>
      <c r="P462" s="914"/>
      <c r="Q462" s="484"/>
    </row>
    <row r="463" spans="1:17" s="95" customFormat="1" ht="15.75" hidden="1" customHeight="1" outlineLevel="1">
      <c r="A463" s="484"/>
      <c r="B463" s="917"/>
      <c r="C463" s="926"/>
      <c r="D463" s="922"/>
      <c r="E463" s="922"/>
      <c r="F463" s="924"/>
      <c r="G463" s="92"/>
      <c r="H463" s="396"/>
      <c r="I463" s="922"/>
      <c r="J463" s="915"/>
      <c r="K463" s="915"/>
      <c r="L463" s="915"/>
      <c r="M463" s="915"/>
      <c r="N463" s="915"/>
      <c r="O463" s="915"/>
      <c r="P463" s="915"/>
      <c r="Q463" s="484"/>
    </row>
    <row r="464" spans="1:17" s="95" customFormat="1" ht="15.75" hidden="1" customHeight="1" outlineLevel="1">
      <c r="A464" s="484"/>
      <c r="B464" s="916">
        <v>151</v>
      </c>
      <c r="C464" s="925"/>
      <c r="D464" s="921"/>
      <c r="E464" s="921" t="s">
        <v>19</v>
      </c>
      <c r="F464" s="923" t="str">
        <f>VLOOKUP(E464,$S$14:$T$18,2,0)</f>
        <v>-</v>
      </c>
      <c r="G464" s="84"/>
      <c r="H464" s="395"/>
      <c r="I464" s="921"/>
      <c r="J464" s="913">
        <f t="shared" ref="J464" si="150">SUM(K464:O466)</f>
        <v>0</v>
      </c>
      <c r="K464" s="913"/>
      <c r="L464" s="913"/>
      <c r="M464" s="913"/>
      <c r="N464" s="913"/>
      <c r="O464" s="913"/>
      <c r="P464" s="913"/>
      <c r="Q464" s="484"/>
    </row>
    <row r="465" spans="1:17" s="95" customFormat="1" ht="15.75" hidden="1" customHeight="1" outlineLevel="1">
      <c r="A465" s="484"/>
      <c r="B465" s="916"/>
      <c r="C465" s="925"/>
      <c r="D465" s="921"/>
      <c r="E465" s="921"/>
      <c r="F465" s="923"/>
      <c r="G465" s="87"/>
      <c r="H465" s="395"/>
      <c r="I465" s="921"/>
      <c r="J465" s="914"/>
      <c r="K465" s="914"/>
      <c r="L465" s="914"/>
      <c r="M465" s="914"/>
      <c r="N465" s="914"/>
      <c r="O465" s="914"/>
      <c r="P465" s="914"/>
      <c r="Q465" s="484"/>
    </row>
    <row r="466" spans="1:17" s="95" customFormat="1" ht="15.75" hidden="1" customHeight="1" outlineLevel="1">
      <c r="A466" s="484"/>
      <c r="B466" s="917"/>
      <c r="C466" s="926"/>
      <c r="D466" s="922"/>
      <c r="E466" s="922"/>
      <c r="F466" s="924"/>
      <c r="G466" s="92"/>
      <c r="H466" s="396"/>
      <c r="I466" s="922"/>
      <c r="J466" s="915"/>
      <c r="K466" s="915"/>
      <c r="L466" s="915"/>
      <c r="M466" s="915"/>
      <c r="N466" s="915"/>
      <c r="O466" s="915"/>
      <c r="P466" s="915"/>
      <c r="Q466" s="484"/>
    </row>
    <row r="467" spans="1:17" s="95" customFormat="1" ht="15.75" hidden="1" customHeight="1" outlineLevel="1">
      <c r="A467" s="484"/>
      <c r="B467" s="916">
        <v>152</v>
      </c>
      <c r="C467" s="925"/>
      <c r="D467" s="921"/>
      <c r="E467" s="921" t="s">
        <v>19</v>
      </c>
      <c r="F467" s="923" t="str">
        <f>VLOOKUP(E467,$S$14:$T$18,2,0)</f>
        <v>-</v>
      </c>
      <c r="G467" s="84"/>
      <c r="H467" s="395"/>
      <c r="I467" s="921"/>
      <c r="J467" s="913">
        <f t="shared" ref="J467" si="151">SUM(K467:O469)</f>
        <v>0</v>
      </c>
      <c r="K467" s="913"/>
      <c r="L467" s="913"/>
      <c r="M467" s="913"/>
      <c r="N467" s="913"/>
      <c r="O467" s="913"/>
      <c r="P467" s="913"/>
      <c r="Q467" s="484"/>
    </row>
    <row r="468" spans="1:17" s="95" customFormat="1" ht="15.75" hidden="1" customHeight="1" outlineLevel="1">
      <c r="A468" s="484"/>
      <c r="B468" s="916"/>
      <c r="C468" s="925"/>
      <c r="D468" s="921"/>
      <c r="E468" s="921"/>
      <c r="F468" s="923"/>
      <c r="G468" s="87"/>
      <c r="H468" s="395"/>
      <c r="I468" s="921"/>
      <c r="J468" s="914"/>
      <c r="K468" s="914"/>
      <c r="L468" s="914"/>
      <c r="M468" s="914"/>
      <c r="N468" s="914"/>
      <c r="O468" s="914"/>
      <c r="P468" s="914"/>
      <c r="Q468" s="484"/>
    </row>
    <row r="469" spans="1:17" s="95" customFormat="1" ht="15.75" hidden="1" customHeight="1" outlineLevel="1">
      <c r="A469" s="484"/>
      <c r="B469" s="917"/>
      <c r="C469" s="926"/>
      <c r="D469" s="922"/>
      <c r="E469" s="922"/>
      <c r="F469" s="924"/>
      <c r="G469" s="92"/>
      <c r="H469" s="396"/>
      <c r="I469" s="922"/>
      <c r="J469" s="915"/>
      <c r="K469" s="915"/>
      <c r="L469" s="915"/>
      <c r="M469" s="915"/>
      <c r="N469" s="915"/>
      <c r="O469" s="915"/>
      <c r="P469" s="915"/>
      <c r="Q469" s="484"/>
    </row>
    <row r="470" spans="1:17" s="95" customFormat="1" ht="15.75" hidden="1" customHeight="1" outlineLevel="1">
      <c r="A470" s="484"/>
      <c r="B470" s="916">
        <v>153</v>
      </c>
      <c r="C470" s="925"/>
      <c r="D470" s="921"/>
      <c r="E470" s="921" t="s">
        <v>19</v>
      </c>
      <c r="F470" s="923" t="str">
        <f>VLOOKUP(E470,$S$14:$T$18,2,0)</f>
        <v>-</v>
      </c>
      <c r="G470" s="84"/>
      <c r="H470" s="395"/>
      <c r="I470" s="921"/>
      <c r="J470" s="913">
        <f t="shared" ref="J470" si="152">SUM(K470:O472)</f>
        <v>0</v>
      </c>
      <c r="K470" s="913"/>
      <c r="L470" s="913"/>
      <c r="M470" s="913"/>
      <c r="N470" s="913"/>
      <c r="O470" s="913"/>
      <c r="P470" s="913"/>
      <c r="Q470" s="484"/>
    </row>
    <row r="471" spans="1:17" s="95" customFormat="1" ht="15.75" hidden="1" customHeight="1" outlineLevel="1">
      <c r="A471" s="484"/>
      <c r="B471" s="916"/>
      <c r="C471" s="925"/>
      <c r="D471" s="921"/>
      <c r="E471" s="921"/>
      <c r="F471" s="923"/>
      <c r="G471" s="87"/>
      <c r="H471" s="395"/>
      <c r="I471" s="921"/>
      <c r="J471" s="914"/>
      <c r="K471" s="914"/>
      <c r="L471" s="914"/>
      <c r="M471" s="914"/>
      <c r="N471" s="914"/>
      <c r="O471" s="914"/>
      <c r="P471" s="914"/>
      <c r="Q471" s="484"/>
    </row>
    <row r="472" spans="1:17" s="95" customFormat="1" ht="15.75" hidden="1" customHeight="1" outlineLevel="1">
      <c r="A472" s="484"/>
      <c r="B472" s="917"/>
      <c r="C472" s="926"/>
      <c r="D472" s="922"/>
      <c r="E472" s="922"/>
      <c r="F472" s="924"/>
      <c r="G472" s="92"/>
      <c r="H472" s="396"/>
      <c r="I472" s="922"/>
      <c r="J472" s="915"/>
      <c r="K472" s="915"/>
      <c r="L472" s="915"/>
      <c r="M472" s="915"/>
      <c r="N472" s="915"/>
      <c r="O472" s="915"/>
      <c r="P472" s="915"/>
      <c r="Q472" s="484"/>
    </row>
    <row r="473" spans="1:17" s="95" customFormat="1" ht="15.75" hidden="1" customHeight="1" outlineLevel="1">
      <c r="A473" s="484"/>
      <c r="B473" s="916">
        <v>154</v>
      </c>
      <c r="C473" s="925"/>
      <c r="D473" s="921"/>
      <c r="E473" s="921" t="s">
        <v>19</v>
      </c>
      <c r="F473" s="923" t="str">
        <f>VLOOKUP(E473,$S$14:$T$18,2,0)</f>
        <v>-</v>
      </c>
      <c r="G473" s="84"/>
      <c r="H473" s="395"/>
      <c r="I473" s="921"/>
      <c r="J473" s="913">
        <f t="shared" ref="J473" si="153">SUM(K473:O475)</f>
        <v>0</v>
      </c>
      <c r="K473" s="913"/>
      <c r="L473" s="913"/>
      <c r="M473" s="913"/>
      <c r="N473" s="913"/>
      <c r="O473" s="913"/>
      <c r="P473" s="913"/>
      <c r="Q473" s="484"/>
    </row>
    <row r="474" spans="1:17" s="95" customFormat="1" ht="15.75" hidden="1" customHeight="1" outlineLevel="1">
      <c r="A474" s="484"/>
      <c r="B474" s="916"/>
      <c r="C474" s="925"/>
      <c r="D474" s="921"/>
      <c r="E474" s="921"/>
      <c r="F474" s="923"/>
      <c r="G474" s="87"/>
      <c r="H474" s="395"/>
      <c r="I474" s="921"/>
      <c r="J474" s="914"/>
      <c r="K474" s="914"/>
      <c r="L474" s="914"/>
      <c r="M474" s="914"/>
      <c r="N474" s="914"/>
      <c r="O474" s="914"/>
      <c r="P474" s="914"/>
      <c r="Q474" s="484"/>
    </row>
    <row r="475" spans="1:17" s="95" customFormat="1" ht="15.75" hidden="1" customHeight="1" outlineLevel="1">
      <c r="A475" s="484"/>
      <c r="B475" s="917"/>
      <c r="C475" s="926"/>
      <c r="D475" s="922"/>
      <c r="E475" s="922"/>
      <c r="F475" s="924"/>
      <c r="G475" s="92"/>
      <c r="H475" s="396"/>
      <c r="I475" s="922"/>
      <c r="J475" s="915"/>
      <c r="K475" s="915"/>
      <c r="L475" s="915"/>
      <c r="M475" s="915"/>
      <c r="N475" s="915"/>
      <c r="O475" s="915"/>
      <c r="P475" s="915"/>
      <c r="Q475" s="484"/>
    </row>
    <row r="476" spans="1:17" s="95" customFormat="1" ht="15.75" hidden="1" customHeight="1" outlineLevel="1">
      <c r="A476" s="484"/>
      <c r="B476" s="916">
        <v>155</v>
      </c>
      <c r="C476" s="925"/>
      <c r="D476" s="921"/>
      <c r="E476" s="921" t="s">
        <v>19</v>
      </c>
      <c r="F476" s="923" t="str">
        <f>VLOOKUP(E476,$S$14:$T$18,2,0)</f>
        <v>-</v>
      </c>
      <c r="G476" s="84"/>
      <c r="H476" s="395"/>
      <c r="I476" s="921"/>
      <c r="J476" s="913">
        <f t="shared" ref="J476" si="154">SUM(K476:O478)</f>
        <v>0</v>
      </c>
      <c r="K476" s="913"/>
      <c r="L476" s="913"/>
      <c r="M476" s="913"/>
      <c r="N476" s="913"/>
      <c r="O476" s="913"/>
      <c r="P476" s="913"/>
      <c r="Q476" s="484"/>
    </row>
    <row r="477" spans="1:17" s="95" customFormat="1" ht="15.75" hidden="1" customHeight="1" outlineLevel="1">
      <c r="A477" s="484"/>
      <c r="B477" s="916"/>
      <c r="C477" s="925"/>
      <c r="D477" s="921"/>
      <c r="E477" s="921"/>
      <c r="F477" s="923"/>
      <c r="G477" s="87"/>
      <c r="H477" s="395"/>
      <c r="I477" s="921"/>
      <c r="J477" s="914"/>
      <c r="K477" s="914"/>
      <c r="L477" s="914"/>
      <c r="M477" s="914"/>
      <c r="N477" s="914"/>
      <c r="O477" s="914"/>
      <c r="P477" s="914"/>
      <c r="Q477" s="484"/>
    </row>
    <row r="478" spans="1:17" s="95" customFormat="1" ht="15.75" hidden="1" customHeight="1" outlineLevel="1">
      <c r="A478" s="484"/>
      <c r="B478" s="917"/>
      <c r="C478" s="926"/>
      <c r="D478" s="922"/>
      <c r="E478" s="922"/>
      <c r="F478" s="924"/>
      <c r="G478" s="92"/>
      <c r="H478" s="396"/>
      <c r="I478" s="922"/>
      <c r="J478" s="915"/>
      <c r="K478" s="915"/>
      <c r="L478" s="915"/>
      <c r="M478" s="915"/>
      <c r="N478" s="915"/>
      <c r="O478" s="915"/>
      <c r="P478" s="915"/>
      <c r="Q478" s="484"/>
    </row>
    <row r="479" spans="1:17" s="95" customFormat="1" ht="15.75" hidden="1" customHeight="1" outlineLevel="1">
      <c r="A479" s="484"/>
      <c r="B479" s="916">
        <v>156</v>
      </c>
      <c r="C479" s="925"/>
      <c r="D479" s="921"/>
      <c r="E479" s="921" t="s">
        <v>19</v>
      </c>
      <c r="F479" s="923" t="str">
        <f>VLOOKUP(E479,$S$14:$T$18,2,0)</f>
        <v>-</v>
      </c>
      <c r="G479" s="84"/>
      <c r="H479" s="395"/>
      <c r="I479" s="921"/>
      <c r="J479" s="913">
        <f t="shared" ref="J479" si="155">SUM(K479:O481)</f>
        <v>0</v>
      </c>
      <c r="K479" s="913"/>
      <c r="L479" s="913"/>
      <c r="M479" s="913"/>
      <c r="N479" s="913"/>
      <c r="O479" s="913"/>
      <c r="P479" s="913"/>
      <c r="Q479" s="484"/>
    </row>
    <row r="480" spans="1:17" s="95" customFormat="1" ht="15.75" hidden="1" customHeight="1" outlineLevel="1">
      <c r="A480" s="484"/>
      <c r="B480" s="916"/>
      <c r="C480" s="925"/>
      <c r="D480" s="921"/>
      <c r="E480" s="921"/>
      <c r="F480" s="923"/>
      <c r="G480" s="87"/>
      <c r="H480" s="395"/>
      <c r="I480" s="921"/>
      <c r="J480" s="914"/>
      <c r="K480" s="914"/>
      <c r="L480" s="914"/>
      <c r="M480" s="914"/>
      <c r="N480" s="914"/>
      <c r="O480" s="914"/>
      <c r="P480" s="914"/>
      <c r="Q480" s="484"/>
    </row>
    <row r="481" spans="1:17" s="95" customFormat="1" ht="15.75" hidden="1" customHeight="1" outlineLevel="1">
      <c r="A481" s="484"/>
      <c r="B481" s="917"/>
      <c r="C481" s="926"/>
      <c r="D481" s="922"/>
      <c r="E481" s="922"/>
      <c r="F481" s="924"/>
      <c r="G481" s="92"/>
      <c r="H481" s="396"/>
      <c r="I481" s="922"/>
      <c r="J481" s="915"/>
      <c r="K481" s="915"/>
      <c r="L481" s="915"/>
      <c r="M481" s="915"/>
      <c r="N481" s="915"/>
      <c r="O481" s="915"/>
      <c r="P481" s="915"/>
      <c r="Q481" s="484"/>
    </row>
    <row r="482" spans="1:17" s="95" customFormat="1" ht="15.75" hidden="1" customHeight="1" outlineLevel="1">
      <c r="A482" s="484"/>
      <c r="B482" s="916">
        <v>157</v>
      </c>
      <c r="C482" s="925"/>
      <c r="D482" s="921"/>
      <c r="E482" s="921" t="s">
        <v>19</v>
      </c>
      <c r="F482" s="923" t="str">
        <f>VLOOKUP(E482,$S$14:$T$18,2,0)</f>
        <v>-</v>
      </c>
      <c r="G482" s="84"/>
      <c r="H482" s="395"/>
      <c r="I482" s="921"/>
      <c r="J482" s="913">
        <f t="shared" ref="J482" si="156">SUM(K482:O484)</f>
        <v>0</v>
      </c>
      <c r="K482" s="913"/>
      <c r="L482" s="913"/>
      <c r="M482" s="913"/>
      <c r="N482" s="913"/>
      <c r="O482" s="913"/>
      <c r="P482" s="913"/>
      <c r="Q482" s="484"/>
    </row>
    <row r="483" spans="1:17" s="95" customFormat="1" ht="15.75" hidden="1" customHeight="1" outlineLevel="1">
      <c r="A483" s="484"/>
      <c r="B483" s="916"/>
      <c r="C483" s="925"/>
      <c r="D483" s="921"/>
      <c r="E483" s="921"/>
      <c r="F483" s="923"/>
      <c r="G483" s="87"/>
      <c r="H483" s="395"/>
      <c r="I483" s="921"/>
      <c r="J483" s="914"/>
      <c r="K483" s="914"/>
      <c r="L483" s="914"/>
      <c r="M483" s="914"/>
      <c r="N483" s="914"/>
      <c r="O483" s="914"/>
      <c r="P483" s="914"/>
      <c r="Q483" s="484"/>
    </row>
    <row r="484" spans="1:17" s="95" customFormat="1" ht="15.75" hidden="1" customHeight="1" outlineLevel="1">
      <c r="A484" s="484"/>
      <c r="B484" s="917"/>
      <c r="C484" s="926"/>
      <c r="D484" s="922"/>
      <c r="E484" s="922"/>
      <c r="F484" s="924"/>
      <c r="G484" s="92"/>
      <c r="H484" s="396"/>
      <c r="I484" s="922"/>
      <c r="J484" s="915"/>
      <c r="K484" s="915"/>
      <c r="L484" s="915"/>
      <c r="M484" s="915"/>
      <c r="N484" s="915"/>
      <c r="O484" s="915"/>
      <c r="P484" s="915"/>
      <c r="Q484" s="484"/>
    </row>
    <row r="485" spans="1:17" s="95" customFormat="1" ht="15.75" hidden="1" customHeight="1" outlineLevel="1">
      <c r="A485" s="484"/>
      <c r="B485" s="916">
        <v>158</v>
      </c>
      <c r="C485" s="925"/>
      <c r="D485" s="921"/>
      <c r="E485" s="921" t="s">
        <v>19</v>
      </c>
      <c r="F485" s="923" t="str">
        <f>VLOOKUP(E485,$S$14:$T$18,2,0)</f>
        <v>-</v>
      </c>
      <c r="G485" s="84"/>
      <c r="H485" s="395"/>
      <c r="I485" s="921"/>
      <c r="J485" s="913">
        <f t="shared" ref="J485" si="157">SUM(K485:O487)</f>
        <v>0</v>
      </c>
      <c r="K485" s="913"/>
      <c r="L485" s="913"/>
      <c r="M485" s="913"/>
      <c r="N485" s="913"/>
      <c r="O485" s="913"/>
      <c r="P485" s="913"/>
      <c r="Q485" s="484"/>
    </row>
    <row r="486" spans="1:17" s="95" customFormat="1" ht="15.75" hidden="1" customHeight="1" outlineLevel="1">
      <c r="A486" s="484"/>
      <c r="B486" s="916"/>
      <c r="C486" s="925"/>
      <c r="D486" s="921"/>
      <c r="E486" s="921"/>
      <c r="F486" s="923"/>
      <c r="G486" s="87"/>
      <c r="H486" s="395"/>
      <c r="I486" s="921"/>
      <c r="J486" s="914"/>
      <c r="K486" s="914"/>
      <c r="L486" s="914"/>
      <c r="M486" s="914"/>
      <c r="N486" s="914"/>
      <c r="O486" s="914"/>
      <c r="P486" s="914"/>
      <c r="Q486" s="484"/>
    </row>
    <row r="487" spans="1:17" s="95" customFormat="1" ht="15.75" hidden="1" customHeight="1" outlineLevel="1">
      <c r="A487" s="484"/>
      <c r="B487" s="917"/>
      <c r="C487" s="926"/>
      <c r="D487" s="922"/>
      <c r="E487" s="922"/>
      <c r="F487" s="924"/>
      <c r="G487" s="92"/>
      <c r="H487" s="396"/>
      <c r="I487" s="922"/>
      <c r="J487" s="915"/>
      <c r="K487" s="915"/>
      <c r="L487" s="915"/>
      <c r="M487" s="915"/>
      <c r="N487" s="915"/>
      <c r="O487" s="915"/>
      <c r="P487" s="915"/>
      <c r="Q487" s="484"/>
    </row>
    <row r="488" spans="1:17" s="95" customFormat="1" ht="15.75" hidden="1" customHeight="1" outlineLevel="1">
      <c r="A488" s="484"/>
      <c r="B488" s="916">
        <v>159</v>
      </c>
      <c r="C488" s="925"/>
      <c r="D488" s="921"/>
      <c r="E488" s="921" t="s">
        <v>19</v>
      </c>
      <c r="F488" s="923" t="str">
        <f>VLOOKUP(E488,$S$14:$T$18,2,0)</f>
        <v>-</v>
      </c>
      <c r="G488" s="84"/>
      <c r="H488" s="395"/>
      <c r="I488" s="921"/>
      <c r="J488" s="913">
        <f t="shared" ref="J488" si="158">SUM(K488:O490)</f>
        <v>0</v>
      </c>
      <c r="K488" s="913"/>
      <c r="L488" s="913"/>
      <c r="M488" s="913"/>
      <c r="N488" s="913"/>
      <c r="O488" s="913"/>
      <c r="P488" s="913"/>
      <c r="Q488" s="484"/>
    </row>
    <row r="489" spans="1:17" s="95" customFormat="1" ht="15.75" hidden="1" customHeight="1" outlineLevel="1">
      <c r="A489" s="484"/>
      <c r="B489" s="916"/>
      <c r="C489" s="925"/>
      <c r="D489" s="921"/>
      <c r="E489" s="921"/>
      <c r="F489" s="923"/>
      <c r="G489" s="87"/>
      <c r="H489" s="395"/>
      <c r="I489" s="921"/>
      <c r="J489" s="914"/>
      <c r="K489" s="914"/>
      <c r="L489" s="914"/>
      <c r="M489" s="914"/>
      <c r="N489" s="914"/>
      <c r="O489" s="914"/>
      <c r="P489" s="914"/>
      <c r="Q489" s="484"/>
    </row>
    <row r="490" spans="1:17" s="95" customFormat="1" ht="15.75" hidden="1" customHeight="1" outlineLevel="1">
      <c r="A490" s="484"/>
      <c r="B490" s="917"/>
      <c r="C490" s="926"/>
      <c r="D490" s="922"/>
      <c r="E490" s="922"/>
      <c r="F490" s="924"/>
      <c r="G490" s="92"/>
      <c r="H490" s="396"/>
      <c r="I490" s="922"/>
      <c r="J490" s="915"/>
      <c r="K490" s="915"/>
      <c r="L490" s="915"/>
      <c r="M490" s="915"/>
      <c r="N490" s="915"/>
      <c r="O490" s="915"/>
      <c r="P490" s="915"/>
      <c r="Q490" s="484"/>
    </row>
    <row r="491" spans="1:17" s="95" customFormat="1" ht="15.75" hidden="1" customHeight="1" outlineLevel="1">
      <c r="A491" s="484"/>
      <c r="B491" s="916">
        <v>160</v>
      </c>
      <c r="C491" s="925"/>
      <c r="D491" s="921"/>
      <c r="E491" s="921" t="s">
        <v>19</v>
      </c>
      <c r="F491" s="923" t="str">
        <f>VLOOKUP(E491,$S$14:$T$18,2,0)</f>
        <v>-</v>
      </c>
      <c r="G491" s="84"/>
      <c r="H491" s="395"/>
      <c r="I491" s="921"/>
      <c r="J491" s="913">
        <f t="shared" ref="J491" si="159">SUM(K491:O493)</f>
        <v>0</v>
      </c>
      <c r="K491" s="913"/>
      <c r="L491" s="913"/>
      <c r="M491" s="913"/>
      <c r="N491" s="913"/>
      <c r="O491" s="913"/>
      <c r="P491" s="913"/>
      <c r="Q491" s="484"/>
    </row>
    <row r="492" spans="1:17" s="95" customFormat="1" ht="15.75" hidden="1" customHeight="1" outlineLevel="1">
      <c r="A492" s="484"/>
      <c r="B492" s="916"/>
      <c r="C492" s="925"/>
      <c r="D492" s="921"/>
      <c r="E492" s="921"/>
      <c r="F492" s="923"/>
      <c r="G492" s="87"/>
      <c r="H492" s="395"/>
      <c r="I492" s="921"/>
      <c r="J492" s="914"/>
      <c r="K492" s="914"/>
      <c r="L492" s="914"/>
      <c r="M492" s="914"/>
      <c r="N492" s="914"/>
      <c r="O492" s="914"/>
      <c r="P492" s="914"/>
      <c r="Q492" s="484"/>
    </row>
    <row r="493" spans="1:17" s="95" customFormat="1" ht="15.75" hidden="1" customHeight="1" outlineLevel="1">
      <c r="A493" s="484"/>
      <c r="B493" s="917"/>
      <c r="C493" s="926"/>
      <c r="D493" s="922"/>
      <c r="E493" s="922"/>
      <c r="F493" s="924"/>
      <c r="G493" s="92"/>
      <c r="H493" s="396"/>
      <c r="I493" s="922"/>
      <c r="J493" s="915"/>
      <c r="K493" s="915"/>
      <c r="L493" s="915"/>
      <c r="M493" s="915"/>
      <c r="N493" s="915"/>
      <c r="O493" s="915"/>
      <c r="P493" s="915"/>
      <c r="Q493" s="484"/>
    </row>
    <row r="494" spans="1:17" s="95" customFormat="1" ht="15.75" hidden="1" customHeight="1" outlineLevel="1">
      <c r="A494" s="484"/>
      <c r="B494" s="916">
        <v>161</v>
      </c>
      <c r="C494" s="925"/>
      <c r="D494" s="921"/>
      <c r="E494" s="921" t="s">
        <v>19</v>
      </c>
      <c r="F494" s="923" t="str">
        <f>VLOOKUP(E494,$S$14:$T$18,2,0)</f>
        <v>-</v>
      </c>
      <c r="G494" s="84"/>
      <c r="H494" s="395"/>
      <c r="I494" s="921"/>
      <c r="J494" s="913">
        <f t="shared" ref="J494" si="160">SUM(K494:O496)</f>
        <v>0</v>
      </c>
      <c r="K494" s="913"/>
      <c r="L494" s="913"/>
      <c r="M494" s="913"/>
      <c r="N494" s="913"/>
      <c r="O494" s="913"/>
      <c r="P494" s="913"/>
      <c r="Q494" s="484"/>
    </row>
    <row r="495" spans="1:17" s="95" customFormat="1" ht="15.75" hidden="1" customHeight="1" outlineLevel="1">
      <c r="A495" s="484"/>
      <c r="B495" s="916"/>
      <c r="C495" s="925"/>
      <c r="D495" s="921"/>
      <c r="E495" s="921"/>
      <c r="F495" s="923"/>
      <c r="G495" s="87"/>
      <c r="H495" s="395"/>
      <c r="I495" s="921"/>
      <c r="J495" s="914"/>
      <c r="K495" s="914"/>
      <c r="L495" s="914"/>
      <c r="M495" s="914"/>
      <c r="N495" s="914"/>
      <c r="O495" s="914"/>
      <c r="P495" s="914"/>
      <c r="Q495" s="484"/>
    </row>
    <row r="496" spans="1:17" s="95" customFormat="1" ht="15.75" hidden="1" customHeight="1" outlineLevel="1">
      <c r="A496" s="484"/>
      <c r="B496" s="917"/>
      <c r="C496" s="926"/>
      <c r="D496" s="922"/>
      <c r="E496" s="922"/>
      <c r="F496" s="924"/>
      <c r="G496" s="92"/>
      <c r="H496" s="396"/>
      <c r="I496" s="922"/>
      <c r="J496" s="915"/>
      <c r="K496" s="915"/>
      <c r="L496" s="915"/>
      <c r="M496" s="915"/>
      <c r="N496" s="915"/>
      <c r="O496" s="915"/>
      <c r="P496" s="915"/>
      <c r="Q496" s="484"/>
    </row>
    <row r="497" spans="1:17" s="95" customFormat="1" ht="15.75" hidden="1" customHeight="1" outlineLevel="1">
      <c r="A497" s="484"/>
      <c r="B497" s="916">
        <v>162</v>
      </c>
      <c r="C497" s="925"/>
      <c r="D497" s="921"/>
      <c r="E497" s="921" t="s">
        <v>19</v>
      </c>
      <c r="F497" s="923" t="str">
        <f>VLOOKUP(E497,$S$14:$T$18,2,0)</f>
        <v>-</v>
      </c>
      <c r="G497" s="84"/>
      <c r="H497" s="395"/>
      <c r="I497" s="921"/>
      <c r="J497" s="913">
        <f t="shared" ref="J497" si="161">SUM(K497:O499)</f>
        <v>0</v>
      </c>
      <c r="K497" s="913"/>
      <c r="L497" s="913"/>
      <c r="M497" s="913"/>
      <c r="N497" s="913"/>
      <c r="O497" s="913"/>
      <c r="P497" s="913"/>
      <c r="Q497" s="484"/>
    </row>
    <row r="498" spans="1:17" s="95" customFormat="1" ht="15.75" hidden="1" customHeight="1" outlineLevel="1">
      <c r="A498" s="484"/>
      <c r="B498" s="916"/>
      <c r="C498" s="925"/>
      <c r="D498" s="921"/>
      <c r="E498" s="921"/>
      <c r="F498" s="923"/>
      <c r="G498" s="87"/>
      <c r="H498" s="395"/>
      <c r="I498" s="921"/>
      <c r="J498" s="914"/>
      <c r="K498" s="914"/>
      <c r="L498" s="914"/>
      <c r="M498" s="914"/>
      <c r="N498" s="914"/>
      <c r="O498" s="914"/>
      <c r="P498" s="914"/>
      <c r="Q498" s="484"/>
    </row>
    <row r="499" spans="1:17" s="95" customFormat="1" ht="15.75" hidden="1" customHeight="1" outlineLevel="1">
      <c r="A499" s="484"/>
      <c r="B499" s="917"/>
      <c r="C499" s="926"/>
      <c r="D499" s="922"/>
      <c r="E499" s="922"/>
      <c r="F499" s="924"/>
      <c r="G499" s="92"/>
      <c r="H499" s="396"/>
      <c r="I499" s="922"/>
      <c r="J499" s="915"/>
      <c r="K499" s="915"/>
      <c r="L499" s="915"/>
      <c r="M499" s="915"/>
      <c r="N499" s="915"/>
      <c r="O499" s="915"/>
      <c r="P499" s="915"/>
      <c r="Q499" s="484"/>
    </row>
    <row r="500" spans="1:17" s="95" customFormat="1" ht="15.75" hidden="1" customHeight="1" outlineLevel="1">
      <c r="A500" s="484"/>
      <c r="B500" s="916">
        <v>163</v>
      </c>
      <c r="C500" s="925"/>
      <c r="D500" s="921"/>
      <c r="E500" s="921" t="s">
        <v>19</v>
      </c>
      <c r="F500" s="923" t="str">
        <f>VLOOKUP(E500,$S$14:$T$18,2,0)</f>
        <v>-</v>
      </c>
      <c r="G500" s="84"/>
      <c r="H500" s="395"/>
      <c r="I500" s="921"/>
      <c r="J500" s="913">
        <f t="shared" ref="J500" si="162">SUM(K500:O502)</f>
        <v>0</v>
      </c>
      <c r="K500" s="913"/>
      <c r="L500" s="913"/>
      <c r="M500" s="913"/>
      <c r="N500" s="913"/>
      <c r="O500" s="913"/>
      <c r="P500" s="913"/>
      <c r="Q500" s="484"/>
    </row>
    <row r="501" spans="1:17" s="95" customFormat="1" ht="15.75" hidden="1" customHeight="1" outlineLevel="1">
      <c r="A501" s="484"/>
      <c r="B501" s="916"/>
      <c r="C501" s="925"/>
      <c r="D501" s="921"/>
      <c r="E501" s="921"/>
      <c r="F501" s="923"/>
      <c r="G501" s="87"/>
      <c r="H501" s="395"/>
      <c r="I501" s="921"/>
      <c r="J501" s="914"/>
      <c r="K501" s="914"/>
      <c r="L501" s="914"/>
      <c r="M501" s="914"/>
      <c r="N501" s="914"/>
      <c r="O501" s="914"/>
      <c r="P501" s="914"/>
      <c r="Q501" s="484"/>
    </row>
    <row r="502" spans="1:17" s="95" customFormat="1" ht="15.75" hidden="1" customHeight="1" outlineLevel="1">
      <c r="A502" s="484"/>
      <c r="B502" s="917"/>
      <c r="C502" s="926"/>
      <c r="D502" s="922"/>
      <c r="E502" s="922"/>
      <c r="F502" s="924"/>
      <c r="G502" s="92"/>
      <c r="H502" s="396"/>
      <c r="I502" s="922"/>
      <c r="J502" s="915"/>
      <c r="K502" s="915"/>
      <c r="L502" s="915"/>
      <c r="M502" s="915"/>
      <c r="N502" s="915"/>
      <c r="O502" s="915"/>
      <c r="P502" s="915"/>
      <c r="Q502" s="484"/>
    </row>
    <row r="503" spans="1:17" s="95" customFormat="1" ht="15.75" hidden="1" customHeight="1" outlineLevel="1">
      <c r="A503" s="484"/>
      <c r="B503" s="916">
        <v>164</v>
      </c>
      <c r="C503" s="925"/>
      <c r="D503" s="921"/>
      <c r="E503" s="921" t="s">
        <v>19</v>
      </c>
      <c r="F503" s="923" t="str">
        <f>VLOOKUP(E503,$S$14:$T$18,2,0)</f>
        <v>-</v>
      </c>
      <c r="G503" s="84"/>
      <c r="H503" s="395"/>
      <c r="I503" s="921"/>
      <c r="J503" s="913">
        <f t="shared" ref="J503" si="163">SUM(K503:O505)</f>
        <v>0</v>
      </c>
      <c r="K503" s="913"/>
      <c r="L503" s="913"/>
      <c r="M503" s="913"/>
      <c r="N503" s="913"/>
      <c r="O503" s="913"/>
      <c r="P503" s="913"/>
      <c r="Q503" s="484"/>
    </row>
    <row r="504" spans="1:17" s="95" customFormat="1" ht="15.75" hidden="1" customHeight="1" outlineLevel="1">
      <c r="A504" s="484"/>
      <c r="B504" s="916"/>
      <c r="C504" s="925"/>
      <c r="D504" s="921"/>
      <c r="E504" s="921"/>
      <c r="F504" s="923"/>
      <c r="G504" s="87"/>
      <c r="H504" s="395"/>
      <c r="I504" s="921"/>
      <c r="J504" s="914"/>
      <c r="K504" s="914"/>
      <c r="L504" s="914"/>
      <c r="M504" s="914"/>
      <c r="N504" s="914"/>
      <c r="O504" s="914"/>
      <c r="P504" s="914"/>
      <c r="Q504" s="484"/>
    </row>
    <row r="505" spans="1:17" s="95" customFormat="1" ht="15.75" hidden="1" customHeight="1" outlineLevel="1">
      <c r="A505" s="484"/>
      <c r="B505" s="917"/>
      <c r="C505" s="926"/>
      <c r="D505" s="922"/>
      <c r="E505" s="922"/>
      <c r="F505" s="924"/>
      <c r="G505" s="92"/>
      <c r="H505" s="396"/>
      <c r="I505" s="922"/>
      <c r="J505" s="915"/>
      <c r="K505" s="915"/>
      <c r="L505" s="915"/>
      <c r="M505" s="915"/>
      <c r="N505" s="915"/>
      <c r="O505" s="915"/>
      <c r="P505" s="915"/>
      <c r="Q505" s="484"/>
    </row>
    <row r="506" spans="1:17" s="95" customFormat="1" ht="15.75" hidden="1" customHeight="1" outlineLevel="1">
      <c r="A506" s="484"/>
      <c r="B506" s="916">
        <v>165</v>
      </c>
      <c r="C506" s="925"/>
      <c r="D506" s="921"/>
      <c r="E506" s="921" t="s">
        <v>19</v>
      </c>
      <c r="F506" s="923" t="str">
        <f>VLOOKUP(E506,$S$14:$T$18,2,0)</f>
        <v>-</v>
      </c>
      <c r="G506" s="84"/>
      <c r="H506" s="395"/>
      <c r="I506" s="921"/>
      <c r="J506" s="913">
        <f t="shared" ref="J506" si="164">SUM(K506:O508)</f>
        <v>0</v>
      </c>
      <c r="K506" s="913"/>
      <c r="L506" s="913"/>
      <c r="M506" s="913"/>
      <c r="N506" s="913"/>
      <c r="O506" s="913"/>
      <c r="P506" s="913"/>
      <c r="Q506" s="484"/>
    </row>
    <row r="507" spans="1:17" s="95" customFormat="1" ht="15.75" hidden="1" customHeight="1" outlineLevel="1">
      <c r="A507" s="484"/>
      <c r="B507" s="916"/>
      <c r="C507" s="925"/>
      <c r="D507" s="921"/>
      <c r="E507" s="921"/>
      <c r="F507" s="923"/>
      <c r="G507" s="87"/>
      <c r="H507" s="395"/>
      <c r="I507" s="921"/>
      <c r="J507" s="914"/>
      <c r="K507" s="914"/>
      <c r="L507" s="914"/>
      <c r="M507" s="914"/>
      <c r="N507" s="914"/>
      <c r="O507" s="914"/>
      <c r="P507" s="914"/>
      <c r="Q507" s="484"/>
    </row>
    <row r="508" spans="1:17" s="95" customFormat="1" ht="15.75" hidden="1" customHeight="1" outlineLevel="1">
      <c r="A508" s="484"/>
      <c r="B508" s="917"/>
      <c r="C508" s="926"/>
      <c r="D508" s="922"/>
      <c r="E508" s="922"/>
      <c r="F508" s="924"/>
      <c r="G508" s="92"/>
      <c r="H508" s="396"/>
      <c r="I508" s="922"/>
      <c r="J508" s="915"/>
      <c r="K508" s="915"/>
      <c r="L508" s="915"/>
      <c r="M508" s="915"/>
      <c r="N508" s="915"/>
      <c r="O508" s="915"/>
      <c r="P508" s="915"/>
      <c r="Q508" s="484"/>
    </row>
    <row r="509" spans="1:17" s="95" customFormat="1" ht="15.75" hidden="1" customHeight="1" outlineLevel="1">
      <c r="A509" s="484"/>
      <c r="B509" s="916">
        <v>166</v>
      </c>
      <c r="C509" s="925"/>
      <c r="D509" s="921"/>
      <c r="E509" s="921" t="s">
        <v>19</v>
      </c>
      <c r="F509" s="923" t="str">
        <f>VLOOKUP(E509,$S$14:$T$18,2,0)</f>
        <v>-</v>
      </c>
      <c r="G509" s="84"/>
      <c r="H509" s="395"/>
      <c r="I509" s="921"/>
      <c r="J509" s="913">
        <f t="shared" ref="J509" si="165">SUM(K509:O511)</f>
        <v>0</v>
      </c>
      <c r="K509" s="913"/>
      <c r="L509" s="913"/>
      <c r="M509" s="913"/>
      <c r="N509" s="913"/>
      <c r="O509" s="913"/>
      <c r="P509" s="913"/>
      <c r="Q509" s="484"/>
    </row>
    <row r="510" spans="1:17" s="95" customFormat="1" ht="15.75" hidden="1" customHeight="1" outlineLevel="1">
      <c r="A510" s="484"/>
      <c r="B510" s="916"/>
      <c r="C510" s="925"/>
      <c r="D510" s="921"/>
      <c r="E510" s="921"/>
      <c r="F510" s="923"/>
      <c r="G510" s="87"/>
      <c r="H510" s="395"/>
      <c r="I510" s="921"/>
      <c r="J510" s="914"/>
      <c r="K510" s="914"/>
      <c r="L510" s="914"/>
      <c r="M510" s="914"/>
      <c r="N510" s="914"/>
      <c r="O510" s="914"/>
      <c r="P510" s="914"/>
      <c r="Q510" s="484"/>
    </row>
    <row r="511" spans="1:17" s="95" customFormat="1" ht="15.75" hidden="1" customHeight="1" outlineLevel="1">
      <c r="A511" s="484"/>
      <c r="B511" s="917"/>
      <c r="C511" s="926"/>
      <c r="D511" s="922"/>
      <c r="E511" s="922"/>
      <c r="F511" s="924"/>
      <c r="G511" s="92"/>
      <c r="H511" s="396"/>
      <c r="I511" s="922"/>
      <c r="J511" s="915"/>
      <c r="K511" s="915"/>
      <c r="L511" s="915"/>
      <c r="M511" s="915"/>
      <c r="N511" s="915"/>
      <c r="O511" s="915"/>
      <c r="P511" s="915"/>
      <c r="Q511" s="484"/>
    </row>
    <row r="512" spans="1:17" s="95" customFormat="1" ht="15.75" hidden="1" customHeight="1" outlineLevel="1">
      <c r="A512" s="484"/>
      <c r="B512" s="916">
        <v>167</v>
      </c>
      <c r="C512" s="925"/>
      <c r="D512" s="921"/>
      <c r="E512" s="921" t="s">
        <v>19</v>
      </c>
      <c r="F512" s="923" t="str">
        <f>VLOOKUP(E512,$S$14:$T$18,2,0)</f>
        <v>-</v>
      </c>
      <c r="G512" s="84"/>
      <c r="H512" s="395"/>
      <c r="I512" s="921"/>
      <c r="J512" s="913">
        <f t="shared" ref="J512" si="166">SUM(K512:O514)</f>
        <v>0</v>
      </c>
      <c r="K512" s="913"/>
      <c r="L512" s="913"/>
      <c r="M512" s="913"/>
      <c r="N512" s="913"/>
      <c r="O512" s="913"/>
      <c r="P512" s="913"/>
      <c r="Q512" s="484"/>
    </row>
    <row r="513" spans="1:17" s="95" customFormat="1" ht="15.75" hidden="1" customHeight="1" outlineLevel="1">
      <c r="A513" s="484"/>
      <c r="B513" s="916"/>
      <c r="C513" s="925"/>
      <c r="D513" s="921"/>
      <c r="E513" s="921"/>
      <c r="F513" s="923"/>
      <c r="G513" s="87"/>
      <c r="H513" s="395"/>
      <c r="I513" s="921"/>
      <c r="J513" s="914"/>
      <c r="K513" s="914"/>
      <c r="L513" s="914"/>
      <c r="M513" s="914"/>
      <c r="N513" s="914"/>
      <c r="O513" s="914"/>
      <c r="P513" s="914"/>
      <c r="Q513" s="484"/>
    </row>
    <row r="514" spans="1:17" s="95" customFormat="1" ht="15.75" hidden="1" customHeight="1" outlineLevel="1">
      <c r="A514" s="484"/>
      <c r="B514" s="917"/>
      <c r="C514" s="926"/>
      <c r="D514" s="922"/>
      <c r="E514" s="922"/>
      <c r="F514" s="924"/>
      <c r="G514" s="92"/>
      <c r="H514" s="396"/>
      <c r="I514" s="922"/>
      <c r="J514" s="915"/>
      <c r="K514" s="915"/>
      <c r="L514" s="915"/>
      <c r="M514" s="915"/>
      <c r="N514" s="915"/>
      <c r="O514" s="915"/>
      <c r="P514" s="915"/>
      <c r="Q514" s="484"/>
    </row>
    <row r="515" spans="1:17" s="95" customFormat="1" ht="15.75" hidden="1" customHeight="1" outlineLevel="1">
      <c r="A515" s="484"/>
      <c r="B515" s="916">
        <v>168</v>
      </c>
      <c r="C515" s="925"/>
      <c r="D515" s="921"/>
      <c r="E515" s="921" t="s">
        <v>19</v>
      </c>
      <c r="F515" s="923" t="str">
        <f>VLOOKUP(E515,$S$14:$T$18,2,0)</f>
        <v>-</v>
      </c>
      <c r="G515" s="84"/>
      <c r="H515" s="395"/>
      <c r="I515" s="921"/>
      <c r="J515" s="913">
        <f t="shared" ref="J515" si="167">SUM(K515:O517)</f>
        <v>0</v>
      </c>
      <c r="K515" s="913"/>
      <c r="L515" s="913"/>
      <c r="M515" s="913"/>
      <c r="N515" s="913"/>
      <c r="O515" s="913"/>
      <c r="P515" s="913"/>
      <c r="Q515" s="484"/>
    </row>
    <row r="516" spans="1:17" s="95" customFormat="1" ht="15.75" hidden="1" customHeight="1" outlineLevel="1">
      <c r="A516" s="484"/>
      <c r="B516" s="916"/>
      <c r="C516" s="925"/>
      <c r="D516" s="921"/>
      <c r="E516" s="921"/>
      <c r="F516" s="923"/>
      <c r="G516" s="87"/>
      <c r="H516" s="395"/>
      <c r="I516" s="921"/>
      <c r="J516" s="914"/>
      <c r="K516" s="914"/>
      <c r="L516" s="914"/>
      <c r="M516" s="914"/>
      <c r="N516" s="914"/>
      <c r="O516" s="914"/>
      <c r="P516" s="914"/>
      <c r="Q516" s="484"/>
    </row>
    <row r="517" spans="1:17" s="95" customFormat="1" ht="15.75" hidden="1" customHeight="1" outlineLevel="1">
      <c r="A517" s="484"/>
      <c r="B517" s="917"/>
      <c r="C517" s="926"/>
      <c r="D517" s="922"/>
      <c r="E517" s="922"/>
      <c r="F517" s="924"/>
      <c r="G517" s="92"/>
      <c r="H517" s="396"/>
      <c r="I517" s="922"/>
      <c r="J517" s="915"/>
      <c r="K517" s="915"/>
      <c r="L517" s="915"/>
      <c r="M517" s="915"/>
      <c r="N517" s="915"/>
      <c r="O517" s="915"/>
      <c r="P517" s="915"/>
      <c r="Q517" s="484"/>
    </row>
    <row r="518" spans="1:17" s="95" customFormat="1" ht="15.75" hidden="1" customHeight="1" outlineLevel="1">
      <c r="A518" s="484"/>
      <c r="B518" s="916">
        <v>169</v>
      </c>
      <c r="C518" s="925"/>
      <c r="D518" s="921"/>
      <c r="E518" s="921" t="s">
        <v>19</v>
      </c>
      <c r="F518" s="923" t="str">
        <f>VLOOKUP(E518,$S$14:$T$18,2,0)</f>
        <v>-</v>
      </c>
      <c r="G518" s="84"/>
      <c r="H518" s="395"/>
      <c r="I518" s="921"/>
      <c r="J518" s="913">
        <f t="shared" ref="J518" si="168">SUM(K518:O520)</f>
        <v>0</v>
      </c>
      <c r="K518" s="913"/>
      <c r="L518" s="913"/>
      <c r="M518" s="913"/>
      <c r="N518" s="913"/>
      <c r="O518" s="913"/>
      <c r="P518" s="913"/>
      <c r="Q518" s="484"/>
    </row>
    <row r="519" spans="1:17" s="95" customFormat="1" ht="15.75" hidden="1" customHeight="1" outlineLevel="1">
      <c r="A519" s="484"/>
      <c r="B519" s="916"/>
      <c r="C519" s="925"/>
      <c r="D519" s="921"/>
      <c r="E519" s="921"/>
      <c r="F519" s="923"/>
      <c r="G519" s="87"/>
      <c r="H519" s="395"/>
      <c r="I519" s="921"/>
      <c r="J519" s="914"/>
      <c r="K519" s="914"/>
      <c r="L519" s="914"/>
      <c r="M519" s="914"/>
      <c r="N519" s="914"/>
      <c r="O519" s="914"/>
      <c r="P519" s="914"/>
      <c r="Q519" s="484"/>
    </row>
    <row r="520" spans="1:17" s="95" customFormat="1" ht="15.75" hidden="1" customHeight="1" outlineLevel="1">
      <c r="A520" s="484"/>
      <c r="B520" s="917"/>
      <c r="C520" s="926"/>
      <c r="D520" s="922"/>
      <c r="E520" s="922"/>
      <c r="F520" s="924"/>
      <c r="G520" s="92"/>
      <c r="H520" s="396"/>
      <c r="I520" s="922"/>
      <c r="J520" s="915"/>
      <c r="K520" s="915"/>
      <c r="L520" s="915"/>
      <c r="M520" s="915"/>
      <c r="N520" s="915"/>
      <c r="O520" s="915"/>
      <c r="P520" s="915"/>
      <c r="Q520" s="484"/>
    </row>
    <row r="521" spans="1:17" s="95" customFormat="1" ht="15.75" hidden="1" customHeight="1" outlineLevel="1">
      <c r="A521" s="484"/>
      <c r="B521" s="916">
        <v>170</v>
      </c>
      <c r="C521" s="925"/>
      <c r="D521" s="921"/>
      <c r="E521" s="921" t="s">
        <v>19</v>
      </c>
      <c r="F521" s="923" t="str">
        <f>VLOOKUP(E521,$S$14:$T$18,2,0)</f>
        <v>-</v>
      </c>
      <c r="G521" s="84"/>
      <c r="H521" s="395"/>
      <c r="I521" s="921"/>
      <c r="J521" s="913">
        <f t="shared" ref="J521" si="169">SUM(K521:O523)</f>
        <v>0</v>
      </c>
      <c r="K521" s="913"/>
      <c r="L521" s="913"/>
      <c r="M521" s="913"/>
      <c r="N521" s="913"/>
      <c r="O521" s="913"/>
      <c r="P521" s="913"/>
      <c r="Q521" s="484"/>
    </row>
    <row r="522" spans="1:17" s="95" customFormat="1" ht="15.75" hidden="1" customHeight="1" outlineLevel="1">
      <c r="A522" s="484"/>
      <c r="B522" s="916"/>
      <c r="C522" s="925"/>
      <c r="D522" s="921"/>
      <c r="E522" s="921"/>
      <c r="F522" s="923"/>
      <c r="G522" s="87"/>
      <c r="H522" s="395"/>
      <c r="I522" s="921"/>
      <c r="J522" s="914"/>
      <c r="K522" s="914"/>
      <c r="L522" s="914"/>
      <c r="M522" s="914"/>
      <c r="N522" s="914"/>
      <c r="O522" s="914"/>
      <c r="P522" s="914"/>
      <c r="Q522" s="484"/>
    </row>
    <row r="523" spans="1:17" s="95" customFormat="1" ht="15.75" hidden="1" customHeight="1" outlineLevel="1">
      <c r="A523" s="484"/>
      <c r="B523" s="917"/>
      <c r="C523" s="926"/>
      <c r="D523" s="922"/>
      <c r="E523" s="922"/>
      <c r="F523" s="924"/>
      <c r="G523" s="92"/>
      <c r="H523" s="396"/>
      <c r="I523" s="922"/>
      <c r="J523" s="915"/>
      <c r="K523" s="915"/>
      <c r="L523" s="915"/>
      <c r="M523" s="915"/>
      <c r="N523" s="915"/>
      <c r="O523" s="915"/>
      <c r="P523" s="915"/>
      <c r="Q523" s="484"/>
    </row>
    <row r="524" spans="1:17" s="95" customFormat="1" ht="15.75" hidden="1" customHeight="1" outlineLevel="1">
      <c r="A524" s="484"/>
      <c r="B524" s="916">
        <v>171</v>
      </c>
      <c r="C524" s="925"/>
      <c r="D524" s="921"/>
      <c r="E524" s="921" t="s">
        <v>19</v>
      </c>
      <c r="F524" s="923" t="str">
        <f>VLOOKUP(E524,$S$14:$T$18,2,0)</f>
        <v>-</v>
      </c>
      <c r="G524" s="84"/>
      <c r="H524" s="395"/>
      <c r="I524" s="921"/>
      <c r="J524" s="913">
        <f t="shared" ref="J524" si="170">SUM(K524:O526)</f>
        <v>0</v>
      </c>
      <c r="K524" s="913"/>
      <c r="L524" s="913"/>
      <c r="M524" s="913"/>
      <c r="N524" s="913"/>
      <c r="O524" s="913"/>
      <c r="P524" s="913"/>
      <c r="Q524" s="484"/>
    </row>
    <row r="525" spans="1:17" s="95" customFormat="1" ht="15.75" hidden="1" customHeight="1" outlineLevel="1">
      <c r="A525" s="484"/>
      <c r="B525" s="916"/>
      <c r="C525" s="925"/>
      <c r="D525" s="921"/>
      <c r="E525" s="921"/>
      <c r="F525" s="923"/>
      <c r="G525" s="87"/>
      <c r="H525" s="395"/>
      <c r="I525" s="921"/>
      <c r="J525" s="914"/>
      <c r="K525" s="914"/>
      <c r="L525" s="914"/>
      <c r="M525" s="914"/>
      <c r="N525" s="914"/>
      <c r="O525" s="914"/>
      <c r="P525" s="914"/>
      <c r="Q525" s="484"/>
    </row>
    <row r="526" spans="1:17" s="95" customFormat="1" ht="15.75" hidden="1" customHeight="1" outlineLevel="1">
      <c r="A526" s="484"/>
      <c r="B526" s="917"/>
      <c r="C526" s="926"/>
      <c r="D526" s="922"/>
      <c r="E526" s="922"/>
      <c r="F526" s="924"/>
      <c r="G526" s="92"/>
      <c r="H526" s="396"/>
      <c r="I526" s="922"/>
      <c r="J526" s="915"/>
      <c r="K526" s="915"/>
      <c r="L526" s="915"/>
      <c r="M526" s="915"/>
      <c r="N526" s="915"/>
      <c r="O526" s="915"/>
      <c r="P526" s="915"/>
      <c r="Q526" s="484"/>
    </row>
    <row r="527" spans="1:17" s="95" customFormat="1" ht="15.75" hidden="1" customHeight="1" outlineLevel="1">
      <c r="A527" s="484"/>
      <c r="B527" s="916">
        <v>172</v>
      </c>
      <c r="C527" s="925"/>
      <c r="D527" s="921"/>
      <c r="E527" s="921" t="s">
        <v>19</v>
      </c>
      <c r="F527" s="923" t="str">
        <f>VLOOKUP(E527,$S$14:$T$18,2,0)</f>
        <v>-</v>
      </c>
      <c r="G527" s="84"/>
      <c r="H527" s="395"/>
      <c r="I527" s="921"/>
      <c r="J527" s="913">
        <f t="shared" ref="J527" si="171">SUM(K527:O529)</f>
        <v>0</v>
      </c>
      <c r="K527" s="913"/>
      <c r="L527" s="913"/>
      <c r="M527" s="913"/>
      <c r="N527" s="913"/>
      <c r="O527" s="913"/>
      <c r="P527" s="913"/>
      <c r="Q527" s="484"/>
    </row>
    <row r="528" spans="1:17" s="95" customFormat="1" ht="15.75" hidden="1" customHeight="1" outlineLevel="1">
      <c r="A528" s="484"/>
      <c r="B528" s="916"/>
      <c r="C528" s="925"/>
      <c r="D528" s="921"/>
      <c r="E528" s="921"/>
      <c r="F528" s="923"/>
      <c r="G528" s="87"/>
      <c r="H528" s="395"/>
      <c r="I528" s="921"/>
      <c r="J528" s="914"/>
      <c r="K528" s="914"/>
      <c r="L528" s="914"/>
      <c r="M528" s="914"/>
      <c r="N528" s="914"/>
      <c r="O528" s="914"/>
      <c r="P528" s="914"/>
      <c r="Q528" s="484"/>
    </row>
    <row r="529" spans="1:17" s="95" customFormat="1" ht="15.75" hidden="1" customHeight="1" outlineLevel="1">
      <c r="A529" s="484"/>
      <c r="B529" s="917"/>
      <c r="C529" s="926"/>
      <c r="D529" s="922"/>
      <c r="E529" s="922"/>
      <c r="F529" s="924"/>
      <c r="G529" s="92"/>
      <c r="H529" s="396"/>
      <c r="I529" s="922"/>
      <c r="J529" s="915"/>
      <c r="K529" s="915"/>
      <c r="L529" s="915"/>
      <c r="M529" s="915"/>
      <c r="N529" s="915"/>
      <c r="O529" s="915"/>
      <c r="P529" s="915"/>
      <c r="Q529" s="484"/>
    </row>
    <row r="530" spans="1:17" s="95" customFormat="1" ht="15.75" hidden="1" customHeight="1" outlineLevel="1">
      <c r="A530" s="484"/>
      <c r="B530" s="916">
        <v>173</v>
      </c>
      <c r="C530" s="925"/>
      <c r="D530" s="921"/>
      <c r="E530" s="921" t="s">
        <v>19</v>
      </c>
      <c r="F530" s="923" t="str">
        <f>VLOOKUP(E530,$S$14:$T$18,2,0)</f>
        <v>-</v>
      </c>
      <c r="G530" s="84"/>
      <c r="H530" s="395"/>
      <c r="I530" s="921"/>
      <c r="J530" s="913">
        <f t="shared" ref="J530" si="172">SUM(K530:O532)</f>
        <v>0</v>
      </c>
      <c r="K530" s="913"/>
      <c r="L530" s="913"/>
      <c r="M530" s="913"/>
      <c r="N530" s="913"/>
      <c r="O530" s="913"/>
      <c r="P530" s="913"/>
      <c r="Q530" s="484"/>
    </row>
    <row r="531" spans="1:17" s="95" customFormat="1" ht="15.75" hidden="1" customHeight="1" outlineLevel="1">
      <c r="A531" s="484"/>
      <c r="B531" s="916"/>
      <c r="C531" s="925"/>
      <c r="D531" s="921"/>
      <c r="E531" s="921"/>
      <c r="F531" s="923"/>
      <c r="G531" s="87"/>
      <c r="H531" s="395"/>
      <c r="I531" s="921"/>
      <c r="J531" s="914"/>
      <c r="K531" s="914"/>
      <c r="L531" s="914"/>
      <c r="M531" s="914"/>
      <c r="N531" s="914"/>
      <c r="O531" s="914"/>
      <c r="P531" s="914"/>
      <c r="Q531" s="484"/>
    </row>
    <row r="532" spans="1:17" s="95" customFormat="1" ht="15.75" hidden="1" customHeight="1" outlineLevel="1">
      <c r="A532" s="484"/>
      <c r="B532" s="917"/>
      <c r="C532" s="926"/>
      <c r="D532" s="922"/>
      <c r="E532" s="922"/>
      <c r="F532" s="924"/>
      <c r="G532" s="92"/>
      <c r="H532" s="396"/>
      <c r="I532" s="922"/>
      <c r="J532" s="915"/>
      <c r="K532" s="915"/>
      <c r="L532" s="915"/>
      <c r="M532" s="915"/>
      <c r="N532" s="915"/>
      <c r="O532" s="915"/>
      <c r="P532" s="915"/>
      <c r="Q532" s="484"/>
    </row>
    <row r="533" spans="1:17" s="95" customFormat="1" ht="15.75" hidden="1" customHeight="1" outlineLevel="1">
      <c r="A533" s="484"/>
      <c r="B533" s="916">
        <v>174</v>
      </c>
      <c r="C533" s="925"/>
      <c r="D533" s="921"/>
      <c r="E533" s="921" t="s">
        <v>19</v>
      </c>
      <c r="F533" s="923" t="str">
        <f>VLOOKUP(E533,$S$14:$T$18,2,0)</f>
        <v>-</v>
      </c>
      <c r="G533" s="84"/>
      <c r="H533" s="395"/>
      <c r="I533" s="921"/>
      <c r="J533" s="913">
        <f t="shared" ref="J533" si="173">SUM(K533:O535)</f>
        <v>0</v>
      </c>
      <c r="K533" s="913"/>
      <c r="L533" s="913"/>
      <c r="M533" s="913"/>
      <c r="N533" s="913"/>
      <c r="O533" s="913"/>
      <c r="P533" s="913"/>
      <c r="Q533" s="484"/>
    </row>
    <row r="534" spans="1:17" s="95" customFormat="1" ht="15.75" hidden="1" customHeight="1" outlineLevel="1">
      <c r="A534" s="484"/>
      <c r="B534" s="916"/>
      <c r="C534" s="925"/>
      <c r="D534" s="921"/>
      <c r="E534" s="921"/>
      <c r="F534" s="923"/>
      <c r="G534" s="87"/>
      <c r="H534" s="395"/>
      <c r="I534" s="921"/>
      <c r="J534" s="914"/>
      <c r="K534" s="914"/>
      <c r="L534" s="914"/>
      <c r="M534" s="914"/>
      <c r="N534" s="914"/>
      <c r="O534" s="914"/>
      <c r="P534" s="914"/>
      <c r="Q534" s="484"/>
    </row>
    <row r="535" spans="1:17" s="95" customFormat="1" ht="15.75" hidden="1" customHeight="1" outlineLevel="1">
      <c r="A535" s="484"/>
      <c r="B535" s="917"/>
      <c r="C535" s="926"/>
      <c r="D535" s="922"/>
      <c r="E535" s="922"/>
      <c r="F535" s="924"/>
      <c r="G535" s="92"/>
      <c r="H535" s="396"/>
      <c r="I535" s="922"/>
      <c r="J535" s="915"/>
      <c r="K535" s="915"/>
      <c r="L535" s="915"/>
      <c r="M535" s="915"/>
      <c r="N535" s="915"/>
      <c r="O535" s="915"/>
      <c r="P535" s="915"/>
      <c r="Q535" s="484"/>
    </row>
    <row r="536" spans="1:17" s="95" customFormat="1" ht="15.75" hidden="1" customHeight="1" outlineLevel="1">
      <c r="A536" s="484"/>
      <c r="B536" s="916">
        <v>175</v>
      </c>
      <c r="C536" s="925"/>
      <c r="D536" s="921"/>
      <c r="E536" s="921" t="s">
        <v>19</v>
      </c>
      <c r="F536" s="923" t="str">
        <f>VLOOKUP(E536,$S$14:$T$18,2,0)</f>
        <v>-</v>
      </c>
      <c r="G536" s="84"/>
      <c r="H536" s="395"/>
      <c r="I536" s="921"/>
      <c r="J536" s="913">
        <f t="shared" ref="J536" si="174">SUM(K536:O538)</f>
        <v>0</v>
      </c>
      <c r="K536" s="913"/>
      <c r="L536" s="913"/>
      <c r="M536" s="913"/>
      <c r="N536" s="913"/>
      <c r="O536" s="913"/>
      <c r="P536" s="913"/>
      <c r="Q536" s="484"/>
    </row>
    <row r="537" spans="1:17" s="95" customFormat="1" ht="15.75" hidden="1" customHeight="1" outlineLevel="1">
      <c r="A537" s="484"/>
      <c r="B537" s="916"/>
      <c r="C537" s="925"/>
      <c r="D537" s="921"/>
      <c r="E537" s="921"/>
      <c r="F537" s="923"/>
      <c r="G537" s="87"/>
      <c r="H537" s="395"/>
      <c r="I537" s="921"/>
      <c r="J537" s="914"/>
      <c r="K537" s="914"/>
      <c r="L537" s="914"/>
      <c r="M537" s="914"/>
      <c r="N537" s="914"/>
      <c r="O537" s="914"/>
      <c r="P537" s="914"/>
      <c r="Q537" s="484"/>
    </row>
    <row r="538" spans="1:17" s="95" customFormat="1" ht="15.75" hidden="1" customHeight="1" outlineLevel="1">
      <c r="A538" s="484"/>
      <c r="B538" s="917"/>
      <c r="C538" s="926"/>
      <c r="D538" s="922"/>
      <c r="E538" s="922"/>
      <c r="F538" s="924"/>
      <c r="G538" s="92"/>
      <c r="H538" s="396"/>
      <c r="I538" s="922"/>
      <c r="J538" s="915"/>
      <c r="K538" s="915"/>
      <c r="L538" s="915"/>
      <c r="M538" s="915"/>
      <c r="N538" s="915"/>
      <c r="O538" s="915"/>
      <c r="P538" s="915"/>
      <c r="Q538" s="484"/>
    </row>
    <row r="539" spans="1:17" s="95" customFormat="1" ht="15.75" hidden="1" customHeight="1" outlineLevel="1">
      <c r="A539" s="484"/>
      <c r="B539" s="916">
        <v>176</v>
      </c>
      <c r="C539" s="925"/>
      <c r="D539" s="921"/>
      <c r="E539" s="921" t="s">
        <v>19</v>
      </c>
      <c r="F539" s="923" t="str">
        <f>VLOOKUP(E539,$S$14:$T$18,2,0)</f>
        <v>-</v>
      </c>
      <c r="G539" s="84"/>
      <c r="H539" s="395"/>
      <c r="I539" s="921"/>
      <c r="J539" s="913">
        <f t="shared" ref="J539" si="175">SUM(K539:O541)</f>
        <v>0</v>
      </c>
      <c r="K539" s="913"/>
      <c r="L539" s="913"/>
      <c r="M539" s="913"/>
      <c r="N539" s="913"/>
      <c r="O539" s="913"/>
      <c r="P539" s="913"/>
      <c r="Q539" s="484"/>
    </row>
    <row r="540" spans="1:17" s="95" customFormat="1" ht="15.75" hidden="1" customHeight="1" outlineLevel="1">
      <c r="A540" s="484"/>
      <c r="B540" s="916"/>
      <c r="C540" s="925"/>
      <c r="D540" s="921"/>
      <c r="E540" s="921"/>
      <c r="F540" s="923"/>
      <c r="G540" s="87"/>
      <c r="H540" s="395"/>
      <c r="I540" s="921"/>
      <c r="J540" s="914"/>
      <c r="K540" s="914"/>
      <c r="L540" s="914"/>
      <c r="M540" s="914"/>
      <c r="N540" s="914"/>
      <c r="O540" s="914"/>
      <c r="P540" s="914"/>
      <c r="Q540" s="484"/>
    </row>
    <row r="541" spans="1:17" s="95" customFormat="1" ht="15.75" hidden="1" customHeight="1" outlineLevel="1">
      <c r="A541" s="484"/>
      <c r="B541" s="917"/>
      <c r="C541" s="926"/>
      <c r="D541" s="922"/>
      <c r="E541" s="922"/>
      <c r="F541" s="924"/>
      <c r="G541" s="92"/>
      <c r="H541" s="396"/>
      <c r="I541" s="922"/>
      <c r="J541" s="915"/>
      <c r="K541" s="915"/>
      <c r="L541" s="915"/>
      <c r="M541" s="915"/>
      <c r="N541" s="915"/>
      <c r="O541" s="915"/>
      <c r="P541" s="915"/>
      <c r="Q541" s="484"/>
    </row>
    <row r="542" spans="1:17" s="95" customFormat="1" ht="15.75" hidden="1" customHeight="1" outlineLevel="1">
      <c r="A542" s="484"/>
      <c r="B542" s="916">
        <v>177</v>
      </c>
      <c r="C542" s="925"/>
      <c r="D542" s="921"/>
      <c r="E542" s="921" t="s">
        <v>19</v>
      </c>
      <c r="F542" s="923" t="str">
        <f>VLOOKUP(E542,$S$14:$T$18,2,0)</f>
        <v>-</v>
      </c>
      <c r="G542" s="84"/>
      <c r="H542" s="395"/>
      <c r="I542" s="921"/>
      <c r="J542" s="913">
        <f t="shared" ref="J542" si="176">SUM(K542:O544)</f>
        <v>0</v>
      </c>
      <c r="K542" s="913"/>
      <c r="L542" s="913"/>
      <c r="M542" s="913"/>
      <c r="N542" s="913"/>
      <c r="O542" s="913"/>
      <c r="P542" s="913"/>
      <c r="Q542" s="484"/>
    </row>
    <row r="543" spans="1:17" s="95" customFormat="1" ht="15.75" hidden="1" customHeight="1" outlineLevel="1">
      <c r="A543" s="484"/>
      <c r="B543" s="916"/>
      <c r="C543" s="925"/>
      <c r="D543" s="921"/>
      <c r="E543" s="921"/>
      <c r="F543" s="923"/>
      <c r="G543" s="87"/>
      <c r="H543" s="395"/>
      <c r="I543" s="921"/>
      <c r="J543" s="914"/>
      <c r="K543" s="914"/>
      <c r="L543" s="914"/>
      <c r="M543" s="914"/>
      <c r="N543" s="914"/>
      <c r="O543" s="914"/>
      <c r="P543" s="914"/>
      <c r="Q543" s="484"/>
    </row>
    <row r="544" spans="1:17" s="95" customFormat="1" ht="15.75" hidden="1" customHeight="1" outlineLevel="1">
      <c r="A544" s="484"/>
      <c r="B544" s="917"/>
      <c r="C544" s="926"/>
      <c r="D544" s="922"/>
      <c r="E544" s="922"/>
      <c r="F544" s="924"/>
      <c r="G544" s="92"/>
      <c r="H544" s="396"/>
      <c r="I544" s="922"/>
      <c r="J544" s="915"/>
      <c r="K544" s="915"/>
      <c r="L544" s="915"/>
      <c r="M544" s="915"/>
      <c r="N544" s="915"/>
      <c r="O544" s="915"/>
      <c r="P544" s="915"/>
      <c r="Q544" s="484"/>
    </row>
    <row r="545" spans="1:17" s="95" customFormat="1" ht="15.75" hidden="1" customHeight="1" outlineLevel="1">
      <c r="A545" s="484"/>
      <c r="B545" s="916">
        <v>178</v>
      </c>
      <c r="C545" s="925"/>
      <c r="D545" s="921"/>
      <c r="E545" s="921" t="s">
        <v>19</v>
      </c>
      <c r="F545" s="923" t="str">
        <f>VLOOKUP(E545,$S$14:$T$18,2,0)</f>
        <v>-</v>
      </c>
      <c r="G545" s="84"/>
      <c r="H545" s="395"/>
      <c r="I545" s="921"/>
      <c r="J545" s="913">
        <f t="shared" ref="J545" si="177">SUM(K545:O547)</f>
        <v>0</v>
      </c>
      <c r="K545" s="913"/>
      <c r="L545" s="913"/>
      <c r="M545" s="913"/>
      <c r="N545" s="913"/>
      <c r="O545" s="913"/>
      <c r="P545" s="913"/>
      <c r="Q545" s="484"/>
    </row>
    <row r="546" spans="1:17" s="95" customFormat="1" ht="15.75" hidden="1" customHeight="1" outlineLevel="1">
      <c r="A546" s="484"/>
      <c r="B546" s="916"/>
      <c r="C546" s="925"/>
      <c r="D546" s="921"/>
      <c r="E546" s="921"/>
      <c r="F546" s="923"/>
      <c r="G546" s="87"/>
      <c r="H546" s="395"/>
      <c r="I546" s="921"/>
      <c r="J546" s="914"/>
      <c r="K546" s="914"/>
      <c r="L546" s="914"/>
      <c r="M546" s="914"/>
      <c r="N546" s="914"/>
      <c r="O546" s="914"/>
      <c r="P546" s="914"/>
      <c r="Q546" s="484"/>
    </row>
    <row r="547" spans="1:17" s="95" customFormat="1" ht="15.75" hidden="1" customHeight="1" outlineLevel="1">
      <c r="A547" s="484"/>
      <c r="B547" s="917"/>
      <c r="C547" s="926"/>
      <c r="D547" s="922"/>
      <c r="E547" s="922"/>
      <c r="F547" s="924"/>
      <c r="G547" s="92"/>
      <c r="H547" s="396"/>
      <c r="I547" s="922"/>
      <c r="J547" s="915"/>
      <c r="K547" s="915"/>
      <c r="L547" s="915"/>
      <c r="M547" s="915"/>
      <c r="N547" s="915"/>
      <c r="O547" s="915"/>
      <c r="P547" s="915"/>
      <c r="Q547" s="484"/>
    </row>
    <row r="548" spans="1:17" s="95" customFormat="1" ht="15.75" hidden="1" customHeight="1" outlineLevel="1">
      <c r="A548" s="484"/>
      <c r="B548" s="916">
        <v>179</v>
      </c>
      <c r="C548" s="925"/>
      <c r="D548" s="921"/>
      <c r="E548" s="921" t="s">
        <v>19</v>
      </c>
      <c r="F548" s="923" t="str">
        <f>VLOOKUP(E548,$S$14:$T$18,2,0)</f>
        <v>-</v>
      </c>
      <c r="G548" s="84"/>
      <c r="H548" s="395"/>
      <c r="I548" s="921"/>
      <c r="J548" s="913">
        <f t="shared" ref="J548" si="178">SUM(K548:O550)</f>
        <v>0</v>
      </c>
      <c r="K548" s="913"/>
      <c r="L548" s="913"/>
      <c r="M548" s="913"/>
      <c r="N548" s="913"/>
      <c r="O548" s="913"/>
      <c r="P548" s="913"/>
      <c r="Q548" s="484"/>
    </row>
    <row r="549" spans="1:17" s="95" customFormat="1" ht="15.75" hidden="1" customHeight="1" outlineLevel="1">
      <c r="A549" s="484"/>
      <c r="B549" s="916"/>
      <c r="C549" s="925"/>
      <c r="D549" s="921"/>
      <c r="E549" s="921"/>
      <c r="F549" s="923"/>
      <c r="G549" s="87"/>
      <c r="H549" s="395"/>
      <c r="I549" s="921"/>
      <c r="J549" s="914"/>
      <c r="K549" s="914"/>
      <c r="L549" s="914"/>
      <c r="M549" s="914"/>
      <c r="N549" s="914"/>
      <c r="O549" s="914"/>
      <c r="P549" s="914"/>
      <c r="Q549" s="484"/>
    </row>
    <row r="550" spans="1:17" s="95" customFormat="1" ht="15.75" hidden="1" customHeight="1" outlineLevel="1">
      <c r="A550" s="484"/>
      <c r="B550" s="917"/>
      <c r="C550" s="926"/>
      <c r="D550" s="922"/>
      <c r="E550" s="922"/>
      <c r="F550" s="924"/>
      <c r="G550" s="92"/>
      <c r="H550" s="396"/>
      <c r="I550" s="922"/>
      <c r="J550" s="915"/>
      <c r="K550" s="915"/>
      <c r="L550" s="915"/>
      <c r="M550" s="915"/>
      <c r="N550" s="915"/>
      <c r="O550" s="915"/>
      <c r="P550" s="915"/>
      <c r="Q550" s="484"/>
    </row>
    <row r="551" spans="1:17" s="95" customFormat="1" ht="15.75" hidden="1" customHeight="1" outlineLevel="1">
      <c r="A551" s="484"/>
      <c r="B551" s="916">
        <v>180</v>
      </c>
      <c r="C551" s="925"/>
      <c r="D551" s="921"/>
      <c r="E551" s="921" t="s">
        <v>19</v>
      </c>
      <c r="F551" s="923" t="str">
        <f>VLOOKUP(E551,$S$14:$T$18,2,0)</f>
        <v>-</v>
      </c>
      <c r="G551" s="84"/>
      <c r="H551" s="395"/>
      <c r="I551" s="921"/>
      <c r="J551" s="913">
        <f t="shared" ref="J551" si="179">SUM(K551:O553)</f>
        <v>0</v>
      </c>
      <c r="K551" s="913"/>
      <c r="L551" s="913"/>
      <c r="M551" s="913"/>
      <c r="N551" s="913"/>
      <c r="O551" s="913"/>
      <c r="P551" s="913"/>
      <c r="Q551" s="484"/>
    </row>
    <row r="552" spans="1:17" s="95" customFormat="1" ht="15.75" hidden="1" customHeight="1" outlineLevel="1">
      <c r="A552" s="484"/>
      <c r="B552" s="916"/>
      <c r="C552" s="925"/>
      <c r="D552" s="921"/>
      <c r="E552" s="921"/>
      <c r="F552" s="923"/>
      <c r="G552" s="87"/>
      <c r="H552" s="395"/>
      <c r="I552" s="921"/>
      <c r="J552" s="914"/>
      <c r="K552" s="914"/>
      <c r="L552" s="914"/>
      <c r="M552" s="914"/>
      <c r="N552" s="914"/>
      <c r="O552" s="914"/>
      <c r="P552" s="914"/>
      <c r="Q552" s="484"/>
    </row>
    <row r="553" spans="1:17" s="95" customFormat="1" ht="15.75" hidden="1" customHeight="1" outlineLevel="1">
      <c r="A553" s="484"/>
      <c r="B553" s="917"/>
      <c r="C553" s="926"/>
      <c r="D553" s="922"/>
      <c r="E553" s="922"/>
      <c r="F553" s="924"/>
      <c r="G553" s="92"/>
      <c r="H553" s="396"/>
      <c r="I553" s="922"/>
      <c r="J553" s="915"/>
      <c r="K553" s="915"/>
      <c r="L553" s="915"/>
      <c r="M553" s="915"/>
      <c r="N553" s="915"/>
      <c r="O553" s="915"/>
      <c r="P553" s="915"/>
      <c r="Q553" s="484"/>
    </row>
    <row r="554" spans="1:17" s="95" customFormat="1" ht="15.75" hidden="1" customHeight="1" outlineLevel="1">
      <c r="A554" s="484"/>
      <c r="B554" s="916">
        <v>181</v>
      </c>
      <c r="C554" s="925"/>
      <c r="D554" s="921"/>
      <c r="E554" s="921" t="s">
        <v>19</v>
      </c>
      <c r="F554" s="923" t="str">
        <f>VLOOKUP(E554,$S$14:$T$18,2,0)</f>
        <v>-</v>
      </c>
      <c r="G554" s="84"/>
      <c r="H554" s="395"/>
      <c r="I554" s="921"/>
      <c r="J554" s="913">
        <f t="shared" ref="J554" si="180">SUM(K554:O556)</f>
        <v>0</v>
      </c>
      <c r="K554" s="913"/>
      <c r="L554" s="913"/>
      <c r="M554" s="913"/>
      <c r="N554" s="913"/>
      <c r="O554" s="913"/>
      <c r="P554" s="913"/>
      <c r="Q554" s="484"/>
    </row>
    <row r="555" spans="1:17" s="95" customFormat="1" ht="15.75" hidden="1" customHeight="1" outlineLevel="1">
      <c r="A555" s="484"/>
      <c r="B555" s="916"/>
      <c r="C555" s="925"/>
      <c r="D555" s="921"/>
      <c r="E555" s="921"/>
      <c r="F555" s="923"/>
      <c r="G555" s="87"/>
      <c r="H555" s="395"/>
      <c r="I555" s="921"/>
      <c r="J555" s="914"/>
      <c r="K555" s="914"/>
      <c r="L555" s="914"/>
      <c r="M555" s="914"/>
      <c r="N555" s="914"/>
      <c r="O555" s="914"/>
      <c r="P555" s="914"/>
      <c r="Q555" s="484"/>
    </row>
    <row r="556" spans="1:17" s="95" customFormat="1" ht="15.75" hidden="1" customHeight="1" outlineLevel="1">
      <c r="A556" s="484"/>
      <c r="B556" s="917"/>
      <c r="C556" s="926"/>
      <c r="D556" s="922"/>
      <c r="E556" s="922"/>
      <c r="F556" s="924"/>
      <c r="G556" s="92"/>
      <c r="H556" s="396"/>
      <c r="I556" s="922"/>
      <c r="J556" s="915"/>
      <c r="K556" s="915"/>
      <c r="L556" s="915"/>
      <c r="M556" s="915"/>
      <c r="N556" s="915"/>
      <c r="O556" s="915"/>
      <c r="P556" s="915"/>
      <c r="Q556" s="484"/>
    </row>
    <row r="557" spans="1:17" s="95" customFormat="1" ht="15.75" hidden="1" customHeight="1" outlineLevel="1">
      <c r="A557" s="484"/>
      <c r="B557" s="916">
        <v>182</v>
      </c>
      <c r="C557" s="925"/>
      <c r="D557" s="921"/>
      <c r="E557" s="921" t="s">
        <v>19</v>
      </c>
      <c r="F557" s="923" t="str">
        <f>VLOOKUP(E557,$S$14:$T$18,2,0)</f>
        <v>-</v>
      </c>
      <c r="G557" s="84"/>
      <c r="H557" s="395"/>
      <c r="I557" s="921"/>
      <c r="J557" s="913">
        <f t="shared" ref="J557" si="181">SUM(K557:O559)</f>
        <v>0</v>
      </c>
      <c r="K557" s="913"/>
      <c r="L557" s="913"/>
      <c r="M557" s="913"/>
      <c r="N557" s="913"/>
      <c r="O557" s="913"/>
      <c r="P557" s="913"/>
      <c r="Q557" s="484"/>
    </row>
    <row r="558" spans="1:17" s="95" customFormat="1" ht="15.75" hidden="1" customHeight="1" outlineLevel="1">
      <c r="A558" s="484"/>
      <c r="B558" s="916"/>
      <c r="C558" s="925"/>
      <c r="D558" s="921"/>
      <c r="E558" s="921"/>
      <c r="F558" s="923"/>
      <c r="G558" s="87"/>
      <c r="H558" s="395"/>
      <c r="I558" s="921"/>
      <c r="J558" s="914"/>
      <c r="K558" s="914"/>
      <c r="L558" s="914"/>
      <c r="M558" s="914"/>
      <c r="N558" s="914"/>
      <c r="O558" s="914"/>
      <c r="P558" s="914"/>
      <c r="Q558" s="484"/>
    </row>
    <row r="559" spans="1:17" s="95" customFormat="1" ht="15.75" hidden="1" customHeight="1" outlineLevel="1">
      <c r="A559" s="484"/>
      <c r="B559" s="917"/>
      <c r="C559" s="926"/>
      <c r="D559" s="922"/>
      <c r="E559" s="922"/>
      <c r="F559" s="924"/>
      <c r="G559" s="92"/>
      <c r="H559" s="396"/>
      <c r="I559" s="922"/>
      <c r="J559" s="915"/>
      <c r="K559" s="915"/>
      <c r="L559" s="915"/>
      <c r="M559" s="915"/>
      <c r="N559" s="915"/>
      <c r="O559" s="915"/>
      <c r="P559" s="915"/>
      <c r="Q559" s="484"/>
    </row>
    <row r="560" spans="1:17" s="95" customFormat="1" ht="15.75" hidden="1" customHeight="1" outlineLevel="1">
      <c r="A560" s="484"/>
      <c r="B560" s="916">
        <v>183</v>
      </c>
      <c r="C560" s="925"/>
      <c r="D560" s="921"/>
      <c r="E560" s="921" t="s">
        <v>19</v>
      </c>
      <c r="F560" s="923" t="str">
        <f>VLOOKUP(E560,$S$14:$T$18,2,0)</f>
        <v>-</v>
      </c>
      <c r="G560" s="84"/>
      <c r="H560" s="395"/>
      <c r="I560" s="921"/>
      <c r="J560" s="913">
        <f t="shared" ref="J560" si="182">SUM(K560:O562)</f>
        <v>0</v>
      </c>
      <c r="K560" s="913"/>
      <c r="L560" s="913"/>
      <c r="M560" s="913"/>
      <c r="N560" s="913"/>
      <c r="O560" s="913"/>
      <c r="P560" s="913"/>
      <c r="Q560" s="484"/>
    </row>
    <row r="561" spans="1:17" s="95" customFormat="1" ht="15.75" hidden="1" customHeight="1" outlineLevel="1">
      <c r="A561" s="484"/>
      <c r="B561" s="916"/>
      <c r="C561" s="925"/>
      <c r="D561" s="921"/>
      <c r="E561" s="921"/>
      <c r="F561" s="923"/>
      <c r="G561" s="87"/>
      <c r="H561" s="395"/>
      <c r="I561" s="921"/>
      <c r="J561" s="914"/>
      <c r="K561" s="914"/>
      <c r="L561" s="914"/>
      <c r="M561" s="914"/>
      <c r="N561" s="914"/>
      <c r="O561" s="914"/>
      <c r="P561" s="914"/>
      <c r="Q561" s="484"/>
    </row>
    <row r="562" spans="1:17" s="95" customFormat="1" ht="15.75" hidden="1" customHeight="1" outlineLevel="1">
      <c r="A562" s="484"/>
      <c r="B562" s="917"/>
      <c r="C562" s="926"/>
      <c r="D562" s="922"/>
      <c r="E562" s="922"/>
      <c r="F562" s="924"/>
      <c r="G562" s="92"/>
      <c r="H562" s="396"/>
      <c r="I562" s="922"/>
      <c r="J562" s="915"/>
      <c r="K562" s="915"/>
      <c r="L562" s="915"/>
      <c r="M562" s="915"/>
      <c r="N562" s="915"/>
      <c r="O562" s="915"/>
      <c r="P562" s="915"/>
      <c r="Q562" s="484"/>
    </row>
    <row r="563" spans="1:17" s="95" customFormat="1" ht="15.75" hidden="1" customHeight="1" outlineLevel="1">
      <c r="A563" s="484"/>
      <c r="B563" s="916">
        <v>184</v>
      </c>
      <c r="C563" s="925"/>
      <c r="D563" s="921"/>
      <c r="E563" s="921" t="s">
        <v>19</v>
      </c>
      <c r="F563" s="923" t="str">
        <f>VLOOKUP(E563,$S$14:$T$18,2,0)</f>
        <v>-</v>
      </c>
      <c r="G563" s="84"/>
      <c r="H563" s="395"/>
      <c r="I563" s="921"/>
      <c r="J563" s="913">
        <f t="shared" ref="J563" si="183">SUM(K563:O565)</f>
        <v>0</v>
      </c>
      <c r="K563" s="913"/>
      <c r="L563" s="913"/>
      <c r="M563" s="913"/>
      <c r="N563" s="913"/>
      <c r="O563" s="913"/>
      <c r="P563" s="913"/>
      <c r="Q563" s="484"/>
    </row>
    <row r="564" spans="1:17" s="95" customFormat="1" ht="15.75" hidden="1" customHeight="1" outlineLevel="1">
      <c r="A564" s="484"/>
      <c r="B564" s="916"/>
      <c r="C564" s="925"/>
      <c r="D564" s="921"/>
      <c r="E564" s="921"/>
      <c r="F564" s="923"/>
      <c r="G564" s="87"/>
      <c r="H564" s="395"/>
      <c r="I564" s="921"/>
      <c r="J564" s="914"/>
      <c r="K564" s="914"/>
      <c r="L564" s="914"/>
      <c r="M564" s="914"/>
      <c r="N564" s="914"/>
      <c r="O564" s="914"/>
      <c r="P564" s="914"/>
      <c r="Q564" s="484"/>
    </row>
    <row r="565" spans="1:17" s="95" customFormat="1" ht="15.75" hidden="1" customHeight="1" outlineLevel="1">
      <c r="A565" s="484"/>
      <c r="B565" s="917"/>
      <c r="C565" s="926"/>
      <c r="D565" s="922"/>
      <c r="E565" s="922"/>
      <c r="F565" s="924"/>
      <c r="G565" s="92"/>
      <c r="H565" s="396"/>
      <c r="I565" s="922"/>
      <c r="J565" s="915"/>
      <c r="K565" s="915"/>
      <c r="L565" s="915"/>
      <c r="M565" s="915"/>
      <c r="N565" s="915"/>
      <c r="O565" s="915"/>
      <c r="P565" s="915"/>
      <c r="Q565" s="484"/>
    </row>
    <row r="566" spans="1:17" s="95" customFormat="1" ht="15.75" hidden="1" customHeight="1" outlineLevel="1">
      <c r="A566" s="484"/>
      <c r="B566" s="916">
        <v>185</v>
      </c>
      <c r="C566" s="925"/>
      <c r="D566" s="921"/>
      <c r="E566" s="921" t="s">
        <v>19</v>
      </c>
      <c r="F566" s="923" t="str">
        <f>VLOOKUP(E566,$S$14:$T$18,2,0)</f>
        <v>-</v>
      </c>
      <c r="G566" s="84"/>
      <c r="H566" s="395"/>
      <c r="I566" s="921"/>
      <c r="J566" s="913">
        <f t="shared" ref="J566" si="184">SUM(K566:O568)</f>
        <v>0</v>
      </c>
      <c r="K566" s="913"/>
      <c r="L566" s="913"/>
      <c r="M566" s="913"/>
      <c r="N566" s="913"/>
      <c r="O566" s="913"/>
      <c r="P566" s="913"/>
      <c r="Q566" s="484"/>
    </row>
    <row r="567" spans="1:17" s="95" customFormat="1" ht="15.75" hidden="1" customHeight="1" outlineLevel="1">
      <c r="A567" s="484"/>
      <c r="B567" s="916"/>
      <c r="C567" s="925"/>
      <c r="D567" s="921"/>
      <c r="E567" s="921"/>
      <c r="F567" s="923"/>
      <c r="G567" s="87"/>
      <c r="H567" s="395"/>
      <c r="I567" s="921"/>
      <c r="J567" s="914"/>
      <c r="K567" s="914"/>
      <c r="L567" s="914"/>
      <c r="M567" s="914"/>
      <c r="N567" s="914"/>
      <c r="O567" s="914"/>
      <c r="P567" s="914"/>
      <c r="Q567" s="484"/>
    </row>
    <row r="568" spans="1:17" s="95" customFormat="1" ht="15.75" hidden="1" customHeight="1" outlineLevel="1">
      <c r="A568" s="484"/>
      <c r="B568" s="917"/>
      <c r="C568" s="926"/>
      <c r="D568" s="922"/>
      <c r="E568" s="922"/>
      <c r="F568" s="924"/>
      <c r="G568" s="92"/>
      <c r="H568" s="396"/>
      <c r="I568" s="922"/>
      <c r="J568" s="915"/>
      <c r="K568" s="915"/>
      <c r="L568" s="915"/>
      <c r="M568" s="915"/>
      <c r="N568" s="915"/>
      <c r="O568" s="915"/>
      <c r="P568" s="915"/>
      <c r="Q568" s="484"/>
    </row>
    <row r="569" spans="1:17" s="95" customFormat="1" ht="15.75" hidden="1" customHeight="1" outlineLevel="1">
      <c r="A569" s="484"/>
      <c r="B569" s="916">
        <v>186</v>
      </c>
      <c r="C569" s="925"/>
      <c r="D569" s="921"/>
      <c r="E569" s="921" t="s">
        <v>19</v>
      </c>
      <c r="F569" s="923" t="str">
        <f>VLOOKUP(E569,$S$14:$T$18,2,0)</f>
        <v>-</v>
      </c>
      <c r="G569" s="84"/>
      <c r="H569" s="395"/>
      <c r="I569" s="921"/>
      <c r="J569" s="913">
        <f t="shared" ref="J569" si="185">SUM(K569:O571)</f>
        <v>0</v>
      </c>
      <c r="K569" s="913"/>
      <c r="L569" s="913"/>
      <c r="M569" s="913"/>
      <c r="N569" s="913"/>
      <c r="O569" s="913"/>
      <c r="P569" s="913"/>
      <c r="Q569" s="484"/>
    </row>
    <row r="570" spans="1:17" s="95" customFormat="1" ht="15.75" hidden="1" customHeight="1" outlineLevel="1">
      <c r="A570" s="484"/>
      <c r="B570" s="916"/>
      <c r="C570" s="925"/>
      <c r="D570" s="921"/>
      <c r="E570" s="921"/>
      <c r="F570" s="923"/>
      <c r="G570" s="87"/>
      <c r="H570" s="395"/>
      <c r="I570" s="921"/>
      <c r="J570" s="914"/>
      <c r="K570" s="914"/>
      <c r="L570" s="914"/>
      <c r="M570" s="914"/>
      <c r="N570" s="914"/>
      <c r="O570" s="914"/>
      <c r="P570" s="914"/>
      <c r="Q570" s="484"/>
    </row>
    <row r="571" spans="1:17" s="95" customFormat="1" ht="15.75" hidden="1" customHeight="1" outlineLevel="1">
      <c r="A571" s="484"/>
      <c r="B571" s="917"/>
      <c r="C571" s="926"/>
      <c r="D571" s="922"/>
      <c r="E571" s="922"/>
      <c r="F571" s="924"/>
      <c r="G571" s="92"/>
      <c r="H571" s="396"/>
      <c r="I571" s="922"/>
      <c r="J571" s="915"/>
      <c r="K571" s="915"/>
      <c r="L571" s="915"/>
      <c r="M571" s="915"/>
      <c r="N571" s="915"/>
      <c r="O571" s="915"/>
      <c r="P571" s="915"/>
      <c r="Q571" s="484"/>
    </row>
    <row r="572" spans="1:17" s="95" customFormat="1" ht="15.75" hidden="1" customHeight="1" outlineLevel="1">
      <c r="A572" s="484"/>
      <c r="B572" s="916">
        <v>187</v>
      </c>
      <c r="C572" s="925"/>
      <c r="D572" s="921"/>
      <c r="E572" s="921" t="s">
        <v>19</v>
      </c>
      <c r="F572" s="923" t="str">
        <f>VLOOKUP(E572,$S$14:$T$18,2,0)</f>
        <v>-</v>
      </c>
      <c r="G572" s="84"/>
      <c r="H572" s="395"/>
      <c r="I572" s="921"/>
      <c r="J572" s="913">
        <f t="shared" ref="J572" si="186">SUM(K572:O574)</f>
        <v>0</v>
      </c>
      <c r="K572" s="913"/>
      <c r="L572" s="913"/>
      <c r="M572" s="913"/>
      <c r="N572" s="913"/>
      <c r="O572" s="913"/>
      <c r="P572" s="913"/>
      <c r="Q572" s="484"/>
    </row>
    <row r="573" spans="1:17" s="95" customFormat="1" ht="15.75" hidden="1" customHeight="1" outlineLevel="1">
      <c r="A573" s="484"/>
      <c r="B573" s="916"/>
      <c r="C573" s="925"/>
      <c r="D573" s="921"/>
      <c r="E573" s="921"/>
      <c r="F573" s="923"/>
      <c r="G573" s="87"/>
      <c r="H573" s="395"/>
      <c r="I573" s="921"/>
      <c r="J573" s="914"/>
      <c r="K573" s="914"/>
      <c r="L573" s="914"/>
      <c r="M573" s="914"/>
      <c r="N573" s="914"/>
      <c r="O573" s="914"/>
      <c r="P573" s="914"/>
      <c r="Q573" s="484"/>
    </row>
    <row r="574" spans="1:17" s="95" customFormat="1" ht="15.75" hidden="1" customHeight="1" outlineLevel="1">
      <c r="A574" s="484"/>
      <c r="B574" s="917"/>
      <c r="C574" s="926"/>
      <c r="D574" s="922"/>
      <c r="E574" s="922"/>
      <c r="F574" s="924"/>
      <c r="G574" s="92"/>
      <c r="H574" s="396"/>
      <c r="I574" s="922"/>
      <c r="J574" s="915"/>
      <c r="K574" s="915"/>
      <c r="L574" s="915"/>
      <c r="M574" s="915"/>
      <c r="N574" s="915"/>
      <c r="O574" s="915"/>
      <c r="P574" s="915"/>
      <c r="Q574" s="484"/>
    </row>
    <row r="575" spans="1:17" s="95" customFormat="1" ht="15.75" hidden="1" customHeight="1" outlineLevel="1">
      <c r="A575" s="484"/>
      <c r="B575" s="916">
        <v>188</v>
      </c>
      <c r="C575" s="925"/>
      <c r="D575" s="921"/>
      <c r="E575" s="921" t="s">
        <v>19</v>
      </c>
      <c r="F575" s="923" t="str">
        <f>VLOOKUP(E575,$S$14:$T$18,2,0)</f>
        <v>-</v>
      </c>
      <c r="G575" s="84"/>
      <c r="H575" s="395"/>
      <c r="I575" s="921"/>
      <c r="J575" s="913">
        <f t="shared" ref="J575" si="187">SUM(K575:O577)</f>
        <v>0</v>
      </c>
      <c r="K575" s="913"/>
      <c r="L575" s="913"/>
      <c r="M575" s="913"/>
      <c r="N575" s="913"/>
      <c r="O575" s="913"/>
      <c r="P575" s="913"/>
      <c r="Q575" s="484"/>
    </row>
    <row r="576" spans="1:17" s="95" customFormat="1" ht="15.75" hidden="1" customHeight="1" outlineLevel="1">
      <c r="A576" s="484"/>
      <c r="B576" s="916"/>
      <c r="C576" s="925"/>
      <c r="D576" s="921"/>
      <c r="E576" s="921"/>
      <c r="F576" s="923"/>
      <c r="G576" s="87"/>
      <c r="H576" s="395"/>
      <c r="I576" s="921"/>
      <c r="J576" s="914"/>
      <c r="K576" s="914"/>
      <c r="L576" s="914"/>
      <c r="M576" s="914"/>
      <c r="N576" s="914"/>
      <c r="O576" s="914"/>
      <c r="P576" s="914"/>
      <c r="Q576" s="484"/>
    </row>
    <row r="577" spans="1:17" s="95" customFormat="1" ht="15.75" hidden="1" customHeight="1" outlineLevel="1">
      <c r="A577" s="484"/>
      <c r="B577" s="917"/>
      <c r="C577" s="926"/>
      <c r="D577" s="922"/>
      <c r="E577" s="922"/>
      <c r="F577" s="924"/>
      <c r="G577" s="92"/>
      <c r="H577" s="396"/>
      <c r="I577" s="922"/>
      <c r="J577" s="915"/>
      <c r="K577" s="915"/>
      <c r="L577" s="915"/>
      <c r="M577" s="915"/>
      <c r="N577" s="915"/>
      <c r="O577" s="915"/>
      <c r="P577" s="915"/>
      <c r="Q577" s="484"/>
    </row>
    <row r="578" spans="1:17" s="95" customFormat="1" ht="15.75" hidden="1" customHeight="1" outlineLevel="1">
      <c r="A578" s="484"/>
      <c r="B578" s="916">
        <v>189</v>
      </c>
      <c r="C578" s="925"/>
      <c r="D578" s="921"/>
      <c r="E578" s="921" t="s">
        <v>19</v>
      </c>
      <c r="F578" s="923" t="str">
        <f>VLOOKUP(E578,$S$14:$T$18,2,0)</f>
        <v>-</v>
      </c>
      <c r="G578" s="84"/>
      <c r="H578" s="395"/>
      <c r="I578" s="921"/>
      <c r="J578" s="913">
        <f t="shared" ref="J578" si="188">SUM(K578:O580)</f>
        <v>0</v>
      </c>
      <c r="K578" s="913"/>
      <c r="L578" s="913"/>
      <c r="M578" s="913"/>
      <c r="N578" s="913"/>
      <c r="O578" s="913"/>
      <c r="P578" s="913"/>
      <c r="Q578" s="484"/>
    </row>
    <row r="579" spans="1:17" s="95" customFormat="1" ht="15.75" hidden="1" customHeight="1" outlineLevel="1">
      <c r="A579" s="484"/>
      <c r="B579" s="916"/>
      <c r="C579" s="925"/>
      <c r="D579" s="921"/>
      <c r="E579" s="921"/>
      <c r="F579" s="923"/>
      <c r="G579" s="87"/>
      <c r="H579" s="395"/>
      <c r="I579" s="921"/>
      <c r="J579" s="914"/>
      <c r="K579" s="914"/>
      <c r="L579" s="914"/>
      <c r="M579" s="914"/>
      <c r="N579" s="914"/>
      <c r="O579" s="914"/>
      <c r="P579" s="914"/>
      <c r="Q579" s="484"/>
    </row>
    <row r="580" spans="1:17" s="95" customFormat="1" ht="15.75" hidden="1" customHeight="1" outlineLevel="1">
      <c r="A580" s="484"/>
      <c r="B580" s="917"/>
      <c r="C580" s="926"/>
      <c r="D580" s="922"/>
      <c r="E580" s="922"/>
      <c r="F580" s="924"/>
      <c r="G580" s="92"/>
      <c r="H580" s="396"/>
      <c r="I580" s="922"/>
      <c r="J580" s="915"/>
      <c r="K580" s="915"/>
      <c r="L580" s="915"/>
      <c r="M580" s="915"/>
      <c r="N580" s="915"/>
      <c r="O580" s="915"/>
      <c r="P580" s="915"/>
      <c r="Q580" s="484"/>
    </row>
    <row r="581" spans="1:17" s="95" customFormat="1" ht="15.75" hidden="1" customHeight="1" outlineLevel="1">
      <c r="A581" s="484"/>
      <c r="B581" s="916">
        <v>190</v>
      </c>
      <c r="C581" s="925"/>
      <c r="D581" s="921"/>
      <c r="E581" s="921" t="s">
        <v>19</v>
      </c>
      <c r="F581" s="923" t="str">
        <f>VLOOKUP(E581,$S$14:$T$18,2,0)</f>
        <v>-</v>
      </c>
      <c r="G581" s="84"/>
      <c r="H581" s="395"/>
      <c r="I581" s="921"/>
      <c r="J581" s="913">
        <f t="shared" ref="J581" si="189">SUM(K581:O583)</f>
        <v>0</v>
      </c>
      <c r="K581" s="913"/>
      <c r="L581" s="913"/>
      <c r="M581" s="913"/>
      <c r="N581" s="913"/>
      <c r="O581" s="913"/>
      <c r="P581" s="913"/>
      <c r="Q581" s="484"/>
    </row>
    <row r="582" spans="1:17" s="95" customFormat="1" ht="15.75" hidden="1" customHeight="1" outlineLevel="1">
      <c r="A582" s="484"/>
      <c r="B582" s="916"/>
      <c r="C582" s="925"/>
      <c r="D582" s="921"/>
      <c r="E582" s="921"/>
      <c r="F582" s="923"/>
      <c r="G582" s="87"/>
      <c r="H582" s="395"/>
      <c r="I582" s="921"/>
      <c r="J582" s="914"/>
      <c r="K582" s="914"/>
      <c r="L582" s="914"/>
      <c r="M582" s="914"/>
      <c r="N582" s="914"/>
      <c r="O582" s="914"/>
      <c r="P582" s="914"/>
      <c r="Q582" s="484"/>
    </row>
    <row r="583" spans="1:17" s="95" customFormat="1" ht="15.75" hidden="1" customHeight="1" outlineLevel="1">
      <c r="A583" s="484"/>
      <c r="B583" s="917"/>
      <c r="C583" s="926"/>
      <c r="D583" s="922"/>
      <c r="E583" s="922"/>
      <c r="F583" s="924"/>
      <c r="G583" s="92"/>
      <c r="H583" s="396"/>
      <c r="I583" s="922"/>
      <c r="J583" s="915"/>
      <c r="K583" s="915"/>
      <c r="L583" s="915"/>
      <c r="M583" s="915"/>
      <c r="N583" s="915"/>
      <c r="O583" s="915"/>
      <c r="P583" s="915"/>
      <c r="Q583" s="484"/>
    </row>
    <row r="584" spans="1:17" s="95" customFormat="1" ht="15.75" hidden="1" customHeight="1" outlineLevel="1">
      <c r="A584" s="484"/>
      <c r="B584" s="916">
        <v>191</v>
      </c>
      <c r="C584" s="925"/>
      <c r="D584" s="921"/>
      <c r="E584" s="921" t="s">
        <v>19</v>
      </c>
      <c r="F584" s="923" t="str">
        <f>VLOOKUP(E584,$S$14:$T$18,2,0)</f>
        <v>-</v>
      </c>
      <c r="G584" s="84"/>
      <c r="H584" s="395"/>
      <c r="I584" s="921"/>
      <c r="J584" s="913">
        <f t="shared" ref="J584" si="190">SUM(K584:O586)</f>
        <v>0</v>
      </c>
      <c r="K584" s="913"/>
      <c r="L584" s="913"/>
      <c r="M584" s="913"/>
      <c r="N584" s="913"/>
      <c r="O584" s="913"/>
      <c r="P584" s="913"/>
      <c r="Q584" s="484"/>
    </row>
    <row r="585" spans="1:17" s="95" customFormat="1" ht="15.75" hidden="1" customHeight="1" outlineLevel="1">
      <c r="A585" s="484"/>
      <c r="B585" s="916"/>
      <c r="C585" s="925"/>
      <c r="D585" s="921"/>
      <c r="E585" s="921"/>
      <c r="F585" s="923"/>
      <c r="G585" s="87"/>
      <c r="H585" s="395"/>
      <c r="I585" s="921"/>
      <c r="J585" s="914"/>
      <c r="K585" s="914"/>
      <c r="L585" s="914"/>
      <c r="M585" s="914"/>
      <c r="N585" s="914"/>
      <c r="O585" s="914"/>
      <c r="P585" s="914"/>
      <c r="Q585" s="484"/>
    </row>
    <row r="586" spans="1:17" s="95" customFormat="1" ht="15.75" hidden="1" customHeight="1" outlineLevel="1">
      <c r="A586" s="484"/>
      <c r="B586" s="917"/>
      <c r="C586" s="926"/>
      <c r="D586" s="922"/>
      <c r="E586" s="922"/>
      <c r="F586" s="924"/>
      <c r="G586" s="92"/>
      <c r="H586" s="396"/>
      <c r="I586" s="922"/>
      <c r="J586" s="915"/>
      <c r="K586" s="915"/>
      <c r="L586" s="915"/>
      <c r="M586" s="915"/>
      <c r="N586" s="915"/>
      <c r="O586" s="915"/>
      <c r="P586" s="915"/>
      <c r="Q586" s="484"/>
    </row>
    <row r="587" spans="1:17" s="95" customFormat="1" ht="15.75" hidden="1" customHeight="1" outlineLevel="1">
      <c r="A587" s="484"/>
      <c r="B587" s="916">
        <v>192</v>
      </c>
      <c r="C587" s="925"/>
      <c r="D587" s="921"/>
      <c r="E587" s="921" t="s">
        <v>19</v>
      </c>
      <c r="F587" s="923" t="str">
        <f>VLOOKUP(E587,$S$14:$T$18,2,0)</f>
        <v>-</v>
      </c>
      <c r="G587" s="84"/>
      <c r="H587" s="395"/>
      <c r="I587" s="921"/>
      <c r="J587" s="913">
        <f t="shared" ref="J587" si="191">SUM(K587:O589)</f>
        <v>0</v>
      </c>
      <c r="K587" s="913"/>
      <c r="L587" s="913"/>
      <c r="M587" s="913"/>
      <c r="N587" s="913"/>
      <c r="O587" s="913"/>
      <c r="P587" s="913"/>
      <c r="Q587" s="484"/>
    </row>
    <row r="588" spans="1:17" s="95" customFormat="1" ht="15.75" hidden="1" customHeight="1" outlineLevel="1">
      <c r="A588" s="484"/>
      <c r="B588" s="916"/>
      <c r="C588" s="925"/>
      <c r="D588" s="921"/>
      <c r="E588" s="921"/>
      <c r="F588" s="923"/>
      <c r="G588" s="87"/>
      <c r="H588" s="395"/>
      <c r="I588" s="921"/>
      <c r="J588" s="914"/>
      <c r="K588" s="914"/>
      <c r="L588" s="914"/>
      <c r="M588" s="914"/>
      <c r="N588" s="914"/>
      <c r="O588" s="914"/>
      <c r="P588" s="914"/>
      <c r="Q588" s="484"/>
    </row>
    <row r="589" spans="1:17" s="95" customFormat="1" ht="15.75" hidden="1" customHeight="1" outlineLevel="1">
      <c r="A589" s="484"/>
      <c r="B589" s="917"/>
      <c r="C589" s="926"/>
      <c r="D589" s="922"/>
      <c r="E589" s="922"/>
      <c r="F589" s="924"/>
      <c r="G589" s="92"/>
      <c r="H589" s="396"/>
      <c r="I589" s="922"/>
      <c r="J589" s="915"/>
      <c r="K589" s="915"/>
      <c r="L589" s="915"/>
      <c r="M589" s="915"/>
      <c r="N589" s="915"/>
      <c r="O589" s="915"/>
      <c r="P589" s="915"/>
      <c r="Q589" s="484"/>
    </row>
    <row r="590" spans="1:17" s="95" customFormat="1" ht="15.75" hidden="1" customHeight="1" outlineLevel="1">
      <c r="A590" s="484"/>
      <c r="B590" s="916">
        <v>193</v>
      </c>
      <c r="C590" s="925"/>
      <c r="D590" s="921"/>
      <c r="E590" s="921" t="s">
        <v>19</v>
      </c>
      <c r="F590" s="923" t="str">
        <f>VLOOKUP(E590,$S$14:$T$18,2,0)</f>
        <v>-</v>
      </c>
      <c r="G590" s="84"/>
      <c r="H590" s="395"/>
      <c r="I590" s="921"/>
      <c r="J590" s="913">
        <f t="shared" ref="J590" si="192">SUM(K590:O592)</f>
        <v>0</v>
      </c>
      <c r="K590" s="913"/>
      <c r="L590" s="913"/>
      <c r="M590" s="913"/>
      <c r="N590" s="913"/>
      <c r="O590" s="913"/>
      <c r="P590" s="913"/>
      <c r="Q590" s="484"/>
    </row>
    <row r="591" spans="1:17" s="95" customFormat="1" ht="15.75" hidden="1" customHeight="1" outlineLevel="1">
      <c r="A591" s="484"/>
      <c r="B591" s="916"/>
      <c r="C591" s="925"/>
      <c r="D591" s="921"/>
      <c r="E591" s="921"/>
      <c r="F591" s="923"/>
      <c r="G591" s="87"/>
      <c r="H591" s="395"/>
      <c r="I591" s="921"/>
      <c r="J591" s="914"/>
      <c r="K591" s="914"/>
      <c r="L591" s="914"/>
      <c r="M591" s="914"/>
      <c r="N591" s="914"/>
      <c r="O591" s="914"/>
      <c r="P591" s="914"/>
      <c r="Q591" s="484"/>
    </row>
    <row r="592" spans="1:17" s="95" customFormat="1" ht="15.75" hidden="1" customHeight="1" outlineLevel="1">
      <c r="A592" s="484"/>
      <c r="B592" s="917"/>
      <c r="C592" s="926"/>
      <c r="D592" s="922"/>
      <c r="E592" s="922"/>
      <c r="F592" s="924"/>
      <c r="G592" s="92"/>
      <c r="H592" s="396"/>
      <c r="I592" s="922"/>
      <c r="J592" s="915"/>
      <c r="K592" s="915"/>
      <c r="L592" s="915"/>
      <c r="M592" s="915"/>
      <c r="N592" s="915"/>
      <c r="O592" s="915"/>
      <c r="P592" s="915"/>
      <c r="Q592" s="484"/>
    </row>
    <row r="593" spans="1:17" s="95" customFormat="1" ht="15.75" hidden="1" customHeight="1" outlineLevel="1">
      <c r="A593" s="484"/>
      <c r="B593" s="916">
        <v>194</v>
      </c>
      <c r="C593" s="925"/>
      <c r="D593" s="921"/>
      <c r="E593" s="921" t="s">
        <v>19</v>
      </c>
      <c r="F593" s="923" t="str">
        <f>VLOOKUP(E593,$S$14:$T$18,2,0)</f>
        <v>-</v>
      </c>
      <c r="G593" s="84"/>
      <c r="H593" s="395"/>
      <c r="I593" s="921"/>
      <c r="J593" s="913">
        <f t="shared" ref="J593" si="193">SUM(K593:O595)</f>
        <v>0</v>
      </c>
      <c r="K593" s="913"/>
      <c r="L593" s="913"/>
      <c r="M593" s="913"/>
      <c r="N593" s="913"/>
      <c r="O593" s="913"/>
      <c r="P593" s="913"/>
      <c r="Q593" s="484"/>
    </row>
    <row r="594" spans="1:17" s="95" customFormat="1" ht="15.75" hidden="1" customHeight="1" outlineLevel="1">
      <c r="A594" s="484"/>
      <c r="B594" s="916"/>
      <c r="C594" s="925"/>
      <c r="D594" s="921"/>
      <c r="E594" s="921"/>
      <c r="F594" s="923"/>
      <c r="G594" s="87"/>
      <c r="H594" s="395"/>
      <c r="I594" s="921"/>
      <c r="J594" s="914"/>
      <c r="K594" s="914"/>
      <c r="L594" s="914"/>
      <c r="M594" s="914"/>
      <c r="N594" s="914"/>
      <c r="O594" s="914"/>
      <c r="P594" s="914"/>
      <c r="Q594" s="484"/>
    </row>
    <row r="595" spans="1:17" s="95" customFormat="1" ht="15.75" hidden="1" customHeight="1" outlineLevel="1">
      <c r="A595" s="484"/>
      <c r="B595" s="917"/>
      <c r="C595" s="926"/>
      <c r="D595" s="922"/>
      <c r="E595" s="922"/>
      <c r="F595" s="924"/>
      <c r="G595" s="92"/>
      <c r="H595" s="396"/>
      <c r="I595" s="922"/>
      <c r="J595" s="915"/>
      <c r="K595" s="915"/>
      <c r="L595" s="915"/>
      <c r="M595" s="915"/>
      <c r="N595" s="915"/>
      <c r="O595" s="915"/>
      <c r="P595" s="915"/>
      <c r="Q595" s="484"/>
    </row>
    <row r="596" spans="1:17" s="95" customFormat="1" ht="15.75" hidden="1" customHeight="1" outlineLevel="1">
      <c r="A596" s="484"/>
      <c r="B596" s="916">
        <v>195</v>
      </c>
      <c r="C596" s="925"/>
      <c r="D596" s="921"/>
      <c r="E596" s="921" t="s">
        <v>19</v>
      </c>
      <c r="F596" s="923" t="str">
        <f>VLOOKUP(E596,$S$14:$T$18,2,0)</f>
        <v>-</v>
      </c>
      <c r="G596" s="84"/>
      <c r="H596" s="395"/>
      <c r="I596" s="921"/>
      <c r="J596" s="913">
        <f t="shared" ref="J596" si="194">SUM(K596:O598)</f>
        <v>0</v>
      </c>
      <c r="K596" s="913"/>
      <c r="L596" s="913"/>
      <c r="M596" s="913"/>
      <c r="N596" s="913"/>
      <c r="O596" s="913"/>
      <c r="P596" s="913"/>
      <c r="Q596" s="484"/>
    </row>
    <row r="597" spans="1:17" s="95" customFormat="1" ht="15.75" hidden="1" customHeight="1" outlineLevel="1">
      <c r="A597" s="484"/>
      <c r="B597" s="916"/>
      <c r="C597" s="925"/>
      <c r="D597" s="921"/>
      <c r="E597" s="921"/>
      <c r="F597" s="923"/>
      <c r="G597" s="87"/>
      <c r="H597" s="395"/>
      <c r="I597" s="921"/>
      <c r="J597" s="914"/>
      <c r="K597" s="914"/>
      <c r="L597" s="914"/>
      <c r="M597" s="914"/>
      <c r="N597" s="914"/>
      <c r="O597" s="914"/>
      <c r="P597" s="914"/>
      <c r="Q597" s="484"/>
    </row>
    <row r="598" spans="1:17" s="95" customFormat="1" ht="15.75" hidden="1" customHeight="1" outlineLevel="1">
      <c r="A598" s="484"/>
      <c r="B598" s="917"/>
      <c r="C598" s="926"/>
      <c r="D598" s="922"/>
      <c r="E598" s="922"/>
      <c r="F598" s="924"/>
      <c r="G598" s="92"/>
      <c r="H598" s="396"/>
      <c r="I598" s="922"/>
      <c r="J598" s="915"/>
      <c r="K598" s="915"/>
      <c r="L598" s="915"/>
      <c r="M598" s="915"/>
      <c r="N598" s="915"/>
      <c r="O598" s="915"/>
      <c r="P598" s="915"/>
      <c r="Q598" s="484"/>
    </row>
    <row r="599" spans="1:17" s="95" customFormat="1" ht="15.75" hidden="1" customHeight="1" outlineLevel="1">
      <c r="A599" s="484"/>
      <c r="B599" s="916">
        <v>196</v>
      </c>
      <c r="C599" s="925"/>
      <c r="D599" s="921"/>
      <c r="E599" s="921" t="s">
        <v>19</v>
      </c>
      <c r="F599" s="923" t="str">
        <f>VLOOKUP(E599,$S$14:$T$18,2,0)</f>
        <v>-</v>
      </c>
      <c r="G599" s="84"/>
      <c r="H599" s="395"/>
      <c r="I599" s="921"/>
      <c r="J599" s="913">
        <f t="shared" ref="J599" si="195">SUM(K599:O601)</f>
        <v>0</v>
      </c>
      <c r="K599" s="913"/>
      <c r="L599" s="913"/>
      <c r="M599" s="913"/>
      <c r="N599" s="913"/>
      <c r="O599" s="913"/>
      <c r="P599" s="913"/>
      <c r="Q599" s="484"/>
    </row>
    <row r="600" spans="1:17" s="95" customFormat="1" ht="15.75" hidden="1" customHeight="1" outlineLevel="1">
      <c r="A600" s="484"/>
      <c r="B600" s="916"/>
      <c r="C600" s="925"/>
      <c r="D600" s="921"/>
      <c r="E600" s="921"/>
      <c r="F600" s="923"/>
      <c r="G600" s="87"/>
      <c r="H600" s="395"/>
      <c r="I600" s="921"/>
      <c r="J600" s="914"/>
      <c r="K600" s="914"/>
      <c r="L600" s="914"/>
      <c r="M600" s="914"/>
      <c r="N600" s="914"/>
      <c r="O600" s="914"/>
      <c r="P600" s="914"/>
      <c r="Q600" s="484"/>
    </row>
    <row r="601" spans="1:17" s="95" customFormat="1" ht="15.75" hidden="1" customHeight="1" outlineLevel="1">
      <c r="A601" s="484"/>
      <c r="B601" s="917"/>
      <c r="C601" s="926"/>
      <c r="D601" s="922"/>
      <c r="E601" s="922"/>
      <c r="F601" s="924"/>
      <c r="G601" s="92"/>
      <c r="H601" s="396"/>
      <c r="I601" s="922"/>
      <c r="J601" s="915"/>
      <c r="K601" s="915"/>
      <c r="L601" s="915"/>
      <c r="M601" s="915"/>
      <c r="N601" s="915"/>
      <c r="O601" s="915"/>
      <c r="P601" s="915"/>
      <c r="Q601" s="484"/>
    </row>
    <row r="602" spans="1:17" s="95" customFormat="1" ht="15.75" hidden="1" customHeight="1" outlineLevel="1">
      <c r="A602" s="484"/>
      <c r="B602" s="916">
        <v>197</v>
      </c>
      <c r="C602" s="925"/>
      <c r="D602" s="921"/>
      <c r="E602" s="921" t="s">
        <v>19</v>
      </c>
      <c r="F602" s="923" t="str">
        <f>VLOOKUP(E602,$S$14:$T$18,2,0)</f>
        <v>-</v>
      </c>
      <c r="G602" s="84"/>
      <c r="H602" s="395"/>
      <c r="I602" s="921"/>
      <c r="J602" s="913">
        <f t="shared" ref="J602" si="196">SUM(K602:O604)</f>
        <v>0</v>
      </c>
      <c r="K602" s="913"/>
      <c r="L602" s="913"/>
      <c r="M602" s="913"/>
      <c r="N602" s="913"/>
      <c r="O602" s="913"/>
      <c r="P602" s="913"/>
      <c r="Q602" s="484"/>
    </row>
    <row r="603" spans="1:17" s="95" customFormat="1" ht="15.75" hidden="1" customHeight="1" outlineLevel="1">
      <c r="A603" s="484"/>
      <c r="B603" s="916"/>
      <c r="C603" s="925"/>
      <c r="D603" s="921"/>
      <c r="E603" s="921"/>
      <c r="F603" s="923"/>
      <c r="G603" s="87"/>
      <c r="H603" s="395"/>
      <c r="I603" s="921"/>
      <c r="J603" s="914"/>
      <c r="K603" s="914"/>
      <c r="L603" s="914"/>
      <c r="M603" s="914"/>
      <c r="N603" s="914"/>
      <c r="O603" s="914"/>
      <c r="P603" s="914"/>
      <c r="Q603" s="484"/>
    </row>
    <row r="604" spans="1:17" s="95" customFormat="1" ht="15.75" hidden="1" customHeight="1" outlineLevel="1">
      <c r="A604" s="484"/>
      <c r="B604" s="917"/>
      <c r="C604" s="926"/>
      <c r="D604" s="922"/>
      <c r="E604" s="922"/>
      <c r="F604" s="924"/>
      <c r="G604" s="92"/>
      <c r="H604" s="396"/>
      <c r="I604" s="922"/>
      <c r="J604" s="915"/>
      <c r="K604" s="915"/>
      <c r="L604" s="915"/>
      <c r="M604" s="915"/>
      <c r="N604" s="915"/>
      <c r="O604" s="915"/>
      <c r="P604" s="915"/>
      <c r="Q604" s="484"/>
    </row>
    <row r="605" spans="1:17" s="95" customFormat="1" ht="15.75" hidden="1" customHeight="1" outlineLevel="1">
      <c r="A605" s="484"/>
      <c r="B605" s="916">
        <v>198</v>
      </c>
      <c r="C605" s="925"/>
      <c r="D605" s="921"/>
      <c r="E605" s="921" t="s">
        <v>19</v>
      </c>
      <c r="F605" s="923" t="str">
        <f>VLOOKUP(E605,$S$14:$T$18,2,0)</f>
        <v>-</v>
      </c>
      <c r="G605" s="84"/>
      <c r="H605" s="395"/>
      <c r="I605" s="921"/>
      <c r="J605" s="913">
        <f t="shared" ref="J605" si="197">SUM(K605:O607)</f>
        <v>0</v>
      </c>
      <c r="K605" s="913"/>
      <c r="L605" s="913"/>
      <c r="M605" s="913"/>
      <c r="N605" s="913"/>
      <c r="O605" s="913"/>
      <c r="P605" s="913"/>
      <c r="Q605" s="484"/>
    </row>
    <row r="606" spans="1:17" s="95" customFormat="1" ht="15.75" hidden="1" customHeight="1" outlineLevel="1">
      <c r="A606" s="484"/>
      <c r="B606" s="916"/>
      <c r="C606" s="925"/>
      <c r="D606" s="921"/>
      <c r="E606" s="921"/>
      <c r="F606" s="923"/>
      <c r="G606" s="87"/>
      <c r="H606" s="395"/>
      <c r="I606" s="921"/>
      <c r="J606" s="914"/>
      <c r="K606" s="914"/>
      <c r="L606" s="914"/>
      <c r="M606" s="914"/>
      <c r="N606" s="914"/>
      <c r="O606" s="914"/>
      <c r="P606" s="914"/>
      <c r="Q606" s="484"/>
    </row>
    <row r="607" spans="1:17" s="95" customFormat="1" ht="15.75" hidden="1" customHeight="1" outlineLevel="1">
      <c r="A607" s="484"/>
      <c r="B607" s="917"/>
      <c r="C607" s="926"/>
      <c r="D607" s="922"/>
      <c r="E607" s="922"/>
      <c r="F607" s="924"/>
      <c r="G607" s="92"/>
      <c r="H607" s="396"/>
      <c r="I607" s="922"/>
      <c r="J607" s="915"/>
      <c r="K607" s="915"/>
      <c r="L607" s="915"/>
      <c r="M607" s="915"/>
      <c r="N607" s="915"/>
      <c r="O607" s="915"/>
      <c r="P607" s="915"/>
      <c r="Q607" s="484"/>
    </row>
    <row r="608" spans="1:17" s="95" customFormat="1" ht="15.75" hidden="1" customHeight="1" outlineLevel="1">
      <c r="A608" s="484"/>
      <c r="B608" s="916">
        <v>199</v>
      </c>
      <c r="C608" s="925"/>
      <c r="D608" s="921"/>
      <c r="E608" s="921" t="s">
        <v>19</v>
      </c>
      <c r="F608" s="923" t="str">
        <f>VLOOKUP(E608,$S$14:$T$18,2,0)</f>
        <v>-</v>
      </c>
      <c r="G608" s="84"/>
      <c r="H608" s="395"/>
      <c r="I608" s="921"/>
      <c r="J608" s="913">
        <f t="shared" ref="J608" si="198">SUM(K608:O610)</f>
        <v>0</v>
      </c>
      <c r="K608" s="913"/>
      <c r="L608" s="913"/>
      <c r="M608" s="913"/>
      <c r="N608" s="913"/>
      <c r="O608" s="913"/>
      <c r="P608" s="913"/>
      <c r="Q608" s="484"/>
    </row>
    <row r="609" spans="1:17" s="95" customFormat="1" ht="15.75" hidden="1" customHeight="1" outlineLevel="1">
      <c r="A609" s="484"/>
      <c r="B609" s="916"/>
      <c r="C609" s="925"/>
      <c r="D609" s="921"/>
      <c r="E609" s="921"/>
      <c r="F609" s="923"/>
      <c r="G609" s="87"/>
      <c r="H609" s="395"/>
      <c r="I609" s="921"/>
      <c r="J609" s="914"/>
      <c r="K609" s="914"/>
      <c r="L609" s="914"/>
      <c r="M609" s="914"/>
      <c r="N609" s="914"/>
      <c r="O609" s="914"/>
      <c r="P609" s="914"/>
      <c r="Q609" s="484"/>
    </row>
    <row r="610" spans="1:17" s="95" customFormat="1" ht="15.75" hidden="1" customHeight="1" outlineLevel="1">
      <c r="A610" s="484"/>
      <c r="B610" s="917"/>
      <c r="C610" s="926"/>
      <c r="D610" s="922"/>
      <c r="E610" s="922"/>
      <c r="F610" s="924"/>
      <c r="G610" s="92"/>
      <c r="H610" s="396"/>
      <c r="I610" s="922"/>
      <c r="J610" s="915"/>
      <c r="K610" s="915"/>
      <c r="L610" s="915"/>
      <c r="M610" s="915"/>
      <c r="N610" s="915"/>
      <c r="O610" s="915"/>
      <c r="P610" s="915"/>
      <c r="Q610" s="484"/>
    </row>
    <row r="611" spans="1:17" s="95" customFormat="1" ht="15.75" hidden="1" customHeight="1" outlineLevel="1">
      <c r="A611" s="484"/>
      <c r="B611" s="916">
        <v>200</v>
      </c>
      <c r="C611" s="918" t="e">
        <f>CONCATENATE("Inne ",IF(#REF!=0,0,ROUND(#REF!/#REF!*100,1))," %")</f>
        <v>#REF!</v>
      </c>
      <c r="D611" s="921"/>
      <c r="E611" s="921" t="s">
        <v>19</v>
      </c>
      <c r="F611" s="923" t="str">
        <f>VLOOKUP(E611,$S$14:$T$18,2,0)</f>
        <v>-</v>
      </c>
      <c r="G611" s="84"/>
      <c r="H611" s="395"/>
      <c r="I611" s="921"/>
      <c r="J611" s="913">
        <f t="shared" ref="J611" si="199">SUM(K611:O613)</f>
        <v>0</v>
      </c>
      <c r="K611" s="913"/>
      <c r="L611" s="913"/>
      <c r="M611" s="913"/>
      <c r="N611" s="913"/>
      <c r="O611" s="913"/>
      <c r="P611" s="913"/>
      <c r="Q611" s="484"/>
    </row>
    <row r="612" spans="1:17" s="95" customFormat="1" ht="15.75" hidden="1" customHeight="1" outlineLevel="1">
      <c r="A612" s="484"/>
      <c r="B612" s="916"/>
      <c r="C612" s="919"/>
      <c r="D612" s="921"/>
      <c r="E612" s="921"/>
      <c r="F612" s="923"/>
      <c r="G612" s="87"/>
      <c r="H612" s="395"/>
      <c r="I612" s="921"/>
      <c r="J612" s="914"/>
      <c r="K612" s="914"/>
      <c r="L612" s="914"/>
      <c r="M612" s="914"/>
      <c r="N612" s="914"/>
      <c r="O612" s="914"/>
      <c r="P612" s="914"/>
      <c r="Q612" s="484"/>
    </row>
    <row r="613" spans="1:17" s="95" customFormat="1" ht="15.75" hidden="1" customHeight="1" outlineLevel="1" thickBot="1">
      <c r="A613" s="484"/>
      <c r="B613" s="917"/>
      <c r="C613" s="920"/>
      <c r="D613" s="922"/>
      <c r="E613" s="922"/>
      <c r="F613" s="924"/>
      <c r="G613" s="92"/>
      <c r="H613" s="396"/>
      <c r="I613" s="922"/>
      <c r="J613" s="943"/>
      <c r="K613" s="915"/>
      <c r="L613" s="915"/>
      <c r="M613" s="915"/>
      <c r="N613" s="915"/>
      <c r="O613" s="915"/>
      <c r="P613" s="91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27"/>
      <c r="G622" s="928"/>
      <c r="H622" s="928"/>
      <c r="I622" s="928"/>
      <c r="J622" s="512"/>
      <c r="K622" s="654"/>
      <c r="L622" s="654"/>
      <c r="M622" s="512"/>
      <c r="N622" s="512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92:K94"/>
    <mergeCell ref="L92:L94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61:K163"/>
    <mergeCell ref="L161:L163"/>
    <mergeCell ref="K164:K166"/>
    <mergeCell ref="L164:L166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K86:K88"/>
    <mergeCell ref="L86:L88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11:K613"/>
    <mergeCell ref="L611:L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K140:K142"/>
    <mergeCell ref="L140:L142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K137:K139"/>
    <mergeCell ref="L137:L139"/>
    <mergeCell ref="P137:P139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3:J115"/>
    <mergeCell ref="M113:M115"/>
    <mergeCell ref="N113:N115"/>
    <mergeCell ref="J116:J118"/>
    <mergeCell ref="M116:M118"/>
    <mergeCell ref="N116:N118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K89:K91"/>
    <mergeCell ref="L89:L91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5:J67"/>
    <mergeCell ref="M65:M67"/>
    <mergeCell ref="N65:N67"/>
    <mergeCell ref="J68:J70"/>
    <mergeCell ref="M68:M70"/>
    <mergeCell ref="N68:N70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59:J61"/>
    <mergeCell ref="M59:M61"/>
    <mergeCell ref="N59:N61"/>
    <mergeCell ref="J62:J64"/>
    <mergeCell ref="M62:M64"/>
    <mergeCell ref="N62:N64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J56:J58"/>
    <mergeCell ref="M56:M58"/>
    <mergeCell ref="N56:N58"/>
    <mergeCell ref="K56:K58"/>
    <mergeCell ref="L56:L58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K32:K34"/>
    <mergeCell ref="L32:L34"/>
    <mergeCell ref="I23:I25"/>
    <mergeCell ref="O23:O25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44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1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6" width="10.77734375" style="70" customWidth="1"/>
    <col min="27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4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4" ht="15" customHeight="1">
      <c r="A3" s="466"/>
      <c r="B3" s="482" t="s">
        <v>13</v>
      </c>
      <c r="C3" s="911" t="s">
        <v>20</v>
      </c>
      <c r="D3" s="912"/>
      <c r="E3" s="912"/>
      <c r="F3" s="912"/>
      <c r="G3" s="912"/>
      <c r="H3" s="887"/>
      <c r="I3" s="471"/>
      <c r="J3" s="471"/>
      <c r="K3" s="471"/>
      <c r="L3" s="471"/>
      <c r="M3" s="471"/>
      <c r="N3" s="471"/>
      <c r="O3" s="448"/>
      <c r="P3" s="448"/>
      <c r="Q3" s="448"/>
    </row>
    <row r="4" spans="1:24" ht="15" customHeight="1">
      <c r="A4" s="466"/>
      <c r="B4" s="483" t="s">
        <v>28</v>
      </c>
      <c r="C4" s="911" t="s">
        <v>213</v>
      </c>
      <c r="D4" s="912"/>
      <c r="E4" s="912"/>
      <c r="F4" s="912"/>
      <c r="G4" s="912"/>
      <c r="H4" s="855"/>
      <c r="I4" s="471"/>
      <c r="J4" s="471"/>
      <c r="K4" s="471"/>
      <c r="L4" s="471"/>
      <c r="M4" s="471"/>
      <c r="N4" s="471"/>
      <c r="O4" s="448"/>
      <c r="P4" s="448"/>
      <c r="Q4" s="448"/>
    </row>
    <row r="5" spans="1:24" ht="15" customHeight="1">
      <c r="A5" s="448"/>
      <c r="B5" s="465" t="s">
        <v>29</v>
      </c>
      <c r="C5" s="885" t="s">
        <v>79</v>
      </c>
      <c r="D5" s="885"/>
      <c r="E5" s="885"/>
      <c r="F5" s="885"/>
      <c r="G5" s="885"/>
      <c r="H5" s="855"/>
      <c r="I5" s="471"/>
      <c r="J5" s="471"/>
      <c r="K5" s="471"/>
      <c r="L5" s="471"/>
      <c r="M5" s="471"/>
      <c r="N5" s="471"/>
      <c r="O5" s="448"/>
      <c r="P5" s="448"/>
      <c r="Q5" s="448"/>
    </row>
    <row r="6" spans="1:24" ht="50.1" customHeight="1">
      <c r="A6" s="448"/>
      <c r="B6" s="465" t="s">
        <v>35</v>
      </c>
      <c r="C6" s="885" t="s">
        <v>212</v>
      </c>
      <c r="D6" s="889"/>
      <c r="E6" s="889"/>
      <c r="F6" s="889"/>
      <c r="G6" s="889"/>
      <c r="H6" s="855"/>
      <c r="I6" s="471"/>
      <c r="J6" s="471"/>
      <c r="K6" s="471"/>
      <c r="L6" s="471"/>
      <c r="M6" s="471"/>
      <c r="N6" s="471"/>
      <c r="O6" s="448"/>
      <c r="P6" s="448"/>
      <c r="Q6" s="448"/>
    </row>
    <row r="7" spans="1:24" s="71" customFormat="1" ht="30" customHeight="1" thickBot="1">
      <c r="A7" s="475"/>
      <c r="B7" s="476" t="s">
        <v>178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</row>
    <row r="8" spans="1:24" s="71" customFormat="1" ht="20.100000000000001" customHeight="1" thickBot="1">
      <c r="A8" s="475"/>
      <c r="B8" s="908" t="str">
        <f>'Tab.G1.1-4'!$B$8</f>
        <v>LP</v>
      </c>
      <c r="C8" s="908" t="str">
        <f>Tab.G6!$C$9</f>
        <v>Nazwa projektu inwestycyjnego</v>
      </c>
      <c r="D8" s="908" t="str">
        <f>Tab.G6!$D$9</f>
        <v>Lokalizacja projektu inwestycyjnego</v>
      </c>
      <c r="E8" s="908" t="str">
        <f>Tab.G6!$E$9</f>
        <v>Cel realizacji projektu</v>
      </c>
      <c r="F8" s="908" t="str">
        <f>Tab.G6!$F$9</f>
        <v>Spodziewane efekty, wynikające z realizacji projektu</v>
      </c>
      <c r="G8" s="908" t="str">
        <f>Tab.G6!$G$9</f>
        <v>Wartość dla poszczególnych spodziewanych efektów</v>
      </c>
      <c r="H8" s="908" t="str">
        <f>Tab.G7!$H$8</f>
        <v>Rodzaj i zakres powiązania projektu z główną działalnością</v>
      </c>
      <c r="I8" s="908" t="str">
        <f>Tab.G6!$H$9</f>
        <v>Zakres prac</v>
      </c>
      <c r="J8" s="881" t="str">
        <f>"POZIOM NAKŁADÓW INWESTYCYJNYCH"</f>
        <v>POZIOM NAKŁADÓW INWESTYCYJNYCH</v>
      </c>
      <c r="K8" s="882"/>
      <c r="L8" s="882"/>
      <c r="M8" s="883"/>
      <c r="N8" s="883"/>
      <c r="O8" s="884"/>
      <c r="P8" s="944" t="str">
        <f>Tab.G6!$O$9</f>
        <v>UWAGI</v>
      </c>
      <c r="Q8" s="481"/>
      <c r="R8" s="73"/>
    </row>
    <row r="9" spans="1:24" ht="20.100000000000001" customHeight="1">
      <c r="A9" s="448"/>
      <c r="B9" s="905"/>
      <c r="C9" s="905"/>
      <c r="D9" s="938"/>
      <c r="E9" s="936"/>
      <c r="F9" s="940"/>
      <c r="G9" s="905"/>
      <c r="H9" s="936"/>
      <c r="I9" s="936"/>
      <c r="J9" s="879" t="str">
        <f>"OGÓŁEM"</f>
        <v>OGÓŁEM</v>
      </c>
      <c r="K9" s="804" t="str">
        <f>'Tab.G1.1-4'!$E$8</f>
        <v>PLAN DO REALIZACJI</v>
      </c>
      <c r="L9" s="805"/>
      <c r="M9" s="805"/>
      <c r="N9" s="805"/>
      <c r="O9" s="806"/>
      <c r="P9" s="947"/>
      <c r="Q9" s="446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05"/>
      <c r="C10" s="905"/>
      <c r="D10" s="938"/>
      <c r="E10" s="936"/>
      <c r="F10" s="940"/>
      <c r="G10" s="905"/>
      <c r="H10" s="936"/>
      <c r="I10" s="936"/>
      <c r="J10" s="880"/>
      <c r="K10" s="514">
        <f>SUM(Rok_ZPR,1)</f>
        <v>2024</v>
      </c>
      <c r="L10" s="514">
        <f>SUM(K10,1)</f>
        <v>2025</v>
      </c>
      <c r="M10" s="514">
        <f>SUM(L10,1)</f>
        <v>2026</v>
      </c>
      <c r="N10" s="514">
        <f>SUM(M10,1)</f>
        <v>2027</v>
      </c>
      <c r="O10" s="684">
        <f>SUM(N10,1)</f>
        <v>2028</v>
      </c>
      <c r="P10" s="947"/>
      <c r="Q10" s="430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06"/>
      <c r="C11" s="906"/>
      <c r="D11" s="939"/>
      <c r="E11" s="937"/>
      <c r="F11" s="941"/>
      <c r="G11" s="906"/>
      <c r="H11" s="937"/>
      <c r="I11" s="93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48"/>
      <c r="Q11" s="459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</row>
    <row r="14" spans="1:24" s="74" customFormat="1" ht="12.75" customHeight="1">
      <c r="A14" s="468"/>
      <c r="B14" s="916">
        <v>1</v>
      </c>
      <c r="C14" s="925"/>
      <c r="D14" s="921"/>
      <c r="E14" s="921" t="s">
        <v>19</v>
      </c>
      <c r="F14" s="923" t="str">
        <f>VLOOKUP(E14,$S$14:$T$18,2,0)</f>
        <v>-</v>
      </c>
      <c r="G14" s="84"/>
      <c r="H14" s="921"/>
      <c r="I14" s="921"/>
      <c r="J14" s="914">
        <f>SUM(K14:O16)</f>
        <v>0</v>
      </c>
      <c r="K14" s="914"/>
      <c r="L14" s="914"/>
      <c r="M14" s="914"/>
      <c r="N14" s="914"/>
      <c r="O14" s="914"/>
      <c r="P14" s="914"/>
      <c r="Q14" s="460"/>
      <c r="R14" s="78"/>
      <c r="S14" s="85" t="s">
        <v>21</v>
      </c>
      <c r="T14" s="86" t="s">
        <v>22</v>
      </c>
    </row>
    <row r="15" spans="1:24" s="74" customFormat="1" ht="12.75" customHeight="1">
      <c r="A15" s="468"/>
      <c r="B15" s="916"/>
      <c r="C15" s="945"/>
      <c r="D15" s="921"/>
      <c r="E15" s="921"/>
      <c r="F15" s="923"/>
      <c r="G15" s="87"/>
      <c r="H15" s="921"/>
      <c r="I15" s="921"/>
      <c r="J15" s="914"/>
      <c r="K15" s="914"/>
      <c r="L15" s="914"/>
      <c r="M15" s="914"/>
      <c r="N15" s="914"/>
      <c r="O15" s="914"/>
      <c r="P15" s="914"/>
      <c r="Q15" s="460"/>
      <c r="R15" s="78"/>
      <c r="S15" s="88" t="s">
        <v>23</v>
      </c>
      <c r="T15" s="89" t="s">
        <v>43</v>
      </c>
    </row>
    <row r="16" spans="1:24" s="74" customFormat="1" ht="12.75" customHeight="1">
      <c r="A16" s="468"/>
      <c r="B16" s="917"/>
      <c r="C16" s="946"/>
      <c r="D16" s="922"/>
      <c r="E16" s="922"/>
      <c r="F16" s="924"/>
      <c r="G16" s="92"/>
      <c r="H16" s="922"/>
      <c r="I16" s="922"/>
      <c r="J16" s="915"/>
      <c r="K16" s="915"/>
      <c r="L16" s="915"/>
      <c r="M16" s="915"/>
      <c r="N16" s="915"/>
      <c r="O16" s="915"/>
      <c r="P16" s="915"/>
      <c r="Q16" s="460"/>
      <c r="R16" s="78"/>
      <c r="S16" s="88" t="s">
        <v>24</v>
      </c>
      <c r="T16" s="89" t="s">
        <v>25</v>
      </c>
    </row>
    <row r="17" spans="1:20" s="74" customFormat="1" ht="12.75" customHeight="1">
      <c r="A17" s="468"/>
      <c r="B17" s="916">
        <v>2</v>
      </c>
      <c r="C17" s="925"/>
      <c r="D17" s="921"/>
      <c r="E17" s="921" t="s">
        <v>19</v>
      </c>
      <c r="F17" s="923" t="str">
        <f>VLOOKUP(E17,$S$14:$T$18,2,0)</f>
        <v>-</v>
      </c>
      <c r="G17" s="84"/>
      <c r="H17" s="921"/>
      <c r="I17" s="921"/>
      <c r="J17" s="913">
        <f t="shared" ref="J17" si="1">SUM(K17:O19)</f>
        <v>0</v>
      </c>
      <c r="K17" s="913"/>
      <c r="L17" s="913"/>
      <c r="M17" s="913"/>
      <c r="N17" s="913"/>
      <c r="O17" s="913"/>
      <c r="P17" s="913"/>
      <c r="Q17" s="460"/>
      <c r="R17" s="78"/>
      <c r="S17" s="88" t="s">
        <v>26</v>
      </c>
      <c r="T17" s="89" t="s">
        <v>27</v>
      </c>
    </row>
    <row r="18" spans="1:20" s="74" customFormat="1" ht="12.75" customHeight="1" thickBot="1">
      <c r="A18" s="468"/>
      <c r="B18" s="916"/>
      <c r="C18" s="925"/>
      <c r="D18" s="921"/>
      <c r="E18" s="921"/>
      <c r="F18" s="923"/>
      <c r="G18" s="87"/>
      <c r="H18" s="921"/>
      <c r="I18" s="921"/>
      <c r="J18" s="914"/>
      <c r="K18" s="914"/>
      <c r="L18" s="914"/>
      <c r="M18" s="914"/>
      <c r="N18" s="914"/>
      <c r="O18" s="914"/>
      <c r="P18" s="914"/>
      <c r="Q18" s="460"/>
      <c r="R18" s="78"/>
      <c r="S18" s="93" t="s">
        <v>19</v>
      </c>
      <c r="T18" s="94" t="s">
        <v>19</v>
      </c>
    </row>
    <row r="19" spans="1:20" s="74" customFormat="1" ht="12.75" customHeight="1">
      <c r="A19" s="468"/>
      <c r="B19" s="917"/>
      <c r="C19" s="926"/>
      <c r="D19" s="922"/>
      <c r="E19" s="922"/>
      <c r="F19" s="924"/>
      <c r="G19" s="92"/>
      <c r="H19" s="922"/>
      <c r="I19" s="922"/>
      <c r="J19" s="915"/>
      <c r="K19" s="915"/>
      <c r="L19" s="915"/>
      <c r="M19" s="915"/>
      <c r="N19" s="915"/>
      <c r="O19" s="915"/>
      <c r="P19" s="915"/>
      <c r="Q19" s="460"/>
      <c r="R19" s="78"/>
      <c r="S19" s="95"/>
      <c r="T19" s="96"/>
    </row>
    <row r="20" spans="1:20" s="74" customFormat="1" ht="12.75" customHeight="1">
      <c r="A20" s="468"/>
      <c r="B20" s="916">
        <v>3</v>
      </c>
      <c r="C20" s="925"/>
      <c r="D20" s="921"/>
      <c r="E20" s="921" t="s">
        <v>19</v>
      </c>
      <c r="F20" s="923" t="str">
        <f>VLOOKUP(E20,$S$14:$T$18,2,0)</f>
        <v>-</v>
      </c>
      <c r="G20" s="84"/>
      <c r="H20" s="921"/>
      <c r="I20" s="921"/>
      <c r="J20" s="913">
        <f t="shared" ref="J20" si="2">SUM(K20:O22)</f>
        <v>0</v>
      </c>
      <c r="K20" s="913"/>
      <c r="L20" s="913"/>
      <c r="M20" s="913"/>
      <c r="N20" s="913"/>
      <c r="O20" s="913"/>
      <c r="P20" s="913"/>
      <c r="Q20" s="460"/>
      <c r="R20" s="78"/>
      <c r="S20" s="95"/>
      <c r="T20" s="96"/>
    </row>
    <row r="21" spans="1:20" s="74" customFormat="1" ht="12.75" customHeight="1">
      <c r="A21" s="468"/>
      <c r="B21" s="916"/>
      <c r="C21" s="925"/>
      <c r="D21" s="921"/>
      <c r="E21" s="921"/>
      <c r="F21" s="923"/>
      <c r="G21" s="87"/>
      <c r="H21" s="921"/>
      <c r="I21" s="921"/>
      <c r="J21" s="914"/>
      <c r="K21" s="914"/>
      <c r="L21" s="914"/>
      <c r="M21" s="914"/>
      <c r="N21" s="914"/>
      <c r="O21" s="914"/>
      <c r="P21" s="914"/>
      <c r="Q21" s="460"/>
      <c r="R21" s="78"/>
      <c r="S21" s="95"/>
      <c r="T21" s="96"/>
    </row>
    <row r="22" spans="1:20" s="74" customFormat="1" ht="12.75" customHeight="1">
      <c r="A22" s="468"/>
      <c r="B22" s="917"/>
      <c r="C22" s="926"/>
      <c r="D22" s="922"/>
      <c r="E22" s="922"/>
      <c r="F22" s="924"/>
      <c r="G22" s="92"/>
      <c r="H22" s="922"/>
      <c r="I22" s="922"/>
      <c r="J22" s="915"/>
      <c r="K22" s="915"/>
      <c r="L22" s="915"/>
      <c r="M22" s="915"/>
      <c r="N22" s="915"/>
      <c r="O22" s="915"/>
      <c r="P22" s="915"/>
      <c r="Q22" s="460"/>
      <c r="R22" s="78"/>
      <c r="S22" s="95"/>
      <c r="T22" s="96"/>
    </row>
    <row r="23" spans="1:20" s="74" customFormat="1" ht="12.75" customHeight="1">
      <c r="A23" s="468"/>
      <c r="B23" s="916">
        <v>4</v>
      </c>
      <c r="C23" s="925"/>
      <c r="D23" s="921"/>
      <c r="E23" s="921" t="s">
        <v>19</v>
      </c>
      <c r="F23" s="923" t="str">
        <f>VLOOKUP(E23,$S$14:$T$18,2,0)</f>
        <v>-</v>
      </c>
      <c r="G23" s="84"/>
      <c r="H23" s="921"/>
      <c r="I23" s="921"/>
      <c r="J23" s="913">
        <f t="shared" ref="J23" si="3">SUM(K23:O25)</f>
        <v>0</v>
      </c>
      <c r="K23" s="913"/>
      <c r="L23" s="913"/>
      <c r="M23" s="913"/>
      <c r="N23" s="913"/>
      <c r="O23" s="913"/>
      <c r="P23" s="913"/>
      <c r="Q23" s="460"/>
      <c r="R23" s="78"/>
      <c r="S23" s="95"/>
      <c r="T23" s="96"/>
    </row>
    <row r="24" spans="1:20" s="74" customFormat="1" ht="12.75" customHeight="1">
      <c r="A24" s="468"/>
      <c r="B24" s="916"/>
      <c r="C24" s="925"/>
      <c r="D24" s="921"/>
      <c r="E24" s="921"/>
      <c r="F24" s="923"/>
      <c r="G24" s="87"/>
      <c r="H24" s="921"/>
      <c r="I24" s="921"/>
      <c r="J24" s="914"/>
      <c r="K24" s="914"/>
      <c r="L24" s="914"/>
      <c r="M24" s="914"/>
      <c r="N24" s="914"/>
      <c r="O24" s="914"/>
      <c r="P24" s="914"/>
      <c r="Q24" s="460"/>
      <c r="R24" s="78"/>
      <c r="S24" s="95"/>
      <c r="T24" s="96"/>
    </row>
    <row r="25" spans="1:20" s="74" customFormat="1" ht="12.75" customHeight="1">
      <c r="A25" s="468"/>
      <c r="B25" s="917"/>
      <c r="C25" s="926"/>
      <c r="D25" s="922"/>
      <c r="E25" s="922"/>
      <c r="F25" s="924"/>
      <c r="G25" s="92"/>
      <c r="H25" s="922"/>
      <c r="I25" s="922"/>
      <c r="J25" s="915"/>
      <c r="K25" s="915"/>
      <c r="L25" s="915"/>
      <c r="M25" s="915"/>
      <c r="N25" s="915"/>
      <c r="O25" s="915"/>
      <c r="P25" s="915"/>
      <c r="Q25" s="460"/>
      <c r="R25" s="78"/>
      <c r="S25" s="95"/>
      <c r="T25" s="96"/>
    </row>
    <row r="26" spans="1:20" s="74" customFormat="1" ht="12.75" customHeight="1">
      <c r="A26" s="468"/>
      <c r="B26" s="916">
        <v>5</v>
      </c>
      <c r="C26" s="925"/>
      <c r="D26" s="921"/>
      <c r="E26" s="921" t="s">
        <v>19</v>
      </c>
      <c r="F26" s="923" t="str">
        <f>VLOOKUP(E26,$S$14:$T$18,2,0)</f>
        <v>-</v>
      </c>
      <c r="G26" s="84"/>
      <c r="H26" s="921"/>
      <c r="I26" s="921"/>
      <c r="J26" s="913">
        <f t="shared" ref="J26" si="4">SUM(K26:O28)</f>
        <v>0</v>
      </c>
      <c r="K26" s="913"/>
      <c r="L26" s="913"/>
      <c r="M26" s="913"/>
      <c r="N26" s="913"/>
      <c r="O26" s="913"/>
      <c r="P26" s="913"/>
      <c r="Q26" s="460"/>
      <c r="R26" s="78"/>
      <c r="S26" s="95"/>
      <c r="T26" s="96"/>
    </row>
    <row r="27" spans="1:20" s="74" customFormat="1" ht="12.75" customHeight="1">
      <c r="A27" s="468"/>
      <c r="B27" s="916"/>
      <c r="C27" s="925"/>
      <c r="D27" s="921"/>
      <c r="E27" s="921"/>
      <c r="F27" s="923"/>
      <c r="G27" s="87"/>
      <c r="H27" s="921"/>
      <c r="I27" s="921"/>
      <c r="J27" s="914"/>
      <c r="K27" s="914"/>
      <c r="L27" s="914"/>
      <c r="M27" s="914"/>
      <c r="N27" s="914"/>
      <c r="O27" s="914"/>
      <c r="P27" s="914"/>
      <c r="Q27" s="460"/>
      <c r="R27" s="78"/>
      <c r="S27" s="95"/>
      <c r="T27" s="96"/>
    </row>
    <row r="28" spans="1:20" s="74" customFormat="1" ht="12.75" customHeight="1">
      <c r="A28" s="468"/>
      <c r="B28" s="917"/>
      <c r="C28" s="926"/>
      <c r="D28" s="922"/>
      <c r="E28" s="922"/>
      <c r="F28" s="924"/>
      <c r="G28" s="92"/>
      <c r="H28" s="922"/>
      <c r="I28" s="922"/>
      <c r="J28" s="915"/>
      <c r="K28" s="915"/>
      <c r="L28" s="915"/>
      <c r="M28" s="915"/>
      <c r="N28" s="915"/>
      <c r="O28" s="915"/>
      <c r="P28" s="915"/>
      <c r="Q28" s="460"/>
      <c r="R28" s="78"/>
      <c r="S28" s="95"/>
      <c r="T28" s="96"/>
    </row>
    <row r="29" spans="1:20" s="74" customFormat="1" ht="12.75" customHeight="1">
      <c r="A29" s="468"/>
      <c r="B29" s="916">
        <v>6</v>
      </c>
      <c r="C29" s="925"/>
      <c r="D29" s="921"/>
      <c r="E29" s="921" t="s">
        <v>19</v>
      </c>
      <c r="F29" s="923" t="str">
        <f>VLOOKUP(E29,$S$14:$T$18,2,0)</f>
        <v>-</v>
      </c>
      <c r="G29" s="84"/>
      <c r="H29" s="921"/>
      <c r="I29" s="921"/>
      <c r="J29" s="913">
        <f t="shared" ref="J29" si="5">SUM(K29:O31)</f>
        <v>0</v>
      </c>
      <c r="K29" s="913"/>
      <c r="L29" s="913"/>
      <c r="M29" s="913"/>
      <c r="N29" s="913"/>
      <c r="O29" s="913"/>
      <c r="P29" s="913"/>
      <c r="Q29" s="460"/>
      <c r="R29" s="78"/>
      <c r="S29" s="95"/>
      <c r="T29" s="96"/>
    </row>
    <row r="30" spans="1:20" s="74" customFormat="1" ht="12.75" customHeight="1">
      <c r="A30" s="468"/>
      <c r="B30" s="916"/>
      <c r="C30" s="925"/>
      <c r="D30" s="921"/>
      <c r="E30" s="921"/>
      <c r="F30" s="923"/>
      <c r="G30" s="87"/>
      <c r="H30" s="921"/>
      <c r="I30" s="921"/>
      <c r="J30" s="914"/>
      <c r="K30" s="914"/>
      <c r="L30" s="914"/>
      <c r="M30" s="914"/>
      <c r="N30" s="914"/>
      <c r="O30" s="914"/>
      <c r="P30" s="914"/>
      <c r="Q30" s="460"/>
      <c r="R30" s="78"/>
      <c r="S30" s="95"/>
      <c r="T30" s="96"/>
    </row>
    <row r="31" spans="1:20" s="74" customFormat="1" ht="12.75" customHeight="1">
      <c r="A31" s="468"/>
      <c r="B31" s="917"/>
      <c r="C31" s="926"/>
      <c r="D31" s="922"/>
      <c r="E31" s="922"/>
      <c r="F31" s="924"/>
      <c r="G31" s="92"/>
      <c r="H31" s="922"/>
      <c r="I31" s="922"/>
      <c r="J31" s="915"/>
      <c r="K31" s="915"/>
      <c r="L31" s="915"/>
      <c r="M31" s="915"/>
      <c r="N31" s="915"/>
      <c r="O31" s="915"/>
      <c r="P31" s="915"/>
      <c r="Q31" s="460"/>
      <c r="R31" s="78"/>
      <c r="S31" s="95"/>
      <c r="T31" s="96"/>
    </row>
    <row r="32" spans="1:20" s="74" customFormat="1" ht="12.75" customHeight="1">
      <c r="A32" s="468"/>
      <c r="B32" s="916">
        <v>7</v>
      </c>
      <c r="C32" s="925"/>
      <c r="D32" s="921"/>
      <c r="E32" s="921" t="s">
        <v>19</v>
      </c>
      <c r="F32" s="923" t="str">
        <f>VLOOKUP(E32,$S$14:$T$18,2,0)</f>
        <v>-</v>
      </c>
      <c r="G32" s="84"/>
      <c r="H32" s="921"/>
      <c r="I32" s="921"/>
      <c r="J32" s="913">
        <f t="shared" ref="J32" si="6">SUM(K32:O34)</f>
        <v>0</v>
      </c>
      <c r="K32" s="913"/>
      <c r="L32" s="913"/>
      <c r="M32" s="913"/>
      <c r="N32" s="913"/>
      <c r="O32" s="913"/>
      <c r="P32" s="913"/>
      <c r="Q32" s="460"/>
      <c r="R32" s="78"/>
      <c r="S32" s="95"/>
      <c r="T32" s="96"/>
    </row>
    <row r="33" spans="1:20" s="74" customFormat="1" ht="12.75" customHeight="1">
      <c r="A33" s="468"/>
      <c r="B33" s="916"/>
      <c r="C33" s="925"/>
      <c r="D33" s="921"/>
      <c r="E33" s="921"/>
      <c r="F33" s="923"/>
      <c r="G33" s="87"/>
      <c r="H33" s="921"/>
      <c r="I33" s="921"/>
      <c r="J33" s="914"/>
      <c r="K33" s="914"/>
      <c r="L33" s="914"/>
      <c r="M33" s="914"/>
      <c r="N33" s="914"/>
      <c r="O33" s="914"/>
      <c r="P33" s="914"/>
      <c r="Q33" s="460"/>
      <c r="R33" s="78"/>
      <c r="S33" s="95"/>
      <c r="T33" s="96"/>
    </row>
    <row r="34" spans="1:20" s="74" customFormat="1" ht="12.75" customHeight="1">
      <c r="A34" s="468"/>
      <c r="B34" s="917"/>
      <c r="C34" s="926"/>
      <c r="D34" s="922"/>
      <c r="E34" s="922"/>
      <c r="F34" s="924"/>
      <c r="G34" s="92"/>
      <c r="H34" s="922"/>
      <c r="I34" s="922"/>
      <c r="J34" s="915"/>
      <c r="K34" s="930"/>
      <c r="L34" s="930"/>
      <c r="M34" s="930"/>
      <c r="N34" s="930"/>
      <c r="O34" s="930"/>
      <c r="P34" s="915"/>
      <c r="Q34" s="460"/>
      <c r="R34" s="78"/>
      <c r="S34" s="95"/>
      <c r="T34" s="96"/>
    </row>
    <row r="35" spans="1:20" s="74" customFormat="1" ht="12.75" customHeight="1">
      <c r="A35" s="468"/>
      <c r="B35" s="916">
        <v>8</v>
      </c>
      <c r="C35" s="925"/>
      <c r="D35" s="921"/>
      <c r="E35" s="921" t="s">
        <v>19</v>
      </c>
      <c r="F35" s="923" t="str">
        <f>VLOOKUP(E35,$S$14:$T$18,2,0)</f>
        <v>-</v>
      </c>
      <c r="G35" s="84"/>
      <c r="H35" s="921"/>
      <c r="I35" s="921"/>
      <c r="J35" s="913">
        <f t="shared" ref="J35" si="7">SUM(K35:O37)</f>
        <v>0</v>
      </c>
      <c r="K35" s="914"/>
      <c r="L35" s="914"/>
      <c r="M35" s="914"/>
      <c r="N35" s="914"/>
      <c r="O35" s="914"/>
      <c r="P35" s="913"/>
      <c r="Q35" s="460"/>
      <c r="R35" s="78"/>
      <c r="S35" s="95"/>
      <c r="T35" s="96"/>
    </row>
    <row r="36" spans="1:20" s="74" customFormat="1" ht="12.75" customHeight="1">
      <c r="A36" s="468"/>
      <c r="B36" s="916"/>
      <c r="C36" s="925"/>
      <c r="D36" s="921"/>
      <c r="E36" s="921"/>
      <c r="F36" s="923"/>
      <c r="G36" s="83"/>
      <c r="H36" s="921"/>
      <c r="I36" s="921"/>
      <c r="J36" s="914"/>
      <c r="K36" s="914"/>
      <c r="L36" s="914"/>
      <c r="M36" s="914"/>
      <c r="N36" s="914"/>
      <c r="O36" s="914"/>
      <c r="P36" s="914"/>
      <c r="Q36" s="460"/>
      <c r="R36" s="78"/>
      <c r="S36" s="95"/>
      <c r="T36" s="96"/>
    </row>
    <row r="37" spans="1:20" s="74" customFormat="1" ht="12.75" customHeight="1">
      <c r="A37" s="468"/>
      <c r="B37" s="917"/>
      <c r="C37" s="926"/>
      <c r="D37" s="922"/>
      <c r="E37" s="922"/>
      <c r="F37" s="924"/>
      <c r="G37" s="92"/>
      <c r="H37" s="922"/>
      <c r="I37" s="922"/>
      <c r="J37" s="915"/>
      <c r="K37" s="915"/>
      <c r="L37" s="915"/>
      <c r="M37" s="915"/>
      <c r="N37" s="915"/>
      <c r="O37" s="915"/>
      <c r="P37" s="915"/>
      <c r="Q37" s="460"/>
      <c r="R37" s="78"/>
      <c r="S37" s="95"/>
      <c r="T37" s="96"/>
    </row>
    <row r="38" spans="1:20" s="74" customFormat="1" ht="12.75" customHeight="1">
      <c r="A38" s="468"/>
      <c r="B38" s="916">
        <v>9</v>
      </c>
      <c r="C38" s="925"/>
      <c r="D38" s="921"/>
      <c r="E38" s="921" t="s">
        <v>19</v>
      </c>
      <c r="F38" s="923" t="str">
        <f>VLOOKUP(E38,$S$14:$T$18,2,0)</f>
        <v>-</v>
      </c>
      <c r="G38" s="84"/>
      <c r="H38" s="921"/>
      <c r="I38" s="921"/>
      <c r="J38" s="913">
        <f t="shared" ref="J38" si="8">SUM(K38:O40)</f>
        <v>0</v>
      </c>
      <c r="K38" s="913"/>
      <c r="L38" s="913"/>
      <c r="M38" s="913"/>
      <c r="N38" s="913"/>
      <c r="O38" s="913"/>
      <c r="P38" s="913"/>
      <c r="Q38" s="460"/>
      <c r="R38" s="78"/>
      <c r="S38" s="95"/>
      <c r="T38" s="96"/>
    </row>
    <row r="39" spans="1:20" s="74" customFormat="1" ht="12.75" customHeight="1">
      <c r="A39" s="468"/>
      <c r="B39" s="916"/>
      <c r="C39" s="925"/>
      <c r="D39" s="921"/>
      <c r="E39" s="921"/>
      <c r="F39" s="923"/>
      <c r="G39" s="87"/>
      <c r="H39" s="921"/>
      <c r="I39" s="921"/>
      <c r="J39" s="914"/>
      <c r="K39" s="914"/>
      <c r="L39" s="914"/>
      <c r="M39" s="914"/>
      <c r="N39" s="914"/>
      <c r="O39" s="914"/>
      <c r="P39" s="914"/>
      <c r="Q39" s="460"/>
      <c r="R39" s="78"/>
      <c r="S39" s="95"/>
      <c r="T39" s="96"/>
    </row>
    <row r="40" spans="1:20" s="74" customFormat="1" ht="12.75" customHeight="1">
      <c r="A40" s="468"/>
      <c r="B40" s="917"/>
      <c r="C40" s="926"/>
      <c r="D40" s="922"/>
      <c r="E40" s="922"/>
      <c r="F40" s="924"/>
      <c r="G40" s="92"/>
      <c r="H40" s="922"/>
      <c r="I40" s="922"/>
      <c r="J40" s="915"/>
      <c r="K40" s="915"/>
      <c r="L40" s="915"/>
      <c r="M40" s="915"/>
      <c r="N40" s="915"/>
      <c r="O40" s="915"/>
      <c r="P40" s="915"/>
      <c r="Q40" s="460"/>
      <c r="R40" s="78"/>
      <c r="S40" s="95"/>
      <c r="T40" s="96"/>
    </row>
    <row r="41" spans="1:20" s="74" customFormat="1" ht="12.75" customHeight="1">
      <c r="A41" s="468"/>
      <c r="B41" s="916">
        <v>10</v>
      </c>
      <c r="C41" s="925"/>
      <c r="D41" s="921"/>
      <c r="E41" s="921" t="s">
        <v>19</v>
      </c>
      <c r="F41" s="923" t="str">
        <f>VLOOKUP(E41,$S$14:$T$18,2,0)</f>
        <v>-</v>
      </c>
      <c r="G41" s="84"/>
      <c r="H41" s="921"/>
      <c r="I41" s="921"/>
      <c r="J41" s="913">
        <f t="shared" ref="J41" si="9">SUM(K41:O43)</f>
        <v>0</v>
      </c>
      <c r="K41" s="913"/>
      <c r="L41" s="913"/>
      <c r="M41" s="913"/>
      <c r="N41" s="913"/>
      <c r="O41" s="913"/>
      <c r="P41" s="913"/>
      <c r="Q41" s="460"/>
      <c r="R41" s="78"/>
      <c r="S41" s="95"/>
      <c r="T41" s="96"/>
    </row>
    <row r="42" spans="1:20" s="74" customFormat="1" ht="12.75" customHeight="1">
      <c r="A42" s="468"/>
      <c r="B42" s="916"/>
      <c r="C42" s="925"/>
      <c r="D42" s="921"/>
      <c r="E42" s="921"/>
      <c r="F42" s="923"/>
      <c r="G42" s="87"/>
      <c r="H42" s="921"/>
      <c r="I42" s="921"/>
      <c r="J42" s="914"/>
      <c r="K42" s="914"/>
      <c r="L42" s="914"/>
      <c r="M42" s="914"/>
      <c r="N42" s="914"/>
      <c r="O42" s="914"/>
      <c r="P42" s="914"/>
      <c r="Q42" s="460"/>
      <c r="R42" s="78"/>
      <c r="S42" s="95"/>
      <c r="T42" s="96"/>
    </row>
    <row r="43" spans="1:20" s="74" customFormat="1" ht="12.75" customHeight="1" thickBot="1">
      <c r="A43" s="468"/>
      <c r="B43" s="917"/>
      <c r="C43" s="926"/>
      <c r="D43" s="922"/>
      <c r="E43" s="922"/>
      <c r="F43" s="924"/>
      <c r="G43" s="92"/>
      <c r="H43" s="922"/>
      <c r="I43" s="922"/>
      <c r="J43" s="915"/>
      <c r="K43" s="915"/>
      <c r="L43" s="915"/>
      <c r="M43" s="915"/>
      <c r="N43" s="915"/>
      <c r="O43" s="915"/>
      <c r="P43" s="915"/>
      <c r="Q43" s="460"/>
      <c r="R43" s="78"/>
      <c r="S43" s="95"/>
      <c r="T43" s="96"/>
    </row>
    <row r="44" spans="1:20" s="95" customFormat="1" ht="15.75" hidden="1" customHeight="1" outlineLevel="1">
      <c r="A44" s="484"/>
      <c r="B44" s="916">
        <v>11</v>
      </c>
      <c r="C44" s="925"/>
      <c r="D44" s="921"/>
      <c r="E44" s="921" t="s">
        <v>19</v>
      </c>
      <c r="F44" s="923" t="str">
        <f>VLOOKUP(E44,$S$14:$T$18,2,0)</f>
        <v>-</v>
      </c>
      <c r="G44" s="84"/>
      <c r="H44" s="921"/>
      <c r="I44" s="921"/>
      <c r="J44" s="913">
        <f t="shared" ref="J44" si="10">SUM(K44:O46)</f>
        <v>0</v>
      </c>
      <c r="K44" s="913"/>
      <c r="L44" s="913"/>
      <c r="M44" s="913"/>
      <c r="N44" s="913"/>
      <c r="O44" s="913"/>
      <c r="P44" s="913"/>
      <c r="Q44" s="484"/>
    </row>
    <row r="45" spans="1:20" s="95" customFormat="1" ht="15.75" hidden="1" customHeight="1" outlineLevel="1">
      <c r="A45" s="484"/>
      <c r="B45" s="916"/>
      <c r="C45" s="925"/>
      <c r="D45" s="921"/>
      <c r="E45" s="921"/>
      <c r="F45" s="923"/>
      <c r="G45" s="87"/>
      <c r="H45" s="921"/>
      <c r="I45" s="921"/>
      <c r="J45" s="914"/>
      <c r="K45" s="914"/>
      <c r="L45" s="914"/>
      <c r="M45" s="914"/>
      <c r="N45" s="914"/>
      <c r="O45" s="914"/>
      <c r="P45" s="914"/>
      <c r="Q45" s="484"/>
    </row>
    <row r="46" spans="1:20" s="72" customFormat="1" ht="15.75" hidden="1" customHeight="1" outlineLevel="1">
      <c r="A46" s="478"/>
      <c r="B46" s="917"/>
      <c r="C46" s="926"/>
      <c r="D46" s="922"/>
      <c r="E46" s="922"/>
      <c r="F46" s="924"/>
      <c r="G46" s="92"/>
      <c r="H46" s="922"/>
      <c r="I46" s="922"/>
      <c r="J46" s="915"/>
      <c r="K46" s="915"/>
      <c r="L46" s="915"/>
      <c r="M46" s="915"/>
      <c r="N46" s="915"/>
      <c r="O46" s="915"/>
      <c r="P46" s="915"/>
      <c r="Q46" s="478"/>
    </row>
    <row r="47" spans="1:20" s="72" customFormat="1" ht="15.75" hidden="1" customHeight="1" outlineLevel="1">
      <c r="A47" s="478"/>
      <c r="B47" s="916">
        <v>12</v>
      </c>
      <c r="C47" s="925"/>
      <c r="D47" s="921"/>
      <c r="E47" s="921" t="s">
        <v>19</v>
      </c>
      <c r="F47" s="923" t="str">
        <f>VLOOKUP(E47,$S$14:$T$18,2,0)</f>
        <v>-</v>
      </c>
      <c r="G47" s="84"/>
      <c r="H47" s="921"/>
      <c r="I47" s="921"/>
      <c r="J47" s="913">
        <f t="shared" ref="J47" si="11">SUM(K47:O49)</f>
        <v>0</v>
      </c>
      <c r="K47" s="913"/>
      <c r="L47" s="913"/>
      <c r="M47" s="913"/>
      <c r="N47" s="913"/>
      <c r="O47" s="913"/>
      <c r="P47" s="913"/>
      <c r="Q47" s="478"/>
    </row>
    <row r="48" spans="1:20" s="95" customFormat="1" ht="15.75" hidden="1" customHeight="1" outlineLevel="1">
      <c r="A48" s="484"/>
      <c r="B48" s="916"/>
      <c r="C48" s="925"/>
      <c r="D48" s="921"/>
      <c r="E48" s="921"/>
      <c r="F48" s="923"/>
      <c r="G48" s="87"/>
      <c r="H48" s="921"/>
      <c r="I48" s="921"/>
      <c r="J48" s="914"/>
      <c r="K48" s="914"/>
      <c r="L48" s="914"/>
      <c r="M48" s="914"/>
      <c r="N48" s="914"/>
      <c r="O48" s="914"/>
      <c r="P48" s="914"/>
      <c r="Q48" s="484"/>
    </row>
    <row r="49" spans="1:17" s="95" customFormat="1" ht="15.75" hidden="1" customHeight="1" outlineLevel="1">
      <c r="A49" s="484"/>
      <c r="B49" s="917"/>
      <c r="C49" s="926"/>
      <c r="D49" s="922"/>
      <c r="E49" s="922"/>
      <c r="F49" s="924"/>
      <c r="G49" s="92"/>
      <c r="H49" s="922"/>
      <c r="I49" s="922"/>
      <c r="J49" s="915"/>
      <c r="K49" s="915"/>
      <c r="L49" s="915"/>
      <c r="M49" s="915"/>
      <c r="N49" s="915"/>
      <c r="O49" s="915"/>
      <c r="P49" s="915"/>
      <c r="Q49" s="484"/>
    </row>
    <row r="50" spans="1:17" s="95" customFormat="1" ht="15.75" hidden="1" customHeight="1" outlineLevel="1">
      <c r="A50" s="484"/>
      <c r="B50" s="916">
        <v>13</v>
      </c>
      <c r="C50" s="925"/>
      <c r="D50" s="921"/>
      <c r="E50" s="921" t="s">
        <v>19</v>
      </c>
      <c r="F50" s="923" t="str">
        <f>VLOOKUP(E50,$S$14:$T$18,2,0)</f>
        <v>-</v>
      </c>
      <c r="G50" s="84"/>
      <c r="H50" s="921"/>
      <c r="I50" s="921"/>
      <c r="J50" s="913">
        <f t="shared" ref="J50" si="12">SUM(K50:O52)</f>
        <v>0</v>
      </c>
      <c r="K50" s="913"/>
      <c r="L50" s="913"/>
      <c r="M50" s="913"/>
      <c r="N50" s="913"/>
      <c r="O50" s="913"/>
      <c r="P50" s="913"/>
      <c r="Q50" s="484"/>
    </row>
    <row r="51" spans="1:17" s="95" customFormat="1" ht="15.75" hidden="1" customHeight="1" outlineLevel="1">
      <c r="A51" s="484"/>
      <c r="B51" s="916"/>
      <c r="C51" s="925"/>
      <c r="D51" s="921"/>
      <c r="E51" s="921"/>
      <c r="F51" s="923"/>
      <c r="G51" s="87"/>
      <c r="H51" s="921"/>
      <c r="I51" s="921"/>
      <c r="J51" s="914"/>
      <c r="K51" s="914"/>
      <c r="L51" s="914"/>
      <c r="M51" s="914"/>
      <c r="N51" s="914"/>
      <c r="O51" s="914"/>
      <c r="P51" s="914"/>
      <c r="Q51" s="484"/>
    </row>
    <row r="52" spans="1:17" s="95" customFormat="1" ht="15.75" hidden="1" customHeight="1" outlineLevel="1">
      <c r="A52" s="484"/>
      <c r="B52" s="917"/>
      <c r="C52" s="926"/>
      <c r="D52" s="922"/>
      <c r="E52" s="922"/>
      <c r="F52" s="924"/>
      <c r="G52" s="92"/>
      <c r="H52" s="922"/>
      <c r="I52" s="922"/>
      <c r="J52" s="915"/>
      <c r="K52" s="915"/>
      <c r="L52" s="915"/>
      <c r="M52" s="915"/>
      <c r="N52" s="915"/>
      <c r="O52" s="915"/>
      <c r="P52" s="915"/>
      <c r="Q52" s="484"/>
    </row>
    <row r="53" spans="1:17" s="95" customFormat="1" ht="15.75" hidden="1" customHeight="1" outlineLevel="1">
      <c r="A53" s="484"/>
      <c r="B53" s="916">
        <v>14</v>
      </c>
      <c r="C53" s="925"/>
      <c r="D53" s="921"/>
      <c r="E53" s="921" t="s">
        <v>19</v>
      </c>
      <c r="F53" s="923" t="str">
        <f>VLOOKUP(E53,$S$14:$T$18,2,0)</f>
        <v>-</v>
      </c>
      <c r="G53" s="84"/>
      <c r="H53" s="921"/>
      <c r="I53" s="921"/>
      <c r="J53" s="913">
        <f t="shared" ref="J53" si="13">SUM(K53:O55)</f>
        <v>0</v>
      </c>
      <c r="K53" s="913"/>
      <c r="L53" s="913"/>
      <c r="M53" s="913"/>
      <c r="N53" s="913"/>
      <c r="O53" s="913"/>
      <c r="P53" s="913"/>
      <c r="Q53" s="484"/>
    </row>
    <row r="54" spans="1:17" s="95" customFormat="1" ht="15.75" hidden="1" customHeight="1" outlineLevel="1">
      <c r="A54" s="484"/>
      <c r="B54" s="916"/>
      <c r="C54" s="925"/>
      <c r="D54" s="921"/>
      <c r="E54" s="921"/>
      <c r="F54" s="923"/>
      <c r="G54" s="87"/>
      <c r="H54" s="921"/>
      <c r="I54" s="921"/>
      <c r="J54" s="914"/>
      <c r="K54" s="914"/>
      <c r="L54" s="914"/>
      <c r="M54" s="914"/>
      <c r="N54" s="914"/>
      <c r="O54" s="914"/>
      <c r="P54" s="914"/>
      <c r="Q54" s="484"/>
    </row>
    <row r="55" spans="1:17" s="95" customFormat="1" ht="15.75" hidden="1" customHeight="1" outlineLevel="1">
      <c r="A55" s="484"/>
      <c r="B55" s="917"/>
      <c r="C55" s="926"/>
      <c r="D55" s="922"/>
      <c r="E55" s="922"/>
      <c r="F55" s="924"/>
      <c r="G55" s="92"/>
      <c r="H55" s="922"/>
      <c r="I55" s="922"/>
      <c r="J55" s="915"/>
      <c r="K55" s="915"/>
      <c r="L55" s="915"/>
      <c r="M55" s="915"/>
      <c r="N55" s="915"/>
      <c r="O55" s="915"/>
      <c r="P55" s="915"/>
      <c r="Q55" s="484"/>
    </row>
    <row r="56" spans="1:17" s="95" customFormat="1" ht="15.75" hidden="1" customHeight="1" outlineLevel="1">
      <c r="A56" s="484"/>
      <c r="B56" s="916">
        <v>15</v>
      </c>
      <c r="C56" s="925"/>
      <c r="D56" s="921"/>
      <c r="E56" s="921" t="s">
        <v>19</v>
      </c>
      <c r="F56" s="923" t="str">
        <f>VLOOKUP(E56,$S$14:$T$18,2,0)</f>
        <v>-</v>
      </c>
      <c r="G56" s="84"/>
      <c r="H56" s="921"/>
      <c r="I56" s="921"/>
      <c r="J56" s="913">
        <f t="shared" ref="J56" si="14">SUM(K56:O58)</f>
        <v>0</v>
      </c>
      <c r="K56" s="913"/>
      <c r="L56" s="913"/>
      <c r="M56" s="913"/>
      <c r="N56" s="913"/>
      <c r="O56" s="913"/>
      <c r="P56" s="913"/>
      <c r="Q56" s="484"/>
    </row>
    <row r="57" spans="1:17" s="95" customFormat="1" ht="15.75" hidden="1" customHeight="1" outlineLevel="1">
      <c r="A57" s="484"/>
      <c r="B57" s="916"/>
      <c r="C57" s="925"/>
      <c r="D57" s="921"/>
      <c r="E57" s="921"/>
      <c r="F57" s="923"/>
      <c r="G57" s="87"/>
      <c r="H57" s="921"/>
      <c r="I57" s="921"/>
      <c r="J57" s="914"/>
      <c r="K57" s="914"/>
      <c r="L57" s="914"/>
      <c r="M57" s="914"/>
      <c r="N57" s="914"/>
      <c r="O57" s="914"/>
      <c r="P57" s="914"/>
      <c r="Q57" s="484"/>
    </row>
    <row r="58" spans="1:17" s="95" customFormat="1" ht="15.75" hidden="1" customHeight="1" outlineLevel="1">
      <c r="A58" s="484"/>
      <c r="B58" s="917"/>
      <c r="C58" s="926"/>
      <c r="D58" s="922"/>
      <c r="E58" s="922"/>
      <c r="F58" s="924"/>
      <c r="G58" s="92"/>
      <c r="H58" s="922"/>
      <c r="I58" s="922"/>
      <c r="J58" s="915"/>
      <c r="K58" s="915"/>
      <c r="L58" s="915"/>
      <c r="M58" s="915"/>
      <c r="N58" s="915"/>
      <c r="O58" s="915"/>
      <c r="P58" s="915"/>
      <c r="Q58" s="484"/>
    </row>
    <row r="59" spans="1:17" s="95" customFormat="1" ht="15.75" hidden="1" customHeight="1" outlineLevel="1">
      <c r="A59" s="484"/>
      <c r="B59" s="916">
        <v>16</v>
      </c>
      <c r="C59" s="925"/>
      <c r="D59" s="921"/>
      <c r="E59" s="921" t="s">
        <v>19</v>
      </c>
      <c r="F59" s="923" t="e">
        <f>IF(F$26=0,0,F33/F$26)</f>
        <v>#VALUE!</v>
      </c>
      <c r="G59" s="84"/>
      <c r="H59" s="921"/>
      <c r="I59" s="921"/>
      <c r="J59" s="913">
        <f t="shared" ref="J59" si="15">SUM(K59:O61)</f>
        <v>0</v>
      </c>
      <c r="K59" s="913"/>
      <c r="L59" s="913"/>
      <c r="M59" s="913"/>
      <c r="N59" s="913"/>
      <c r="O59" s="913"/>
      <c r="P59" s="913"/>
      <c r="Q59" s="484"/>
    </row>
    <row r="60" spans="1:17" s="95" customFormat="1" ht="15.75" hidden="1" customHeight="1" outlineLevel="1">
      <c r="A60" s="484"/>
      <c r="B60" s="916"/>
      <c r="C60" s="925"/>
      <c r="D60" s="921"/>
      <c r="E60" s="921"/>
      <c r="F60" s="923"/>
      <c r="G60" s="87"/>
      <c r="H60" s="921"/>
      <c r="I60" s="921"/>
      <c r="J60" s="914"/>
      <c r="K60" s="914"/>
      <c r="L60" s="914"/>
      <c r="M60" s="914"/>
      <c r="N60" s="914"/>
      <c r="O60" s="914"/>
      <c r="P60" s="914"/>
      <c r="Q60" s="484"/>
    </row>
    <row r="61" spans="1:17" s="95" customFormat="1" ht="15.75" hidden="1" customHeight="1" outlineLevel="1">
      <c r="A61" s="484"/>
      <c r="B61" s="917"/>
      <c r="C61" s="926"/>
      <c r="D61" s="922"/>
      <c r="E61" s="922"/>
      <c r="F61" s="924"/>
      <c r="G61" s="92"/>
      <c r="H61" s="922"/>
      <c r="I61" s="922"/>
      <c r="J61" s="915"/>
      <c r="K61" s="915"/>
      <c r="L61" s="915"/>
      <c r="M61" s="915"/>
      <c r="N61" s="915"/>
      <c r="O61" s="915"/>
      <c r="P61" s="915"/>
      <c r="Q61" s="484"/>
    </row>
    <row r="62" spans="1:17" s="95" customFormat="1" ht="15.75" hidden="1" customHeight="1" outlineLevel="1">
      <c r="A62" s="484"/>
      <c r="B62" s="916">
        <v>17</v>
      </c>
      <c r="C62" s="925"/>
      <c r="D62" s="921"/>
      <c r="E62" s="921" t="s">
        <v>19</v>
      </c>
      <c r="F62" s="923" t="str">
        <f>VLOOKUP(E62,$S$14:$T$18,2,0)</f>
        <v>-</v>
      </c>
      <c r="G62" s="84"/>
      <c r="H62" s="921"/>
      <c r="I62" s="921"/>
      <c r="J62" s="913">
        <f t="shared" ref="J62" si="16">SUM(K62:O64)</f>
        <v>0</v>
      </c>
      <c r="K62" s="913"/>
      <c r="L62" s="913"/>
      <c r="M62" s="913"/>
      <c r="N62" s="913"/>
      <c r="O62" s="913"/>
      <c r="P62" s="913"/>
      <c r="Q62" s="484"/>
    </row>
    <row r="63" spans="1:17" s="95" customFormat="1" ht="15.75" hidden="1" customHeight="1" outlineLevel="1">
      <c r="A63" s="484"/>
      <c r="B63" s="916"/>
      <c r="C63" s="925"/>
      <c r="D63" s="921"/>
      <c r="E63" s="921"/>
      <c r="F63" s="923"/>
      <c r="G63" s="87"/>
      <c r="H63" s="921"/>
      <c r="I63" s="921"/>
      <c r="J63" s="914"/>
      <c r="K63" s="914"/>
      <c r="L63" s="914"/>
      <c r="M63" s="914"/>
      <c r="N63" s="914"/>
      <c r="O63" s="914"/>
      <c r="P63" s="914"/>
      <c r="Q63" s="484"/>
    </row>
    <row r="64" spans="1:17" s="95" customFormat="1" ht="15.75" hidden="1" customHeight="1" outlineLevel="1">
      <c r="A64" s="484"/>
      <c r="B64" s="917"/>
      <c r="C64" s="926"/>
      <c r="D64" s="922"/>
      <c r="E64" s="922"/>
      <c r="F64" s="924"/>
      <c r="G64" s="92"/>
      <c r="H64" s="922"/>
      <c r="I64" s="922"/>
      <c r="J64" s="915"/>
      <c r="K64" s="915"/>
      <c r="L64" s="915"/>
      <c r="M64" s="915"/>
      <c r="N64" s="915"/>
      <c r="O64" s="915"/>
      <c r="P64" s="915"/>
      <c r="Q64" s="484"/>
    </row>
    <row r="65" spans="1:17" s="95" customFormat="1" ht="15.75" hidden="1" customHeight="1" outlineLevel="1">
      <c r="A65" s="484"/>
      <c r="B65" s="916">
        <v>18</v>
      </c>
      <c r="C65" s="925"/>
      <c r="D65" s="921"/>
      <c r="E65" s="921" t="s">
        <v>19</v>
      </c>
      <c r="F65" s="923" t="str">
        <f>VLOOKUP(E65,$S$14:$T$18,2,0)</f>
        <v>-</v>
      </c>
      <c r="G65" s="84"/>
      <c r="H65" s="921"/>
      <c r="I65" s="921"/>
      <c r="J65" s="913">
        <f t="shared" ref="J65" si="17">SUM(K65:O67)</f>
        <v>0</v>
      </c>
      <c r="K65" s="913"/>
      <c r="L65" s="913"/>
      <c r="M65" s="913"/>
      <c r="N65" s="913"/>
      <c r="O65" s="913"/>
      <c r="P65" s="913"/>
      <c r="Q65" s="484"/>
    </row>
    <row r="66" spans="1:17" s="95" customFormat="1" ht="15.75" hidden="1" customHeight="1" outlineLevel="1">
      <c r="A66" s="484"/>
      <c r="B66" s="916"/>
      <c r="C66" s="925"/>
      <c r="D66" s="921"/>
      <c r="E66" s="921"/>
      <c r="F66" s="923"/>
      <c r="G66" s="87"/>
      <c r="H66" s="921"/>
      <c r="I66" s="921"/>
      <c r="J66" s="914"/>
      <c r="K66" s="914"/>
      <c r="L66" s="914"/>
      <c r="M66" s="914"/>
      <c r="N66" s="914"/>
      <c r="O66" s="914"/>
      <c r="P66" s="914"/>
      <c r="Q66" s="484"/>
    </row>
    <row r="67" spans="1:17" s="95" customFormat="1" ht="15.75" hidden="1" customHeight="1" outlineLevel="1">
      <c r="A67" s="484"/>
      <c r="B67" s="917"/>
      <c r="C67" s="926"/>
      <c r="D67" s="922"/>
      <c r="E67" s="922"/>
      <c r="F67" s="924"/>
      <c r="G67" s="92"/>
      <c r="H67" s="922"/>
      <c r="I67" s="922"/>
      <c r="J67" s="915"/>
      <c r="K67" s="915"/>
      <c r="L67" s="915"/>
      <c r="M67" s="915"/>
      <c r="N67" s="915"/>
      <c r="O67" s="915"/>
      <c r="P67" s="915"/>
      <c r="Q67" s="484"/>
    </row>
    <row r="68" spans="1:17" s="95" customFormat="1" ht="15.75" hidden="1" customHeight="1" outlineLevel="1">
      <c r="A68" s="484"/>
      <c r="B68" s="916">
        <v>19</v>
      </c>
      <c r="C68" s="925"/>
      <c r="D68" s="921"/>
      <c r="E68" s="921" t="s">
        <v>19</v>
      </c>
      <c r="F68" s="923" t="str">
        <f>VLOOKUP(E68,$S$14:$T$18,2,0)</f>
        <v>-</v>
      </c>
      <c r="G68" s="84"/>
      <c r="H68" s="921"/>
      <c r="I68" s="921"/>
      <c r="J68" s="913">
        <f t="shared" ref="J68" si="18">SUM(K68:O70)</f>
        <v>0</v>
      </c>
      <c r="K68" s="913"/>
      <c r="L68" s="913"/>
      <c r="M68" s="913"/>
      <c r="N68" s="913"/>
      <c r="O68" s="913"/>
      <c r="P68" s="913"/>
      <c r="Q68" s="484"/>
    </row>
    <row r="69" spans="1:17" s="95" customFormat="1" ht="15.75" hidden="1" customHeight="1" outlineLevel="1">
      <c r="A69" s="484"/>
      <c r="B69" s="916"/>
      <c r="C69" s="925"/>
      <c r="D69" s="921"/>
      <c r="E69" s="921"/>
      <c r="F69" s="923"/>
      <c r="G69" s="87"/>
      <c r="H69" s="921"/>
      <c r="I69" s="921"/>
      <c r="J69" s="914"/>
      <c r="K69" s="914"/>
      <c r="L69" s="914"/>
      <c r="M69" s="914"/>
      <c r="N69" s="914"/>
      <c r="O69" s="914"/>
      <c r="P69" s="914"/>
      <c r="Q69" s="484"/>
    </row>
    <row r="70" spans="1:17" s="95" customFormat="1" ht="15.75" hidden="1" customHeight="1" outlineLevel="1">
      <c r="A70" s="484"/>
      <c r="B70" s="917"/>
      <c r="C70" s="926"/>
      <c r="D70" s="922"/>
      <c r="E70" s="922"/>
      <c r="F70" s="924"/>
      <c r="G70" s="92"/>
      <c r="H70" s="922"/>
      <c r="I70" s="922"/>
      <c r="J70" s="915"/>
      <c r="K70" s="915"/>
      <c r="L70" s="915"/>
      <c r="M70" s="915"/>
      <c r="N70" s="915"/>
      <c r="O70" s="915"/>
      <c r="P70" s="915"/>
      <c r="Q70" s="484"/>
    </row>
    <row r="71" spans="1:17" s="95" customFormat="1" ht="15.75" hidden="1" customHeight="1" outlineLevel="1">
      <c r="A71" s="484"/>
      <c r="B71" s="916">
        <v>20</v>
      </c>
      <c r="C71" s="925"/>
      <c r="D71" s="921"/>
      <c r="E71" s="921" t="s">
        <v>19</v>
      </c>
      <c r="F71" s="923" t="str">
        <f>VLOOKUP(E71,$S$14:$T$18,2,0)</f>
        <v>-</v>
      </c>
      <c r="G71" s="84"/>
      <c r="H71" s="921"/>
      <c r="I71" s="921"/>
      <c r="J71" s="913">
        <f t="shared" ref="J71" si="19">SUM(K71:O73)</f>
        <v>0</v>
      </c>
      <c r="K71" s="913"/>
      <c r="L71" s="913"/>
      <c r="M71" s="913"/>
      <c r="N71" s="913"/>
      <c r="O71" s="913"/>
      <c r="P71" s="913"/>
      <c r="Q71" s="484"/>
    </row>
    <row r="72" spans="1:17" s="95" customFormat="1" ht="15.75" hidden="1" customHeight="1" outlineLevel="1">
      <c r="A72" s="484"/>
      <c r="B72" s="916"/>
      <c r="C72" s="925"/>
      <c r="D72" s="921"/>
      <c r="E72" s="921"/>
      <c r="F72" s="923"/>
      <c r="G72" s="87"/>
      <c r="H72" s="921"/>
      <c r="I72" s="921"/>
      <c r="J72" s="914"/>
      <c r="K72" s="914"/>
      <c r="L72" s="914"/>
      <c r="M72" s="914"/>
      <c r="N72" s="914"/>
      <c r="O72" s="914"/>
      <c r="P72" s="914"/>
      <c r="Q72" s="484"/>
    </row>
    <row r="73" spans="1:17" s="95" customFormat="1" ht="15.75" hidden="1" customHeight="1" outlineLevel="1">
      <c r="A73" s="484"/>
      <c r="B73" s="917"/>
      <c r="C73" s="926"/>
      <c r="D73" s="922"/>
      <c r="E73" s="922"/>
      <c r="F73" s="924"/>
      <c r="G73" s="92"/>
      <c r="H73" s="922"/>
      <c r="I73" s="922"/>
      <c r="J73" s="915"/>
      <c r="K73" s="915"/>
      <c r="L73" s="915"/>
      <c r="M73" s="915"/>
      <c r="N73" s="915"/>
      <c r="O73" s="915"/>
      <c r="P73" s="915"/>
      <c r="Q73" s="484"/>
    </row>
    <row r="74" spans="1:17" s="95" customFormat="1" ht="15.75" hidden="1" customHeight="1" outlineLevel="1">
      <c r="A74" s="484"/>
      <c r="B74" s="916">
        <v>21</v>
      </c>
      <c r="C74" s="925"/>
      <c r="D74" s="921"/>
      <c r="E74" s="921" t="s">
        <v>19</v>
      </c>
      <c r="F74" s="923" t="str">
        <f>VLOOKUP(E74,$S$14:$T$18,2,0)</f>
        <v>-</v>
      </c>
      <c r="G74" s="84"/>
      <c r="H74" s="921"/>
      <c r="I74" s="921"/>
      <c r="J74" s="913">
        <f t="shared" ref="J74" si="20">SUM(K74:O76)</f>
        <v>0</v>
      </c>
      <c r="K74" s="913"/>
      <c r="L74" s="913"/>
      <c r="M74" s="913"/>
      <c r="N74" s="913"/>
      <c r="O74" s="913"/>
      <c r="P74" s="913"/>
      <c r="Q74" s="484"/>
    </row>
    <row r="75" spans="1:17" s="95" customFormat="1" ht="15.75" hidden="1" customHeight="1" outlineLevel="1">
      <c r="A75" s="484"/>
      <c r="B75" s="916"/>
      <c r="C75" s="925"/>
      <c r="D75" s="921"/>
      <c r="E75" s="921"/>
      <c r="F75" s="923"/>
      <c r="G75" s="87"/>
      <c r="H75" s="921"/>
      <c r="I75" s="921"/>
      <c r="J75" s="914"/>
      <c r="K75" s="914"/>
      <c r="L75" s="914"/>
      <c r="M75" s="914"/>
      <c r="N75" s="914"/>
      <c r="O75" s="914"/>
      <c r="P75" s="914"/>
      <c r="Q75" s="484"/>
    </row>
    <row r="76" spans="1:17" s="95" customFormat="1" ht="15.75" hidden="1" customHeight="1" outlineLevel="1">
      <c r="A76" s="484"/>
      <c r="B76" s="917"/>
      <c r="C76" s="926"/>
      <c r="D76" s="922"/>
      <c r="E76" s="922"/>
      <c r="F76" s="924"/>
      <c r="G76" s="92"/>
      <c r="H76" s="922"/>
      <c r="I76" s="922"/>
      <c r="J76" s="915"/>
      <c r="K76" s="915"/>
      <c r="L76" s="915"/>
      <c r="M76" s="915"/>
      <c r="N76" s="915"/>
      <c r="O76" s="915"/>
      <c r="P76" s="915"/>
      <c r="Q76" s="484"/>
    </row>
    <row r="77" spans="1:17" s="95" customFormat="1" ht="15.75" hidden="1" customHeight="1" outlineLevel="1">
      <c r="A77" s="484"/>
      <c r="B77" s="916">
        <v>22</v>
      </c>
      <c r="C77" s="925"/>
      <c r="D77" s="921"/>
      <c r="E77" s="921" t="s">
        <v>19</v>
      </c>
      <c r="F77" s="923" t="str">
        <f>VLOOKUP(E77,$S$14:$T$18,2,0)</f>
        <v>-</v>
      </c>
      <c r="G77" s="84"/>
      <c r="H77" s="921"/>
      <c r="I77" s="921"/>
      <c r="J77" s="913">
        <f t="shared" ref="J77" si="21">SUM(K77:O79)</f>
        <v>0</v>
      </c>
      <c r="K77" s="913"/>
      <c r="L77" s="913"/>
      <c r="M77" s="913"/>
      <c r="N77" s="913"/>
      <c r="O77" s="913"/>
      <c r="P77" s="913"/>
      <c r="Q77" s="484"/>
    </row>
    <row r="78" spans="1:17" s="95" customFormat="1" ht="15.75" hidden="1" customHeight="1" outlineLevel="1">
      <c r="A78" s="484"/>
      <c r="B78" s="916"/>
      <c r="C78" s="925"/>
      <c r="D78" s="921"/>
      <c r="E78" s="921"/>
      <c r="F78" s="923"/>
      <c r="G78" s="87"/>
      <c r="H78" s="921"/>
      <c r="I78" s="921"/>
      <c r="J78" s="914"/>
      <c r="K78" s="914"/>
      <c r="L78" s="914"/>
      <c r="M78" s="914"/>
      <c r="N78" s="914"/>
      <c r="O78" s="914"/>
      <c r="P78" s="914"/>
      <c r="Q78" s="484"/>
    </row>
    <row r="79" spans="1:17" s="95" customFormat="1" ht="15.75" hidden="1" customHeight="1" outlineLevel="1">
      <c r="A79" s="484"/>
      <c r="B79" s="917"/>
      <c r="C79" s="926"/>
      <c r="D79" s="922"/>
      <c r="E79" s="922"/>
      <c r="F79" s="924"/>
      <c r="G79" s="92"/>
      <c r="H79" s="922"/>
      <c r="I79" s="922"/>
      <c r="J79" s="915"/>
      <c r="K79" s="915"/>
      <c r="L79" s="915"/>
      <c r="M79" s="915"/>
      <c r="N79" s="915"/>
      <c r="O79" s="915"/>
      <c r="P79" s="915"/>
      <c r="Q79" s="484"/>
    </row>
    <row r="80" spans="1:17" s="95" customFormat="1" ht="15.75" hidden="1" customHeight="1" outlineLevel="1">
      <c r="A80" s="484"/>
      <c r="B80" s="916">
        <v>23</v>
      </c>
      <c r="C80" s="925"/>
      <c r="D80" s="921"/>
      <c r="E80" s="921" t="s">
        <v>19</v>
      </c>
      <c r="F80" s="923" t="str">
        <f>VLOOKUP(E80,$S$14:$T$18,2,0)</f>
        <v>-</v>
      </c>
      <c r="G80" s="84"/>
      <c r="H80" s="921"/>
      <c r="I80" s="921"/>
      <c r="J80" s="913">
        <f t="shared" ref="J80" si="22">SUM(K80:O82)</f>
        <v>0</v>
      </c>
      <c r="K80" s="913"/>
      <c r="L80" s="913"/>
      <c r="M80" s="913"/>
      <c r="N80" s="913"/>
      <c r="O80" s="913"/>
      <c r="P80" s="913"/>
      <c r="Q80" s="484"/>
    </row>
    <row r="81" spans="1:17" s="95" customFormat="1" ht="15.75" hidden="1" customHeight="1" outlineLevel="1">
      <c r="A81" s="484"/>
      <c r="B81" s="916"/>
      <c r="C81" s="925"/>
      <c r="D81" s="921"/>
      <c r="E81" s="921"/>
      <c r="F81" s="923"/>
      <c r="G81" s="87"/>
      <c r="H81" s="921"/>
      <c r="I81" s="921"/>
      <c r="J81" s="914"/>
      <c r="K81" s="914"/>
      <c r="L81" s="914"/>
      <c r="M81" s="914"/>
      <c r="N81" s="914"/>
      <c r="O81" s="914"/>
      <c r="P81" s="914"/>
      <c r="Q81" s="484"/>
    </row>
    <row r="82" spans="1:17" s="95" customFormat="1" ht="15.75" hidden="1" customHeight="1" outlineLevel="1">
      <c r="A82" s="484"/>
      <c r="B82" s="917"/>
      <c r="C82" s="926"/>
      <c r="D82" s="922"/>
      <c r="E82" s="922"/>
      <c r="F82" s="924"/>
      <c r="G82" s="92"/>
      <c r="H82" s="922"/>
      <c r="I82" s="922"/>
      <c r="J82" s="915"/>
      <c r="K82" s="915"/>
      <c r="L82" s="915"/>
      <c r="M82" s="915"/>
      <c r="N82" s="915"/>
      <c r="O82" s="915"/>
      <c r="P82" s="915"/>
      <c r="Q82" s="484"/>
    </row>
    <row r="83" spans="1:17" s="95" customFormat="1" ht="15.75" hidden="1" customHeight="1" outlineLevel="1">
      <c r="A83" s="484"/>
      <c r="B83" s="916">
        <v>24</v>
      </c>
      <c r="C83" s="925"/>
      <c r="D83" s="921"/>
      <c r="E83" s="921" t="s">
        <v>19</v>
      </c>
      <c r="F83" s="923" t="str">
        <f>VLOOKUP(E83,$S$14:$T$18,2,0)</f>
        <v>-</v>
      </c>
      <c r="G83" s="84"/>
      <c r="H83" s="921"/>
      <c r="I83" s="921"/>
      <c r="J83" s="913">
        <f t="shared" ref="J83" si="23">SUM(K83:O85)</f>
        <v>0</v>
      </c>
      <c r="K83" s="913"/>
      <c r="L83" s="913"/>
      <c r="M83" s="913"/>
      <c r="N83" s="913"/>
      <c r="O83" s="913"/>
      <c r="P83" s="913"/>
      <c r="Q83" s="484"/>
    </row>
    <row r="84" spans="1:17" s="95" customFormat="1" ht="15.75" hidden="1" customHeight="1" outlineLevel="1">
      <c r="A84" s="484"/>
      <c r="B84" s="916"/>
      <c r="C84" s="925"/>
      <c r="D84" s="921"/>
      <c r="E84" s="921"/>
      <c r="F84" s="923"/>
      <c r="G84" s="87"/>
      <c r="H84" s="921"/>
      <c r="I84" s="921"/>
      <c r="J84" s="914"/>
      <c r="K84" s="914"/>
      <c r="L84" s="914"/>
      <c r="M84" s="914"/>
      <c r="N84" s="914"/>
      <c r="O84" s="914"/>
      <c r="P84" s="914"/>
      <c r="Q84" s="484"/>
    </row>
    <row r="85" spans="1:17" s="95" customFormat="1" ht="15.75" hidden="1" customHeight="1" outlineLevel="1">
      <c r="A85" s="484"/>
      <c r="B85" s="917"/>
      <c r="C85" s="926"/>
      <c r="D85" s="922"/>
      <c r="E85" s="922"/>
      <c r="F85" s="924"/>
      <c r="G85" s="92"/>
      <c r="H85" s="922"/>
      <c r="I85" s="922"/>
      <c r="J85" s="915"/>
      <c r="K85" s="915"/>
      <c r="L85" s="915"/>
      <c r="M85" s="915"/>
      <c r="N85" s="915"/>
      <c r="O85" s="915"/>
      <c r="P85" s="915"/>
      <c r="Q85" s="484"/>
    </row>
    <row r="86" spans="1:17" s="95" customFormat="1" ht="15.75" hidden="1" customHeight="1" outlineLevel="1">
      <c r="A86" s="484"/>
      <c r="B86" s="916">
        <v>25</v>
      </c>
      <c r="C86" s="925"/>
      <c r="D86" s="921"/>
      <c r="E86" s="921" t="s">
        <v>19</v>
      </c>
      <c r="F86" s="923" t="str">
        <f>VLOOKUP(E86,$S$14:$T$18,2,0)</f>
        <v>-</v>
      </c>
      <c r="G86" s="84"/>
      <c r="H86" s="921"/>
      <c r="I86" s="921"/>
      <c r="J86" s="913">
        <f t="shared" ref="J86" si="24">SUM(K86:O88)</f>
        <v>0</v>
      </c>
      <c r="K86" s="913"/>
      <c r="L86" s="913"/>
      <c r="M86" s="913"/>
      <c r="N86" s="913"/>
      <c r="O86" s="913"/>
      <c r="P86" s="913"/>
      <c r="Q86" s="484"/>
    </row>
    <row r="87" spans="1:17" s="95" customFormat="1" ht="15.75" hidden="1" customHeight="1" outlineLevel="1">
      <c r="A87" s="484"/>
      <c r="B87" s="916"/>
      <c r="C87" s="925"/>
      <c r="D87" s="921"/>
      <c r="E87" s="921"/>
      <c r="F87" s="923"/>
      <c r="G87" s="87"/>
      <c r="H87" s="921"/>
      <c r="I87" s="921"/>
      <c r="J87" s="914"/>
      <c r="K87" s="914"/>
      <c r="L87" s="914"/>
      <c r="M87" s="914"/>
      <c r="N87" s="914"/>
      <c r="O87" s="914"/>
      <c r="P87" s="914"/>
      <c r="Q87" s="484"/>
    </row>
    <row r="88" spans="1:17" s="95" customFormat="1" ht="15.75" hidden="1" customHeight="1" outlineLevel="1">
      <c r="A88" s="484"/>
      <c r="B88" s="917"/>
      <c r="C88" s="926"/>
      <c r="D88" s="922"/>
      <c r="E88" s="922"/>
      <c r="F88" s="924"/>
      <c r="G88" s="92"/>
      <c r="H88" s="922"/>
      <c r="I88" s="922"/>
      <c r="J88" s="915"/>
      <c r="K88" s="915"/>
      <c r="L88" s="915"/>
      <c r="M88" s="915"/>
      <c r="N88" s="915"/>
      <c r="O88" s="915"/>
      <c r="P88" s="915"/>
      <c r="Q88" s="484"/>
    </row>
    <row r="89" spans="1:17" s="95" customFormat="1" ht="15.75" hidden="1" customHeight="1" outlineLevel="1">
      <c r="A89" s="484"/>
      <c r="B89" s="916">
        <v>26</v>
      </c>
      <c r="C89" s="925"/>
      <c r="D89" s="921"/>
      <c r="E89" s="921" t="s">
        <v>19</v>
      </c>
      <c r="F89" s="923" t="str">
        <f>VLOOKUP(E89,$S$14:$T$18,2,0)</f>
        <v>-</v>
      </c>
      <c r="G89" s="84"/>
      <c r="H89" s="921"/>
      <c r="I89" s="921"/>
      <c r="J89" s="913">
        <f t="shared" ref="J89" si="25">SUM(K89:O91)</f>
        <v>0</v>
      </c>
      <c r="K89" s="913"/>
      <c r="L89" s="913"/>
      <c r="M89" s="913"/>
      <c r="N89" s="913"/>
      <c r="O89" s="913"/>
      <c r="P89" s="913"/>
      <c r="Q89" s="484"/>
    </row>
    <row r="90" spans="1:17" s="95" customFormat="1" ht="15.75" hidden="1" customHeight="1" outlineLevel="1">
      <c r="A90" s="484"/>
      <c r="B90" s="916"/>
      <c r="C90" s="925"/>
      <c r="D90" s="921"/>
      <c r="E90" s="921"/>
      <c r="F90" s="923"/>
      <c r="G90" s="87"/>
      <c r="H90" s="921"/>
      <c r="I90" s="921"/>
      <c r="J90" s="914"/>
      <c r="K90" s="914"/>
      <c r="L90" s="914"/>
      <c r="M90" s="914"/>
      <c r="N90" s="914"/>
      <c r="O90" s="914"/>
      <c r="P90" s="914"/>
      <c r="Q90" s="484"/>
    </row>
    <row r="91" spans="1:17" s="95" customFormat="1" ht="15.75" hidden="1" customHeight="1" outlineLevel="1">
      <c r="A91" s="484"/>
      <c r="B91" s="917"/>
      <c r="C91" s="926"/>
      <c r="D91" s="922"/>
      <c r="E91" s="922"/>
      <c r="F91" s="924"/>
      <c r="G91" s="92"/>
      <c r="H91" s="922"/>
      <c r="I91" s="922"/>
      <c r="J91" s="915"/>
      <c r="K91" s="915"/>
      <c r="L91" s="915"/>
      <c r="M91" s="915"/>
      <c r="N91" s="915"/>
      <c r="O91" s="915"/>
      <c r="P91" s="915"/>
      <c r="Q91" s="484"/>
    </row>
    <row r="92" spans="1:17" s="95" customFormat="1" ht="15.75" hidden="1" customHeight="1" outlineLevel="1">
      <c r="A92" s="484"/>
      <c r="B92" s="916">
        <v>27</v>
      </c>
      <c r="C92" s="925"/>
      <c r="D92" s="921"/>
      <c r="E92" s="921" t="s">
        <v>19</v>
      </c>
      <c r="F92" s="923" t="str">
        <f>VLOOKUP(E92,$S$14:$T$18,2,0)</f>
        <v>-</v>
      </c>
      <c r="G92" s="84"/>
      <c r="H92" s="921"/>
      <c r="I92" s="921"/>
      <c r="J92" s="913">
        <f t="shared" ref="J92" si="26">SUM(K92:O94)</f>
        <v>0</v>
      </c>
      <c r="K92" s="913"/>
      <c r="L92" s="913"/>
      <c r="M92" s="913"/>
      <c r="N92" s="913"/>
      <c r="O92" s="913"/>
      <c r="P92" s="913"/>
      <c r="Q92" s="484"/>
    </row>
    <row r="93" spans="1:17" s="95" customFormat="1" ht="15.75" hidden="1" customHeight="1" outlineLevel="1">
      <c r="A93" s="484"/>
      <c r="B93" s="916"/>
      <c r="C93" s="925"/>
      <c r="D93" s="921"/>
      <c r="E93" s="921"/>
      <c r="F93" s="923"/>
      <c r="G93" s="87"/>
      <c r="H93" s="921"/>
      <c r="I93" s="921"/>
      <c r="J93" s="914"/>
      <c r="K93" s="914"/>
      <c r="L93" s="914"/>
      <c r="M93" s="914"/>
      <c r="N93" s="914"/>
      <c r="O93" s="914"/>
      <c r="P93" s="914"/>
      <c r="Q93" s="484"/>
    </row>
    <row r="94" spans="1:17" s="95" customFormat="1" ht="15.75" hidden="1" customHeight="1" outlineLevel="1">
      <c r="A94" s="484"/>
      <c r="B94" s="917"/>
      <c r="C94" s="926"/>
      <c r="D94" s="922"/>
      <c r="E94" s="922"/>
      <c r="F94" s="924"/>
      <c r="G94" s="92"/>
      <c r="H94" s="922"/>
      <c r="I94" s="922"/>
      <c r="J94" s="915"/>
      <c r="K94" s="915"/>
      <c r="L94" s="915"/>
      <c r="M94" s="915"/>
      <c r="N94" s="915"/>
      <c r="O94" s="915"/>
      <c r="P94" s="915"/>
      <c r="Q94" s="484"/>
    </row>
    <row r="95" spans="1:17" s="95" customFormat="1" ht="15.75" hidden="1" customHeight="1" outlineLevel="1">
      <c r="A95" s="484"/>
      <c r="B95" s="916">
        <v>28</v>
      </c>
      <c r="C95" s="925"/>
      <c r="D95" s="921"/>
      <c r="E95" s="921" t="s">
        <v>19</v>
      </c>
      <c r="F95" s="923" t="str">
        <f>VLOOKUP(E95,$S$14:$T$18,2,0)</f>
        <v>-</v>
      </c>
      <c r="G95" s="84"/>
      <c r="H95" s="921"/>
      <c r="I95" s="921"/>
      <c r="J95" s="913">
        <f t="shared" ref="J95" si="27">SUM(K95:O97)</f>
        <v>0</v>
      </c>
      <c r="K95" s="913"/>
      <c r="L95" s="913"/>
      <c r="M95" s="913"/>
      <c r="N95" s="913"/>
      <c r="O95" s="913"/>
      <c r="P95" s="913"/>
      <c r="Q95" s="484"/>
    </row>
    <row r="96" spans="1:17" s="95" customFormat="1" ht="15.75" hidden="1" customHeight="1" outlineLevel="1">
      <c r="A96" s="484"/>
      <c r="B96" s="916"/>
      <c r="C96" s="925"/>
      <c r="D96" s="921"/>
      <c r="E96" s="921"/>
      <c r="F96" s="923"/>
      <c r="G96" s="87"/>
      <c r="H96" s="921"/>
      <c r="I96" s="921"/>
      <c r="J96" s="914"/>
      <c r="K96" s="914"/>
      <c r="L96" s="914"/>
      <c r="M96" s="914"/>
      <c r="N96" s="914"/>
      <c r="O96" s="914"/>
      <c r="P96" s="914"/>
      <c r="Q96" s="484"/>
    </row>
    <row r="97" spans="1:17" s="95" customFormat="1" ht="15.75" hidden="1" customHeight="1" outlineLevel="1">
      <c r="A97" s="484"/>
      <c r="B97" s="917"/>
      <c r="C97" s="926"/>
      <c r="D97" s="922"/>
      <c r="E97" s="922"/>
      <c r="F97" s="924"/>
      <c r="G97" s="92"/>
      <c r="H97" s="922"/>
      <c r="I97" s="922"/>
      <c r="J97" s="915"/>
      <c r="K97" s="915"/>
      <c r="L97" s="915"/>
      <c r="M97" s="915"/>
      <c r="N97" s="915"/>
      <c r="O97" s="915"/>
      <c r="P97" s="915"/>
      <c r="Q97" s="484"/>
    </row>
    <row r="98" spans="1:17" s="95" customFormat="1" ht="15.75" hidden="1" customHeight="1" outlineLevel="1">
      <c r="A98" s="484"/>
      <c r="B98" s="916">
        <v>29</v>
      </c>
      <c r="C98" s="925"/>
      <c r="D98" s="921"/>
      <c r="E98" s="921" t="s">
        <v>19</v>
      </c>
      <c r="F98" s="923" t="str">
        <f>VLOOKUP(E98,$S$14:$T$18,2,0)</f>
        <v>-</v>
      </c>
      <c r="G98" s="84"/>
      <c r="H98" s="921"/>
      <c r="I98" s="921"/>
      <c r="J98" s="913">
        <f t="shared" ref="J98" si="28">SUM(K98:O100)</f>
        <v>0</v>
      </c>
      <c r="K98" s="913"/>
      <c r="L98" s="913"/>
      <c r="M98" s="913"/>
      <c r="N98" s="913"/>
      <c r="O98" s="913"/>
      <c r="P98" s="913"/>
      <c r="Q98" s="484"/>
    </row>
    <row r="99" spans="1:17" s="95" customFormat="1" ht="15.75" hidden="1" customHeight="1" outlineLevel="1">
      <c r="A99" s="484"/>
      <c r="B99" s="916"/>
      <c r="C99" s="925"/>
      <c r="D99" s="921"/>
      <c r="E99" s="921"/>
      <c r="F99" s="923"/>
      <c r="G99" s="87"/>
      <c r="H99" s="921"/>
      <c r="I99" s="921"/>
      <c r="J99" s="914"/>
      <c r="K99" s="914"/>
      <c r="L99" s="914"/>
      <c r="M99" s="914"/>
      <c r="N99" s="914"/>
      <c r="O99" s="914"/>
      <c r="P99" s="914"/>
      <c r="Q99" s="484"/>
    </row>
    <row r="100" spans="1:17" s="95" customFormat="1" ht="15.75" hidden="1" customHeight="1" outlineLevel="1">
      <c r="A100" s="484"/>
      <c r="B100" s="917"/>
      <c r="C100" s="926"/>
      <c r="D100" s="922"/>
      <c r="E100" s="922"/>
      <c r="F100" s="924"/>
      <c r="G100" s="92"/>
      <c r="H100" s="922"/>
      <c r="I100" s="922"/>
      <c r="J100" s="915"/>
      <c r="K100" s="915"/>
      <c r="L100" s="915"/>
      <c r="M100" s="915"/>
      <c r="N100" s="915"/>
      <c r="O100" s="915"/>
      <c r="P100" s="915"/>
      <c r="Q100" s="484"/>
    </row>
    <row r="101" spans="1:17" s="95" customFormat="1" ht="15.75" hidden="1" customHeight="1" outlineLevel="1">
      <c r="A101" s="484"/>
      <c r="B101" s="916">
        <v>30</v>
      </c>
      <c r="C101" s="925"/>
      <c r="D101" s="921"/>
      <c r="E101" s="921" t="s">
        <v>19</v>
      </c>
      <c r="F101" s="923" t="str">
        <f>VLOOKUP(E101,$S$14:$T$18,2,0)</f>
        <v>-</v>
      </c>
      <c r="G101" s="84"/>
      <c r="H101" s="921"/>
      <c r="I101" s="921"/>
      <c r="J101" s="913">
        <f t="shared" ref="J101" si="29">SUM(K101:O103)</f>
        <v>0</v>
      </c>
      <c r="K101" s="913"/>
      <c r="L101" s="913"/>
      <c r="M101" s="913"/>
      <c r="N101" s="913"/>
      <c r="O101" s="913"/>
      <c r="P101" s="913"/>
      <c r="Q101" s="484"/>
    </row>
    <row r="102" spans="1:17" s="95" customFormat="1" ht="15.75" hidden="1" customHeight="1" outlineLevel="1">
      <c r="A102" s="484"/>
      <c r="B102" s="916"/>
      <c r="C102" s="925"/>
      <c r="D102" s="921"/>
      <c r="E102" s="921"/>
      <c r="F102" s="923"/>
      <c r="G102" s="87"/>
      <c r="H102" s="921"/>
      <c r="I102" s="921"/>
      <c r="J102" s="914"/>
      <c r="K102" s="914"/>
      <c r="L102" s="914"/>
      <c r="M102" s="914"/>
      <c r="N102" s="914"/>
      <c r="O102" s="914"/>
      <c r="P102" s="914"/>
      <c r="Q102" s="484"/>
    </row>
    <row r="103" spans="1:17" s="95" customFormat="1" ht="15.75" hidden="1" customHeight="1" outlineLevel="1">
      <c r="A103" s="484"/>
      <c r="B103" s="917"/>
      <c r="C103" s="926"/>
      <c r="D103" s="922"/>
      <c r="E103" s="922"/>
      <c r="F103" s="924"/>
      <c r="G103" s="92"/>
      <c r="H103" s="922"/>
      <c r="I103" s="922"/>
      <c r="J103" s="915"/>
      <c r="K103" s="915"/>
      <c r="L103" s="915"/>
      <c r="M103" s="915"/>
      <c r="N103" s="915"/>
      <c r="O103" s="915"/>
      <c r="P103" s="915"/>
      <c r="Q103" s="484"/>
    </row>
    <row r="104" spans="1:17" s="95" customFormat="1" ht="15.75" hidden="1" customHeight="1" outlineLevel="1">
      <c r="A104" s="484"/>
      <c r="B104" s="916">
        <v>31</v>
      </c>
      <c r="C104" s="925"/>
      <c r="D104" s="921"/>
      <c r="E104" s="921" t="s">
        <v>19</v>
      </c>
      <c r="F104" s="923" t="str">
        <f>VLOOKUP(E104,$S$14:$T$18,2,0)</f>
        <v>-</v>
      </c>
      <c r="G104" s="84"/>
      <c r="H104" s="921"/>
      <c r="I104" s="921"/>
      <c r="J104" s="913">
        <f t="shared" ref="J104" si="30">SUM(K104:O106)</f>
        <v>0</v>
      </c>
      <c r="K104" s="913"/>
      <c r="L104" s="913"/>
      <c r="M104" s="913"/>
      <c r="N104" s="913"/>
      <c r="O104" s="913"/>
      <c r="P104" s="913"/>
      <c r="Q104" s="484"/>
    </row>
    <row r="105" spans="1:17" s="95" customFormat="1" ht="15.75" hidden="1" customHeight="1" outlineLevel="1">
      <c r="A105" s="484"/>
      <c r="B105" s="916"/>
      <c r="C105" s="925"/>
      <c r="D105" s="921"/>
      <c r="E105" s="921"/>
      <c r="F105" s="923"/>
      <c r="G105" s="87"/>
      <c r="H105" s="921"/>
      <c r="I105" s="921"/>
      <c r="J105" s="914"/>
      <c r="K105" s="914"/>
      <c r="L105" s="914"/>
      <c r="M105" s="914"/>
      <c r="N105" s="914"/>
      <c r="O105" s="914"/>
      <c r="P105" s="914"/>
      <c r="Q105" s="484"/>
    </row>
    <row r="106" spans="1:17" s="95" customFormat="1" ht="15.75" hidden="1" customHeight="1" outlineLevel="1">
      <c r="A106" s="484"/>
      <c r="B106" s="917"/>
      <c r="C106" s="926"/>
      <c r="D106" s="922"/>
      <c r="E106" s="922"/>
      <c r="F106" s="924"/>
      <c r="G106" s="92"/>
      <c r="H106" s="922"/>
      <c r="I106" s="922"/>
      <c r="J106" s="915"/>
      <c r="K106" s="915"/>
      <c r="L106" s="915"/>
      <c r="M106" s="915"/>
      <c r="N106" s="915"/>
      <c r="O106" s="915"/>
      <c r="P106" s="915"/>
      <c r="Q106" s="484"/>
    </row>
    <row r="107" spans="1:17" s="95" customFormat="1" ht="15.75" hidden="1" customHeight="1" outlineLevel="1">
      <c r="A107" s="484"/>
      <c r="B107" s="916">
        <v>32</v>
      </c>
      <c r="C107" s="925"/>
      <c r="D107" s="921"/>
      <c r="E107" s="921" t="s">
        <v>19</v>
      </c>
      <c r="F107" s="923" t="str">
        <f>VLOOKUP(E107,$S$14:$T$18,2,0)</f>
        <v>-</v>
      </c>
      <c r="G107" s="84"/>
      <c r="H107" s="921"/>
      <c r="I107" s="921"/>
      <c r="J107" s="913">
        <f t="shared" ref="J107" si="31">SUM(K107:O109)</f>
        <v>0</v>
      </c>
      <c r="K107" s="913"/>
      <c r="L107" s="913"/>
      <c r="M107" s="913"/>
      <c r="N107" s="913"/>
      <c r="O107" s="913"/>
      <c r="P107" s="913"/>
      <c r="Q107" s="484"/>
    </row>
    <row r="108" spans="1:17" s="95" customFormat="1" ht="15.75" hidden="1" customHeight="1" outlineLevel="1">
      <c r="A108" s="484"/>
      <c r="B108" s="916"/>
      <c r="C108" s="925"/>
      <c r="D108" s="921"/>
      <c r="E108" s="921"/>
      <c r="F108" s="923"/>
      <c r="G108" s="87"/>
      <c r="H108" s="921"/>
      <c r="I108" s="921"/>
      <c r="J108" s="914"/>
      <c r="K108" s="914"/>
      <c r="L108" s="914"/>
      <c r="M108" s="914"/>
      <c r="N108" s="914"/>
      <c r="O108" s="914"/>
      <c r="P108" s="914"/>
      <c r="Q108" s="484"/>
    </row>
    <row r="109" spans="1:17" s="95" customFormat="1" ht="15.75" hidden="1" customHeight="1" outlineLevel="1">
      <c r="A109" s="484"/>
      <c r="B109" s="917"/>
      <c r="C109" s="926"/>
      <c r="D109" s="922"/>
      <c r="E109" s="922"/>
      <c r="F109" s="924"/>
      <c r="G109" s="92"/>
      <c r="H109" s="922"/>
      <c r="I109" s="922"/>
      <c r="J109" s="915"/>
      <c r="K109" s="915"/>
      <c r="L109" s="915"/>
      <c r="M109" s="915"/>
      <c r="N109" s="915"/>
      <c r="O109" s="915"/>
      <c r="P109" s="915"/>
      <c r="Q109" s="484"/>
    </row>
    <row r="110" spans="1:17" s="95" customFormat="1" ht="15.75" hidden="1" customHeight="1" outlineLevel="1">
      <c r="A110" s="484"/>
      <c r="B110" s="916">
        <v>33</v>
      </c>
      <c r="C110" s="925"/>
      <c r="D110" s="921"/>
      <c r="E110" s="921" t="s">
        <v>19</v>
      </c>
      <c r="F110" s="923" t="str">
        <f>VLOOKUP(E110,$S$14:$T$18,2,0)</f>
        <v>-</v>
      </c>
      <c r="G110" s="84"/>
      <c r="H110" s="921"/>
      <c r="I110" s="921"/>
      <c r="J110" s="913">
        <f t="shared" ref="J110" si="32">SUM(K110:O112)</f>
        <v>0</v>
      </c>
      <c r="K110" s="913"/>
      <c r="L110" s="913"/>
      <c r="M110" s="913"/>
      <c r="N110" s="913"/>
      <c r="O110" s="913"/>
      <c r="P110" s="913"/>
      <c r="Q110" s="484"/>
    </row>
    <row r="111" spans="1:17" s="95" customFormat="1" ht="15.75" hidden="1" customHeight="1" outlineLevel="1">
      <c r="A111" s="484"/>
      <c r="B111" s="916"/>
      <c r="C111" s="925"/>
      <c r="D111" s="921"/>
      <c r="E111" s="921"/>
      <c r="F111" s="923"/>
      <c r="G111" s="87"/>
      <c r="H111" s="921"/>
      <c r="I111" s="921"/>
      <c r="J111" s="914"/>
      <c r="K111" s="914"/>
      <c r="L111" s="914"/>
      <c r="M111" s="914"/>
      <c r="N111" s="914"/>
      <c r="O111" s="914"/>
      <c r="P111" s="914"/>
      <c r="Q111" s="484"/>
    </row>
    <row r="112" spans="1:17" s="95" customFormat="1" ht="15.75" hidden="1" customHeight="1" outlineLevel="1">
      <c r="A112" s="484"/>
      <c r="B112" s="917"/>
      <c r="C112" s="926"/>
      <c r="D112" s="922"/>
      <c r="E112" s="922"/>
      <c r="F112" s="924"/>
      <c r="G112" s="92"/>
      <c r="H112" s="922"/>
      <c r="I112" s="922"/>
      <c r="J112" s="915"/>
      <c r="K112" s="915"/>
      <c r="L112" s="915"/>
      <c r="M112" s="915"/>
      <c r="N112" s="915"/>
      <c r="O112" s="915"/>
      <c r="P112" s="915"/>
      <c r="Q112" s="484"/>
    </row>
    <row r="113" spans="1:17" s="95" customFormat="1" ht="15.75" hidden="1" customHeight="1" outlineLevel="1">
      <c r="A113" s="484"/>
      <c r="B113" s="916">
        <v>34</v>
      </c>
      <c r="C113" s="925"/>
      <c r="D113" s="921"/>
      <c r="E113" s="921" t="s">
        <v>19</v>
      </c>
      <c r="F113" s="923" t="str">
        <f>VLOOKUP(E113,$S$14:$T$18,2,0)</f>
        <v>-</v>
      </c>
      <c r="G113" s="84"/>
      <c r="H113" s="921"/>
      <c r="I113" s="921"/>
      <c r="J113" s="913">
        <f t="shared" ref="J113" si="33">SUM(K113:O115)</f>
        <v>0</v>
      </c>
      <c r="K113" s="913"/>
      <c r="L113" s="913"/>
      <c r="M113" s="913"/>
      <c r="N113" s="913"/>
      <c r="O113" s="913"/>
      <c r="P113" s="913"/>
      <c r="Q113" s="484"/>
    </row>
    <row r="114" spans="1:17" s="95" customFormat="1" ht="15.75" hidden="1" customHeight="1" outlineLevel="1">
      <c r="A114" s="484"/>
      <c r="B114" s="916"/>
      <c r="C114" s="925"/>
      <c r="D114" s="921"/>
      <c r="E114" s="921"/>
      <c r="F114" s="923"/>
      <c r="G114" s="87"/>
      <c r="H114" s="921"/>
      <c r="I114" s="921"/>
      <c r="J114" s="914"/>
      <c r="K114" s="914"/>
      <c r="L114" s="914"/>
      <c r="M114" s="914"/>
      <c r="N114" s="914"/>
      <c r="O114" s="914"/>
      <c r="P114" s="914"/>
      <c r="Q114" s="484"/>
    </row>
    <row r="115" spans="1:17" s="95" customFormat="1" ht="15.75" hidden="1" customHeight="1" outlineLevel="1">
      <c r="A115" s="484"/>
      <c r="B115" s="917"/>
      <c r="C115" s="926"/>
      <c r="D115" s="922"/>
      <c r="E115" s="922"/>
      <c r="F115" s="924"/>
      <c r="G115" s="92"/>
      <c r="H115" s="922"/>
      <c r="I115" s="922"/>
      <c r="J115" s="915"/>
      <c r="K115" s="915"/>
      <c r="L115" s="915"/>
      <c r="M115" s="915"/>
      <c r="N115" s="915"/>
      <c r="O115" s="915"/>
      <c r="P115" s="915"/>
      <c r="Q115" s="484"/>
    </row>
    <row r="116" spans="1:17" s="95" customFormat="1" ht="15.75" hidden="1" customHeight="1" outlineLevel="1">
      <c r="A116" s="484"/>
      <c r="B116" s="916">
        <v>35</v>
      </c>
      <c r="C116" s="925"/>
      <c r="D116" s="921"/>
      <c r="E116" s="921" t="s">
        <v>19</v>
      </c>
      <c r="F116" s="923" t="str">
        <f>VLOOKUP(E116,$S$14:$T$18,2,0)</f>
        <v>-</v>
      </c>
      <c r="G116" s="84"/>
      <c r="H116" s="921"/>
      <c r="I116" s="921"/>
      <c r="J116" s="913">
        <f t="shared" ref="J116" si="34">SUM(K116:O118)</f>
        <v>0</v>
      </c>
      <c r="K116" s="913"/>
      <c r="L116" s="913"/>
      <c r="M116" s="913"/>
      <c r="N116" s="913"/>
      <c r="O116" s="913"/>
      <c r="P116" s="913"/>
      <c r="Q116" s="484"/>
    </row>
    <row r="117" spans="1:17" s="95" customFormat="1" ht="15.75" hidden="1" customHeight="1" outlineLevel="1">
      <c r="A117" s="484"/>
      <c r="B117" s="916"/>
      <c r="C117" s="925"/>
      <c r="D117" s="921"/>
      <c r="E117" s="921"/>
      <c r="F117" s="923"/>
      <c r="G117" s="87"/>
      <c r="H117" s="921"/>
      <c r="I117" s="921"/>
      <c r="J117" s="914"/>
      <c r="K117" s="914"/>
      <c r="L117" s="914"/>
      <c r="M117" s="914"/>
      <c r="N117" s="914"/>
      <c r="O117" s="914"/>
      <c r="P117" s="914"/>
      <c r="Q117" s="484"/>
    </row>
    <row r="118" spans="1:17" s="95" customFormat="1" ht="15.75" hidden="1" customHeight="1" outlineLevel="1">
      <c r="A118" s="484"/>
      <c r="B118" s="917"/>
      <c r="C118" s="926"/>
      <c r="D118" s="922"/>
      <c r="E118" s="922"/>
      <c r="F118" s="924"/>
      <c r="G118" s="92"/>
      <c r="H118" s="922"/>
      <c r="I118" s="922"/>
      <c r="J118" s="915"/>
      <c r="K118" s="915"/>
      <c r="L118" s="915"/>
      <c r="M118" s="915"/>
      <c r="N118" s="915"/>
      <c r="O118" s="915"/>
      <c r="P118" s="915"/>
      <c r="Q118" s="484"/>
    </row>
    <row r="119" spans="1:17" s="95" customFormat="1" ht="15.75" hidden="1" customHeight="1" outlineLevel="1">
      <c r="A119" s="484"/>
      <c r="B119" s="916">
        <v>36</v>
      </c>
      <c r="C119" s="925"/>
      <c r="D119" s="921"/>
      <c r="E119" s="921" t="s">
        <v>19</v>
      </c>
      <c r="F119" s="923" t="str">
        <f>VLOOKUP(E119,$S$14:$T$18,2,0)</f>
        <v>-</v>
      </c>
      <c r="G119" s="84"/>
      <c r="H119" s="921"/>
      <c r="I119" s="921"/>
      <c r="J119" s="913">
        <f t="shared" ref="J119" si="35">SUM(K119:O121)</f>
        <v>0</v>
      </c>
      <c r="K119" s="913"/>
      <c r="L119" s="913"/>
      <c r="M119" s="913"/>
      <c r="N119" s="913"/>
      <c r="O119" s="913"/>
      <c r="P119" s="913"/>
      <c r="Q119" s="484"/>
    </row>
    <row r="120" spans="1:17" s="95" customFormat="1" ht="15.75" hidden="1" customHeight="1" outlineLevel="1">
      <c r="A120" s="484"/>
      <c r="B120" s="916"/>
      <c r="C120" s="925"/>
      <c r="D120" s="921"/>
      <c r="E120" s="921"/>
      <c r="F120" s="923"/>
      <c r="G120" s="87"/>
      <c r="H120" s="921"/>
      <c r="I120" s="921"/>
      <c r="J120" s="914"/>
      <c r="K120" s="914"/>
      <c r="L120" s="914"/>
      <c r="M120" s="914"/>
      <c r="N120" s="914"/>
      <c r="O120" s="914"/>
      <c r="P120" s="914"/>
      <c r="Q120" s="484"/>
    </row>
    <row r="121" spans="1:17" s="95" customFormat="1" ht="15.75" hidden="1" customHeight="1" outlineLevel="1">
      <c r="A121" s="484"/>
      <c r="B121" s="917"/>
      <c r="C121" s="926"/>
      <c r="D121" s="922"/>
      <c r="E121" s="922"/>
      <c r="F121" s="924"/>
      <c r="G121" s="92"/>
      <c r="H121" s="922"/>
      <c r="I121" s="922"/>
      <c r="J121" s="915"/>
      <c r="K121" s="915"/>
      <c r="L121" s="915"/>
      <c r="M121" s="915"/>
      <c r="N121" s="915"/>
      <c r="O121" s="915"/>
      <c r="P121" s="915"/>
      <c r="Q121" s="484"/>
    </row>
    <row r="122" spans="1:17" s="95" customFormat="1" ht="15.75" hidden="1" customHeight="1" outlineLevel="1">
      <c r="A122" s="484"/>
      <c r="B122" s="916">
        <v>37</v>
      </c>
      <c r="C122" s="925"/>
      <c r="D122" s="921"/>
      <c r="E122" s="921" t="s">
        <v>19</v>
      </c>
      <c r="F122" s="923" t="str">
        <f>VLOOKUP(E122,$S$14:$T$18,2,0)</f>
        <v>-</v>
      </c>
      <c r="G122" s="84"/>
      <c r="H122" s="921"/>
      <c r="I122" s="921"/>
      <c r="J122" s="913">
        <f t="shared" ref="J122" si="36">SUM(K122:O124)</f>
        <v>0</v>
      </c>
      <c r="K122" s="913"/>
      <c r="L122" s="913"/>
      <c r="M122" s="913"/>
      <c r="N122" s="913"/>
      <c r="O122" s="913"/>
      <c r="P122" s="913"/>
      <c r="Q122" s="484"/>
    </row>
    <row r="123" spans="1:17" s="95" customFormat="1" ht="15.75" hidden="1" customHeight="1" outlineLevel="1">
      <c r="A123" s="484"/>
      <c r="B123" s="916"/>
      <c r="C123" s="925"/>
      <c r="D123" s="921"/>
      <c r="E123" s="921"/>
      <c r="F123" s="923"/>
      <c r="G123" s="87"/>
      <c r="H123" s="921"/>
      <c r="I123" s="921"/>
      <c r="J123" s="914"/>
      <c r="K123" s="914"/>
      <c r="L123" s="914"/>
      <c r="M123" s="914"/>
      <c r="N123" s="914"/>
      <c r="O123" s="914"/>
      <c r="P123" s="914"/>
      <c r="Q123" s="484"/>
    </row>
    <row r="124" spans="1:17" s="95" customFormat="1" ht="15.75" hidden="1" customHeight="1" outlineLevel="1">
      <c r="A124" s="484"/>
      <c r="B124" s="917"/>
      <c r="C124" s="926"/>
      <c r="D124" s="922"/>
      <c r="E124" s="922"/>
      <c r="F124" s="924"/>
      <c r="G124" s="92"/>
      <c r="H124" s="922"/>
      <c r="I124" s="922"/>
      <c r="J124" s="915"/>
      <c r="K124" s="915"/>
      <c r="L124" s="915"/>
      <c r="M124" s="915"/>
      <c r="N124" s="915"/>
      <c r="O124" s="915"/>
      <c r="P124" s="915"/>
      <c r="Q124" s="484"/>
    </row>
    <row r="125" spans="1:17" s="95" customFormat="1" ht="15.75" hidden="1" customHeight="1" outlineLevel="1">
      <c r="A125" s="484"/>
      <c r="B125" s="916">
        <v>38</v>
      </c>
      <c r="C125" s="925"/>
      <c r="D125" s="921"/>
      <c r="E125" s="921" t="s">
        <v>19</v>
      </c>
      <c r="F125" s="923" t="str">
        <f>VLOOKUP(E125,$S$14:$T$18,2,0)</f>
        <v>-</v>
      </c>
      <c r="G125" s="84"/>
      <c r="H125" s="921"/>
      <c r="I125" s="921"/>
      <c r="J125" s="913">
        <f t="shared" ref="J125" si="37">SUM(K125:O127)</f>
        <v>0</v>
      </c>
      <c r="K125" s="913"/>
      <c r="L125" s="913"/>
      <c r="M125" s="913"/>
      <c r="N125" s="913"/>
      <c r="O125" s="913"/>
      <c r="P125" s="913"/>
      <c r="Q125" s="484"/>
    </row>
    <row r="126" spans="1:17" s="95" customFormat="1" ht="15.75" hidden="1" customHeight="1" outlineLevel="1">
      <c r="A126" s="484"/>
      <c r="B126" s="916"/>
      <c r="C126" s="925"/>
      <c r="D126" s="921"/>
      <c r="E126" s="921"/>
      <c r="F126" s="923"/>
      <c r="G126" s="87"/>
      <c r="H126" s="921"/>
      <c r="I126" s="921"/>
      <c r="J126" s="914"/>
      <c r="K126" s="914"/>
      <c r="L126" s="914"/>
      <c r="M126" s="914"/>
      <c r="N126" s="914"/>
      <c r="O126" s="914"/>
      <c r="P126" s="914"/>
      <c r="Q126" s="484"/>
    </row>
    <row r="127" spans="1:17" s="95" customFormat="1" ht="15.75" hidden="1" customHeight="1" outlineLevel="1">
      <c r="A127" s="484"/>
      <c r="B127" s="917"/>
      <c r="C127" s="926"/>
      <c r="D127" s="922"/>
      <c r="E127" s="922"/>
      <c r="F127" s="924"/>
      <c r="G127" s="92"/>
      <c r="H127" s="922"/>
      <c r="I127" s="922"/>
      <c r="J127" s="915"/>
      <c r="K127" s="915"/>
      <c r="L127" s="915"/>
      <c r="M127" s="915"/>
      <c r="N127" s="915"/>
      <c r="O127" s="915"/>
      <c r="P127" s="915"/>
      <c r="Q127" s="484"/>
    </row>
    <row r="128" spans="1:17" s="95" customFormat="1" ht="15.75" hidden="1" customHeight="1" outlineLevel="1">
      <c r="A128" s="484"/>
      <c r="B128" s="916">
        <v>39</v>
      </c>
      <c r="C128" s="925"/>
      <c r="D128" s="921"/>
      <c r="E128" s="921" t="s">
        <v>19</v>
      </c>
      <c r="F128" s="923" t="str">
        <f>VLOOKUP(E128,$S$14:$T$18,2,0)</f>
        <v>-</v>
      </c>
      <c r="G128" s="84"/>
      <c r="H128" s="921"/>
      <c r="I128" s="921"/>
      <c r="J128" s="913">
        <f t="shared" ref="J128" si="38">SUM(K128:O130)</f>
        <v>0</v>
      </c>
      <c r="K128" s="913"/>
      <c r="L128" s="913"/>
      <c r="M128" s="913"/>
      <c r="N128" s="913"/>
      <c r="O128" s="913"/>
      <c r="P128" s="913"/>
      <c r="Q128" s="484"/>
    </row>
    <row r="129" spans="1:17" s="95" customFormat="1" ht="15.75" hidden="1" customHeight="1" outlineLevel="1">
      <c r="A129" s="484"/>
      <c r="B129" s="916"/>
      <c r="C129" s="925"/>
      <c r="D129" s="921"/>
      <c r="E129" s="921"/>
      <c r="F129" s="923"/>
      <c r="G129" s="87"/>
      <c r="H129" s="921"/>
      <c r="I129" s="921"/>
      <c r="J129" s="914"/>
      <c r="K129" s="914"/>
      <c r="L129" s="914"/>
      <c r="M129" s="914"/>
      <c r="N129" s="914"/>
      <c r="O129" s="914"/>
      <c r="P129" s="914"/>
      <c r="Q129" s="484"/>
    </row>
    <row r="130" spans="1:17" s="95" customFormat="1" ht="15.75" hidden="1" customHeight="1" outlineLevel="1">
      <c r="A130" s="484"/>
      <c r="B130" s="917"/>
      <c r="C130" s="926"/>
      <c r="D130" s="922"/>
      <c r="E130" s="922"/>
      <c r="F130" s="924"/>
      <c r="G130" s="92"/>
      <c r="H130" s="922"/>
      <c r="I130" s="922"/>
      <c r="J130" s="915"/>
      <c r="K130" s="915"/>
      <c r="L130" s="915"/>
      <c r="M130" s="915"/>
      <c r="N130" s="915"/>
      <c r="O130" s="915"/>
      <c r="P130" s="915"/>
      <c r="Q130" s="484"/>
    </row>
    <row r="131" spans="1:17" s="95" customFormat="1" ht="15.75" hidden="1" customHeight="1" outlineLevel="1">
      <c r="A131" s="484"/>
      <c r="B131" s="916">
        <v>40</v>
      </c>
      <c r="C131" s="925"/>
      <c r="D131" s="921"/>
      <c r="E131" s="921" t="s">
        <v>19</v>
      </c>
      <c r="F131" s="923" t="str">
        <f>VLOOKUP(E131,$S$14:$T$18,2,0)</f>
        <v>-</v>
      </c>
      <c r="G131" s="84"/>
      <c r="H131" s="921"/>
      <c r="I131" s="921"/>
      <c r="J131" s="913">
        <f t="shared" ref="J131" si="39">SUM(K131:O133)</f>
        <v>0</v>
      </c>
      <c r="K131" s="913"/>
      <c r="L131" s="913"/>
      <c r="M131" s="913"/>
      <c r="N131" s="913"/>
      <c r="O131" s="913"/>
      <c r="P131" s="913"/>
      <c r="Q131" s="484"/>
    </row>
    <row r="132" spans="1:17" s="95" customFormat="1" ht="15.75" hidden="1" customHeight="1" outlineLevel="1">
      <c r="A132" s="484"/>
      <c r="B132" s="916"/>
      <c r="C132" s="925"/>
      <c r="D132" s="921"/>
      <c r="E132" s="921"/>
      <c r="F132" s="923"/>
      <c r="G132" s="87"/>
      <c r="H132" s="921"/>
      <c r="I132" s="921"/>
      <c r="J132" s="914"/>
      <c r="K132" s="914"/>
      <c r="L132" s="914"/>
      <c r="M132" s="914"/>
      <c r="N132" s="914"/>
      <c r="O132" s="914"/>
      <c r="P132" s="914"/>
      <c r="Q132" s="484"/>
    </row>
    <row r="133" spans="1:17" s="95" customFormat="1" ht="15.75" hidden="1" customHeight="1" outlineLevel="1">
      <c r="A133" s="484"/>
      <c r="B133" s="917"/>
      <c r="C133" s="926"/>
      <c r="D133" s="922"/>
      <c r="E133" s="922"/>
      <c r="F133" s="924"/>
      <c r="G133" s="92"/>
      <c r="H133" s="922"/>
      <c r="I133" s="922"/>
      <c r="J133" s="915"/>
      <c r="K133" s="915"/>
      <c r="L133" s="915"/>
      <c r="M133" s="915"/>
      <c r="N133" s="915"/>
      <c r="O133" s="915"/>
      <c r="P133" s="915"/>
      <c r="Q133" s="484"/>
    </row>
    <row r="134" spans="1:17" s="95" customFormat="1" ht="15.75" hidden="1" customHeight="1" outlineLevel="1">
      <c r="A134" s="484"/>
      <c r="B134" s="916">
        <v>41</v>
      </c>
      <c r="C134" s="925"/>
      <c r="D134" s="921"/>
      <c r="E134" s="921" t="s">
        <v>19</v>
      </c>
      <c r="F134" s="923" t="str">
        <f>VLOOKUP(E134,$S$14:$T$18,2,0)</f>
        <v>-</v>
      </c>
      <c r="G134" s="84"/>
      <c r="H134" s="921"/>
      <c r="I134" s="921"/>
      <c r="J134" s="913">
        <f t="shared" ref="J134" si="40">SUM(K134:O136)</f>
        <v>0</v>
      </c>
      <c r="K134" s="913"/>
      <c r="L134" s="913"/>
      <c r="M134" s="913"/>
      <c r="N134" s="913"/>
      <c r="O134" s="913"/>
      <c r="P134" s="913"/>
      <c r="Q134" s="484"/>
    </row>
    <row r="135" spans="1:17" s="95" customFormat="1" ht="15.75" hidden="1" customHeight="1" outlineLevel="1">
      <c r="A135" s="484"/>
      <c r="B135" s="916"/>
      <c r="C135" s="925"/>
      <c r="D135" s="921"/>
      <c r="E135" s="921"/>
      <c r="F135" s="923"/>
      <c r="G135" s="87"/>
      <c r="H135" s="921"/>
      <c r="I135" s="921"/>
      <c r="J135" s="914"/>
      <c r="K135" s="914"/>
      <c r="L135" s="914"/>
      <c r="M135" s="914"/>
      <c r="N135" s="914"/>
      <c r="O135" s="914"/>
      <c r="P135" s="914"/>
      <c r="Q135" s="484"/>
    </row>
    <row r="136" spans="1:17" s="95" customFormat="1" ht="15.75" hidden="1" customHeight="1" outlineLevel="1">
      <c r="A136" s="484"/>
      <c r="B136" s="917"/>
      <c r="C136" s="926"/>
      <c r="D136" s="922"/>
      <c r="E136" s="922"/>
      <c r="F136" s="924"/>
      <c r="G136" s="92"/>
      <c r="H136" s="922"/>
      <c r="I136" s="922"/>
      <c r="J136" s="915"/>
      <c r="K136" s="915"/>
      <c r="L136" s="915"/>
      <c r="M136" s="915"/>
      <c r="N136" s="915"/>
      <c r="O136" s="915"/>
      <c r="P136" s="915"/>
      <c r="Q136" s="484"/>
    </row>
    <row r="137" spans="1:17" s="95" customFormat="1" ht="15.75" hidden="1" customHeight="1" outlineLevel="1">
      <c r="A137" s="484"/>
      <c r="B137" s="916">
        <v>42</v>
      </c>
      <c r="C137" s="925"/>
      <c r="D137" s="921"/>
      <c r="E137" s="921" t="s">
        <v>19</v>
      </c>
      <c r="F137" s="923" t="str">
        <f>VLOOKUP(E137,$S$14:$T$18,2,0)</f>
        <v>-</v>
      </c>
      <c r="G137" s="84"/>
      <c r="H137" s="921"/>
      <c r="I137" s="921"/>
      <c r="J137" s="913">
        <f t="shared" ref="J137" si="41">SUM(K137:O139)</f>
        <v>0</v>
      </c>
      <c r="K137" s="913"/>
      <c r="L137" s="913"/>
      <c r="M137" s="913"/>
      <c r="N137" s="913"/>
      <c r="O137" s="913"/>
      <c r="P137" s="913"/>
      <c r="Q137" s="484"/>
    </row>
    <row r="138" spans="1:17" s="95" customFormat="1" ht="15.75" hidden="1" customHeight="1" outlineLevel="1">
      <c r="A138" s="484"/>
      <c r="B138" s="916"/>
      <c r="C138" s="925"/>
      <c r="D138" s="921"/>
      <c r="E138" s="921"/>
      <c r="F138" s="923"/>
      <c r="G138" s="87"/>
      <c r="H138" s="921"/>
      <c r="I138" s="921"/>
      <c r="J138" s="914"/>
      <c r="K138" s="914"/>
      <c r="L138" s="914"/>
      <c r="M138" s="914"/>
      <c r="N138" s="914"/>
      <c r="O138" s="914"/>
      <c r="P138" s="914"/>
      <c r="Q138" s="484"/>
    </row>
    <row r="139" spans="1:17" s="95" customFormat="1" ht="15.75" hidden="1" customHeight="1" outlineLevel="1">
      <c r="A139" s="484"/>
      <c r="B139" s="917"/>
      <c r="C139" s="926"/>
      <c r="D139" s="922"/>
      <c r="E139" s="922"/>
      <c r="F139" s="924"/>
      <c r="G139" s="92"/>
      <c r="H139" s="922"/>
      <c r="I139" s="922"/>
      <c r="J139" s="915"/>
      <c r="K139" s="915"/>
      <c r="L139" s="915"/>
      <c r="M139" s="915"/>
      <c r="N139" s="915"/>
      <c r="O139" s="915"/>
      <c r="P139" s="915"/>
      <c r="Q139" s="484"/>
    </row>
    <row r="140" spans="1:17" s="95" customFormat="1" ht="15.75" hidden="1" customHeight="1" outlineLevel="1">
      <c r="A140" s="484"/>
      <c r="B140" s="916">
        <v>43</v>
      </c>
      <c r="C140" s="925"/>
      <c r="D140" s="921"/>
      <c r="E140" s="921" t="s">
        <v>19</v>
      </c>
      <c r="F140" s="923" t="str">
        <f>VLOOKUP(E140,$S$14:$T$18,2,0)</f>
        <v>-</v>
      </c>
      <c r="G140" s="84"/>
      <c r="H140" s="921"/>
      <c r="I140" s="921"/>
      <c r="J140" s="913">
        <f t="shared" ref="J140" si="42">SUM(K140:O142)</f>
        <v>0</v>
      </c>
      <c r="K140" s="913"/>
      <c r="L140" s="913"/>
      <c r="M140" s="913"/>
      <c r="N140" s="913"/>
      <c r="O140" s="913"/>
      <c r="P140" s="913"/>
      <c r="Q140" s="484"/>
    </row>
    <row r="141" spans="1:17" s="95" customFormat="1" ht="15.75" hidden="1" customHeight="1" outlineLevel="1">
      <c r="A141" s="484"/>
      <c r="B141" s="916"/>
      <c r="C141" s="925"/>
      <c r="D141" s="921"/>
      <c r="E141" s="921"/>
      <c r="F141" s="923"/>
      <c r="G141" s="87"/>
      <c r="H141" s="921"/>
      <c r="I141" s="921"/>
      <c r="J141" s="914"/>
      <c r="K141" s="914"/>
      <c r="L141" s="914"/>
      <c r="M141" s="914"/>
      <c r="N141" s="914"/>
      <c r="O141" s="914"/>
      <c r="P141" s="914"/>
      <c r="Q141" s="484"/>
    </row>
    <row r="142" spans="1:17" s="95" customFormat="1" ht="15.75" hidden="1" customHeight="1" outlineLevel="1">
      <c r="A142" s="484"/>
      <c r="B142" s="917"/>
      <c r="C142" s="926"/>
      <c r="D142" s="922"/>
      <c r="E142" s="922"/>
      <c r="F142" s="924"/>
      <c r="G142" s="92"/>
      <c r="H142" s="922"/>
      <c r="I142" s="922"/>
      <c r="J142" s="915"/>
      <c r="K142" s="915"/>
      <c r="L142" s="915"/>
      <c r="M142" s="915"/>
      <c r="N142" s="915"/>
      <c r="O142" s="915"/>
      <c r="P142" s="915"/>
      <c r="Q142" s="484"/>
    </row>
    <row r="143" spans="1:17" s="95" customFormat="1" ht="15.75" hidden="1" customHeight="1" outlineLevel="1">
      <c r="A143" s="484"/>
      <c r="B143" s="916">
        <v>44</v>
      </c>
      <c r="C143" s="925"/>
      <c r="D143" s="921"/>
      <c r="E143" s="921" t="s">
        <v>19</v>
      </c>
      <c r="F143" s="923" t="str">
        <f>VLOOKUP(E143,$S$14:$T$18,2,0)</f>
        <v>-</v>
      </c>
      <c r="G143" s="84"/>
      <c r="H143" s="82"/>
      <c r="I143" s="921"/>
      <c r="J143" s="913">
        <f t="shared" ref="J143" si="43">SUM(K143:O145)</f>
        <v>0</v>
      </c>
      <c r="K143" s="913"/>
      <c r="L143" s="913"/>
      <c r="M143" s="913"/>
      <c r="N143" s="913"/>
      <c r="O143" s="913"/>
      <c r="P143" s="913"/>
      <c r="Q143" s="484"/>
    </row>
    <row r="144" spans="1:17" s="95" customFormat="1" ht="15.75" hidden="1" customHeight="1" outlineLevel="1">
      <c r="A144" s="484"/>
      <c r="B144" s="916"/>
      <c r="C144" s="925"/>
      <c r="D144" s="921"/>
      <c r="E144" s="921"/>
      <c r="F144" s="923"/>
      <c r="G144" s="87"/>
      <c r="H144" s="82"/>
      <c r="I144" s="921"/>
      <c r="J144" s="914"/>
      <c r="K144" s="914"/>
      <c r="L144" s="914"/>
      <c r="M144" s="914"/>
      <c r="N144" s="914"/>
      <c r="O144" s="914"/>
      <c r="P144" s="914"/>
      <c r="Q144" s="484"/>
    </row>
    <row r="145" spans="1:17" s="95" customFormat="1" ht="15.75" hidden="1" customHeight="1" outlineLevel="1">
      <c r="A145" s="484"/>
      <c r="B145" s="917"/>
      <c r="C145" s="926"/>
      <c r="D145" s="922"/>
      <c r="E145" s="922"/>
      <c r="F145" s="924"/>
      <c r="G145" s="92"/>
      <c r="H145" s="90"/>
      <c r="I145" s="922"/>
      <c r="J145" s="915"/>
      <c r="K145" s="915"/>
      <c r="L145" s="915"/>
      <c r="M145" s="915"/>
      <c r="N145" s="915"/>
      <c r="O145" s="915"/>
      <c r="P145" s="915"/>
      <c r="Q145" s="484"/>
    </row>
    <row r="146" spans="1:17" s="95" customFormat="1" ht="15.75" hidden="1" customHeight="1" outlineLevel="1">
      <c r="A146" s="484"/>
      <c r="B146" s="916">
        <v>45</v>
      </c>
      <c r="C146" s="925"/>
      <c r="D146" s="921"/>
      <c r="E146" s="921" t="s">
        <v>19</v>
      </c>
      <c r="F146" s="923" t="str">
        <f>VLOOKUP(E146,$S$14:$T$18,2,0)</f>
        <v>-</v>
      </c>
      <c r="G146" s="84"/>
      <c r="H146" s="82"/>
      <c r="I146" s="921"/>
      <c r="J146" s="913">
        <f t="shared" ref="J146" si="44">SUM(K146:O148)</f>
        <v>0</v>
      </c>
      <c r="K146" s="913"/>
      <c r="L146" s="913"/>
      <c r="M146" s="913"/>
      <c r="N146" s="913"/>
      <c r="O146" s="913"/>
      <c r="P146" s="913"/>
      <c r="Q146" s="484"/>
    </row>
    <row r="147" spans="1:17" s="95" customFormat="1" ht="15.75" hidden="1" customHeight="1" outlineLevel="1">
      <c r="A147" s="484"/>
      <c r="B147" s="916"/>
      <c r="C147" s="925"/>
      <c r="D147" s="921"/>
      <c r="E147" s="921"/>
      <c r="F147" s="923"/>
      <c r="G147" s="87"/>
      <c r="H147" s="82"/>
      <c r="I147" s="921"/>
      <c r="J147" s="914"/>
      <c r="K147" s="914"/>
      <c r="L147" s="914"/>
      <c r="M147" s="914"/>
      <c r="N147" s="914"/>
      <c r="O147" s="914"/>
      <c r="P147" s="914"/>
      <c r="Q147" s="484"/>
    </row>
    <row r="148" spans="1:17" s="95" customFormat="1" ht="15.75" hidden="1" customHeight="1" outlineLevel="1">
      <c r="A148" s="484"/>
      <c r="B148" s="917"/>
      <c r="C148" s="926"/>
      <c r="D148" s="922"/>
      <c r="E148" s="922"/>
      <c r="F148" s="924"/>
      <c r="G148" s="92"/>
      <c r="H148" s="90"/>
      <c r="I148" s="922"/>
      <c r="J148" s="915"/>
      <c r="K148" s="915"/>
      <c r="L148" s="915"/>
      <c r="M148" s="915"/>
      <c r="N148" s="915"/>
      <c r="O148" s="915"/>
      <c r="P148" s="915"/>
      <c r="Q148" s="484"/>
    </row>
    <row r="149" spans="1:17" s="95" customFormat="1" ht="15.75" hidden="1" customHeight="1" outlineLevel="1">
      <c r="A149" s="484"/>
      <c r="B149" s="916">
        <v>46</v>
      </c>
      <c r="C149" s="925"/>
      <c r="D149" s="921"/>
      <c r="E149" s="921" t="s">
        <v>19</v>
      </c>
      <c r="F149" s="923" t="str">
        <f>VLOOKUP(E149,$S$14:$T$18,2,0)</f>
        <v>-</v>
      </c>
      <c r="G149" s="84"/>
      <c r="H149" s="82"/>
      <c r="I149" s="921"/>
      <c r="J149" s="913">
        <f t="shared" ref="J149" si="45">SUM(K149:O151)</f>
        <v>0</v>
      </c>
      <c r="K149" s="913"/>
      <c r="L149" s="913"/>
      <c r="M149" s="913"/>
      <c r="N149" s="913"/>
      <c r="O149" s="913"/>
      <c r="P149" s="913"/>
      <c r="Q149" s="484"/>
    </row>
    <row r="150" spans="1:17" s="95" customFormat="1" ht="15.75" hidden="1" customHeight="1" outlineLevel="1">
      <c r="A150" s="484"/>
      <c r="B150" s="916"/>
      <c r="C150" s="925"/>
      <c r="D150" s="921"/>
      <c r="E150" s="921"/>
      <c r="F150" s="923"/>
      <c r="G150" s="87"/>
      <c r="H150" s="82"/>
      <c r="I150" s="921"/>
      <c r="J150" s="914"/>
      <c r="K150" s="914"/>
      <c r="L150" s="914"/>
      <c r="M150" s="914"/>
      <c r="N150" s="914"/>
      <c r="O150" s="914"/>
      <c r="P150" s="914"/>
      <c r="Q150" s="484"/>
    </row>
    <row r="151" spans="1:17" s="95" customFormat="1" ht="15.75" hidden="1" customHeight="1" outlineLevel="1">
      <c r="A151" s="484"/>
      <c r="B151" s="917"/>
      <c r="C151" s="926"/>
      <c r="D151" s="922"/>
      <c r="E151" s="922"/>
      <c r="F151" s="924"/>
      <c r="G151" s="92"/>
      <c r="H151" s="90"/>
      <c r="I151" s="922"/>
      <c r="J151" s="915"/>
      <c r="K151" s="915"/>
      <c r="L151" s="915"/>
      <c r="M151" s="915"/>
      <c r="N151" s="915"/>
      <c r="O151" s="915"/>
      <c r="P151" s="915"/>
      <c r="Q151" s="484"/>
    </row>
    <row r="152" spans="1:17" s="95" customFormat="1" ht="15.75" hidden="1" customHeight="1" outlineLevel="1">
      <c r="A152" s="484"/>
      <c r="B152" s="916">
        <v>47</v>
      </c>
      <c r="C152" s="925"/>
      <c r="D152" s="921"/>
      <c r="E152" s="921" t="s">
        <v>19</v>
      </c>
      <c r="F152" s="923" t="str">
        <f>VLOOKUP(E152,$S$14:$T$18,2,0)</f>
        <v>-</v>
      </c>
      <c r="G152" s="84"/>
      <c r="H152" s="82"/>
      <c r="I152" s="921"/>
      <c r="J152" s="913">
        <f t="shared" ref="J152" si="46">SUM(K152:O154)</f>
        <v>0</v>
      </c>
      <c r="K152" s="913"/>
      <c r="L152" s="913"/>
      <c r="M152" s="913"/>
      <c r="N152" s="913"/>
      <c r="O152" s="913"/>
      <c r="P152" s="913"/>
      <c r="Q152" s="484"/>
    </row>
    <row r="153" spans="1:17" s="95" customFormat="1" ht="15.75" hidden="1" customHeight="1" outlineLevel="1">
      <c r="A153" s="484"/>
      <c r="B153" s="916"/>
      <c r="C153" s="925"/>
      <c r="D153" s="921"/>
      <c r="E153" s="921"/>
      <c r="F153" s="923"/>
      <c r="G153" s="87"/>
      <c r="H153" s="82"/>
      <c r="I153" s="921"/>
      <c r="J153" s="914"/>
      <c r="K153" s="914"/>
      <c r="L153" s="914"/>
      <c r="M153" s="914"/>
      <c r="N153" s="914"/>
      <c r="O153" s="914"/>
      <c r="P153" s="914"/>
      <c r="Q153" s="484"/>
    </row>
    <row r="154" spans="1:17" s="95" customFormat="1" ht="15.75" hidden="1" customHeight="1" outlineLevel="1">
      <c r="A154" s="484"/>
      <c r="B154" s="917"/>
      <c r="C154" s="926"/>
      <c r="D154" s="922"/>
      <c r="E154" s="922"/>
      <c r="F154" s="924"/>
      <c r="G154" s="92"/>
      <c r="H154" s="90"/>
      <c r="I154" s="922"/>
      <c r="J154" s="915"/>
      <c r="K154" s="915"/>
      <c r="L154" s="915"/>
      <c r="M154" s="915"/>
      <c r="N154" s="915"/>
      <c r="O154" s="915"/>
      <c r="P154" s="915"/>
      <c r="Q154" s="484"/>
    </row>
    <row r="155" spans="1:17" s="95" customFormat="1" ht="15.75" hidden="1" customHeight="1" outlineLevel="1">
      <c r="A155" s="484"/>
      <c r="B155" s="916">
        <v>48</v>
      </c>
      <c r="C155" s="925"/>
      <c r="D155" s="921"/>
      <c r="E155" s="921" t="s">
        <v>19</v>
      </c>
      <c r="F155" s="923" t="str">
        <f>VLOOKUP(E155,$S$14:$T$18,2,0)</f>
        <v>-</v>
      </c>
      <c r="G155" s="84"/>
      <c r="H155" s="82"/>
      <c r="I155" s="921"/>
      <c r="J155" s="913">
        <f t="shared" ref="J155" si="47">SUM(K155:O157)</f>
        <v>0</v>
      </c>
      <c r="K155" s="913"/>
      <c r="L155" s="913"/>
      <c r="M155" s="913"/>
      <c r="N155" s="913"/>
      <c r="O155" s="913"/>
      <c r="P155" s="913"/>
      <c r="Q155" s="484"/>
    </row>
    <row r="156" spans="1:17" s="95" customFormat="1" ht="15.75" hidden="1" customHeight="1" outlineLevel="1">
      <c r="A156" s="484"/>
      <c r="B156" s="916"/>
      <c r="C156" s="925"/>
      <c r="D156" s="921"/>
      <c r="E156" s="921"/>
      <c r="F156" s="923"/>
      <c r="G156" s="87"/>
      <c r="H156" s="82"/>
      <c r="I156" s="921"/>
      <c r="J156" s="914"/>
      <c r="K156" s="914"/>
      <c r="L156" s="914"/>
      <c r="M156" s="914"/>
      <c r="N156" s="914"/>
      <c r="O156" s="914"/>
      <c r="P156" s="914"/>
      <c r="Q156" s="484"/>
    </row>
    <row r="157" spans="1:17" s="95" customFormat="1" ht="15.75" hidden="1" customHeight="1" outlineLevel="1">
      <c r="A157" s="484"/>
      <c r="B157" s="917"/>
      <c r="C157" s="926"/>
      <c r="D157" s="922"/>
      <c r="E157" s="922"/>
      <c r="F157" s="924"/>
      <c r="G157" s="92"/>
      <c r="H157" s="90"/>
      <c r="I157" s="922"/>
      <c r="J157" s="915"/>
      <c r="K157" s="915"/>
      <c r="L157" s="915"/>
      <c r="M157" s="915"/>
      <c r="N157" s="915"/>
      <c r="O157" s="915"/>
      <c r="P157" s="915"/>
      <c r="Q157" s="484"/>
    </row>
    <row r="158" spans="1:17" s="95" customFormat="1" ht="15.75" hidden="1" customHeight="1" outlineLevel="1">
      <c r="A158" s="484"/>
      <c r="B158" s="916">
        <v>49</v>
      </c>
      <c r="C158" s="925"/>
      <c r="D158" s="921"/>
      <c r="E158" s="921" t="s">
        <v>19</v>
      </c>
      <c r="F158" s="923" t="str">
        <f>VLOOKUP(E158,$S$14:$T$18,2,0)</f>
        <v>-</v>
      </c>
      <c r="G158" s="84"/>
      <c r="H158" s="82"/>
      <c r="I158" s="921"/>
      <c r="J158" s="913">
        <f t="shared" ref="J158" si="48">SUM(K158:O160)</f>
        <v>0</v>
      </c>
      <c r="K158" s="913"/>
      <c r="L158" s="913"/>
      <c r="M158" s="913"/>
      <c r="N158" s="913"/>
      <c r="O158" s="913"/>
      <c r="P158" s="913"/>
      <c r="Q158" s="484"/>
    </row>
    <row r="159" spans="1:17" s="95" customFormat="1" ht="15.75" hidden="1" customHeight="1" outlineLevel="1">
      <c r="A159" s="484"/>
      <c r="B159" s="916"/>
      <c r="C159" s="925"/>
      <c r="D159" s="921"/>
      <c r="E159" s="921"/>
      <c r="F159" s="923"/>
      <c r="G159" s="87"/>
      <c r="H159" s="82"/>
      <c r="I159" s="921"/>
      <c r="J159" s="914"/>
      <c r="K159" s="914"/>
      <c r="L159" s="914"/>
      <c r="M159" s="914"/>
      <c r="N159" s="914"/>
      <c r="O159" s="914"/>
      <c r="P159" s="914"/>
      <c r="Q159" s="484"/>
    </row>
    <row r="160" spans="1:17" s="95" customFormat="1" ht="15.75" hidden="1" customHeight="1" outlineLevel="1">
      <c r="A160" s="484"/>
      <c r="B160" s="917"/>
      <c r="C160" s="926"/>
      <c r="D160" s="922"/>
      <c r="E160" s="922"/>
      <c r="F160" s="924"/>
      <c r="G160" s="92"/>
      <c r="H160" s="90"/>
      <c r="I160" s="922"/>
      <c r="J160" s="915"/>
      <c r="K160" s="915"/>
      <c r="L160" s="915"/>
      <c r="M160" s="915"/>
      <c r="N160" s="915"/>
      <c r="O160" s="915"/>
      <c r="P160" s="915"/>
      <c r="Q160" s="484"/>
    </row>
    <row r="161" spans="1:17" s="95" customFormat="1" ht="15.75" hidden="1" customHeight="1" outlineLevel="1">
      <c r="A161" s="484"/>
      <c r="B161" s="916">
        <v>50</v>
      </c>
      <c r="C161" s="925"/>
      <c r="D161" s="921"/>
      <c r="E161" s="921" t="s">
        <v>19</v>
      </c>
      <c r="F161" s="923" t="str">
        <f>VLOOKUP(E161,$S$14:$T$18,2,0)</f>
        <v>-</v>
      </c>
      <c r="G161" s="84"/>
      <c r="H161" s="82"/>
      <c r="I161" s="921"/>
      <c r="J161" s="913">
        <f t="shared" ref="J161" si="49">SUM(K161:O163)</f>
        <v>0</v>
      </c>
      <c r="K161" s="913"/>
      <c r="L161" s="913"/>
      <c r="M161" s="913"/>
      <c r="N161" s="913"/>
      <c r="O161" s="913"/>
      <c r="P161" s="913"/>
      <c r="Q161" s="484"/>
    </row>
    <row r="162" spans="1:17" s="95" customFormat="1" ht="15.75" hidden="1" customHeight="1" outlineLevel="1">
      <c r="A162" s="484"/>
      <c r="B162" s="916"/>
      <c r="C162" s="925"/>
      <c r="D162" s="921"/>
      <c r="E162" s="921"/>
      <c r="F162" s="923"/>
      <c r="G162" s="87"/>
      <c r="H162" s="82"/>
      <c r="I162" s="921"/>
      <c r="J162" s="914"/>
      <c r="K162" s="914"/>
      <c r="L162" s="914"/>
      <c r="M162" s="914"/>
      <c r="N162" s="914"/>
      <c r="O162" s="914"/>
      <c r="P162" s="914"/>
      <c r="Q162" s="484"/>
    </row>
    <row r="163" spans="1:17" s="95" customFormat="1" ht="15.75" hidden="1" customHeight="1" outlineLevel="1">
      <c r="A163" s="484"/>
      <c r="B163" s="917"/>
      <c r="C163" s="926"/>
      <c r="D163" s="922"/>
      <c r="E163" s="922"/>
      <c r="F163" s="924"/>
      <c r="G163" s="92"/>
      <c r="H163" s="90"/>
      <c r="I163" s="922"/>
      <c r="J163" s="915"/>
      <c r="K163" s="915"/>
      <c r="L163" s="915"/>
      <c r="M163" s="915"/>
      <c r="N163" s="915"/>
      <c r="O163" s="915"/>
      <c r="P163" s="915"/>
      <c r="Q163" s="484"/>
    </row>
    <row r="164" spans="1:17" s="95" customFormat="1" ht="15.75" hidden="1" customHeight="1" outlineLevel="1">
      <c r="A164" s="484"/>
      <c r="B164" s="916">
        <v>51</v>
      </c>
      <c r="C164" s="925"/>
      <c r="D164" s="921"/>
      <c r="E164" s="921" t="s">
        <v>19</v>
      </c>
      <c r="F164" s="923" t="str">
        <f>VLOOKUP(E164,$S$14:$T$18,2,0)</f>
        <v>-</v>
      </c>
      <c r="G164" s="84"/>
      <c r="H164" s="82"/>
      <c r="I164" s="921"/>
      <c r="J164" s="913">
        <f t="shared" ref="J164" si="50">SUM(K164:O166)</f>
        <v>0</v>
      </c>
      <c r="K164" s="913"/>
      <c r="L164" s="913"/>
      <c r="M164" s="913"/>
      <c r="N164" s="913"/>
      <c r="O164" s="913"/>
      <c r="P164" s="913"/>
      <c r="Q164" s="484"/>
    </row>
    <row r="165" spans="1:17" s="95" customFormat="1" ht="15.75" hidden="1" customHeight="1" outlineLevel="1">
      <c r="A165" s="484"/>
      <c r="B165" s="916"/>
      <c r="C165" s="925"/>
      <c r="D165" s="921"/>
      <c r="E165" s="921"/>
      <c r="F165" s="923"/>
      <c r="G165" s="87"/>
      <c r="H165" s="82"/>
      <c r="I165" s="921"/>
      <c r="J165" s="914"/>
      <c r="K165" s="914"/>
      <c r="L165" s="914"/>
      <c r="M165" s="914"/>
      <c r="N165" s="914"/>
      <c r="O165" s="914"/>
      <c r="P165" s="914"/>
      <c r="Q165" s="484"/>
    </row>
    <row r="166" spans="1:17" s="95" customFormat="1" ht="15.75" hidden="1" customHeight="1" outlineLevel="1">
      <c r="A166" s="484"/>
      <c r="B166" s="917"/>
      <c r="C166" s="926"/>
      <c r="D166" s="922"/>
      <c r="E166" s="922"/>
      <c r="F166" s="924"/>
      <c r="G166" s="92"/>
      <c r="H166" s="90"/>
      <c r="I166" s="922"/>
      <c r="J166" s="915"/>
      <c r="K166" s="915"/>
      <c r="L166" s="915"/>
      <c r="M166" s="915"/>
      <c r="N166" s="915"/>
      <c r="O166" s="915"/>
      <c r="P166" s="915"/>
      <c r="Q166" s="484"/>
    </row>
    <row r="167" spans="1:17" s="95" customFormat="1" ht="15.75" hidden="1" customHeight="1" outlineLevel="1">
      <c r="A167" s="484"/>
      <c r="B167" s="916">
        <v>52</v>
      </c>
      <c r="C167" s="925"/>
      <c r="D167" s="921"/>
      <c r="E167" s="921" t="s">
        <v>19</v>
      </c>
      <c r="F167" s="923" t="str">
        <f>VLOOKUP(E167,$S$14:$T$18,2,0)</f>
        <v>-</v>
      </c>
      <c r="G167" s="84"/>
      <c r="H167" s="82"/>
      <c r="I167" s="921"/>
      <c r="J167" s="913">
        <f t="shared" ref="J167" si="51">SUM(K167:O169)</f>
        <v>0</v>
      </c>
      <c r="K167" s="913"/>
      <c r="L167" s="913"/>
      <c r="M167" s="913"/>
      <c r="N167" s="913"/>
      <c r="O167" s="913"/>
      <c r="P167" s="913"/>
      <c r="Q167" s="484"/>
    </row>
    <row r="168" spans="1:17" s="95" customFormat="1" ht="15.75" hidden="1" customHeight="1" outlineLevel="1">
      <c r="A168" s="484"/>
      <c r="B168" s="916"/>
      <c r="C168" s="925"/>
      <c r="D168" s="921"/>
      <c r="E168" s="921"/>
      <c r="F168" s="923"/>
      <c r="G168" s="87"/>
      <c r="H168" s="82"/>
      <c r="I168" s="921"/>
      <c r="J168" s="914"/>
      <c r="K168" s="914"/>
      <c r="L168" s="914"/>
      <c r="M168" s="914"/>
      <c r="N168" s="914"/>
      <c r="O168" s="914"/>
      <c r="P168" s="914"/>
      <c r="Q168" s="484"/>
    </row>
    <row r="169" spans="1:17" s="95" customFormat="1" ht="15.75" hidden="1" customHeight="1" outlineLevel="1">
      <c r="A169" s="484"/>
      <c r="B169" s="917"/>
      <c r="C169" s="926"/>
      <c r="D169" s="922"/>
      <c r="E169" s="922"/>
      <c r="F169" s="924"/>
      <c r="G169" s="92"/>
      <c r="H169" s="90"/>
      <c r="I169" s="922"/>
      <c r="J169" s="915"/>
      <c r="K169" s="915"/>
      <c r="L169" s="915"/>
      <c r="M169" s="915"/>
      <c r="N169" s="915"/>
      <c r="O169" s="915"/>
      <c r="P169" s="915"/>
      <c r="Q169" s="484"/>
    </row>
    <row r="170" spans="1:17" s="95" customFormat="1" ht="15.75" hidden="1" customHeight="1" outlineLevel="1">
      <c r="A170" s="484"/>
      <c r="B170" s="916">
        <v>53</v>
      </c>
      <c r="C170" s="925"/>
      <c r="D170" s="921"/>
      <c r="E170" s="921" t="s">
        <v>19</v>
      </c>
      <c r="F170" s="923" t="str">
        <f>VLOOKUP(E170,$S$14:$T$18,2,0)</f>
        <v>-</v>
      </c>
      <c r="G170" s="84"/>
      <c r="H170" s="82"/>
      <c r="I170" s="921"/>
      <c r="J170" s="913">
        <f t="shared" ref="J170" si="52">SUM(K170:O172)</f>
        <v>0</v>
      </c>
      <c r="K170" s="913"/>
      <c r="L170" s="913"/>
      <c r="M170" s="913"/>
      <c r="N170" s="913"/>
      <c r="O170" s="913"/>
      <c r="P170" s="913"/>
      <c r="Q170" s="484"/>
    </row>
    <row r="171" spans="1:17" s="95" customFormat="1" ht="15.75" hidden="1" customHeight="1" outlineLevel="1">
      <c r="A171" s="484"/>
      <c r="B171" s="916"/>
      <c r="C171" s="925"/>
      <c r="D171" s="921"/>
      <c r="E171" s="921"/>
      <c r="F171" s="923"/>
      <c r="G171" s="87"/>
      <c r="H171" s="82"/>
      <c r="I171" s="921"/>
      <c r="J171" s="914"/>
      <c r="K171" s="914"/>
      <c r="L171" s="914"/>
      <c r="M171" s="914"/>
      <c r="N171" s="914"/>
      <c r="O171" s="914"/>
      <c r="P171" s="914"/>
      <c r="Q171" s="484"/>
    </row>
    <row r="172" spans="1:17" s="95" customFormat="1" ht="15.75" hidden="1" customHeight="1" outlineLevel="1">
      <c r="A172" s="484"/>
      <c r="B172" s="917"/>
      <c r="C172" s="926"/>
      <c r="D172" s="922"/>
      <c r="E172" s="922"/>
      <c r="F172" s="924"/>
      <c r="G172" s="92"/>
      <c r="H172" s="90"/>
      <c r="I172" s="922"/>
      <c r="J172" s="915"/>
      <c r="K172" s="915"/>
      <c r="L172" s="915"/>
      <c r="M172" s="915"/>
      <c r="N172" s="915"/>
      <c r="O172" s="915"/>
      <c r="P172" s="915"/>
      <c r="Q172" s="484"/>
    </row>
    <row r="173" spans="1:17" s="95" customFormat="1" ht="15.75" hidden="1" customHeight="1" outlineLevel="1">
      <c r="A173" s="484"/>
      <c r="B173" s="916">
        <v>54</v>
      </c>
      <c r="C173" s="925"/>
      <c r="D173" s="921"/>
      <c r="E173" s="921" t="s">
        <v>19</v>
      </c>
      <c r="F173" s="923" t="str">
        <f>VLOOKUP(E173,$S$14:$T$18,2,0)</f>
        <v>-</v>
      </c>
      <c r="G173" s="84"/>
      <c r="H173" s="82"/>
      <c r="I173" s="921"/>
      <c r="J173" s="913">
        <f t="shared" ref="J173" si="53">SUM(K173:O175)</f>
        <v>0</v>
      </c>
      <c r="K173" s="913"/>
      <c r="L173" s="913"/>
      <c r="M173" s="913"/>
      <c r="N173" s="913"/>
      <c r="O173" s="913"/>
      <c r="P173" s="913"/>
      <c r="Q173" s="484"/>
    </row>
    <row r="174" spans="1:17" s="95" customFormat="1" ht="15.75" hidden="1" customHeight="1" outlineLevel="1">
      <c r="A174" s="484"/>
      <c r="B174" s="916"/>
      <c r="C174" s="925"/>
      <c r="D174" s="921"/>
      <c r="E174" s="921"/>
      <c r="F174" s="923"/>
      <c r="G174" s="87"/>
      <c r="H174" s="82"/>
      <c r="I174" s="921"/>
      <c r="J174" s="914"/>
      <c r="K174" s="914"/>
      <c r="L174" s="914"/>
      <c r="M174" s="914"/>
      <c r="N174" s="914"/>
      <c r="O174" s="914"/>
      <c r="P174" s="914"/>
      <c r="Q174" s="484"/>
    </row>
    <row r="175" spans="1:17" s="95" customFormat="1" ht="15.75" hidden="1" customHeight="1" outlineLevel="1">
      <c r="A175" s="484"/>
      <c r="B175" s="917"/>
      <c r="C175" s="926"/>
      <c r="D175" s="922"/>
      <c r="E175" s="922"/>
      <c r="F175" s="924"/>
      <c r="G175" s="92"/>
      <c r="H175" s="90"/>
      <c r="I175" s="922"/>
      <c r="J175" s="915"/>
      <c r="K175" s="915"/>
      <c r="L175" s="915"/>
      <c r="M175" s="915"/>
      <c r="N175" s="915"/>
      <c r="O175" s="915"/>
      <c r="P175" s="915"/>
      <c r="Q175" s="484"/>
    </row>
    <row r="176" spans="1:17" s="95" customFormat="1" ht="15.75" hidden="1" customHeight="1" outlineLevel="1">
      <c r="A176" s="484"/>
      <c r="B176" s="916">
        <v>55</v>
      </c>
      <c r="C176" s="925"/>
      <c r="D176" s="921"/>
      <c r="E176" s="921" t="s">
        <v>19</v>
      </c>
      <c r="F176" s="923" t="str">
        <f>VLOOKUP(E176,$S$14:$T$18,2,0)</f>
        <v>-</v>
      </c>
      <c r="G176" s="84"/>
      <c r="H176" s="82"/>
      <c r="I176" s="921"/>
      <c r="J176" s="913">
        <f t="shared" ref="J176" si="54">SUM(K176:O178)</f>
        <v>0</v>
      </c>
      <c r="K176" s="913"/>
      <c r="L176" s="913"/>
      <c r="M176" s="913"/>
      <c r="N176" s="913"/>
      <c r="O176" s="913"/>
      <c r="P176" s="913"/>
      <c r="Q176" s="484"/>
    </row>
    <row r="177" spans="1:17" s="95" customFormat="1" ht="15.75" hidden="1" customHeight="1" outlineLevel="1">
      <c r="A177" s="484"/>
      <c r="B177" s="916"/>
      <c r="C177" s="925"/>
      <c r="D177" s="921"/>
      <c r="E177" s="921"/>
      <c r="F177" s="923"/>
      <c r="G177" s="87"/>
      <c r="H177" s="82"/>
      <c r="I177" s="921"/>
      <c r="J177" s="914"/>
      <c r="K177" s="914"/>
      <c r="L177" s="914"/>
      <c r="M177" s="914"/>
      <c r="N177" s="914"/>
      <c r="O177" s="914"/>
      <c r="P177" s="914"/>
      <c r="Q177" s="484"/>
    </row>
    <row r="178" spans="1:17" s="95" customFormat="1" ht="15.75" hidden="1" customHeight="1" outlineLevel="1">
      <c r="A178" s="484"/>
      <c r="B178" s="917"/>
      <c r="C178" s="926"/>
      <c r="D178" s="922"/>
      <c r="E178" s="922"/>
      <c r="F178" s="924"/>
      <c r="G178" s="92"/>
      <c r="H178" s="90"/>
      <c r="I178" s="922"/>
      <c r="J178" s="915"/>
      <c r="K178" s="915"/>
      <c r="L178" s="915"/>
      <c r="M178" s="915"/>
      <c r="N178" s="915"/>
      <c r="O178" s="915"/>
      <c r="P178" s="915"/>
      <c r="Q178" s="484"/>
    </row>
    <row r="179" spans="1:17" s="95" customFormat="1" ht="15.75" hidden="1" customHeight="1" outlineLevel="1">
      <c r="A179" s="484"/>
      <c r="B179" s="916">
        <v>56</v>
      </c>
      <c r="C179" s="925"/>
      <c r="D179" s="921"/>
      <c r="E179" s="921" t="s">
        <v>19</v>
      </c>
      <c r="F179" s="923" t="str">
        <f>VLOOKUP(E179,$S$14:$T$18,2,0)</f>
        <v>-</v>
      </c>
      <c r="G179" s="84"/>
      <c r="H179" s="82"/>
      <c r="I179" s="921"/>
      <c r="J179" s="913">
        <f t="shared" ref="J179" si="55">SUM(K179:O181)</f>
        <v>0</v>
      </c>
      <c r="K179" s="913"/>
      <c r="L179" s="913"/>
      <c r="M179" s="913"/>
      <c r="N179" s="913"/>
      <c r="O179" s="913"/>
      <c r="P179" s="913"/>
      <c r="Q179" s="484"/>
    </row>
    <row r="180" spans="1:17" s="95" customFormat="1" ht="15.75" hidden="1" customHeight="1" outlineLevel="1">
      <c r="A180" s="484"/>
      <c r="B180" s="916"/>
      <c r="C180" s="925"/>
      <c r="D180" s="921"/>
      <c r="E180" s="921"/>
      <c r="F180" s="923"/>
      <c r="G180" s="87"/>
      <c r="H180" s="82"/>
      <c r="I180" s="921"/>
      <c r="J180" s="914"/>
      <c r="K180" s="914"/>
      <c r="L180" s="914"/>
      <c r="M180" s="914"/>
      <c r="N180" s="914"/>
      <c r="O180" s="914"/>
      <c r="P180" s="914"/>
      <c r="Q180" s="484"/>
    </row>
    <row r="181" spans="1:17" s="95" customFormat="1" ht="15.75" hidden="1" customHeight="1" outlineLevel="1">
      <c r="A181" s="484"/>
      <c r="B181" s="917"/>
      <c r="C181" s="926"/>
      <c r="D181" s="922"/>
      <c r="E181" s="922"/>
      <c r="F181" s="924"/>
      <c r="G181" s="92"/>
      <c r="H181" s="90"/>
      <c r="I181" s="922"/>
      <c r="J181" s="915"/>
      <c r="K181" s="915"/>
      <c r="L181" s="915"/>
      <c r="M181" s="915"/>
      <c r="N181" s="915"/>
      <c r="O181" s="915"/>
      <c r="P181" s="915"/>
      <c r="Q181" s="484"/>
    </row>
    <row r="182" spans="1:17" s="95" customFormat="1" ht="15.75" hidden="1" customHeight="1" outlineLevel="1">
      <c r="A182" s="484"/>
      <c r="B182" s="916">
        <v>57</v>
      </c>
      <c r="C182" s="925"/>
      <c r="D182" s="921"/>
      <c r="E182" s="921" t="s">
        <v>19</v>
      </c>
      <c r="F182" s="923" t="str">
        <f>VLOOKUP(E182,$S$14:$T$18,2,0)</f>
        <v>-</v>
      </c>
      <c r="G182" s="84"/>
      <c r="H182" s="82"/>
      <c r="I182" s="921"/>
      <c r="J182" s="913">
        <f t="shared" ref="J182" si="56">SUM(K182:O184)</f>
        <v>0</v>
      </c>
      <c r="K182" s="913"/>
      <c r="L182" s="913"/>
      <c r="M182" s="913"/>
      <c r="N182" s="913"/>
      <c r="O182" s="913"/>
      <c r="P182" s="913"/>
      <c r="Q182" s="484"/>
    </row>
    <row r="183" spans="1:17" s="95" customFormat="1" ht="15.75" hidden="1" customHeight="1" outlineLevel="1">
      <c r="A183" s="484"/>
      <c r="B183" s="916"/>
      <c r="C183" s="925"/>
      <c r="D183" s="921"/>
      <c r="E183" s="921"/>
      <c r="F183" s="923"/>
      <c r="G183" s="87"/>
      <c r="H183" s="82"/>
      <c r="I183" s="921"/>
      <c r="J183" s="914"/>
      <c r="K183" s="914"/>
      <c r="L183" s="914"/>
      <c r="M183" s="914"/>
      <c r="N183" s="914"/>
      <c r="O183" s="914"/>
      <c r="P183" s="914"/>
      <c r="Q183" s="484"/>
    </row>
    <row r="184" spans="1:17" s="95" customFormat="1" ht="15.75" hidden="1" customHeight="1" outlineLevel="1">
      <c r="A184" s="484"/>
      <c r="B184" s="917"/>
      <c r="C184" s="926"/>
      <c r="D184" s="922"/>
      <c r="E184" s="922"/>
      <c r="F184" s="924"/>
      <c r="G184" s="92"/>
      <c r="H184" s="90"/>
      <c r="I184" s="922"/>
      <c r="J184" s="915"/>
      <c r="K184" s="915"/>
      <c r="L184" s="915"/>
      <c r="M184" s="915"/>
      <c r="N184" s="915"/>
      <c r="O184" s="915"/>
      <c r="P184" s="915"/>
      <c r="Q184" s="484"/>
    </row>
    <row r="185" spans="1:17" s="95" customFormat="1" ht="15.75" hidden="1" customHeight="1" outlineLevel="1">
      <c r="A185" s="484"/>
      <c r="B185" s="916">
        <v>58</v>
      </c>
      <c r="C185" s="925"/>
      <c r="D185" s="921"/>
      <c r="E185" s="921" t="s">
        <v>19</v>
      </c>
      <c r="F185" s="923" t="str">
        <f>VLOOKUP(E185,$S$14:$T$18,2,0)</f>
        <v>-</v>
      </c>
      <c r="G185" s="84"/>
      <c r="H185" s="82"/>
      <c r="I185" s="921"/>
      <c r="J185" s="913">
        <f t="shared" ref="J185" si="57">SUM(K185:O187)</f>
        <v>0</v>
      </c>
      <c r="K185" s="913"/>
      <c r="L185" s="913"/>
      <c r="M185" s="913"/>
      <c r="N185" s="913"/>
      <c r="O185" s="913"/>
      <c r="P185" s="913"/>
      <c r="Q185" s="484"/>
    </row>
    <row r="186" spans="1:17" s="95" customFormat="1" ht="15.75" hidden="1" customHeight="1" outlineLevel="1">
      <c r="A186" s="484"/>
      <c r="B186" s="916"/>
      <c r="C186" s="925"/>
      <c r="D186" s="921"/>
      <c r="E186" s="921"/>
      <c r="F186" s="923"/>
      <c r="G186" s="87"/>
      <c r="H186" s="82"/>
      <c r="I186" s="921"/>
      <c r="J186" s="914"/>
      <c r="K186" s="914"/>
      <c r="L186" s="914"/>
      <c r="M186" s="914"/>
      <c r="N186" s="914"/>
      <c r="O186" s="914"/>
      <c r="P186" s="914"/>
      <c r="Q186" s="484"/>
    </row>
    <row r="187" spans="1:17" s="95" customFormat="1" ht="15.75" hidden="1" customHeight="1" outlineLevel="1">
      <c r="A187" s="484"/>
      <c r="B187" s="917"/>
      <c r="C187" s="926"/>
      <c r="D187" s="922"/>
      <c r="E187" s="922"/>
      <c r="F187" s="924"/>
      <c r="G187" s="92"/>
      <c r="H187" s="90"/>
      <c r="I187" s="922"/>
      <c r="J187" s="915"/>
      <c r="K187" s="915"/>
      <c r="L187" s="915"/>
      <c r="M187" s="915"/>
      <c r="N187" s="915"/>
      <c r="O187" s="915"/>
      <c r="P187" s="915"/>
      <c r="Q187" s="484"/>
    </row>
    <row r="188" spans="1:17" s="95" customFormat="1" ht="15.75" hidden="1" customHeight="1" outlineLevel="1">
      <c r="A188" s="484"/>
      <c r="B188" s="916">
        <v>59</v>
      </c>
      <c r="C188" s="925"/>
      <c r="D188" s="921"/>
      <c r="E188" s="921" t="s">
        <v>19</v>
      </c>
      <c r="F188" s="923" t="str">
        <f>VLOOKUP(E188,$S$14:$T$18,2,0)</f>
        <v>-</v>
      </c>
      <c r="G188" s="84"/>
      <c r="H188" s="82"/>
      <c r="I188" s="921"/>
      <c r="J188" s="913">
        <f t="shared" ref="J188" si="58">SUM(K188:O190)</f>
        <v>0</v>
      </c>
      <c r="K188" s="913"/>
      <c r="L188" s="913"/>
      <c r="M188" s="913"/>
      <c r="N188" s="913"/>
      <c r="O188" s="913"/>
      <c r="P188" s="913"/>
      <c r="Q188" s="484"/>
    </row>
    <row r="189" spans="1:17" s="95" customFormat="1" ht="15.75" hidden="1" customHeight="1" outlineLevel="1">
      <c r="A189" s="484"/>
      <c r="B189" s="916"/>
      <c r="C189" s="925"/>
      <c r="D189" s="921"/>
      <c r="E189" s="921"/>
      <c r="F189" s="923"/>
      <c r="G189" s="87"/>
      <c r="H189" s="82"/>
      <c r="I189" s="921"/>
      <c r="J189" s="914"/>
      <c r="K189" s="914"/>
      <c r="L189" s="914"/>
      <c r="M189" s="914"/>
      <c r="N189" s="914"/>
      <c r="O189" s="914"/>
      <c r="P189" s="914"/>
      <c r="Q189" s="484"/>
    </row>
    <row r="190" spans="1:17" s="95" customFormat="1" ht="15.75" hidden="1" customHeight="1" outlineLevel="1">
      <c r="A190" s="484"/>
      <c r="B190" s="917"/>
      <c r="C190" s="926"/>
      <c r="D190" s="922"/>
      <c r="E190" s="922"/>
      <c r="F190" s="924"/>
      <c r="G190" s="92"/>
      <c r="H190" s="90"/>
      <c r="I190" s="922"/>
      <c r="J190" s="915"/>
      <c r="K190" s="915"/>
      <c r="L190" s="915"/>
      <c r="M190" s="915"/>
      <c r="N190" s="915"/>
      <c r="O190" s="915"/>
      <c r="P190" s="915"/>
      <c r="Q190" s="484"/>
    </row>
    <row r="191" spans="1:17" s="95" customFormat="1" ht="15.75" hidden="1" customHeight="1" outlineLevel="1">
      <c r="A191" s="484"/>
      <c r="B191" s="916">
        <v>60</v>
      </c>
      <c r="C191" s="925"/>
      <c r="D191" s="921"/>
      <c r="E191" s="921" t="s">
        <v>19</v>
      </c>
      <c r="F191" s="923" t="str">
        <f>VLOOKUP(E191,$S$14:$T$18,2,0)</f>
        <v>-</v>
      </c>
      <c r="G191" s="84"/>
      <c r="H191" s="82"/>
      <c r="I191" s="921"/>
      <c r="J191" s="913">
        <f t="shared" ref="J191" si="59">SUM(K191:O193)</f>
        <v>0</v>
      </c>
      <c r="K191" s="913"/>
      <c r="L191" s="913"/>
      <c r="M191" s="913"/>
      <c r="N191" s="913"/>
      <c r="O191" s="913"/>
      <c r="P191" s="913"/>
      <c r="Q191" s="484"/>
    </row>
    <row r="192" spans="1:17" s="95" customFormat="1" ht="15.75" hidden="1" customHeight="1" outlineLevel="1">
      <c r="A192" s="484"/>
      <c r="B192" s="916"/>
      <c r="C192" s="925"/>
      <c r="D192" s="921"/>
      <c r="E192" s="921"/>
      <c r="F192" s="923"/>
      <c r="G192" s="87"/>
      <c r="H192" s="82"/>
      <c r="I192" s="921"/>
      <c r="J192" s="914"/>
      <c r="K192" s="914"/>
      <c r="L192" s="914"/>
      <c r="M192" s="914"/>
      <c r="N192" s="914"/>
      <c r="O192" s="914"/>
      <c r="P192" s="914"/>
      <c r="Q192" s="484"/>
    </row>
    <row r="193" spans="1:17" s="95" customFormat="1" ht="15.75" hidden="1" customHeight="1" outlineLevel="1">
      <c r="A193" s="484"/>
      <c r="B193" s="917"/>
      <c r="C193" s="926"/>
      <c r="D193" s="922"/>
      <c r="E193" s="922"/>
      <c r="F193" s="924"/>
      <c r="G193" s="92"/>
      <c r="H193" s="90"/>
      <c r="I193" s="922"/>
      <c r="J193" s="915"/>
      <c r="K193" s="915"/>
      <c r="L193" s="915"/>
      <c r="M193" s="915"/>
      <c r="N193" s="915"/>
      <c r="O193" s="915"/>
      <c r="P193" s="915"/>
      <c r="Q193" s="484"/>
    </row>
    <row r="194" spans="1:17" s="95" customFormat="1" ht="15.75" hidden="1" customHeight="1" outlineLevel="1">
      <c r="A194" s="484"/>
      <c r="B194" s="916">
        <v>61</v>
      </c>
      <c r="C194" s="925"/>
      <c r="D194" s="921"/>
      <c r="E194" s="921" t="s">
        <v>19</v>
      </c>
      <c r="F194" s="923" t="str">
        <f>VLOOKUP(E194,$S$14:$T$18,2,0)</f>
        <v>-</v>
      </c>
      <c r="G194" s="84"/>
      <c r="H194" s="82"/>
      <c r="I194" s="921"/>
      <c r="J194" s="913">
        <f t="shared" ref="J194" si="60">SUM(K194:O196)</f>
        <v>0</v>
      </c>
      <c r="K194" s="913"/>
      <c r="L194" s="913"/>
      <c r="M194" s="913"/>
      <c r="N194" s="913"/>
      <c r="O194" s="913"/>
      <c r="P194" s="913"/>
      <c r="Q194" s="484"/>
    </row>
    <row r="195" spans="1:17" s="95" customFormat="1" ht="15.75" hidden="1" customHeight="1" outlineLevel="1">
      <c r="A195" s="484"/>
      <c r="B195" s="916"/>
      <c r="C195" s="925"/>
      <c r="D195" s="921"/>
      <c r="E195" s="921"/>
      <c r="F195" s="923"/>
      <c r="G195" s="87"/>
      <c r="H195" s="82"/>
      <c r="I195" s="921"/>
      <c r="J195" s="914"/>
      <c r="K195" s="914"/>
      <c r="L195" s="914"/>
      <c r="M195" s="914"/>
      <c r="N195" s="914"/>
      <c r="O195" s="914"/>
      <c r="P195" s="914"/>
      <c r="Q195" s="484"/>
    </row>
    <row r="196" spans="1:17" s="95" customFormat="1" ht="15.75" hidden="1" customHeight="1" outlineLevel="1">
      <c r="A196" s="484"/>
      <c r="B196" s="917"/>
      <c r="C196" s="926"/>
      <c r="D196" s="922"/>
      <c r="E196" s="922"/>
      <c r="F196" s="924"/>
      <c r="G196" s="92"/>
      <c r="H196" s="90"/>
      <c r="I196" s="922"/>
      <c r="J196" s="915"/>
      <c r="K196" s="915"/>
      <c r="L196" s="915"/>
      <c r="M196" s="915"/>
      <c r="N196" s="915"/>
      <c r="O196" s="915"/>
      <c r="P196" s="915"/>
      <c r="Q196" s="484"/>
    </row>
    <row r="197" spans="1:17" s="95" customFormat="1" ht="15.75" hidden="1" customHeight="1" outlineLevel="1">
      <c r="A197" s="484"/>
      <c r="B197" s="916">
        <v>62</v>
      </c>
      <c r="C197" s="925"/>
      <c r="D197" s="921"/>
      <c r="E197" s="921" t="s">
        <v>19</v>
      </c>
      <c r="F197" s="923" t="str">
        <f>VLOOKUP(E197,$S$14:$T$18,2,0)</f>
        <v>-</v>
      </c>
      <c r="G197" s="84"/>
      <c r="H197" s="82"/>
      <c r="I197" s="921"/>
      <c r="J197" s="913">
        <f t="shared" ref="J197" si="61">SUM(K197:O199)</f>
        <v>0</v>
      </c>
      <c r="K197" s="913"/>
      <c r="L197" s="913"/>
      <c r="M197" s="913"/>
      <c r="N197" s="913"/>
      <c r="O197" s="913"/>
      <c r="P197" s="913"/>
      <c r="Q197" s="484"/>
    </row>
    <row r="198" spans="1:17" s="95" customFormat="1" ht="15.75" hidden="1" customHeight="1" outlineLevel="1">
      <c r="A198" s="484"/>
      <c r="B198" s="916"/>
      <c r="C198" s="925"/>
      <c r="D198" s="921"/>
      <c r="E198" s="921"/>
      <c r="F198" s="923"/>
      <c r="G198" s="87"/>
      <c r="H198" s="82"/>
      <c r="I198" s="921"/>
      <c r="J198" s="914"/>
      <c r="K198" s="914"/>
      <c r="L198" s="914"/>
      <c r="M198" s="914"/>
      <c r="N198" s="914"/>
      <c r="O198" s="914"/>
      <c r="P198" s="914"/>
      <c r="Q198" s="484"/>
    </row>
    <row r="199" spans="1:17" s="95" customFormat="1" ht="15.75" hidden="1" customHeight="1" outlineLevel="1">
      <c r="A199" s="484"/>
      <c r="B199" s="917"/>
      <c r="C199" s="926"/>
      <c r="D199" s="922"/>
      <c r="E199" s="922"/>
      <c r="F199" s="924"/>
      <c r="G199" s="92"/>
      <c r="H199" s="90"/>
      <c r="I199" s="922"/>
      <c r="J199" s="915"/>
      <c r="K199" s="915"/>
      <c r="L199" s="915"/>
      <c r="M199" s="915"/>
      <c r="N199" s="915"/>
      <c r="O199" s="915"/>
      <c r="P199" s="915"/>
      <c r="Q199" s="484"/>
    </row>
    <row r="200" spans="1:17" s="95" customFormat="1" ht="15.75" hidden="1" customHeight="1" outlineLevel="1">
      <c r="A200" s="484"/>
      <c r="B200" s="916">
        <v>63</v>
      </c>
      <c r="C200" s="925"/>
      <c r="D200" s="921"/>
      <c r="E200" s="921" t="s">
        <v>19</v>
      </c>
      <c r="F200" s="923" t="str">
        <f>VLOOKUP(E200,$S$14:$T$18,2,0)</f>
        <v>-</v>
      </c>
      <c r="G200" s="84"/>
      <c r="H200" s="82"/>
      <c r="I200" s="921"/>
      <c r="J200" s="913">
        <f t="shared" ref="J200" si="62">SUM(K200:O202)</f>
        <v>0</v>
      </c>
      <c r="K200" s="913"/>
      <c r="L200" s="913"/>
      <c r="M200" s="913"/>
      <c r="N200" s="913"/>
      <c r="O200" s="913"/>
      <c r="P200" s="913"/>
      <c r="Q200" s="484"/>
    </row>
    <row r="201" spans="1:17" s="95" customFormat="1" ht="15.75" hidden="1" customHeight="1" outlineLevel="1">
      <c r="A201" s="484"/>
      <c r="B201" s="916"/>
      <c r="C201" s="925"/>
      <c r="D201" s="921"/>
      <c r="E201" s="921"/>
      <c r="F201" s="923"/>
      <c r="G201" s="87"/>
      <c r="H201" s="82"/>
      <c r="I201" s="921"/>
      <c r="J201" s="914"/>
      <c r="K201" s="914"/>
      <c r="L201" s="914"/>
      <c r="M201" s="914"/>
      <c r="N201" s="914"/>
      <c r="O201" s="914"/>
      <c r="P201" s="914"/>
      <c r="Q201" s="484"/>
    </row>
    <row r="202" spans="1:17" s="95" customFormat="1" ht="15.75" hidden="1" customHeight="1" outlineLevel="1">
      <c r="A202" s="484"/>
      <c r="B202" s="917"/>
      <c r="C202" s="926"/>
      <c r="D202" s="922"/>
      <c r="E202" s="922"/>
      <c r="F202" s="924"/>
      <c r="G202" s="92"/>
      <c r="H202" s="90"/>
      <c r="I202" s="922"/>
      <c r="J202" s="915"/>
      <c r="K202" s="915"/>
      <c r="L202" s="915"/>
      <c r="M202" s="915"/>
      <c r="N202" s="915"/>
      <c r="O202" s="915"/>
      <c r="P202" s="915"/>
      <c r="Q202" s="484"/>
    </row>
    <row r="203" spans="1:17" s="95" customFormat="1" ht="15.75" hidden="1" customHeight="1" outlineLevel="1">
      <c r="A203" s="484"/>
      <c r="B203" s="916">
        <v>64</v>
      </c>
      <c r="C203" s="925"/>
      <c r="D203" s="921"/>
      <c r="E203" s="921" t="s">
        <v>19</v>
      </c>
      <c r="F203" s="923" t="str">
        <f>VLOOKUP(E203,$S$14:$T$18,2,0)</f>
        <v>-</v>
      </c>
      <c r="G203" s="84"/>
      <c r="H203" s="82"/>
      <c r="I203" s="921"/>
      <c r="J203" s="913">
        <f t="shared" ref="J203" si="63">SUM(K203:O205)</f>
        <v>0</v>
      </c>
      <c r="K203" s="913"/>
      <c r="L203" s="913"/>
      <c r="M203" s="913"/>
      <c r="N203" s="913"/>
      <c r="O203" s="913"/>
      <c r="P203" s="913"/>
      <c r="Q203" s="484"/>
    </row>
    <row r="204" spans="1:17" s="95" customFormat="1" ht="15.75" hidden="1" customHeight="1" outlineLevel="1">
      <c r="A204" s="484"/>
      <c r="B204" s="916"/>
      <c r="C204" s="925"/>
      <c r="D204" s="921"/>
      <c r="E204" s="921"/>
      <c r="F204" s="923"/>
      <c r="G204" s="87"/>
      <c r="H204" s="82"/>
      <c r="I204" s="921"/>
      <c r="J204" s="914"/>
      <c r="K204" s="914"/>
      <c r="L204" s="914"/>
      <c r="M204" s="914"/>
      <c r="N204" s="914"/>
      <c r="O204" s="914"/>
      <c r="P204" s="914"/>
      <c r="Q204" s="484"/>
    </row>
    <row r="205" spans="1:17" s="95" customFormat="1" ht="15.75" hidden="1" customHeight="1" outlineLevel="1">
      <c r="A205" s="484"/>
      <c r="B205" s="917"/>
      <c r="C205" s="926"/>
      <c r="D205" s="922"/>
      <c r="E205" s="922"/>
      <c r="F205" s="924"/>
      <c r="G205" s="92"/>
      <c r="H205" s="90"/>
      <c r="I205" s="922"/>
      <c r="J205" s="915"/>
      <c r="K205" s="915"/>
      <c r="L205" s="915"/>
      <c r="M205" s="915"/>
      <c r="N205" s="915"/>
      <c r="O205" s="915"/>
      <c r="P205" s="915"/>
      <c r="Q205" s="484"/>
    </row>
    <row r="206" spans="1:17" s="95" customFormat="1" ht="15.75" hidden="1" customHeight="1" outlineLevel="1">
      <c r="A206" s="484"/>
      <c r="B206" s="916">
        <v>65</v>
      </c>
      <c r="C206" s="925"/>
      <c r="D206" s="921"/>
      <c r="E206" s="921" t="s">
        <v>19</v>
      </c>
      <c r="F206" s="923" t="str">
        <f>VLOOKUP(E206,$S$14:$T$18,2,0)</f>
        <v>-</v>
      </c>
      <c r="G206" s="84"/>
      <c r="H206" s="82"/>
      <c r="I206" s="921"/>
      <c r="J206" s="913">
        <f t="shared" ref="J206" si="64">SUM(K206:O208)</f>
        <v>0</v>
      </c>
      <c r="K206" s="913"/>
      <c r="L206" s="913"/>
      <c r="M206" s="913"/>
      <c r="N206" s="913"/>
      <c r="O206" s="913"/>
      <c r="P206" s="913"/>
      <c r="Q206" s="484"/>
    </row>
    <row r="207" spans="1:17" s="95" customFormat="1" ht="15.75" hidden="1" customHeight="1" outlineLevel="1">
      <c r="A207" s="484"/>
      <c r="B207" s="916"/>
      <c r="C207" s="925"/>
      <c r="D207" s="921"/>
      <c r="E207" s="921"/>
      <c r="F207" s="923"/>
      <c r="G207" s="87"/>
      <c r="H207" s="82"/>
      <c r="I207" s="921"/>
      <c r="J207" s="914"/>
      <c r="K207" s="914"/>
      <c r="L207" s="914"/>
      <c r="M207" s="914"/>
      <c r="N207" s="914"/>
      <c r="O207" s="914"/>
      <c r="P207" s="914"/>
      <c r="Q207" s="484"/>
    </row>
    <row r="208" spans="1:17" s="95" customFormat="1" ht="15.75" hidden="1" customHeight="1" outlineLevel="1">
      <c r="A208" s="484"/>
      <c r="B208" s="917"/>
      <c r="C208" s="926"/>
      <c r="D208" s="922"/>
      <c r="E208" s="922"/>
      <c r="F208" s="924"/>
      <c r="G208" s="92"/>
      <c r="H208" s="90"/>
      <c r="I208" s="922"/>
      <c r="J208" s="915"/>
      <c r="K208" s="915"/>
      <c r="L208" s="915"/>
      <c r="M208" s="915"/>
      <c r="N208" s="915"/>
      <c r="O208" s="915"/>
      <c r="P208" s="915"/>
      <c r="Q208" s="484"/>
    </row>
    <row r="209" spans="1:17" s="95" customFormat="1" ht="15.75" hidden="1" customHeight="1" outlineLevel="1">
      <c r="A209" s="484"/>
      <c r="B209" s="916">
        <v>66</v>
      </c>
      <c r="C209" s="925"/>
      <c r="D209" s="921"/>
      <c r="E209" s="921" t="s">
        <v>19</v>
      </c>
      <c r="F209" s="923" t="str">
        <f>VLOOKUP(E209,$S$14:$T$18,2,0)</f>
        <v>-</v>
      </c>
      <c r="G209" s="84"/>
      <c r="H209" s="82"/>
      <c r="I209" s="921"/>
      <c r="J209" s="913">
        <f t="shared" ref="J209" si="65">SUM(K209:O211)</f>
        <v>0</v>
      </c>
      <c r="K209" s="913"/>
      <c r="L209" s="913"/>
      <c r="M209" s="913"/>
      <c r="N209" s="913"/>
      <c r="O209" s="913"/>
      <c r="P209" s="913"/>
      <c r="Q209" s="484"/>
    </row>
    <row r="210" spans="1:17" s="95" customFormat="1" ht="15.75" hidden="1" customHeight="1" outlineLevel="1">
      <c r="A210" s="484"/>
      <c r="B210" s="916"/>
      <c r="C210" s="925"/>
      <c r="D210" s="921"/>
      <c r="E210" s="921"/>
      <c r="F210" s="923"/>
      <c r="G210" s="87"/>
      <c r="H210" s="82"/>
      <c r="I210" s="921"/>
      <c r="J210" s="914"/>
      <c r="K210" s="914"/>
      <c r="L210" s="914"/>
      <c r="M210" s="914"/>
      <c r="N210" s="914"/>
      <c r="O210" s="914"/>
      <c r="P210" s="914"/>
      <c r="Q210" s="484"/>
    </row>
    <row r="211" spans="1:17" s="95" customFormat="1" ht="15.75" hidden="1" customHeight="1" outlineLevel="1">
      <c r="A211" s="484"/>
      <c r="B211" s="917"/>
      <c r="C211" s="926"/>
      <c r="D211" s="922"/>
      <c r="E211" s="922"/>
      <c r="F211" s="924"/>
      <c r="G211" s="92"/>
      <c r="H211" s="90"/>
      <c r="I211" s="922"/>
      <c r="J211" s="915"/>
      <c r="K211" s="915"/>
      <c r="L211" s="915"/>
      <c r="M211" s="915"/>
      <c r="N211" s="915"/>
      <c r="O211" s="915"/>
      <c r="P211" s="915"/>
      <c r="Q211" s="484"/>
    </row>
    <row r="212" spans="1:17" s="95" customFormat="1" ht="15.75" hidden="1" customHeight="1" outlineLevel="1">
      <c r="A212" s="484"/>
      <c r="B212" s="916">
        <v>67</v>
      </c>
      <c r="C212" s="925"/>
      <c r="D212" s="921"/>
      <c r="E212" s="921" t="s">
        <v>19</v>
      </c>
      <c r="F212" s="923" t="str">
        <f>VLOOKUP(E212,$S$14:$T$18,2,0)</f>
        <v>-</v>
      </c>
      <c r="G212" s="84"/>
      <c r="H212" s="82"/>
      <c r="I212" s="921"/>
      <c r="J212" s="913">
        <f t="shared" ref="J212" si="66">SUM(K212:O214)</f>
        <v>0</v>
      </c>
      <c r="K212" s="913"/>
      <c r="L212" s="913"/>
      <c r="M212" s="913"/>
      <c r="N212" s="913"/>
      <c r="O212" s="913"/>
      <c r="P212" s="913"/>
      <c r="Q212" s="484"/>
    </row>
    <row r="213" spans="1:17" s="95" customFormat="1" ht="15.75" hidden="1" customHeight="1" outlineLevel="1">
      <c r="A213" s="484"/>
      <c r="B213" s="916"/>
      <c r="C213" s="925"/>
      <c r="D213" s="921"/>
      <c r="E213" s="921"/>
      <c r="F213" s="923"/>
      <c r="G213" s="87"/>
      <c r="H213" s="82"/>
      <c r="I213" s="921"/>
      <c r="J213" s="914"/>
      <c r="K213" s="914"/>
      <c r="L213" s="914"/>
      <c r="M213" s="914"/>
      <c r="N213" s="914"/>
      <c r="O213" s="914"/>
      <c r="P213" s="914"/>
      <c r="Q213" s="484"/>
    </row>
    <row r="214" spans="1:17" s="95" customFormat="1" ht="15.75" hidden="1" customHeight="1" outlineLevel="1">
      <c r="A214" s="484"/>
      <c r="B214" s="917"/>
      <c r="C214" s="926"/>
      <c r="D214" s="922"/>
      <c r="E214" s="922"/>
      <c r="F214" s="924"/>
      <c r="G214" s="92"/>
      <c r="H214" s="90"/>
      <c r="I214" s="922"/>
      <c r="J214" s="915"/>
      <c r="K214" s="915"/>
      <c r="L214" s="915"/>
      <c r="M214" s="915"/>
      <c r="N214" s="915"/>
      <c r="O214" s="915"/>
      <c r="P214" s="915"/>
      <c r="Q214" s="484"/>
    </row>
    <row r="215" spans="1:17" s="95" customFormat="1" ht="15.75" hidden="1" customHeight="1" outlineLevel="1">
      <c r="A215" s="484"/>
      <c r="B215" s="916">
        <v>68</v>
      </c>
      <c r="C215" s="925"/>
      <c r="D215" s="921"/>
      <c r="E215" s="921" t="s">
        <v>19</v>
      </c>
      <c r="F215" s="923" t="str">
        <f>VLOOKUP(E215,$S$14:$T$18,2,0)</f>
        <v>-</v>
      </c>
      <c r="G215" s="84"/>
      <c r="H215" s="82"/>
      <c r="I215" s="921"/>
      <c r="J215" s="913">
        <f t="shared" ref="J215" si="67">SUM(K215:O217)</f>
        <v>0</v>
      </c>
      <c r="K215" s="913"/>
      <c r="L215" s="913"/>
      <c r="M215" s="913"/>
      <c r="N215" s="913"/>
      <c r="O215" s="913"/>
      <c r="P215" s="913"/>
      <c r="Q215" s="484"/>
    </row>
    <row r="216" spans="1:17" s="95" customFormat="1" ht="15.75" hidden="1" customHeight="1" outlineLevel="1">
      <c r="A216" s="484"/>
      <c r="B216" s="916"/>
      <c r="C216" s="925"/>
      <c r="D216" s="921"/>
      <c r="E216" s="921"/>
      <c r="F216" s="923"/>
      <c r="G216" s="87"/>
      <c r="H216" s="82"/>
      <c r="I216" s="921"/>
      <c r="J216" s="914"/>
      <c r="K216" s="914"/>
      <c r="L216" s="914"/>
      <c r="M216" s="914"/>
      <c r="N216" s="914"/>
      <c r="O216" s="914"/>
      <c r="P216" s="914"/>
      <c r="Q216" s="484"/>
    </row>
    <row r="217" spans="1:17" s="95" customFormat="1" ht="15.75" hidden="1" customHeight="1" outlineLevel="1">
      <c r="A217" s="484"/>
      <c r="B217" s="917"/>
      <c r="C217" s="926"/>
      <c r="D217" s="922"/>
      <c r="E217" s="922"/>
      <c r="F217" s="924"/>
      <c r="G217" s="92"/>
      <c r="H217" s="90"/>
      <c r="I217" s="922"/>
      <c r="J217" s="915"/>
      <c r="K217" s="915"/>
      <c r="L217" s="915"/>
      <c r="M217" s="915"/>
      <c r="N217" s="915"/>
      <c r="O217" s="915"/>
      <c r="P217" s="915"/>
      <c r="Q217" s="484"/>
    </row>
    <row r="218" spans="1:17" s="95" customFormat="1" ht="15.75" hidden="1" customHeight="1" outlineLevel="1">
      <c r="A218" s="484"/>
      <c r="B218" s="916">
        <v>69</v>
      </c>
      <c r="C218" s="925"/>
      <c r="D218" s="921"/>
      <c r="E218" s="921" t="s">
        <v>19</v>
      </c>
      <c r="F218" s="923" t="str">
        <f>VLOOKUP(E218,$S$14:$T$18,2,0)</f>
        <v>-</v>
      </c>
      <c r="G218" s="84"/>
      <c r="H218" s="82"/>
      <c r="I218" s="921"/>
      <c r="J218" s="913">
        <f t="shared" ref="J218" si="68">SUM(K218:O220)</f>
        <v>0</v>
      </c>
      <c r="K218" s="913"/>
      <c r="L218" s="913"/>
      <c r="M218" s="913"/>
      <c r="N218" s="913"/>
      <c r="O218" s="913"/>
      <c r="P218" s="913"/>
      <c r="Q218" s="484"/>
    </row>
    <row r="219" spans="1:17" s="95" customFormat="1" ht="15.75" hidden="1" customHeight="1" outlineLevel="1">
      <c r="A219" s="484"/>
      <c r="B219" s="916"/>
      <c r="C219" s="925"/>
      <c r="D219" s="921"/>
      <c r="E219" s="921"/>
      <c r="F219" s="923"/>
      <c r="G219" s="87"/>
      <c r="H219" s="82"/>
      <c r="I219" s="921"/>
      <c r="J219" s="914"/>
      <c r="K219" s="914"/>
      <c r="L219" s="914"/>
      <c r="M219" s="914"/>
      <c r="N219" s="914"/>
      <c r="O219" s="914"/>
      <c r="P219" s="914"/>
      <c r="Q219" s="484"/>
    </row>
    <row r="220" spans="1:17" s="95" customFormat="1" ht="15.75" hidden="1" customHeight="1" outlineLevel="1">
      <c r="A220" s="484"/>
      <c r="B220" s="917"/>
      <c r="C220" s="926"/>
      <c r="D220" s="922"/>
      <c r="E220" s="922"/>
      <c r="F220" s="924"/>
      <c r="G220" s="92"/>
      <c r="H220" s="90"/>
      <c r="I220" s="922"/>
      <c r="J220" s="915"/>
      <c r="K220" s="915"/>
      <c r="L220" s="915"/>
      <c r="M220" s="915"/>
      <c r="N220" s="915"/>
      <c r="O220" s="915"/>
      <c r="P220" s="915"/>
      <c r="Q220" s="484"/>
    </row>
    <row r="221" spans="1:17" s="95" customFormat="1" ht="15.75" hidden="1" customHeight="1" outlineLevel="1">
      <c r="A221" s="484"/>
      <c r="B221" s="916">
        <v>70</v>
      </c>
      <c r="C221" s="925"/>
      <c r="D221" s="921"/>
      <c r="E221" s="921" t="s">
        <v>19</v>
      </c>
      <c r="F221" s="923" t="str">
        <f>VLOOKUP(E221,$S$14:$T$18,2,0)</f>
        <v>-</v>
      </c>
      <c r="G221" s="84"/>
      <c r="H221" s="82"/>
      <c r="I221" s="921"/>
      <c r="J221" s="913">
        <f t="shared" ref="J221" si="69">SUM(K221:O223)</f>
        <v>0</v>
      </c>
      <c r="K221" s="913"/>
      <c r="L221" s="913"/>
      <c r="M221" s="913"/>
      <c r="N221" s="913"/>
      <c r="O221" s="913"/>
      <c r="P221" s="913"/>
      <c r="Q221" s="484"/>
    </row>
    <row r="222" spans="1:17" s="95" customFormat="1" ht="15.75" hidden="1" customHeight="1" outlineLevel="1">
      <c r="A222" s="484"/>
      <c r="B222" s="916"/>
      <c r="C222" s="925"/>
      <c r="D222" s="921"/>
      <c r="E222" s="921"/>
      <c r="F222" s="923"/>
      <c r="G222" s="87"/>
      <c r="H222" s="82"/>
      <c r="I222" s="921"/>
      <c r="J222" s="914"/>
      <c r="K222" s="914"/>
      <c r="L222" s="914"/>
      <c r="M222" s="914"/>
      <c r="N222" s="914"/>
      <c r="O222" s="914"/>
      <c r="P222" s="914"/>
      <c r="Q222" s="484"/>
    </row>
    <row r="223" spans="1:17" s="95" customFormat="1" ht="15.75" hidden="1" customHeight="1" outlineLevel="1">
      <c r="A223" s="484"/>
      <c r="B223" s="917"/>
      <c r="C223" s="926"/>
      <c r="D223" s="922"/>
      <c r="E223" s="922"/>
      <c r="F223" s="924"/>
      <c r="G223" s="92"/>
      <c r="H223" s="90"/>
      <c r="I223" s="922"/>
      <c r="J223" s="915"/>
      <c r="K223" s="915"/>
      <c r="L223" s="915"/>
      <c r="M223" s="915"/>
      <c r="N223" s="915"/>
      <c r="O223" s="915"/>
      <c r="P223" s="915"/>
      <c r="Q223" s="484"/>
    </row>
    <row r="224" spans="1:17" s="95" customFormat="1" ht="15.75" hidden="1" customHeight="1" outlineLevel="1">
      <c r="A224" s="484"/>
      <c r="B224" s="916">
        <v>71</v>
      </c>
      <c r="C224" s="925"/>
      <c r="D224" s="921"/>
      <c r="E224" s="921" t="s">
        <v>19</v>
      </c>
      <c r="F224" s="923" t="str">
        <f>VLOOKUP(E224,$S$14:$T$18,2,0)</f>
        <v>-</v>
      </c>
      <c r="G224" s="84"/>
      <c r="H224" s="82"/>
      <c r="I224" s="921"/>
      <c r="J224" s="913">
        <f t="shared" ref="J224" si="70">SUM(K224:O226)</f>
        <v>0</v>
      </c>
      <c r="K224" s="913"/>
      <c r="L224" s="913"/>
      <c r="M224" s="913"/>
      <c r="N224" s="913"/>
      <c r="O224" s="913"/>
      <c r="P224" s="913"/>
      <c r="Q224" s="484"/>
    </row>
    <row r="225" spans="1:17" s="95" customFormat="1" ht="15.75" hidden="1" customHeight="1" outlineLevel="1">
      <c r="A225" s="484"/>
      <c r="B225" s="916"/>
      <c r="C225" s="925"/>
      <c r="D225" s="921"/>
      <c r="E225" s="921"/>
      <c r="F225" s="923"/>
      <c r="G225" s="87"/>
      <c r="H225" s="82"/>
      <c r="I225" s="921"/>
      <c r="J225" s="914"/>
      <c r="K225" s="914"/>
      <c r="L225" s="914"/>
      <c r="M225" s="914"/>
      <c r="N225" s="914"/>
      <c r="O225" s="914"/>
      <c r="P225" s="914"/>
      <c r="Q225" s="484"/>
    </row>
    <row r="226" spans="1:17" s="95" customFormat="1" ht="15.75" hidden="1" customHeight="1" outlineLevel="1">
      <c r="A226" s="484"/>
      <c r="B226" s="917"/>
      <c r="C226" s="926"/>
      <c r="D226" s="922"/>
      <c r="E226" s="922"/>
      <c r="F226" s="924"/>
      <c r="G226" s="92"/>
      <c r="H226" s="90"/>
      <c r="I226" s="922"/>
      <c r="J226" s="915"/>
      <c r="K226" s="915"/>
      <c r="L226" s="915"/>
      <c r="M226" s="915"/>
      <c r="N226" s="915"/>
      <c r="O226" s="915"/>
      <c r="P226" s="915"/>
      <c r="Q226" s="484"/>
    </row>
    <row r="227" spans="1:17" s="95" customFormat="1" ht="15.75" hidden="1" customHeight="1" outlineLevel="1">
      <c r="A227" s="484"/>
      <c r="B227" s="916">
        <v>72</v>
      </c>
      <c r="C227" s="925"/>
      <c r="D227" s="921"/>
      <c r="E227" s="921" t="s">
        <v>19</v>
      </c>
      <c r="F227" s="923" t="str">
        <f>VLOOKUP(E227,$S$14:$T$18,2,0)</f>
        <v>-</v>
      </c>
      <c r="G227" s="84"/>
      <c r="H227" s="82"/>
      <c r="I227" s="921"/>
      <c r="J227" s="913">
        <f t="shared" ref="J227" si="71">SUM(K227:O229)</f>
        <v>0</v>
      </c>
      <c r="K227" s="913"/>
      <c r="L227" s="913"/>
      <c r="M227" s="913"/>
      <c r="N227" s="913"/>
      <c r="O227" s="913"/>
      <c r="P227" s="913"/>
      <c r="Q227" s="484"/>
    </row>
    <row r="228" spans="1:17" s="95" customFormat="1" ht="15.75" hidden="1" customHeight="1" outlineLevel="1">
      <c r="A228" s="484"/>
      <c r="B228" s="916"/>
      <c r="C228" s="925"/>
      <c r="D228" s="921"/>
      <c r="E228" s="921"/>
      <c r="F228" s="923"/>
      <c r="G228" s="87"/>
      <c r="H228" s="82"/>
      <c r="I228" s="921"/>
      <c r="J228" s="914"/>
      <c r="K228" s="914"/>
      <c r="L228" s="914"/>
      <c r="M228" s="914"/>
      <c r="N228" s="914"/>
      <c r="O228" s="914"/>
      <c r="P228" s="914"/>
      <c r="Q228" s="484"/>
    </row>
    <row r="229" spans="1:17" s="95" customFormat="1" ht="15.75" hidden="1" customHeight="1" outlineLevel="1">
      <c r="A229" s="484"/>
      <c r="B229" s="917"/>
      <c r="C229" s="926"/>
      <c r="D229" s="922"/>
      <c r="E229" s="922"/>
      <c r="F229" s="924"/>
      <c r="G229" s="92"/>
      <c r="H229" s="90"/>
      <c r="I229" s="922"/>
      <c r="J229" s="915"/>
      <c r="K229" s="915"/>
      <c r="L229" s="915"/>
      <c r="M229" s="915"/>
      <c r="N229" s="915"/>
      <c r="O229" s="915"/>
      <c r="P229" s="915"/>
      <c r="Q229" s="484"/>
    </row>
    <row r="230" spans="1:17" s="95" customFormat="1" ht="15.75" hidden="1" customHeight="1" outlineLevel="1">
      <c r="A230" s="484"/>
      <c r="B230" s="916">
        <v>73</v>
      </c>
      <c r="C230" s="925"/>
      <c r="D230" s="921"/>
      <c r="E230" s="921" t="s">
        <v>19</v>
      </c>
      <c r="F230" s="923" t="str">
        <f>VLOOKUP(E230,$S$14:$T$18,2,0)</f>
        <v>-</v>
      </c>
      <c r="G230" s="84"/>
      <c r="H230" s="82"/>
      <c r="I230" s="921"/>
      <c r="J230" s="913">
        <f t="shared" ref="J230" si="72">SUM(K230:O232)</f>
        <v>0</v>
      </c>
      <c r="K230" s="913"/>
      <c r="L230" s="913"/>
      <c r="M230" s="913"/>
      <c r="N230" s="913"/>
      <c r="O230" s="913"/>
      <c r="P230" s="913"/>
      <c r="Q230" s="484"/>
    </row>
    <row r="231" spans="1:17" s="95" customFormat="1" ht="15.75" hidden="1" customHeight="1" outlineLevel="1">
      <c r="A231" s="484"/>
      <c r="B231" s="916"/>
      <c r="C231" s="925"/>
      <c r="D231" s="921"/>
      <c r="E231" s="921"/>
      <c r="F231" s="923"/>
      <c r="G231" s="87"/>
      <c r="H231" s="82"/>
      <c r="I231" s="921"/>
      <c r="J231" s="914"/>
      <c r="K231" s="914"/>
      <c r="L231" s="914"/>
      <c r="M231" s="914"/>
      <c r="N231" s="914"/>
      <c r="O231" s="914"/>
      <c r="P231" s="914"/>
      <c r="Q231" s="484"/>
    </row>
    <row r="232" spans="1:17" s="95" customFormat="1" ht="15.75" hidden="1" customHeight="1" outlineLevel="1">
      <c r="A232" s="484"/>
      <c r="B232" s="917"/>
      <c r="C232" s="926"/>
      <c r="D232" s="922"/>
      <c r="E232" s="922"/>
      <c r="F232" s="924"/>
      <c r="G232" s="92"/>
      <c r="H232" s="90"/>
      <c r="I232" s="922"/>
      <c r="J232" s="915"/>
      <c r="K232" s="915"/>
      <c r="L232" s="915"/>
      <c r="M232" s="915"/>
      <c r="N232" s="915"/>
      <c r="O232" s="915"/>
      <c r="P232" s="915"/>
      <c r="Q232" s="484"/>
    </row>
    <row r="233" spans="1:17" s="95" customFormat="1" ht="15.75" hidden="1" customHeight="1" outlineLevel="1">
      <c r="A233" s="484"/>
      <c r="B233" s="916">
        <v>74</v>
      </c>
      <c r="C233" s="925"/>
      <c r="D233" s="921"/>
      <c r="E233" s="921" t="s">
        <v>19</v>
      </c>
      <c r="F233" s="923" t="str">
        <f>VLOOKUP(E233,$S$14:$T$18,2,0)</f>
        <v>-</v>
      </c>
      <c r="G233" s="84"/>
      <c r="H233" s="82"/>
      <c r="I233" s="921"/>
      <c r="J233" s="913">
        <f t="shared" ref="J233" si="73">SUM(K233:O235)</f>
        <v>0</v>
      </c>
      <c r="K233" s="913"/>
      <c r="L233" s="913"/>
      <c r="M233" s="913"/>
      <c r="N233" s="913"/>
      <c r="O233" s="913"/>
      <c r="P233" s="913"/>
      <c r="Q233" s="484"/>
    </row>
    <row r="234" spans="1:17" s="95" customFormat="1" ht="15.75" hidden="1" customHeight="1" outlineLevel="1">
      <c r="A234" s="484"/>
      <c r="B234" s="916"/>
      <c r="C234" s="925"/>
      <c r="D234" s="921"/>
      <c r="E234" s="921"/>
      <c r="F234" s="923"/>
      <c r="G234" s="87"/>
      <c r="H234" s="82"/>
      <c r="I234" s="921"/>
      <c r="J234" s="914"/>
      <c r="K234" s="914"/>
      <c r="L234" s="914"/>
      <c r="M234" s="914"/>
      <c r="N234" s="914"/>
      <c r="O234" s="914"/>
      <c r="P234" s="914"/>
      <c r="Q234" s="484"/>
    </row>
    <row r="235" spans="1:17" s="95" customFormat="1" ht="15.75" hidden="1" customHeight="1" outlineLevel="1">
      <c r="A235" s="484"/>
      <c r="B235" s="917"/>
      <c r="C235" s="926"/>
      <c r="D235" s="922"/>
      <c r="E235" s="922"/>
      <c r="F235" s="924"/>
      <c r="G235" s="92"/>
      <c r="H235" s="90"/>
      <c r="I235" s="922"/>
      <c r="J235" s="915"/>
      <c r="K235" s="915"/>
      <c r="L235" s="915"/>
      <c r="M235" s="915"/>
      <c r="N235" s="915"/>
      <c r="O235" s="915"/>
      <c r="P235" s="915"/>
      <c r="Q235" s="484"/>
    </row>
    <row r="236" spans="1:17" s="95" customFormat="1" ht="15.75" hidden="1" customHeight="1" outlineLevel="1">
      <c r="A236" s="484"/>
      <c r="B236" s="916">
        <v>75</v>
      </c>
      <c r="C236" s="925"/>
      <c r="D236" s="921"/>
      <c r="E236" s="921" t="s">
        <v>19</v>
      </c>
      <c r="F236" s="923" t="str">
        <f>VLOOKUP(E236,$S$14:$T$18,2,0)</f>
        <v>-</v>
      </c>
      <c r="G236" s="84"/>
      <c r="H236" s="82"/>
      <c r="I236" s="921"/>
      <c r="J236" s="913">
        <f t="shared" ref="J236" si="74">SUM(K236:O238)</f>
        <v>0</v>
      </c>
      <c r="K236" s="913"/>
      <c r="L236" s="913"/>
      <c r="M236" s="913"/>
      <c r="N236" s="913"/>
      <c r="O236" s="913"/>
      <c r="P236" s="913"/>
      <c r="Q236" s="484"/>
    </row>
    <row r="237" spans="1:17" s="95" customFormat="1" ht="15.75" hidden="1" customHeight="1" outlineLevel="1">
      <c r="A237" s="484"/>
      <c r="B237" s="916"/>
      <c r="C237" s="925"/>
      <c r="D237" s="921"/>
      <c r="E237" s="921"/>
      <c r="F237" s="923"/>
      <c r="G237" s="87"/>
      <c r="H237" s="82"/>
      <c r="I237" s="921"/>
      <c r="J237" s="914"/>
      <c r="K237" s="914"/>
      <c r="L237" s="914"/>
      <c r="M237" s="914"/>
      <c r="N237" s="914"/>
      <c r="O237" s="914"/>
      <c r="P237" s="914"/>
      <c r="Q237" s="484"/>
    </row>
    <row r="238" spans="1:17" s="95" customFormat="1" ht="15.75" hidden="1" customHeight="1" outlineLevel="1">
      <c r="A238" s="484"/>
      <c r="B238" s="917"/>
      <c r="C238" s="926"/>
      <c r="D238" s="922"/>
      <c r="E238" s="922"/>
      <c r="F238" s="924"/>
      <c r="G238" s="92"/>
      <c r="H238" s="90"/>
      <c r="I238" s="922"/>
      <c r="J238" s="915"/>
      <c r="K238" s="915"/>
      <c r="L238" s="915"/>
      <c r="M238" s="915"/>
      <c r="N238" s="915"/>
      <c r="O238" s="915"/>
      <c r="P238" s="915"/>
      <c r="Q238" s="484"/>
    </row>
    <row r="239" spans="1:17" s="95" customFormat="1" ht="15.75" hidden="1" customHeight="1" outlineLevel="1">
      <c r="A239" s="484"/>
      <c r="B239" s="916">
        <v>76</v>
      </c>
      <c r="C239" s="925"/>
      <c r="D239" s="921"/>
      <c r="E239" s="921" t="s">
        <v>19</v>
      </c>
      <c r="F239" s="923" t="str">
        <f>VLOOKUP(E239,$S$14:$T$18,2,0)</f>
        <v>-</v>
      </c>
      <c r="G239" s="84"/>
      <c r="H239" s="82"/>
      <c r="I239" s="921"/>
      <c r="J239" s="913">
        <f t="shared" ref="J239" si="75">SUM(K239:O241)</f>
        <v>0</v>
      </c>
      <c r="K239" s="913"/>
      <c r="L239" s="913"/>
      <c r="M239" s="913"/>
      <c r="N239" s="913"/>
      <c r="O239" s="913"/>
      <c r="P239" s="913"/>
      <c r="Q239" s="484"/>
    </row>
    <row r="240" spans="1:17" s="95" customFormat="1" ht="15.75" hidden="1" customHeight="1" outlineLevel="1">
      <c r="A240" s="484"/>
      <c r="B240" s="916"/>
      <c r="C240" s="925"/>
      <c r="D240" s="921"/>
      <c r="E240" s="921"/>
      <c r="F240" s="923"/>
      <c r="G240" s="87"/>
      <c r="H240" s="82"/>
      <c r="I240" s="921"/>
      <c r="J240" s="914"/>
      <c r="K240" s="914"/>
      <c r="L240" s="914"/>
      <c r="M240" s="914"/>
      <c r="N240" s="914"/>
      <c r="O240" s="914"/>
      <c r="P240" s="914"/>
      <c r="Q240" s="484"/>
    </row>
    <row r="241" spans="1:17" s="95" customFormat="1" ht="15.75" hidden="1" customHeight="1" outlineLevel="1">
      <c r="A241" s="484"/>
      <c r="B241" s="917"/>
      <c r="C241" s="926"/>
      <c r="D241" s="922"/>
      <c r="E241" s="922"/>
      <c r="F241" s="924"/>
      <c r="G241" s="92"/>
      <c r="H241" s="90"/>
      <c r="I241" s="922"/>
      <c r="J241" s="915"/>
      <c r="K241" s="915"/>
      <c r="L241" s="915"/>
      <c r="M241" s="915"/>
      <c r="N241" s="915"/>
      <c r="O241" s="915"/>
      <c r="P241" s="915"/>
      <c r="Q241" s="484"/>
    </row>
    <row r="242" spans="1:17" s="95" customFormat="1" ht="15.75" hidden="1" customHeight="1" outlineLevel="1">
      <c r="A242" s="484"/>
      <c r="B242" s="916">
        <v>77</v>
      </c>
      <c r="C242" s="925"/>
      <c r="D242" s="921"/>
      <c r="E242" s="921" t="s">
        <v>19</v>
      </c>
      <c r="F242" s="923" t="str">
        <f>VLOOKUP(E242,$S$14:$T$18,2,0)</f>
        <v>-</v>
      </c>
      <c r="G242" s="84"/>
      <c r="H242" s="82"/>
      <c r="I242" s="921"/>
      <c r="J242" s="913">
        <f t="shared" ref="J242" si="76">SUM(K242:O244)</f>
        <v>0</v>
      </c>
      <c r="K242" s="913"/>
      <c r="L242" s="913"/>
      <c r="M242" s="913"/>
      <c r="N242" s="913"/>
      <c r="O242" s="913"/>
      <c r="P242" s="913"/>
      <c r="Q242" s="484"/>
    </row>
    <row r="243" spans="1:17" s="95" customFormat="1" ht="15.75" hidden="1" customHeight="1" outlineLevel="1">
      <c r="A243" s="484"/>
      <c r="B243" s="916"/>
      <c r="C243" s="925"/>
      <c r="D243" s="921"/>
      <c r="E243" s="921"/>
      <c r="F243" s="923"/>
      <c r="G243" s="87"/>
      <c r="H243" s="82"/>
      <c r="I243" s="921"/>
      <c r="J243" s="914"/>
      <c r="K243" s="914"/>
      <c r="L243" s="914"/>
      <c r="M243" s="914"/>
      <c r="N243" s="914"/>
      <c r="O243" s="914"/>
      <c r="P243" s="914"/>
      <c r="Q243" s="484"/>
    </row>
    <row r="244" spans="1:17" s="95" customFormat="1" ht="15.75" hidden="1" customHeight="1" outlineLevel="1">
      <c r="A244" s="484"/>
      <c r="B244" s="917"/>
      <c r="C244" s="926"/>
      <c r="D244" s="922"/>
      <c r="E244" s="922"/>
      <c r="F244" s="924"/>
      <c r="G244" s="92"/>
      <c r="H244" s="90"/>
      <c r="I244" s="922"/>
      <c r="J244" s="915"/>
      <c r="K244" s="915"/>
      <c r="L244" s="915"/>
      <c r="M244" s="915"/>
      <c r="N244" s="915"/>
      <c r="O244" s="915"/>
      <c r="P244" s="915"/>
      <c r="Q244" s="484"/>
    </row>
    <row r="245" spans="1:17" s="95" customFormat="1" ht="15.75" hidden="1" customHeight="1" outlineLevel="1">
      <c r="A245" s="484"/>
      <c r="B245" s="916">
        <v>78</v>
      </c>
      <c r="C245" s="925"/>
      <c r="D245" s="921"/>
      <c r="E245" s="921" t="s">
        <v>19</v>
      </c>
      <c r="F245" s="923" t="str">
        <f>VLOOKUP(E245,$S$14:$T$18,2,0)</f>
        <v>-</v>
      </c>
      <c r="G245" s="84"/>
      <c r="H245" s="82"/>
      <c r="I245" s="921"/>
      <c r="J245" s="913">
        <f t="shared" ref="J245" si="77">SUM(K245:O247)</f>
        <v>0</v>
      </c>
      <c r="K245" s="913"/>
      <c r="L245" s="913"/>
      <c r="M245" s="913"/>
      <c r="N245" s="913"/>
      <c r="O245" s="913"/>
      <c r="P245" s="913"/>
      <c r="Q245" s="484"/>
    </row>
    <row r="246" spans="1:17" s="95" customFormat="1" ht="15.75" hidden="1" customHeight="1" outlineLevel="1">
      <c r="A246" s="484"/>
      <c r="B246" s="916"/>
      <c r="C246" s="925"/>
      <c r="D246" s="921"/>
      <c r="E246" s="921"/>
      <c r="F246" s="923"/>
      <c r="G246" s="87"/>
      <c r="H246" s="82"/>
      <c r="I246" s="921"/>
      <c r="J246" s="914"/>
      <c r="K246" s="914"/>
      <c r="L246" s="914"/>
      <c r="M246" s="914"/>
      <c r="N246" s="914"/>
      <c r="O246" s="914"/>
      <c r="P246" s="914"/>
      <c r="Q246" s="484"/>
    </row>
    <row r="247" spans="1:17" s="95" customFormat="1" ht="15.75" hidden="1" customHeight="1" outlineLevel="1">
      <c r="A247" s="484"/>
      <c r="B247" s="917"/>
      <c r="C247" s="926"/>
      <c r="D247" s="922"/>
      <c r="E247" s="922"/>
      <c r="F247" s="924"/>
      <c r="G247" s="92"/>
      <c r="H247" s="90"/>
      <c r="I247" s="922"/>
      <c r="J247" s="915"/>
      <c r="K247" s="915"/>
      <c r="L247" s="915"/>
      <c r="M247" s="915"/>
      <c r="N247" s="915"/>
      <c r="O247" s="915"/>
      <c r="P247" s="915"/>
      <c r="Q247" s="484"/>
    </row>
    <row r="248" spans="1:17" s="95" customFormat="1" ht="15.75" hidden="1" customHeight="1" outlineLevel="1">
      <c r="A248" s="484"/>
      <c r="B248" s="916">
        <v>79</v>
      </c>
      <c r="C248" s="925"/>
      <c r="D248" s="921"/>
      <c r="E248" s="921" t="s">
        <v>19</v>
      </c>
      <c r="F248" s="923" t="str">
        <f>VLOOKUP(E248,$S$14:$T$18,2,0)</f>
        <v>-</v>
      </c>
      <c r="G248" s="84"/>
      <c r="H248" s="82"/>
      <c r="I248" s="921"/>
      <c r="J248" s="913">
        <f t="shared" ref="J248" si="78">SUM(K248:O250)</f>
        <v>0</v>
      </c>
      <c r="K248" s="913"/>
      <c r="L248" s="913"/>
      <c r="M248" s="913"/>
      <c r="N248" s="913"/>
      <c r="O248" s="913"/>
      <c r="P248" s="913"/>
      <c r="Q248" s="484"/>
    </row>
    <row r="249" spans="1:17" s="95" customFormat="1" ht="15.75" hidden="1" customHeight="1" outlineLevel="1">
      <c r="A249" s="484"/>
      <c r="B249" s="916"/>
      <c r="C249" s="925"/>
      <c r="D249" s="921"/>
      <c r="E249" s="921"/>
      <c r="F249" s="923"/>
      <c r="G249" s="87"/>
      <c r="H249" s="82"/>
      <c r="I249" s="921"/>
      <c r="J249" s="914"/>
      <c r="K249" s="914"/>
      <c r="L249" s="914"/>
      <c r="M249" s="914"/>
      <c r="N249" s="914"/>
      <c r="O249" s="914"/>
      <c r="P249" s="914"/>
      <c r="Q249" s="484"/>
    </row>
    <row r="250" spans="1:17" s="95" customFormat="1" ht="15.75" hidden="1" customHeight="1" outlineLevel="1">
      <c r="A250" s="484"/>
      <c r="B250" s="917"/>
      <c r="C250" s="926"/>
      <c r="D250" s="922"/>
      <c r="E250" s="922"/>
      <c r="F250" s="924"/>
      <c r="G250" s="92"/>
      <c r="H250" s="90"/>
      <c r="I250" s="922"/>
      <c r="J250" s="915"/>
      <c r="K250" s="915"/>
      <c r="L250" s="915"/>
      <c r="M250" s="915"/>
      <c r="N250" s="915"/>
      <c r="O250" s="915"/>
      <c r="P250" s="915"/>
      <c r="Q250" s="484"/>
    </row>
    <row r="251" spans="1:17" s="95" customFormat="1" ht="15.75" hidden="1" customHeight="1" outlineLevel="1">
      <c r="A251" s="484"/>
      <c r="B251" s="916">
        <v>80</v>
      </c>
      <c r="C251" s="925"/>
      <c r="D251" s="921"/>
      <c r="E251" s="921" t="s">
        <v>19</v>
      </c>
      <c r="F251" s="923" t="str">
        <f>VLOOKUP(E251,$S$14:$T$18,2,0)</f>
        <v>-</v>
      </c>
      <c r="G251" s="84"/>
      <c r="H251" s="82"/>
      <c r="I251" s="921"/>
      <c r="J251" s="913">
        <f t="shared" ref="J251" si="79">SUM(K251:O253)</f>
        <v>0</v>
      </c>
      <c r="K251" s="913"/>
      <c r="L251" s="913"/>
      <c r="M251" s="913"/>
      <c r="N251" s="913"/>
      <c r="O251" s="913"/>
      <c r="P251" s="913"/>
      <c r="Q251" s="484"/>
    </row>
    <row r="252" spans="1:17" s="95" customFormat="1" ht="15.75" hidden="1" customHeight="1" outlineLevel="1">
      <c r="A252" s="484"/>
      <c r="B252" s="916"/>
      <c r="C252" s="925"/>
      <c r="D252" s="921"/>
      <c r="E252" s="921"/>
      <c r="F252" s="923"/>
      <c r="G252" s="87"/>
      <c r="H252" s="82"/>
      <c r="I252" s="921"/>
      <c r="J252" s="914"/>
      <c r="K252" s="914"/>
      <c r="L252" s="914"/>
      <c r="M252" s="914"/>
      <c r="N252" s="914"/>
      <c r="O252" s="914"/>
      <c r="P252" s="914"/>
      <c r="Q252" s="484"/>
    </row>
    <row r="253" spans="1:17" s="95" customFormat="1" ht="15.75" hidden="1" customHeight="1" outlineLevel="1">
      <c r="A253" s="484"/>
      <c r="B253" s="917"/>
      <c r="C253" s="926"/>
      <c r="D253" s="922"/>
      <c r="E253" s="922"/>
      <c r="F253" s="924"/>
      <c r="G253" s="92"/>
      <c r="H253" s="90"/>
      <c r="I253" s="922"/>
      <c r="J253" s="915"/>
      <c r="K253" s="915"/>
      <c r="L253" s="915"/>
      <c r="M253" s="915"/>
      <c r="N253" s="915"/>
      <c r="O253" s="915"/>
      <c r="P253" s="915"/>
      <c r="Q253" s="484"/>
    </row>
    <row r="254" spans="1:17" s="95" customFormat="1" ht="15.75" hidden="1" customHeight="1" outlineLevel="1">
      <c r="A254" s="484"/>
      <c r="B254" s="916">
        <v>81</v>
      </c>
      <c r="C254" s="925"/>
      <c r="D254" s="921"/>
      <c r="E254" s="921" t="s">
        <v>19</v>
      </c>
      <c r="F254" s="923" t="str">
        <f>VLOOKUP(E254,$S$14:$T$18,2,0)</f>
        <v>-</v>
      </c>
      <c r="G254" s="84"/>
      <c r="H254" s="82"/>
      <c r="I254" s="921"/>
      <c r="J254" s="913">
        <f t="shared" ref="J254" si="80">SUM(K254:O256)</f>
        <v>0</v>
      </c>
      <c r="K254" s="913"/>
      <c r="L254" s="913"/>
      <c r="M254" s="913"/>
      <c r="N254" s="913"/>
      <c r="O254" s="913"/>
      <c r="P254" s="913"/>
      <c r="Q254" s="484"/>
    </row>
    <row r="255" spans="1:17" s="95" customFormat="1" ht="15.75" hidden="1" customHeight="1" outlineLevel="1">
      <c r="A255" s="484"/>
      <c r="B255" s="916"/>
      <c r="C255" s="925"/>
      <c r="D255" s="921"/>
      <c r="E255" s="921"/>
      <c r="F255" s="923"/>
      <c r="G255" s="87"/>
      <c r="H255" s="82"/>
      <c r="I255" s="921"/>
      <c r="J255" s="914"/>
      <c r="K255" s="914"/>
      <c r="L255" s="914"/>
      <c r="M255" s="914"/>
      <c r="N255" s="914"/>
      <c r="O255" s="914"/>
      <c r="P255" s="914"/>
      <c r="Q255" s="484"/>
    </row>
    <row r="256" spans="1:17" s="95" customFormat="1" ht="15.75" hidden="1" customHeight="1" outlineLevel="1">
      <c r="A256" s="484"/>
      <c r="B256" s="917"/>
      <c r="C256" s="926"/>
      <c r="D256" s="922"/>
      <c r="E256" s="922"/>
      <c r="F256" s="924"/>
      <c r="G256" s="92"/>
      <c r="H256" s="90"/>
      <c r="I256" s="922"/>
      <c r="J256" s="915"/>
      <c r="K256" s="915"/>
      <c r="L256" s="915"/>
      <c r="M256" s="915"/>
      <c r="N256" s="915"/>
      <c r="O256" s="915"/>
      <c r="P256" s="915"/>
      <c r="Q256" s="484"/>
    </row>
    <row r="257" spans="1:17" s="95" customFormat="1" ht="15.75" hidden="1" customHeight="1" outlineLevel="1">
      <c r="A257" s="484"/>
      <c r="B257" s="916">
        <v>82</v>
      </c>
      <c r="C257" s="925"/>
      <c r="D257" s="921"/>
      <c r="E257" s="921" t="s">
        <v>19</v>
      </c>
      <c r="F257" s="923" t="str">
        <f>VLOOKUP(E257,$S$14:$T$18,2,0)</f>
        <v>-</v>
      </c>
      <c r="G257" s="84"/>
      <c r="H257" s="82"/>
      <c r="I257" s="921"/>
      <c r="J257" s="913">
        <f t="shared" ref="J257" si="81">SUM(K257:O259)</f>
        <v>0</v>
      </c>
      <c r="K257" s="913"/>
      <c r="L257" s="913"/>
      <c r="M257" s="913"/>
      <c r="N257" s="913"/>
      <c r="O257" s="913"/>
      <c r="P257" s="913"/>
      <c r="Q257" s="484"/>
    </row>
    <row r="258" spans="1:17" s="95" customFormat="1" ht="15.75" hidden="1" customHeight="1" outlineLevel="1">
      <c r="A258" s="484"/>
      <c r="B258" s="916"/>
      <c r="C258" s="925"/>
      <c r="D258" s="921"/>
      <c r="E258" s="921"/>
      <c r="F258" s="923"/>
      <c r="G258" s="87"/>
      <c r="H258" s="82"/>
      <c r="I258" s="921"/>
      <c r="J258" s="914"/>
      <c r="K258" s="914"/>
      <c r="L258" s="914"/>
      <c r="M258" s="914"/>
      <c r="N258" s="914"/>
      <c r="O258" s="914"/>
      <c r="P258" s="914"/>
      <c r="Q258" s="484"/>
    </row>
    <row r="259" spans="1:17" s="95" customFormat="1" ht="15.75" hidden="1" customHeight="1" outlineLevel="1">
      <c r="A259" s="484"/>
      <c r="B259" s="917"/>
      <c r="C259" s="926"/>
      <c r="D259" s="922"/>
      <c r="E259" s="922"/>
      <c r="F259" s="924"/>
      <c r="G259" s="92"/>
      <c r="H259" s="90"/>
      <c r="I259" s="922"/>
      <c r="J259" s="915"/>
      <c r="K259" s="915"/>
      <c r="L259" s="915"/>
      <c r="M259" s="915"/>
      <c r="N259" s="915"/>
      <c r="O259" s="915"/>
      <c r="P259" s="915"/>
      <c r="Q259" s="484"/>
    </row>
    <row r="260" spans="1:17" s="95" customFormat="1" ht="15.75" hidden="1" customHeight="1" outlineLevel="1">
      <c r="A260" s="484"/>
      <c r="B260" s="916">
        <v>83</v>
      </c>
      <c r="C260" s="925"/>
      <c r="D260" s="921"/>
      <c r="E260" s="921" t="s">
        <v>19</v>
      </c>
      <c r="F260" s="923" t="str">
        <f>VLOOKUP(E260,$S$14:$T$18,2,0)</f>
        <v>-</v>
      </c>
      <c r="G260" s="84"/>
      <c r="H260" s="82"/>
      <c r="I260" s="921"/>
      <c r="J260" s="913">
        <f t="shared" ref="J260" si="82">SUM(K260:O262)</f>
        <v>0</v>
      </c>
      <c r="K260" s="913"/>
      <c r="L260" s="913"/>
      <c r="M260" s="913"/>
      <c r="N260" s="913"/>
      <c r="O260" s="913"/>
      <c r="P260" s="913"/>
      <c r="Q260" s="484"/>
    </row>
    <row r="261" spans="1:17" s="95" customFormat="1" ht="15.75" hidden="1" customHeight="1" outlineLevel="1">
      <c r="A261" s="484"/>
      <c r="B261" s="916"/>
      <c r="C261" s="925"/>
      <c r="D261" s="921"/>
      <c r="E261" s="921"/>
      <c r="F261" s="923"/>
      <c r="G261" s="87"/>
      <c r="H261" s="82"/>
      <c r="I261" s="921"/>
      <c r="J261" s="914"/>
      <c r="K261" s="914"/>
      <c r="L261" s="914"/>
      <c r="M261" s="914"/>
      <c r="N261" s="914"/>
      <c r="O261" s="914"/>
      <c r="P261" s="914"/>
      <c r="Q261" s="484"/>
    </row>
    <row r="262" spans="1:17" s="95" customFormat="1" ht="15.75" hidden="1" customHeight="1" outlineLevel="1">
      <c r="A262" s="484"/>
      <c r="B262" s="917"/>
      <c r="C262" s="926"/>
      <c r="D262" s="922"/>
      <c r="E262" s="922"/>
      <c r="F262" s="924"/>
      <c r="G262" s="92"/>
      <c r="H262" s="90"/>
      <c r="I262" s="922"/>
      <c r="J262" s="915"/>
      <c r="K262" s="915"/>
      <c r="L262" s="915"/>
      <c r="M262" s="915"/>
      <c r="N262" s="915"/>
      <c r="O262" s="915"/>
      <c r="P262" s="915"/>
      <c r="Q262" s="484"/>
    </row>
    <row r="263" spans="1:17" s="95" customFormat="1" ht="15.75" hidden="1" customHeight="1" outlineLevel="1">
      <c r="A263" s="484"/>
      <c r="B263" s="916">
        <v>84</v>
      </c>
      <c r="C263" s="925"/>
      <c r="D263" s="921"/>
      <c r="E263" s="921" t="s">
        <v>19</v>
      </c>
      <c r="F263" s="923" t="str">
        <f>VLOOKUP(E263,$S$14:$T$18,2,0)</f>
        <v>-</v>
      </c>
      <c r="G263" s="84"/>
      <c r="H263" s="82"/>
      <c r="I263" s="921"/>
      <c r="J263" s="913">
        <f t="shared" ref="J263" si="83">SUM(K263:O265)</f>
        <v>0</v>
      </c>
      <c r="K263" s="913"/>
      <c r="L263" s="913"/>
      <c r="M263" s="913"/>
      <c r="N263" s="913"/>
      <c r="O263" s="913"/>
      <c r="P263" s="913"/>
      <c r="Q263" s="484"/>
    </row>
    <row r="264" spans="1:17" s="95" customFormat="1" ht="15.75" hidden="1" customHeight="1" outlineLevel="1">
      <c r="A264" s="484"/>
      <c r="B264" s="916"/>
      <c r="C264" s="925"/>
      <c r="D264" s="921"/>
      <c r="E264" s="921"/>
      <c r="F264" s="923"/>
      <c r="G264" s="87"/>
      <c r="H264" s="82"/>
      <c r="I264" s="921"/>
      <c r="J264" s="914"/>
      <c r="K264" s="914"/>
      <c r="L264" s="914"/>
      <c r="M264" s="914"/>
      <c r="N264" s="914"/>
      <c r="O264" s="914"/>
      <c r="P264" s="914"/>
      <c r="Q264" s="484"/>
    </row>
    <row r="265" spans="1:17" s="95" customFormat="1" ht="15.75" hidden="1" customHeight="1" outlineLevel="1">
      <c r="A265" s="484"/>
      <c r="B265" s="917"/>
      <c r="C265" s="926"/>
      <c r="D265" s="922"/>
      <c r="E265" s="922"/>
      <c r="F265" s="924"/>
      <c r="G265" s="92"/>
      <c r="H265" s="90"/>
      <c r="I265" s="922"/>
      <c r="J265" s="915"/>
      <c r="K265" s="915"/>
      <c r="L265" s="915"/>
      <c r="M265" s="915"/>
      <c r="N265" s="915"/>
      <c r="O265" s="915"/>
      <c r="P265" s="915"/>
      <c r="Q265" s="484"/>
    </row>
    <row r="266" spans="1:17" s="95" customFormat="1" ht="15.75" hidden="1" customHeight="1" outlineLevel="1">
      <c r="A266" s="484"/>
      <c r="B266" s="916">
        <v>85</v>
      </c>
      <c r="C266" s="925"/>
      <c r="D266" s="921"/>
      <c r="E266" s="921" t="s">
        <v>19</v>
      </c>
      <c r="F266" s="923" t="str">
        <f>VLOOKUP(E266,$S$14:$T$18,2,0)</f>
        <v>-</v>
      </c>
      <c r="G266" s="84"/>
      <c r="H266" s="82"/>
      <c r="I266" s="921"/>
      <c r="J266" s="913">
        <f t="shared" ref="J266" si="84">SUM(K266:O268)</f>
        <v>0</v>
      </c>
      <c r="K266" s="913"/>
      <c r="L266" s="913"/>
      <c r="M266" s="913"/>
      <c r="N266" s="913"/>
      <c r="O266" s="913"/>
      <c r="P266" s="913"/>
      <c r="Q266" s="484"/>
    </row>
    <row r="267" spans="1:17" s="95" customFormat="1" ht="15.75" hidden="1" customHeight="1" outlineLevel="1">
      <c r="A267" s="484"/>
      <c r="B267" s="916"/>
      <c r="C267" s="925"/>
      <c r="D267" s="921"/>
      <c r="E267" s="921"/>
      <c r="F267" s="923"/>
      <c r="G267" s="87"/>
      <c r="H267" s="82"/>
      <c r="I267" s="921"/>
      <c r="J267" s="914"/>
      <c r="K267" s="914"/>
      <c r="L267" s="914"/>
      <c r="M267" s="914"/>
      <c r="N267" s="914"/>
      <c r="O267" s="914"/>
      <c r="P267" s="914"/>
      <c r="Q267" s="484"/>
    </row>
    <row r="268" spans="1:17" s="95" customFormat="1" ht="15.75" hidden="1" customHeight="1" outlineLevel="1">
      <c r="A268" s="484"/>
      <c r="B268" s="917"/>
      <c r="C268" s="926"/>
      <c r="D268" s="922"/>
      <c r="E268" s="922"/>
      <c r="F268" s="924"/>
      <c r="G268" s="92"/>
      <c r="H268" s="90"/>
      <c r="I268" s="922"/>
      <c r="J268" s="915"/>
      <c r="K268" s="915"/>
      <c r="L268" s="915"/>
      <c r="M268" s="915"/>
      <c r="N268" s="915"/>
      <c r="O268" s="915"/>
      <c r="P268" s="915"/>
      <c r="Q268" s="484"/>
    </row>
    <row r="269" spans="1:17" s="95" customFormat="1" ht="15.75" hidden="1" customHeight="1" outlineLevel="1">
      <c r="A269" s="484"/>
      <c r="B269" s="916">
        <v>86</v>
      </c>
      <c r="C269" s="925"/>
      <c r="D269" s="921"/>
      <c r="E269" s="921" t="s">
        <v>19</v>
      </c>
      <c r="F269" s="923" t="str">
        <f>VLOOKUP(E269,$S$14:$T$18,2,0)</f>
        <v>-</v>
      </c>
      <c r="G269" s="84"/>
      <c r="H269" s="82"/>
      <c r="I269" s="921"/>
      <c r="J269" s="913">
        <f t="shared" ref="J269" si="85">SUM(K269:O271)</f>
        <v>0</v>
      </c>
      <c r="K269" s="913"/>
      <c r="L269" s="913"/>
      <c r="M269" s="913"/>
      <c r="N269" s="913"/>
      <c r="O269" s="913"/>
      <c r="P269" s="913"/>
      <c r="Q269" s="484"/>
    </row>
    <row r="270" spans="1:17" s="95" customFormat="1" ht="15.75" hidden="1" customHeight="1" outlineLevel="1">
      <c r="A270" s="484"/>
      <c r="B270" s="916"/>
      <c r="C270" s="925"/>
      <c r="D270" s="921"/>
      <c r="E270" s="921"/>
      <c r="F270" s="923"/>
      <c r="G270" s="87"/>
      <c r="H270" s="82"/>
      <c r="I270" s="921"/>
      <c r="J270" s="914"/>
      <c r="K270" s="914"/>
      <c r="L270" s="914"/>
      <c r="M270" s="914"/>
      <c r="N270" s="914"/>
      <c r="O270" s="914"/>
      <c r="P270" s="914"/>
      <c r="Q270" s="484"/>
    </row>
    <row r="271" spans="1:17" s="95" customFormat="1" ht="15.75" hidden="1" customHeight="1" outlineLevel="1">
      <c r="A271" s="484"/>
      <c r="B271" s="917"/>
      <c r="C271" s="926"/>
      <c r="D271" s="922"/>
      <c r="E271" s="922"/>
      <c r="F271" s="924"/>
      <c r="G271" s="92"/>
      <c r="H271" s="90"/>
      <c r="I271" s="922"/>
      <c r="J271" s="915"/>
      <c r="K271" s="915"/>
      <c r="L271" s="915"/>
      <c r="M271" s="915"/>
      <c r="N271" s="915"/>
      <c r="O271" s="915"/>
      <c r="P271" s="915"/>
      <c r="Q271" s="484"/>
    </row>
    <row r="272" spans="1:17" s="95" customFormat="1" ht="15.75" hidden="1" customHeight="1" outlineLevel="1">
      <c r="A272" s="484"/>
      <c r="B272" s="916">
        <v>87</v>
      </c>
      <c r="C272" s="925"/>
      <c r="D272" s="921"/>
      <c r="E272" s="921" t="s">
        <v>19</v>
      </c>
      <c r="F272" s="923" t="str">
        <f>VLOOKUP(E272,$S$14:$T$18,2,0)</f>
        <v>-</v>
      </c>
      <c r="G272" s="84"/>
      <c r="H272" s="82"/>
      <c r="I272" s="921"/>
      <c r="J272" s="913">
        <f t="shared" ref="J272" si="86">SUM(K272:O274)</f>
        <v>0</v>
      </c>
      <c r="K272" s="913"/>
      <c r="L272" s="913"/>
      <c r="M272" s="913"/>
      <c r="N272" s="913"/>
      <c r="O272" s="913"/>
      <c r="P272" s="913"/>
      <c r="Q272" s="484"/>
    </row>
    <row r="273" spans="1:17" s="95" customFormat="1" ht="15.75" hidden="1" customHeight="1" outlineLevel="1">
      <c r="A273" s="484"/>
      <c r="B273" s="916"/>
      <c r="C273" s="925"/>
      <c r="D273" s="921"/>
      <c r="E273" s="921"/>
      <c r="F273" s="923"/>
      <c r="G273" s="87"/>
      <c r="H273" s="82"/>
      <c r="I273" s="921"/>
      <c r="J273" s="914"/>
      <c r="K273" s="914"/>
      <c r="L273" s="914"/>
      <c r="M273" s="914"/>
      <c r="N273" s="914"/>
      <c r="O273" s="914"/>
      <c r="P273" s="914"/>
      <c r="Q273" s="484"/>
    </row>
    <row r="274" spans="1:17" s="95" customFormat="1" ht="15.75" hidden="1" customHeight="1" outlineLevel="1">
      <c r="A274" s="484"/>
      <c r="B274" s="917"/>
      <c r="C274" s="926"/>
      <c r="D274" s="922"/>
      <c r="E274" s="922"/>
      <c r="F274" s="924"/>
      <c r="G274" s="92"/>
      <c r="H274" s="90"/>
      <c r="I274" s="922"/>
      <c r="J274" s="915"/>
      <c r="K274" s="915"/>
      <c r="L274" s="915"/>
      <c r="M274" s="915"/>
      <c r="N274" s="915"/>
      <c r="O274" s="915"/>
      <c r="P274" s="915"/>
      <c r="Q274" s="484"/>
    </row>
    <row r="275" spans="1:17" s="95" customFormat="1" ht="15.75" hidden="1" customHeight="1" outlineLevel="1">
      <c r="A275" s="484"/>
      <c r="B275" s="916">
        <v>88</v>
      </c>
      <c r="C275" s="925"/>
      <c r="D275" s="921"/>
      <c r="E275" s="921" t="s">
        <v>19</v>
      </c>
      <c r="F275" s="923" t="str">
        <f>VLOOKUP(E275,$S$14:$T$18,2,0)</f>
        <v>-</v>
      </c>
      <c r="G275" s="84"/>
      <c r="H275" s="82"/>
      <c r="I275" s="921"/>
      <c r="J275" s="913">
        <f t="shared" ref="J275" si="87">SUM(K275:O277)</f>
        <v>0</v>
      </c>
      <c r="K275" s="913"/>
      <c r="L275" s="913"/>
      <c r="M275" s="913"/>
      <c r="N275" s="913"/>
      <c r="O275" s="913"/>
      <c r="P275" s="913"/>
      <c r="Q275" s="484"/>
    </row>
    <row r="276" spans="1:17" s="95" customFormat="1" ht="15.75" hidden="1" customHeight="1" outlineLevel="1">
      <c r="A276" s="484"/>
      <c r="B276" s="916"/>
      <c r="C276" s="925"/>
      <c r="D276" s="921"/>
      <c r="E276" s="921"/>
      <c r="F276" s="923"/>
      <c r="G276" s="87"/>
      <c r="H276" s="82"/>
      <c r="I276" s="921"/>
      <c r="J276" s="914"/>
      <c r="K276" s="914"/>
      <c r="L276" s="914"/>
      <c r="M276" s="914"/>
      <c r="N276" s="914"/>
      <c r="O276" s="914"/>
      <c r="P276" s="914"/>
      <c r="Q276" s="484"/>
    </row>
    <row r="277" spans="1:17" s="95" customFormat="1" ht="15.75" hidden="1" customHeight="1" outlineLevel="1">
      <c r="A277" s="484"/>
      <c r="B277" s="917"/>
      <c r="C277" s="926"/>
      <c r="D277" s="922"/>
      <c r="E277" s="922"/>
      <c r="F277" s="924"/>
      <c r="G277" s="92"/>
      <c r="H277" s="90"/>
      <c r="I277" s="922"/>
      <c r="J277" s="915"/>
      <c r="K277" s="915"/>
      <c r="L277" s="915"/>
      <c r="M277" s="915"/>
      <c r="N277" s="915"/>
      <c r="O277" s="915"/>
      <c r="P277" s="915"/>
      <c r="Q277" s="484"/>
    </row>
    <row r="278" spans="1:17" s="95" customFormat="1" ht="15.75" hidden="1" customHeight="1" outlineLevel="1">
      <c r="A278" s="484"/>
      <c r="B278" s="916">
        <v>89</v>
      </c>
      <c r="C278" s="925"/>
      <c r="D278" s="921"/>
      <c r="E278" s="921" t="s">
        <v>19</v>
      </c>
      <c r="F278" s="923" t="str">
        <f>VLOOKUP(E278,$S$14:$T$18,2,0)</f>
        <v>-</v>
      </c>
      <c r="G278" s="84"/>
      <c r="H278" s="82"/>
      <c r="I278" s="921"/>
      <c r="J278" s="913">
        <f t="shared" ref="J278" si="88">SUM(K278:O280)</f>
        <v>0</v>
      </c>
      <c r="K278" s="913"/>
      <c r="L278" s="913"/>
      <c r="M278" s="913"/>
      <c r="N278" s="913"/>
      <c r="O278" s="913"/>
      <c r="P278" s="913"/>
      <c r="Q278" s="484"/>
    </row>
    <row r="279" spans="1:17" s="95" customFormat="1" ht="15.75" hidden="1" customHeight="1" outlineLevel="1">
      <c r="A279" s="484"/>
      <c r="B279" s="916"/>
      <c r="C279" s="925"/>
      <c r="D279" s="921"/>
      <c r="E279" s="921"/>
      <c r="F279" s="923"/>
      <c r="G279" s="87"/>
      <c r="H279" s="82"/>
      <c r="I279" s="921"/>
      <c r="J279" s="914"/>
      <c r="K279" s="914"/>
      <c r="L279" s="914"/>
      <c r="M279" s="914"/>
      <c r="N279" s="914"/>
      <c r="O279" s="914"/>
      <c r="P279" s="914"/>
      <c r="Q279" s="484"/>
    </row>
    <row r="280" spans="1:17" s="95" customFormat="1" ht="15.75" hidden="1" customHeight="1" outlineLevel="1">
      <c r="A280" s="484"/>
      <c r="B280" s="917"/>
      <c r="C280" s="926"/>
      <c r="D280" s="922"/>
      <c r="E280" s="922"/>
      <c r="F280" s="924"/>
      <c r="G280" s="92"/>
      <c r="H280" s="90"/>
      <c r="I280" s="922"/>
      <c r="J280" s="915"/>
      <c r="K280" s="915"/>
      <c r="L280" s="915"/>
      <c r="M280" s="915"/>
      <c r="N280" s="915"/>
      <c r="O280" s="915"/>
      <c r="P280" s="915"/>
      <c r="Q280" s="484"/>
    </row>
    <row r="281" spans="1:17" s="95" customFormat="1" ht="15.75" hidden="1" customHeight="1" outlineLevel="1">
      <c r="A281" s="484"/>
      <c r="B281" s="916">
        <v>90</v>
      </c>
      <c r="C281" s="925"/>
      <c r="D281" s="921"/>
      <c r="E281" s="921" t="s">
        <v>19</v>
      </c>
      <c r="F281" s="923" t="str">
        <f>VLOOKUP(E281,$S$14:$T$18,2,0)</f>
        <v>-</v>
      </c>
      <c r="G281" s="84"/>
      <c r="H281" s="82"/>
      <c r="I281" s="921"/>
      <c r="J281" s="913">
        <f t="shared" ref="J281" si="89">SUM(K281:O283)</f>
        <v>0</v>
      </c>
      <c r="K281" s="913"/>
      <c r="L281" s="913"/>
      <c r="M281" s="913"/>
      <c r="N281" s="913"/>
      <c r="O281" s="913"/>
      <c r="P281" s="913"/>
      <c r="Q281" s="484"/>
    </row>
    <row r="282" spans="1:17" s="95" customFormat="1" ht="15.75" hidden="1" customHeight="1" outlineLevel="1">
      <c r="A282" s="484"/>
      <c r="B282" s="916"/>
      <c r="C282" s="925"/>
      <c r="D282" s="921"/>
      <c r="E282" s="921"/>
      <c r="F282" s="923"/>
      <c r="G282" s="87"/>
      <c r="H282" s="82"/>
      <c r="I282" s="921"/>
      <c r="J282" s="914"/>
      <c r="K282" s="914"/>
      <c r="L282" s="914"/>
      <c r="M282" s="914"/>
      <c r="N282" s="914"/>
      <c r="O282" s="914"/>
      <c r="P282" s="914"/>
      <c r="Q282" s="484"/>
    </row>
    <row r="283" spans="1:17" s="95" customFormat="1" ht="15.75" hidden="1" customHeight="1" outlineLevel="1">
      <c r="A283" s="484"/>
      <c r="B283" s="917"/>
      <c r="C283" s="926"/>
      <c r="D283" s="922"/>
      <c r="E283" s="922"/>
      <c r="F283" s="924"/>
      <c r="G283" s="92"/>
      <c r="H283" s="90"/>
      <c r="I283" s="922"/>
      <c r="J283" s="915"/>
      <c r="K283" s="915"/>
      <c r="L283" s="915"/>
      <c r="M283" s="915"/>
      <c r="N283" s="915"/>
      <c r="O283" s="915"/>
      <c r="P283" s="915"/>
      <c r="Q283" s="484"/>
    </row>
    <row r="284" spans="1:17" s="95" customFormat="1" ht="15.75" hidden="1" customHeight="1" outlineLevel="1">
      <c r="A284" s="484"/>
      <c r="B284" s="916">
        <v>91</v>
      </c>
      <c r="C284" s="925"/>
      <c r="D284" s="921"/>
      <c r="E284" s="921" t="s">
        <v>19</v>
      </c>
      <c r="F284" s="923" t="str">
        <f>VLOOKUP(E284,$S$14:$T$18,2,0)</f>
        <v>-</v>
      </c>
      <c r="G284" s="84"/>
      <c r="H284" s="82"/>
      <c r="I284" s="921"/>
      <c r="J284" s="913">
        <f t="shared" ref="J284" si="90">SUM(K284:O286)</f>
        <v>0</v>
      </c>
      <c r="K284" s="913"/>
      <c r="L284" s="913"/>
      <c r="M284" s="913"/>
      <c r="N284" s="913"/>
      <c r="O284" s="913"/>
      <c r="P284" s="913"/>
      <c r="Q284" s="484"/>
    </row>
    <row r="285" spans="1:17" s="95" customFormat="1" ht="15.75" hidden="1" customHeight="1" outlineLevel="1">
      <c r="A285" s="484"/>
      <c r="B285" s="916"/>
      <c r="C285" s="925"/>
      <c r="D285" s="921"/>
      <c r="E285" s="921"/>
      <c r="F285" s="923"/>
      <c r="G285" s="87"/>
      <c r="H285" s="82"/>
      <c r="I285" s="921"/>
      <c r="J285" s="914"/>
      <c r="K285" s="914"/>
      <c r="L285" s="914"/>
      <c r="M285" s="914"/>
      <c r="N285" s="914"/>
      <c r="O285" s="914"/>
      <c r="P285" s="914"/>
      <c r="Q285" s="484"/>
    </row>
    <row r="286" spans="1:17" s="95" customFormat="1" ht="15.75" hidden="1" customHeight="1" outlineLevel="1">
      <c r="A286" s="484"/>
      <c r="B286" s="917"/>
      <c r="C286" s="926"/>
      <c r="D286" s="922"/>
      <c r="E286" s="922"/>
      <c r="F286" s="924"/>
      <c r="G286" s="92"/>
      <c r="H286" s="90"/>
      <c r="I286" s="922"/>
      <c r="J286" s="915"/>
      <c r="K286" s="915"/>
      <c r="L286" s="915"/>
      <c r="M286" s="915"/>
      <c r="N286" s="915"/>
      <c r="O286" s="915"/>
      <c r="P286" s="915"/>
      <c r="Q286" s="484"/>
    </row>
    <row r="287" spans="1:17" s="95" customFormat="1" ht="15.75" hidden="1" customHeight="1" outlineLevel="1">
      <c r="A287" s="484"/>
      <c r="B287" s="916">
        <v>92</v>
      </c>
      <c r="C287" s="925"/>
      <c r="D287" s="921"/>
      <c r="E287" s="921" t="s">
        <v>19</v>
      </c>
      <c r="F287" s="923" t="str">
        <f>VLOOKUP(E287,$S$14:$T$18,2,0)</f>
        <v>-</v>
      </c>
      <c r="G287" s="84"/>
      <c r="H287" s="82"/>
      <c r="I287" s="921"/>
      <c r="J287" s="913">
        <f t="shared" ref="J287" si="91">SUM(K287:O289)</f>
        <v>0</v>
      </c>
      <c r="K287" s="913"/>
      <c r="L287" s="913"/>
      <c r="M287" s="913"/>
      <c r="N287" s="913"/>
      <c r="O287" s="913"/>
      <c r="P287" s="913"/>
      <c r="Q287" s="484"/>
    </row>
    <row r="288" spans="1:17" s="95" customFormat="1" ht="15.75" hidden="1" customHeight="1" outlineLevel="1">
      <c r="A288" s="484"/>
      <c r="B288" s="916"/>
      <c r="C288" s="925"/>
      <c r="D288" s="921"/>
      <c r="E288" s="921"/>
      <c r="F288" s="923"/>
      <c r="G288" s="87"/>
      <c r="H288" s="82"/>
      <c r="I288" s="921"/>
      <c r="J288" s="914"/>
      <c r="K288" s="914"/>
      <c r="L288" s="914"/>
      <c r="M288" s="914"/>
      <c r="N288" s="914"/>
      <c r="O288" s="914"/>
      <c r="P288" s="914"/>
      <c r="Q288" s="484"/>
    </row>
    <row r="289" spans="1:17" s="95" customFormat="1" ht="15.75" hidden="1" customHeight="1" outlineLevel="1">
      <c r="A289" s="484"/>
      <c r="B289" s="917"/>
      <c r="C289" s="926"/>
      <c r="D289" s="922"/>
      <c r="E289" s="922"/>
      <c r="F289" s="924"/>
      <c r="G289" s="92"/>
      <c r="H289" s="90"/>
      <c r="I289" s="922"/>
      <c r="J289" s="915"/>
      <c r="K289" s="915"/>
      <c r="L289" s="915"/>
      <c r="M289" s="915"/>
      <c r="N289" s="915"/>
      <c r="O289" s="915"/>
      <c r="P289" s="915"/>
      <c r="Q289" s="484"/>
    </row>
    <row r="290" spans="1:17" s="95" customFormat="1" ht="15.75" hidden="1" customHeight="1" outlineLevel="1">
      <c r="A290" s="484"/>
      <c r="B290" s="916">
        <v>93</v>
      </c>
      <c r="C290" s="925"/>
      <c r="D290" s="921"/>
      <c r="E290" s="921" t="s">
        <v>19</v>
      </c>
      <c r="F290" s="923" t="str">
        <f>VLOOKUP(E290,$S$14:$T$18,2,0)</f>
        <v>-</v>
      </c>
      <c r="G290" s="84"/>
      <c r="H290" s="82"/>
      <c r="I290" s="921"/>
      <c r="J290" s="913">
        <f t="shared" ref="J290" si="92">SUM(K290:O292)</f>
        <v>0</v>
      </c>
      <c r="K290" s="913"/>
      <c r="L290" s="913"/>
      <c r="M290" s="913"/>
      <c r="N290" s="913"/>
      <c r="O290" s="913"/>
      <c r="P290" s="913"/>
      <c r="Q290" s="484"/>
    </row>
    <row r="291" spans="1:17" s="95" customFormat="1" ht="15.75" hidden="1" customHeight="1" outlineLevel="1">
      <c r="A291" s="484"/>
      <c r="B291" s="916"/>
      <c r="C291" s="925"/>
      <c r="D291" s="921"/>
      <c r="E291" s="921"/>
      <c r="F291" s="923"/>
      <c r="G291" s="87"/>
      <c r="H291" s="82"/>
      <c r="I291" s="921"/>
      <c r="J291" s="914"/>
      <c r="K291" s="914"/>
      <c r="L291" s="914"/>
      <c r="M291" s="914"/>
      <c r="N291" s="914"/>
      <c r="O291" s="914"/>
      <c r="P291" s="914"/>
      <c r="Q291" s="484"/>
    </row>
    <row r="292" spans="1:17" s="95" customFormat="1" ht="15.75" hidden="1" customHeight="1" outlineLevel="1">
      <c r="A292" s="484"/>
      <c r="B292" s="917"/>
      <c r="C292" s="926"/>
      <c r="D292" s="922"/>
      <c r="E292" s="922"/>
      <c r="F292" s="924"/>
      <c r="G292" s="92"/>
      <c r="H292" s="90"/>
      <c r="I292" s="922"/>
      <c r="J292" s="915"/>
      <c r="K292" s="915"/>
      <c r="L292" s="915"/>
      <c r="M292" s="915"/>
      <c r="N292" s="915"/>
      <c r="O292" s="915"/>
      <c r="P292" s="915"/>
      <c r="Q292" s="484"/>
    </row>
    <row r="293" spans="1:17" s="95" customFormat="1" ht="15.75" hidden="1" customHeight="1" outlineLevel="1">
      <c r="A293" s="484"/>
      <c r="B293" s="916">
        <v>94</v>
      </c>
      <c r="C293" s="925"/>
      <c r="D293" s="921"/>
      <c r="E293" s="921" t="s">
        <v>19</v>
      </c>
      <c r="F293" s="923" t="str">
        <f>VLOOKUP(E293,$S$14:$T$18,2,0)</f>
        <v>-</v>
      </c>
      <c r="G293" s="84"/>
      <c r="H293" s="82"/>
      <c r="I293" s="921"/>
      <c r="J293" s="913">
        <f t="shared" ref="J293" si="93">SUM(K293:O295)</f>
        <v>0</v>
      </c>
      <c r="K293" s="913"/>
      <c r="L293" s="913"/>
      <c r="M293" s="913"/>
      <c r="N293" s="913"/>
      <c r="O293" s="913"/>
      <c r="P293" s="913"/>
      <c r="Q293" s="484"/>
    </row>
    <row r="294" spans="1:17" s="95" customFormat="1" ht="15.75" hidden="1" customHeight="1" outlineLevel="1">
      <c r="A294" s="484"/>
      <c r="B294" s="916"/>
      <c r="C294" s="925"/>
      <c r="D294" s="921"/>
      <c r="E294" s="921"/>
      <c r="F294" s="923"/>
      <c r="G294" s="87"/>
      <c r="H294" s="82"/>
      <c r="I294" s="921"/>
      <c r="J294" s="914"/>
      <c r="K294" s="914"/>
      <c r="L294" s="914"/>
      <c r="M294" s="914"/>
      <c r="N294" s="914"/>
      <c r="O294" s="914"/>
      <c r="P294" s="914"/>
      <c r="Q294" s="484"/>
    </row>
    <row r="295" spans="1:17" s="95" customFormat="1" ht="15.75" hidden="1" customHeight="1" outlineLevel="1">
      <c r="A295" s="484"/>
      <c r="B295" s="917"/>
      <c r="C295" s="926"/>
      <c r="D295" s="922"/>
      <c r="E295" s="922"/>
      <c r="F295" s="924"/>
      <c r="G295" s="92"/>
      <c r="H295" s="90"/>
      <c r="I295" s="922"/>
      <c r="J295" s="915"/>
      <c r="K295" s="915"/>
      <c r="L295" s="915"/>
      <c r="M295" s="915"/>
      <c r="N295" s="915"/>
      <c r="O295" s="915"/>
      <c r="P295" s="915"/>
      <c r="Q295" s="484"/>
    </row>
    <row r="296" spans="1:17" s="95" customFormat="1" ht="15.75" hidden="1" customHeight="1" outlineLevel="1">
      <c r="A296" s="484"/>
      <c r="B296" s="916">
        <v>95</v>
      </c>
      <c r="C296" s="925"/>
      <c r="D296" s="921"/>
      <c r="E296" s="921" t="s">
        <v>19</v>
      </c>
      <c r="F296" s="923" t="str">
        <f>VLOOKUP(E296,$S$14:$T$18,2,0)</f>
        <v>-</v>
      </c>
      <c r="G296" s="84"/>
      <c r="H296" s="82"/>
      <c r="I296" s="921"/>
      <c r="J296" s="913">
        <f t="shared" ref="J296" si="94">SUM(K296:O298)</f>
        <v>0</v>
      </c>
      <c r="K296" s="913"/>
      <c r="L296" s="913"/>
      <c r="M296" s="913"/>
      <c r="N296" s="913"/>
      <c r="O296" s="913"/>
      <c r="P296" s="913"/>
      <c r="Q296" s="484"/>
    </row>
    <row r="297" spans="1:17" s="95" customFormat="1" ht="15.75" hidden="1" customHeight="1" outlineLevel="1">
      <c r="A297" s="484"/>
      <c r="B297" s="916"/>
      <c r="C297" s="925"/>
      <c r="D297" s="921"/>
      <c r="E297" s="921"/>
      <c r="F297" s="923"/>
      <c r="G297" s="87"/>
      <c r="H297" s="82"/>
      <c r="I297" s="921"/>
      <c r="J297" s="914"/>
      <c r="K297" s="914"/>
      <c r="L297" s="914"/>
      <c r="M297" s="914"/>
      <c r="N297" s="914"/>
      <c r="O297" s="914"/>
      <c r="P297" s="914"/>
      <c r="Q297" s="484"/>
    </row>
    <row r="298" spans="1:17" s="95" customFormat="1" ht="15.75" hidden="1" customHeight="1" outlineLevel="1">
      <c r="A298" s="484"/>
      <c r="B298" s="917"/>
      <c r="C298" s="926"/>
      <c r="D298" s="922"/>
      <c r="E298" s="922"/>
      <c r="F298" s="924"/>
      <c r="G298" s="92"/>
      <c r="H298" s="90"/>
      <c r="I298" s="922"/>
      <c r="J298" s="915"/>
      <c r="K298" s="915"/>
      <c r="L298" s="915"/>
      <c r="M298" s="915"/>
      <c r="N298" s="915"/>
      <c r="O298" s="915"/>
      <c r="P298" s="915"/>
      <c r="Q298" s="484"/>
    </row>
    <row r="299" spans="1:17" s="95" customFormat="1" ht="15.75" hidden="1" customHeight="1" outlineLevel="1">
      <c r="A299" s="484"/>
      <c r="B299" s="916">
        <v>96</v>
      </c>
      <c r="C299" s="925"/>
      <c r="D299" s="921"/>
      <c r="E299" s="921" t="s">
        <v>19</v>
      </c>
      <c r="F299" s="923" t="str">
        <f>VLOOKUP(E299,$S$14:$T$18,2,0)</f>
        <v>-</v>
      </c>
      <c r="G299" s="84"/>
      <c r="H299" s="82"/>
      <c r="I299" s="921"/>
      <c r="J299" s="913">
        <f t="shared" ref="J299" si="95">SUM(K299:O301)</f>
        <v>0</v>
      </c>
      <c r="K299" s="913"/>
      <c r="L299" s="913"/>
      <c r="M299" s="913"/>
      <c r="N299" s="913"/>
      <c r="O299" s="913"/>
      <c r="P299" s="913"/>
      <c r="Q299" s="484"/>
    </row>
    <row r="300" spans="1:17" s="95" customFormat="1" ht="15.75" hidden="1" customHeight="1" outlineLevel="1">
      <c r="A300" s="484"/>
      <c r="B300" s="916"/>
      <c r="C300" s="925"/>
      <c r="D300" s="921"/>
      <c r="E300" s="921"/>
      <c r="F300" s="923"/>
      <c r="G300" s="87"/>
      <c r="H300" s="82"/>
      <c r="I300" s="921"/>
      <c r="J300" s="914"/>
      <c r="K300" s="914"/>
      <c r="L300" s="914"/>
      <c r="M300" s="914"/>
      <c r="N300" s="914"/>
      <c r="O300" s="914"/>
      <c r="P300" s="914"/>
      <c r="Q300" s="484"/>
    </row>
    <row r="301" spans="1:17" s="95" customFormat="1" ht="15.75" hidden="1" customHeight="1" outlineLevel="1">
      <c r="A301" s="484"/>
      <c r="B301" s="917"/>
      <c r="C301" s="926"/>
      <c r="D301" s="922"/>
      <c r="E301" s="922"/>
      <c r="F301" s="924"/>
      <c r="G301" s="92"/>
      <c r="H301" s="90"/>
      <c r="I301" s="922"/>
      <c r="J301" s="915"/>
      <c r="K301" s="915"/>
      <c r="L301" s="915"/>
      <c r="M301" s="915"/>
      <c r="N301" s="915"/>
      <c r="O301" s="915"/>
      <c r="P301" s="915"/>
      <c r="Q301" s="484"/>
    </row>
    <row r="302" spans="1:17" s="95" customFormat="1" ht="15.75" hidden="1" customHeight="1" outlineLevel="1">
      <c r="A302" s="484"/>
      <c r="B302" s="916">
        <v>97</v>
      </c>
      <c r="C302" s="925"/>
      <c r="D302" s="921"/>
      <c r="E302" s="921" t="s">
        <v>19</v>
      </c>
      <c r="F302" s="923" t="str">
        <f>VLOOKUP(E302,$S$14:$T$18,2,0)</f>
        <v>-</v>
      </c>
      <c r="G302" s="84"/>
      <c r="H302" s="82"/>
      <c r="I302" s="921"/>
      <c r="J302" s="913">
        <f t="shared" ref="J302" si="96">SUM(K302:O304)</f>
        <v>0</v>
      </c>
      <c r="K302" s="913"/>
      <c r="L302" s="913"/>
      <c r="M302" s="913"/>
      <c r="N302" s="913"/>
      <c r="O302" s="913"/>
      <c r="P302" s="913"/>
      <c r="Q302" s="484"/>
    </row>
    <row r="303" spans="1:17" s="95" customFormat="1" ht="15.75" hidden="1" customHeight="1" outlineLevel="1">
      <c r="A303" s="484"/>
      <c r="B303" s="916"/>
      <c r="C303" s="925"/>
      <c r="D303" s="921"/>
      <c r="E303" s="921"/>
      <c r="F303" s="923"/>
      <c r="G303" s="87"/>
      <c r="H303" s="82"/>
      <c r="I303" s="921"/>
      <c r="J303" s="914"/>
      <c r="K303" s="914"/>
      <c r="L303" s="914"/>
      <c r="M303" s="914"/>
      <c r="N303" s="914"/>
      <c r="O303" s="914"/>
      <c r="P303" s="914"/>
      <c r="Q303" s="484"/>
    </row>
    <row r="304" spans="1:17" s="95" customFormat="1" ht="15.75" hidden="1" customHeight="1" outlineLevel="1">
      <c r="A304" s="484"/>
      <c r="B304" s="917"/>
      <c r="C304" s="926"/>
      <c r="D304" s="922"/>
      <c r="E304" s="922"/>
      <c r="F304" s="924"/>
      <c r="G304" s="92"/>
      <c r="H304" s="90"/>
      <c r="I304" s="922"/>
      <c r="J304" s="915"/>
      <c r="K304" s="915"/>
      <c r="L304" s="915"/>
      <c r="M304" s="915"/>
      <c r="N304" s="915"/>
      <c r="O304" s="915"/>
      <c r="P304" s="915"/>
      <c r="Q304" s="484"/>
    </row>
    <row r="305" spans="1:17" s="95" customFormat="1" ht="15.75" hidden="1" customHeight="1" outlineLevel="1">
      <c r="A305" s="484"/>
      <c r="B305" s="916">
        <v>98</v>
      </c>
      <c r="C305" s="925"/>
      <c r="D305" s="921"/>
      <c r="E305" s="921" t="s">
        <v>19</v>
      </c>
      <c r="F305" s="923" t="str">
        <f>VLOOKUP(E305,$S$14:$T$18,2,0)</f>
        <v>-</v>
      </c>
      <c r="G305" s="84"/>
      <c r="H305" s="82"/>
      <c r="I305" s="921"/>
      <c r="J305" s="913">
        <f t="shared" ref="J305" si="97">SUM(K305:O307)</f>
        <v>0</v>
      </c>
      <c r="K305" s="913"/>
      <c r="L305" s="913"/>
      <c r="M305" s="913"/>
      <c r="N305" s="913"/>
      <c r="O305" s="913"/>
      <c r="P305" s="913"/>
      <c r="Q305" s="484"/>
    </row>
    <row r="306" spans="1:17" s="95" customFormat="1" ht="15.75" hidden="1" customHeight="1" outlineLevel="1">
      <c r="A306" s="484"/>
      <c r="B306" s="916"/>
      <c r="C306" s="925"/>
      <c r="D306" s="921"/>
      <c r="E306" s="921"/>
      <c r="F306" s="923"/>
      <c r="G306" s="87"/>
      <c r="H306" s="82"/>
      <c r="I306" s="921"/>
      <c r="J306" s="914"/>
      <c r="K306" s="914"/>
      <c r="L306" s="914"/>
      <c r="M306" s="914"/>
      <c r="N306" s="914"/>
      <c r="O306" s="914"/>
      <c r="P306" s="914"/>
      <c r="Q306" s="484"/>
    </row>
    <row r="307" spans="1:17" s="95" customFormat="1" ht="15.75" hidden="1" customHeight="1" outlineLevel="1">
      <c r="A307" s="484"/>
      <c r="B307" s="917"/>
      <c r="C307" s="926"/>
      <c r="D307" s="922"/>
      <c r="E307" s="922"/>
      <c r="F307" s="924"/>
      <c r="G307" s="92"/>
      <c r="H307" s="90"/>
      <c r="I307" s="922"/>
      <c r="J307" s="915"/>
      <c r="K307" s="915"/>
      <c r="L307" s="915"/>
      <c r="M307" s="915"/>
      <c r="N307" s="915"/>
      <c r="O307" s="915"/>
      <c r="P307" s="915"/>
      <c r="Q307" s="484"/>
    </row>
    <row r="308" spans="1:17" s="95" customFormat="1" ht="15.75" hidden="1" customHeight="1" outlineLevel="1">
      <c r="A308" s="484"/>
      <c r="B308" s="916">
        <v>99</v>
      </c>
      <c r="C308" s="925"/>
      <c r="D308" s="921"/>
      <c r="E308" s="921" t="s">
        <v>19</v>
      </c>
      <c r="F308" s="923" t="str">
        <f>VLOOKUP(E308,$S$14:$T$18,2,0)</f>
        <v>-</v>
      </c>
      <c r="G308" s="84"/>
      <c r="H308" s="82"/>
      <c r="I308" s="921"/>
      <c r="J308" s="913">
        <f t="shared" ref="J308" si="98">SUM(K308:O310)</f>
        <v>0</v>
      </c>
      <c r="K308" s="913"/>
      <c r="L308" s="913"/>
      <c r="M308" s="913"/>
      <c r="N308" s="913"/>
      <c r="O308" s="913"/>
      <c r="P308" s="913"/>
      <c r="Q308" s="484"/>
    </row>
    <row r="309" spans="1:17" s="95" customFormat="1" ht="15.75" hidden="1" customHeight="1" outlineLevel="1">
      <c r="A309" s="484"/>
      <c r="B309" s="916"/>
      <c r="C309" s="925"/>
      <c r="D309" s="921"/>
      <c r="E309" s="921"/>
      <c r="F309" s="923"/>
      <c r="G309" s="87"/>
      <c r="H309" s="82"/>
      <c r="I309" s="921"/>
      <c r="J309" s="914"/>
      <c r="K309" s="914"/>
      <c r="L309" s="914"/>
      <c r="M309" s="914"/>
      <c r="N309" s="914"/>
      <c r="O309" s="914"/>
      <c r="P309" s="914"/>
      <c r="Q309" s="484"/>
    </row>
    <row r="310" spans="1:17" s="95" customFormat="1" ht="15.75" hidden="1" customHeight="1" outlineLevel="1">
      <c r="A310" s="484"/>
      <c r="B310" s="917"/>
      <c r="C310" s="926"/>
      <c r="D310" s="922"/>
      <c r="E310" s="922"/>
      <c r="F310" s="924"/>
      <c r="G310" s="92"/>
      <c r="H310" s="90"/>
      <c r="I310" s="922"/>
      <c r="J310" s="915"/>
      <c r="K310" s="915"/>
      <c r="L310" s="915"/>
      <c r="M310" s="915"/>
      <c r="N310" s="915"/>
      <c r="O310" s="915"/>
      <c r="P310" s="915"/>
      <c r="Q310" s="484"/>
    </row>
    <row r="311" spans="1:17" s="95" customFormat="1" ht="15.75" hidden="1" customHeight="1" outlineLevel="1">
      <c r="A311" s="484"/>
      <c r="B311" s="916">
        <v>100</v>
      </c>
      <c r="C311" s="925"/>
      <c r="D311" s="921"/>
      <c r="E311" s="921" t="s">
        <v>19</v>
      </c>
      <c r="F311" s="923" t="str">
        <f>VLOOKUP(E311,$S$14:$T$18,2,0)</f>
        <v>-</v>
      </c>
      <c r="G311" s="84"/>
      <c r="H311" s="82"/>
      <c r="I311" s="921"/>
      <c r="J311" s="913">
        <f t="shared" ref="J311" si="99">SUM(K311:O313)</f>
        <v>0</v>
      </c>
      <c r="K311" s="913"/>
      <c r="L311" s="913"/>
      <c r="M311" s="913"/>
      <c r="N311" s="913"/>
      <c r="O311" s="913"/>
      <c r="P311" s="913"/>
      <c r="Q311" s="484"/>
    </row>
    <row r="312" spans="1:17" s="95" customFormat="1" ht="15.75" hidden="1" customHeight="1" outlineLevel="1">
      <c r="A312" s="484"/>
      <c r="B312" s="916"/>
      <c r="C312" s="925"/>
      <c r="D312" s="921"/>
      <c r="E312" s="921"/>
      <c r="F312" s="923"/>
      <c r="G312" s="87"/>
      <c r="H312" s="82"/>
      <c r="I312" s="921"/>
      <c r="J312" s="914"/>
      <c r="K312" s="914"/>
      <c r="L312" s="914"/>
      <c r="M312" s="914"/>
      <c r="N312" s="914"/>
      <c r="O312" s="914"/>
      <c r="P312" s="914"/>
      <c r="Q312" s="484"/>
    </row>
    <row r="313" spans="1:17" s="95" customFormat="1" ht="15.75" hidden="1" customHeight="1" outlineLevel="1">
      <c r="A313" s="484"/>
      <c r="B313" s="917"/>
      <c r="C313" s="926"/>
      <c r="D313" s="922"/>
      <c r="E313" s="922"/>
      <c r="F313" s="924"/>
      <c r="G313" s="92"/>
      <c r="H313" s="90"/>
      <c r="I313" s="922"/>
      <c r="J313" s="915"/>
      <c r="K313" s="915"/>
      <c r="L313" s="915"/>
      <c r="M313" s="915"/>
      <c r="N313" s="915"/>
      <c r="O313" s="915"/>
      <c r="P313" s="915"/>
      <c r="Q313" s="484"/>
    </row>
    <row r="314" spans="1:17" s="95" customFormat="1" ht="15.75" hidden="1" customHeight="1" outlineLevel="1">
      <c r="A314" s="484"/>
      <c r="B314" s="916">
        <v>101</v>
      </c>
      <c r="C314" s="925"/>
      <c r="D314" s="921"/>
      <c r="E314" s="921" t="s">
        <v>19</v>
      </c>
      <c r="F314" s="923" t="str">
        <f>VLOOKUP(E314,$S$14:$T$18,2,0)</f>
        <v>-</v>
      </c>
      <c r="G314" s="84"/>
      <c r="H314" s="82"/>
      <c r="I314" s="921"/>
      <c r="J314" s="913">
        <f t="shared" ref="J314" si="100">SUM(K314:O316)</f>
        <v>0</v>
      </c>
      <c r="K314" s="913"/>
      <c r="L314" s="913"/>
      <c r="M314" s="913"/>
      <c r="N314" s="913"/>
      <c r="O314" s="913"/>
      <c r="P314" s="913"/>
      <c r="Q314" s="484"/>
    </row>
    <row r="315" spans="1:17" s="95" customFormat="1" ht="15.75" hidden="1" customHeight="1" outlineLevel="1">
      <c r="A315" s="484"/>
      <c r="B315" s="916"/>
      <c r="C315" s="925"/>
      <c r="D315" s="921"/>
      <c r="E315" s="921"/>
      <c r="F315" s="923"/>
      <c r="G315" s="87"/>
      <c r="H315" s="82"/>
      <c r="I315" s="921"/>
      <c r="J315" s="914"/>
      <c r="K315" s="914"/>
      <c r="L315" s="914"/>
      <c r="M315" s="914"/>
      <c r="N315" s="914"/>
      <c r="O315" s="914"/>
      <c r="P315" s="914"/>
      <c r="Q315" s="484"/>
    </row>
    <row r="316" spans="1:17" s="95" customFormat="1" ht="15.75" hidden="1" customHeight="1" outlineLevel="1">
      <c r="A316" s="484"/>
      <c r="B316" s="917"/>
      <c r="C316" s="926"/>
      <c r="D316" s="922"/>
      <c r="E316" s="922"/>
      <c r="F316" s="924"/>
      <c r="G316" s="92"/>
      <c r="H316" s="90"/>
      <c r="I316" s="922"/>
      <c r="J316" s="915"/>
      <c r="K316" s="915"/>
      <c r="L316" s="915"/>
      <c r="M316" s="915"/>
      <c r="N316" s="915"/>
      <c r="O316" s="915"/>
      <c r="P316" s="915"/>
      <c r="Q316" s="484"/>
    </row>
    <row r="317" spans="1:17" s="95" customFormat="1" ht="15.75" hidden="1" customHeight="1" outlineLevel="1">
      <c r="A317" s="484"/>
      <c r="B317" s="916">
        <v>102</v>
      </c>
      <c r="C317" s="925"/>
      <c r="D317" s="921"/>
      <c r="E317" s="921" t="s">
        <v>19</v>
      </c>
      <c r="F317" s="923" t="str">
        <f>VLOOKUP(E317,$S$14:$T$18,2,0)</f>
        <v>-</v>
      </c>
      <c r="G317" s="84"/>
      <c r="H317" s="82"/>
      <c r="I317" s="921"/>
      <c r="J317" s="913">
        <f t="shared" ref="J317" si="101">SUM(K317:O319)</f>
        <v>0</v>
      </c>
      <c r="K317" s="913"/>
      <c r="L317" s="913"/>
      <c r="M317" s="913"/>
      <c r="N317" s="913"/>
      <c r="O317" s="913"/>
      <c r="P317" s="913"/>
      <c r="Q317" s="484"/>
    </row>
    <row r="318" spans="1:17" s="95" customFormat="1" ht="15.75" hidden="1" customHeight="1" outlineLevel="1">
      <c r="A318" s="484"/>
      <c r="B318" s="916"/>
      <c r="C318" s="925"/>
      <c r="D318" s="921"/>
      <c r="E318" s="921"/>
      <c r="F318" s="923"/>
      <c r="G318" s="87"/>
      <c r="H318" s="82"/>
      <c r="I318" s="921"/>
      <c r="J318" s="914"/>
      <c r="K318" s="914"/>
      <c r="L318" s="914"/>
      <c r="M318" s="914"/>
      <c r="N318" s="914"/>
      <c r="O318" s="914"/>
      <c r="P318" s="914"/>
      <c r="Q318" s="484"/>
    </row>
    <row r="319" spans="1:17" s="95" customFormat="1" ht="15.75" hidden="1" customHeight="1" outlineLevel="1">
      <c r="A319" s="484"/>
      <c r="B319" s="917"/>
      <c r="C319" s="926"/>
      <c r="D319" s="922"/>
      <c r="E319" s="922"/>
      <c r="F319" s="924"/>
      <c r="G319" s="92"/>
      <c r="H319" s="90"/>
      <c r="I319" s="922"/>
      <c r="J319" s="915"/>
      <c r="K319" s="915"/>
      <c r="L319" s="915"/>
      <c r="M319" s="915"/>
      <c r="N319" s="915"/>
      <c r="O319" s="915"/>
      <c r="P319" s="915"/>
      <c r="Q319" s="484"/>
    </row>
    <row r="320" spans="1:17" s="95" customFormat="1" ht="15.75" hidden="1" customHeight="1" outlineLevel="1">
      <c r="A320" s="484"/>
      <c r="B320" s="916">
        <v>103</v>
      </c>
      <c r="C320" s="925"/>
      <c r="D320" s="921"/>
      <c r="E320" s="921" t="s">
        <v>19</v>
      </c>
      <c r="F320" s="923" t="str">
        <f>VLOOKUP(E320,$S$14:$T$18,2,0)</f>
        <v>-</v>
      </c>
      <c r="G320" s="84"/>
      <c r="H320" s="82"/>
      <c r="I320" s="921"/>
      <c r="J320" s="913">
        <f t="shared" ref="J320" si="102">SUM(K320:O322)</f>
        <v>0</v>
      </c>
      <c r="K320" s="913"/>
      <c r="L320" s="913"/>
      <c r="M320" s="913"/>
      <c r="N320" s="913"/>
      <c r="O320" s="913"/>
      <c r="P320" s="913"/>
      <c r="Q320" s="484"/>
    </row>
    <row r="321" spans="1:17" s="95" customFormat="1" ht="15.75" hidden="1" customHeight="1" outlineLevel="1">
      <c r="A321" s="484"/>
      <c r="B321" s="916"/>
      <c r="C321" s="925"/>
      <c r="D321" s="921"/>
      <c r="E321" s="921"/>
      <c r="F321" s="923"/>
      <c r="G321" s="87"/>
      <c r="H321" s="82"/>
      <c r="I321" s="921"/>
      <c r="J321" s="914"/>
      <c r="K321" s="914"/>
      <c r="L321" s="914"/>
      <c r="M321" s="914"/>
      <c r="N321" s="914"/>
      <c r="O321" s="914"/>
      <c r="P321" s="914"/>
      <c r="Q321" s="484"/>
    </row>
    <row r="322" spans="1:17" s="95" customFormat="1" ht="15.75" hidden="1" customHeight="1" outlineLevel="1">
      <c r="A322" s="484"/>
      <c r="B322" s="917"/>
      <c r="C322" s="926"/>
      <c r="D322" s="922"/>
      <c r="E322" s="922"/>
      <c r="F322" s="924"/>
      <c r="G322" s="92"/>
      <c r="H322" s="90"/>
      <c r="I322" s="922"/>
      <c r="J322" s="915"/>
      <c r="K322" s="915"/>
      <c r="L322" s="915"/>
      <c r="M322" s="915"/>
      <c r="N322" s="915"/>
      <c r="O322" s="915"/>
      <c r="P322" s="915"/>
      <c r="Q322" s="484"/>
    </row>
    <row r="323" spans="1:17" s="95" customFormat="1" ht="15.75" hidden="1" customHeight="1" outlineLevel="1">
      <c r="A323" s="484"/>
      <c r="B323" s="916">
        <v>104</v>
      </c>
      <c r="C323" s="925"/>
      <c r="D323" s="921"/>
      <c r="E323" s="921" t="s">
        <v>19</v>
      </c>
      <c r="F323" s="923" t="str">
        <f>VLOOKUP(E323,$S$14:$T$18,2,0)</f>
        <v>-</v>
      </c>
      <c r="G323" s="84"/>
      <c r="H323" s="82"/>
      <c r="I323" s="921"/>
      <c r="J323" s="913">
        <f t="shared" ref="J323" si="103">SUM(K323:O325)</f>
        <v>0</v>
      </c>
      <c r="K323" s="913"/>
      <c r="L323" s="913"/>
      <c r="M323" s="913"/>
      <c r="N323" s="913"/>
      <c r="O323" s="913"/>
      <c r="P323" s="913"/>
      <c r="Q323" s="484"/>
    </row>
    <row r="324" spans="1:17" s="95" customFormat="1" ht="15.75" hidden="1" customHeight="1" outlineLevel="1">
      <c r="A324" s="484"/>
      <c r="B324" s="916"/>
      <c r="C324" s="925"/>
      <c r="D324" s="921"/>
      <c r="E324" s="921"/>
      <c r="F324" s="923"/>
      <c r="G324" s="87"/>
      <c r="H324" s="82"/>
      <c r="I324" s="921"/>
      <c r="J324" s="914"/>
      <c r="K324" s="914"/>
      <c r="L324" s="914"/>
      <c r="M324" s="914"/>
      <c r="N324" s="914"/>
      <c r="O324" s="914"/>
      <c r="P324" s="914"/>
      <c r="Q324" s="484"/>
    </row>
    <row r="325" spans="1:17" s="95" customFormat="1" ht="15.75" hidden="1" customHeight="1" outlineLevel="1">
      <c r="A325" s="484"/>
      <c r="B325" s="917"/>
      <c r="C325" s="926"/>
      <c r="D325" s="922"/>
      <c r="E325" s="922"/>
      <c r="F325" s="924"/>
      <c r="G325" s="92"/>
      <c r="H325" s="90"/>
      <c r="I325" s="922"/>
      <c r="J325" s="915"/>
      <c r="K325" s="915"/>
      <c r="L325" s="915"/>
      <c r="M325" s="915"/>
      <c r="N325" s="915"/>
      <c r="O325" s="915"/>
      <c r="P325" s="915"/>
      <c r="Q325" s="484"/>
    </row>
    <row r="326" spans="1:17" s="95" customFormat="1" ht="15.75" hidden="1" customHeight="1" outlineLevel="1">
      <c r="A326" s="484"/>
      <c r="B326" s="916">
        <v>105</v>
      </c>
      <c r="C326" s="925"/>
      <c r="D326" s="921"/>
      <c r="E326" s="921" t="s">
        <v>19</v>
      </c>
      <c r="F326" s="923" t="str">
        <f>VLOOKUP(E326,$S$14:$T$18,2,0)</f>
        <v>-</v>
      </c>
      <c r="G326" s="84"/>
      <c r="H326" s="82"/>
      <c r="I326" s="921"/>
      <c r="J326" s="913">
        <f t="shared" ref="J326" si="104">SUM(K326:O328)</f>
        <v>0</v>
      </c>
      <c r="K326" s="913"/>
      <c r="L326" s="913"/>
      <c r="M326" s="913"/>
      <c r="N326" s="913"/>
      <c r="O326" s="913"/>
      <c r="P326" s="913"/>
      <c r="Q326" s="484"/>
    </row>
    <row r="327" spans="1:17" s="95" customFormat="1" ht="15.75" hidden="1" customHeight="1" outlineLevel="1">
      <c r="A327" s="484"/>
      <c r="B327" s="916"/>
      <c r="C327" s="925"/>
      <c r="D327" s="921"/>
      <c r="E327" s="921"/>
      <c r="F327" s="923"/>
      <c r="G327" s="87"/>
      <c r="H327" s="82"/>
      <c r="I327" s="921"/>
      <c r="J327" s="914"/>
      <c r="K327" s="914"/>
      <c r="L327" s="914"/>
      <c r="M327" s="914"/>
      <c r="N327" s="914"/>
      <c r="O327" s="914"/>
      <c r="P327" s="914"/>
      <c r="Q327" s="484"/>
    </row>
    <row r="328" spans="1:17" s="95" customFormat="1" ht="15.75" hidden="1" customHeight="1" outlineLevel="1">
      <c r="A328" s="484"/>
      <c r="B328" s="917"/>
      <c r="C328" s="926"/>
      <c r="D328" s="922"/>
      <c r="E328" s="922"/>
      <c r="F328" s="924"/>
      <c r="G328" s="92"/>
      <c r="H328" s="90"/>
      <c r="I328" s="922"/>
      <c r="J328" s="915"/>
      <c r="K328" s="915"/>
      <c r="L328" s="915"/>
      <c r="M328" s="915"/>
      <c r="N328" s="915"/>
      <c r="O328" s="915"/>
      <c r="P328" s="915"/>
      <c r="Q328" s="484"/>
    </row>
    <row r="329" spans="1:17" s="95" customFormat="1" ht="15.75" hidden="1" customHeight="1" outlineLevel="1">
      <c r="A329" s="484"/>
      <c r="B329" s="916">
        <v>106</v>
      </c>
      <c r="C329" s="925"/>
      <c r="D329" s="921"/>
      <c r="E329" s="921" t="s">
        <v>19</v>
      </c>
      <c r="F329" s="923" t="str">
        <f>VLOOKUP(E329,$S$14:$T$18,2,0)</f>
        <v>-</v>
      </c>
      <c r="G329" s="84"/>
      <c r="H329" s="82"/>
      <c r="I329" s="921"/>
      <c r="J329" s="913">
        <f t="shared" ref="J329" si="105">SUM(K329:O331)</f>
        <v>0</v>
      </c>
      <c r="K329" s="913"/>
      <c r="L329" s="913"/>
      <c r="M329" s="913"/>
      <c r="N329" s="913"/>
      <c r="O329" s="913"/>
      <c r="P329" s="913"/>
      <c r="Q329" s="484"/>
    </row>
    <row r="330" spans="1:17" s="95" customFormat="1" ht="15.75" hidden="1" customHeight="1" outlineLevel="1">
      <c r="A330" s="484"/>
      <c r="B330" s="916"/>
      <c r="C330" s="925"/>
      <c r="D330" s="921"/>
      <c r="E330" s="921"/>
      <c r="F330" s="923"/>
      <c r="G330" s="87"/>
      <c r="H330" s="82"/>
      <c r="I330" s="921"/>
      <c r="J330" s="914"/>
      <c r="K330" s="914"/>
      <c r="L330" s="914"/>
      <c r="M330" s="914"/>
      <c r="N330" s="914"/>
      <c r="O330" s="914"/>
      <c r="P330" s="914"/>
      <c r="Q330" s="484"/>
    </row>
    <row r="331" spans="1:17" s="95" customFormat="1" ht="15.75" hidden="1" customHeight="1" outlineLevel="1">
      <c r="A331" s="484"/>
      <c r="B331" s="917"/>
      <c r="C331" s="926"/>
      <c r="D331" s="922"/>
      <c r="E331" s="922"/>
      <c r="F331" s="924"/>
      <c r="G331" s="92"/>
      <c r="H331" s="90"/>
      <c r="I331" s="922"/>
      <c r="J331" s="915"/>
      <c r="K331" s="915"/>
      <c r="L331" s="915"/>
      <c r="M331" s="915"/>
      <c r="N331" s="915"/>
      <c r="O331" s="915"/>
      <c r="P331" s="915"/>
      <c r="Q331" s="484"/>
    </row>
    <row r="332" spans="1:17" s="95" customFormat="1" ht="15.75" hidden="1" customHeight="1" outlineLevel="1">
      <c r="A332" s="484"/>
      <c r="B332" s="916">
        <v>107</v>
      </c>
      <c r="C332" s="925"/>
      <c r="D332" s="921"/>
      <c r="E332" s="921" t="s">
        <v>19</v>
      </c>
      <c r="F332" s="923" t="str">
        <f>VLOOKUP(E332,$S$14:$T$18,2,0)</f>
        <v>-</v>
      </c>
      <c r="G332" s="84"/>
      <c r="H332" s="82"/>
      <c r="I332" s="921"/>
      <c r="J332" s="913">
        <f t="shared" ref="J332" si="106">SUM(K332:O334)</f>
        <v>0</v>
      </c>
      <c r="K332" s="913"/>
      <c r="L332" s="913"/>
      <c r="M332" s="913"/>
      <c r="N332" s="913"/>
      <c r="O332" s="913"/>
      <c r="P332" s="913"/>
      <c r="Q332" s="484"/>
    </row>
    <row r="333" spans="1:17" s="95" customFormat="1" ht="15.75" hidden="1" customHeight="1" outlineLevel="1">
      <c r="A333" s="484"/>
      <c r="B333" s="916"/>
      <c r="C333" s="925"/>
      <c r="D333" s="921"/>
      <c r="E333" s="921"/>
      <c r="F333" s="923"/>
      <c r="G333" s="87"/>
      <c r="H333" s="82"/>
      <c r="I333" s="921"/>
      <c r="J333" s="914"/>
      <c r="K333" s="914"/>
      <c r="L333" s="914"/>
      <c r="M333" s="914"/>
      <c r="N333" s="914"/>
      <c r="O333" s="914"/>
      <c r="P333" s="914"/>
      <c r="Q333" s="484"/>
    </row>
    <row r="334" spans="1:17" s="95" customFormat="1" ht="15.75" hidden="1" customHeight="1" outlineLevel="1">
      <c r="A334" s="484"/>
      <c r="B334" s="917"/>
      <c r="C334" s="926"/>
      <c r="D334" s="922"/>
      <c r="E334" s="922"/>
      <c r="F334" s="924"/>
      <c r="G334" s="92"/>
      <c r="H334" s="90"/>
      <c r="I334" s="922"/>
      <c r="J334" s="915"/>
      <c r="K334" s="915"/>
      <c r="L334" s="915"/>
      <c r="M334" s="915"/>
      <c r="N334" s="915"/>
      <c r="O334" s="915"/>
      <c r="P334" s="915"/>
      <c r="Q334" s="484"/>
    </row>
    <row r="335" spans="1:17" s="95" customFormat="1" ht="15.75" hidden="1" customHeight="1" outlineLevel="1">
      <c r="A335" s="484"/>
      <c r="B335" s="916">
        <v>108</v>
      </c>
      <c r="C335" s="925"/>
      <c r="D335" s="921"/>
      <c r="E335" s="921" t="s">
        <v>19</v>
      </c>
      <c r="F335" s="923" t="str">
        <f>VLOOKUP(E335,$S$14:$T$18,2,0)</f>
        <v>-</v>
      </c>
      <c r="G335" s="84"/>
      <c r="H335" s="82"/>
      <c r="I335" s="921"/>
      <c r="J335" s="913">
        <f t="shared" ref="J335" si="107">SUM(K335:O337)</f>
        <v>0</v>
      </c>
      <c r="K335" s="913"/>
      <c r="L335" s="913"/>
      <c r="M335" s="913"/>
      <c r="N335" s="913"/>
      <c r="O335" s="913"/>
      <c r="P335" s="913"/>
      <c r="Q335" s="484"/>
    </row>
    <row r="336" spans="1:17" s="95" customFormat="1" ht="15.75" hidden="1" customHeight="1" outlineLevel="1">
      <c r="A336" s="484"/>
      <c r="B336" s="916"/>
      <c r="C336" s="925"/>
      <c r="D336" s="921"/>
      <c r="E336" s="921"/>
      <c r="F336" s="923"/>
      <c r="G336" s="87"/>
      <c r="H336" s="82"/>
      <c r="I336" s="921"/>
      <c r="J336" s="914"/>
      <c r="K336" s="914"/>
      <c r="L336" s="914"/>
      <c r="M336" s="914"/>
      <c r="N336" s="914"/>
      <c r="O336" s="914"/>
      <c r="P336" s="914"/>
      <c r="Q336" s="484"/>
    </row>
    <row r="337" spans="1:17" s="95" customFormat="1" ht="15.75" hidden="1" customHeight="1" outlineLevel="1">
      <c r="A337" s="484"/>
      <c r="B337" s="917"/>
      <c r="C337" s="926"/>
      <c r="D337" s="922"/>
      <c r="E337" s="922"/>
      <c r="F337" s="924"/>
      <c r="G337" s="92"/>
      <c r="H337" s="90"/>
      <c r="I337" s="922"/>
      <c r="J337" s="915"/>
      <c r="K337" s="915"/>
      <c r="L337" s="915"/>
      <c r="M337" s="915"/>
      <c r="N337" s="915"/>
      <c r="O337" s="915"/>
      <c r="P337" s="915"/>
      <c r="Q337" s="484"/>
    </row>
    <row r="338" spans="1:17" s="95" customFormat="1" ht="15.75" hidden="1" customHeight="1" outlineLevel="1">
      <c r="A338" s="484"/>
      <c r="B338" s="916">
        <v>109</v>
      </c>
      <c r="C338" s="925"/>
      <c r="D338" s="921"/>
      <c r="E338" s="921" t="s">
        <v>19</v>
      </c>
      <c r="F338" s="923" t="str">
        <f>VLOOKUP(E338,$S$14:$T$18,2,0)</f>
        <v>-</v>
      </c>
      <c r="G338" s="84"/>
      <c r="H338" s="82"/>
      <c r="I338" s="921"/>
      <c r="J338" s="913">
        <f t="shared" ref="J338" si="108">SUM(K338:O340)</f>
        <v>0</v>
      </c>
      <c r="K338" s="913"/>
      <c r="L338" s="913"/>
      <c r="M338" s="913"/>
      <c r="N338" s="913"/>
      <c r="O338" s="913"/>
      <c r="P338" s="913"/>
      <c r="Q338" s="484"/>
    </row>
    <row r="339" spans="1:17" s="95" customFormat="1" ht="15.75" hidden="1" customHeight="1" outlineLevel="1">
      <c r="A339" s="484"/>
      <c r="B339" s="916"/>
      <c r="C339" s="925"/>
      <c r="D339" s="921"/>
      <c r="E339" s="921"/>
      <c r="F339" s="923"/>
      <c r="G339" s="87"/>
      <c r="H339" s="82"/>
      <c r="I339" s="921"/>
      <c r="J339" s="914"/>
      <c r="K339" s="914"/>
      <c r="L339" s="914"/>
      <c r="M339" s="914"/>
      <c r="N339" s="914"/>
      <c r="O339" s="914"/>
      <c r="P339" s="914"/>
      <c r="Q339" s="484"/>
    </row>
    <row r="340" spans="1:17" s="95" customFormat="1" ht="15.75" hidden="1" customHeight="1" outlineLevel="1">
      <c r="A340" s="484"/>
      <c r="B340" s="917"/>
      <c r="C340" s="926"/>
      <c r="D340" s="922"/>
      <c r="E340" s="922"/>
      <c r="F340" s="924"/>
      <c r="G340" s="92"/>
      <c r="H340" s="90"/>
      <c r="I340" s="922"/>
      <c r="J340" s="915"/>
      <c r="K340" s="915"/>
      <c r="L340" s="915"/>
      <c r="M340" s="915"/>
      <c r="N340" s="915"/>
      <c r="O340" s="915"/>
      <c r="P340" s="915"/>
      <c r="Q340" s="484"/>
    </row>
    <row r="341" spans="1:17" s="95" customFormat="1" ht="15.75" hidden="1" customHeight="1" outlineLevel="1">
      <c r="A341" s="484"/>
      <c r="B341" s="916">
        <v>110</v>
      </c>
      <c r="C341" s="925"/>
      <c r="D341" s="921"/>
      <c r="E341" s="921" t="s">
        <v>19</v>
      </c>
      <c r="F341" s="923" t="str">
        <f>VLOOKUP(E341,$S$14:$T$18,2,0)</f>
        <v>-</v>
      </c>
      <c r="G341" s="84"/>
      <c r="H341" s="82"/>
      <c r="I341" s="921"/>
      <c r="J341" s="913">
        <f t="shared" ref="J341" si="109">SUM(K341:O343)</f>
        <v>0</v>
      </c>
      <c r="K341" s="913"/>
      <c r="L341" s="913"/>
      <c r="M341" s="913"/>
      <c r="N341" s="913"/>
      <c r="O341" s="913"/>
      <c r="P341" s="913"/>
      <c r="Q341" s="484"/>
    </row>
    <row r="342" spans="1:17" s="95" customFormat="1" ht="15.75" hidden="1" customHeight="1" outlineLevel="1">
      <c r="A342" s="484"/>
      <c r="B342" s="916"/>
      <c r="C342" s="925"/>
      <c r="D342" s="921"/>
      <c r="E342" s="921"/>
      <c r="F342" s="923"/>
      <c r="G342" s="87"/>
      <c r="H342" s="82"/>
      <c r="I342" s="921"/>
      <c r="J342" s="914"/>
      <c r="K342" s="914"/>
      <c r="L342" s="914"/>
      <c r="M342" s="914"/>
      <c r="N342" s="914"/>
      <c r="O342" s="914"/>
      <c r="P342" s="914"/>
      <c r="Q342" s="484"/>
    </row>
    <row r="343" spans="1:17" s="95" customFormat="1" ht="15.75" hidden="1" customHeight="1" outlineLevel="1">
      <c r="A343" s="484"/>
      <c r="B343" s="917"/>
      <c r="C343" s="926"/>
      <c r="D343" s="922"/>
      <c r="E343" s="922"/>
      <c r="F343" s="924"/>
      <c r="G343" s="92"/>
      <c r="H343" s="90"/>
      <c r="I343" s="922"/>
      <c r="J343" s="915"/>
      <c r="K343" s="915"/>
      <c r="L343" s="915"/>
      <c r="M343" s="915"/>
      <c r="N343" s="915"/>
      <c r="O343" s="915"/>
      <c r="P343" s="915"/>
      <c r="Q343" s="484"/>
    </row>
    <row r="344" spans="1:17" s="95" customFormat="1" ht="15.75" hidden="1" customHeight="1" outlineLevel="1">
      <c r="A344" s="484"/>
      <c r="B344" s="916">
        <v>111</v>
      </c>
      <c r="C344" s="925"/>
      <c r="D344" s="921"/>
      <c r="E344" s="921" t="s">
        <v>19</v>
      </c>
      <c r="F344" s="923" t="str">
        <f>VLOOKUP(E344,$S$14:$T$18,2,0)</f>
        <v>-</v>
      </c>
      <c r="G344" s="84"/>
      <c r="H344" s="82"/>
      <c r="I344" s="921"/>
      <c r="J344" s="913">
        <f t="shared" ref="J344" si="110">SUM(K344:O346)</f>
        <v>0</v>
      </c>
      <c r="K344" s="913"/>
      <c r="L344" s="913"/>
      <c r="M344" s="913"/>
      <c r="N344" s="913"/>
      <c r="O344" s="913"/>
      <c r="P344" s="913"/>
      <c r="Q344" s="484"/>
    </row>
    <row r="345" spans="1:17" s="95" customFormat="1" ht="15.75" hidden="1" customHeight="1" outlineLevel="1">
      <c r="A345" s="484"/>
      <c r="B345" s="916"/>
      <c r="C345" s="925"/>
      <c r="D345" s="921"/>
      <c r="E345" s="921"/>
      <c r="F345" s="923"/>
      <c r="G345" s="87"/>
      <c r="H345" s="82"/>
      <c r="I345" s="921"/>
      <c r="J345" s="914"/>
      <c r="K345" s="914"/>
      <c r="L345" s="914"/>
      <c r="M345" s="914"/>
      <c r="N345" s="914"/>
      <c r="O345" s="914"/>
      <c r="P345" s="914"/>
      <c r="Q345" s="484"/>
    </row>
    <row r="346" spans="1:17" s="95" customFormat="1" ht="15.75" hidden="1" customHeight="1" outlineLevel="1">
      <c r="A346" s="484"/>
      <c r="B346" s="917"/>
      <c r="C346" s="926"/>
      <c r="D346" s="922"/>
      <c r="E346" s="922"/>
      <c r="F346" s="924"/>
      <c r="G346" s="92"/>
      <c r="H346" s="90"/>
      <c r="I346" s="922"/>
      <c r="J346" s="915"/>
      <c r="K346" s="915"/>
      <c r="L346" s="915"/>
      <c r="M346" s="915"/>
      <c r="N346" s="915"/>
      <c r="O346" s="915"/>
      <c r="P346" s="915"/>
      <c r="Q346" s="484"/>
    </row>
    <row r="347" spans="1:17" s="95" customFormat="1" ht="15.75" hidden="1" customHeight="1" outlineLevel="1">
      <c r="A347" s="484"/>
      <c r="B347" s="916">
        <v>112</v>
      </c>
      <c r="C347" s="925"/>
      <c r="D347" s="921"/>
      <c r="E347" s="921" t="s">
        <v>19</v>
      </c>
      <c r="F347" s="923" t="str">
        <f>VLOOKUP(E347,$S$14:$T$18,2,0)</f>
        <v>-</v>
      </c>
      <c r="G347" s="84"/>
      <c r="H347" s="82"/>
      <c r="I347" s="921"/>
      <c r="J347" s="913">
        <f t="shared" ref="J347" si="111">SUM(K347:O349)</f>
        <v>0</v>
      </c>
      <c r="K347" s="913"/>
      <c r="L347" s="913"/>
      <c r="M347" s="913"/>
      <c r="N347" s="913"/>
      <c r="O347" s="913"/>
      <c r="P347" s="913"/>
      <c r="Q347" s="484"/>
    </row>
    <row r="348" spans="1:17" s="95" customFormat="1" ht="15.75" hidden="1" customHeight="1" outlineLevel="1">
      <c r="A348" s="484"/>
      <c r="B348" s="916"/>
      <c r="C348" s="925"/>
      <c r="D348" s="921"/>
      <c r="E348" s="921"/>
      <c r="F348" s="923"/>
      <c r="G348" s="87"/>
      <c r="H348" s="82"/>
      <c r="I348" s="921"/>
      <c r="J348" s="914"/>
      <c r="K348" s="914"/>
      <c r="L348" s="914"/>
      <c r="M348" s="914"/>
      <c r="N348" s="914"/>
      <c r="O348" s="914"/>
      <c r="P348" s="914"/>
      <c r="Q348" s="484"/>
    </row>
    <row r="349" spans="1:17" s="95" customFormat="1" ht="15.75" hidden="1" customHeight="1" outlineLevel="1">
      <c r="A349" s="484"/>
      <c r="B349" s="917"/>
      <c r="C349" s="926"/>
      <c r="D349" s="922"/>
      <c r="E349" s="922"/>
      <c r="F349" s="924"/>
      <c r="G349" s="92"/>
      <c r="H349" s="90"/>
      <c r="I349" s="922"/>
      <c r="J349" s="915"/>
      <c r="K349" s="915"/>
      <c r="L349" s="915"/>
      <c r="M349" s="915"/>
      <c r="N349" s="915"/>
      <c r="O349" s="915"/>
      <c r="P349" s="915"/>
      <c r="Q349" s="484"/>
    </row>
    <row r="350" spans="1:17" s="95" customFormat="1" ht="15.75" hidden="1" customHeight="1" outlineLevel="1">
      <c r="A350" s="484"/>
      <c r="B350" s="916">
        <v>113</v>
      </c>
      <c r="C350" s="925"/>
      <c r="D350" s="921"/>
      <c r="E350" s="921" t="s">
        <v>19</v>
      </c>
      <c r="F350" s="923" t="str">
        <f>VLOOKUP(E350,$S$14:$T$18,2,0)</f>
        <v>-</v>
      </c>
      <c r="G350" s="84"/>
      <c r="H350" s="82"/>
      <c r="I350" s="921"/>
      <c r="J350" s="913">
        <f t="shared" ref="J350" si="112">SUM(K350:O352)</f>
        <v>0</v>
      </c>
      <c r="K350" s="913"/>
      <c r="L350" s="913"/>
      <c r="M350" s="913"/>
      <c r="N350" s="913"/>
      <c r="O350" s="913"/>
      <c r="P350" s="913"/>
      <c r="Q350" s="484"/>
    </row>
    <row r="351" spans="1:17" s="95" customFormat="1" ht="15.75" hidden="1" customHeight="1" outlineLevel="1">
      <c r="A351" s="484"/>
      <c r="B351" s="916"/>
      <c r="C351" s="925"/>
      <c r="D351" s="921"/>
      <c r="E351" s="921"/>
      <c r="F351" s="923"/>
      <c r="G351" s="87"/>
      <c r="H351" s="82"/>
      <c r="I351" s="921"/>
      <c r="J351" s="914"/>
      <c r="K351" s="914"/>
      <c r="L351" s="914"/>
      <c r="M351" s="914"/>
      <c r="N351" s="914"/>
      <c r="O351" s="914"/>
      <c r="P351" s="914"/>
      <c r="Q351" s="484"/>
    </row>
    <row r="352" spans="1:17" s="95" customFormat="1" ht="15.75" hidden="1" customHeight="1" outlineLevel="1">
      <c r="A352" s="484"/>
      <c r="B352" s="917"/>
      <c r="C352" s="926"/>
      <c r="D352" s="922"/>
      <c r="E352" s="922"/>
      <c r="F352" s="924"/>
      <c r="G352" s="92"/>
      <c r="H352" s="90"/>
      <c r="I352" s="922"/>
      <c r="J352" s="915"/>
      <c r="K352" s="915"/>
      <c r="L352" s="915"/>
      <c r="M352" s="915"/>
      <c r="N352" s="915"/>
      <c r="O352" s="915"/>
      <c r="P352" s="915"/>
      <c r="Q352" s="484"/>
    </row>
    <row r="353" spans="1:17" s="95" customFormat="1" ht="15.75" hidden="1" customHeight="1" outlineLevel="1">
      <c r="A353" s="484"/>
      <c r="B353" s="916">
        <v>114</v>
      </c>
      <c r="C353" s="925"/>
      <c r="D353" s="921"/>
      <c r="E353" s="921" t="s">
        <v>19</v>
      </c>
      <c r="F353" s="923" t="str">
        <f>VLOOKUP(E353,$S$14:$T$18,2,0)</f>
        <v>-</v>
      </c>
      <c r="G353" s="84"/>
      <c r="H353" s="82"/>
      <c r="I353" s="921"/>
      <c r="J353" s="913">
        <f t="shared" ref="J353" si="113">SUM(K353:O355)</f>
        <v>0</v>
      </c>
      <c r="K353" s="913"/>
      <c r="L353" s="913"/>
      <c r="M353" s="913"/>
      <c r="N353" s="913"/>
      <c r="O353" s="913"/>
      <c r="P353" s="913"/>
      <c r="Q353" s="484"/>
    </row>
    <row r="354" spans="1:17" s="95" customFormat="1" ht="15.75" hidden="1" customHeight="1" outlineLevel="1">
      <c r="A354" s="484"/>
      <c r="B354" s="916"/>
      <c r="C354" s="925"/>
      <c r="D354" s="921"/>
      <c r="E354" s="921"/>
      <c r="F354" s="923"/>
      <c r="G354" s="87"/>
      <c r="H354" s="82"/>
      <c r="I354" s="921"/>
      <c r="J354" s="914"/>
      <c r="K354" s="914"/>
      <c r="L354" s="914"/>
      <c r="M354" s="914"/>
      <c r="N354" s="914"/>
      <c r="O354" s="914"/>
      <c r="P354" s="914"/>
      <c r="Q354" s="484"/>
    </row>
    <row r="355" spans="1:17" s="95" customFormat="1" ht="15.75" hidden="1" customHeight="1" outlineLevel="1">
      <c r="A355" s="484"/>
      <c r="B355" s="917"/>
      <c r="C355" s="926"/>
      <c r="D355" s="922"/>
      <c r="E355" s="922"/>
      <c r="F355" s="924"/>
      <c r="G355" s="92"/>
      <c r="H355" s="90"/>
      <c r="I355" s="922"/>
      <c r="J355" s="915"/>
      <c r="K355" s="915"/>
      <c r="L355" s="915"/>
      <c r="M355" s="915"/>
      <c r="N355" s="915"/>
      <c r="O355" s="915"/>
      <c r="P355" s="915"/>
      <c r="Q355" s="484"/>
    </row>
    <row r="356" spans="1:17" s="95" customFormat="1" ht="15.75" hidden="1" customHeight="1" outlineLevel="1">
      <c r="A356" s="484"/>
      <c r="B356" s="916">
        <v>115</v>
      </c>
      <c r="C356" s="925"/>
      <c r="D356" s="921"/>
      <c r="E356" s="921" t="s">
        <v>19</v>
      </c>
      <c r="F356" s="923" t="str">
        <f>VLOOKUP(E356,$S$14:$T$18,2,0)</f>
        <v>-</v>
      </c>
      <c r="G356" s="84"/>
      <c r="H356" s="82"/>
      <c r="I356" s="921"/>
      <c r="J356" s="913">
        <f t="shared" ref="J356" si="114">SUM(K356:O358)</f>
        <v>0</v>
      </c>
      <c r="K356" s="913"/>
      <c r="L356" s="913"/>
      <c r="M356" s="913"/>
      <c r="N356" s="913"/>
      <c r="O356" s="913"/>
      <c r="P356" s="913"/>
      <c r="Q356" s="484"/>
    </row>
    <row r="357" spans="1:17" s="95" customFormat="1" ht="15.75" hidden="1" customHeight="1" outlineLevel="1">
      <c r="A357" s="484"/>
      <c r="B357" s="916"/>
      <c r="C357" s="925"/>
      <c r="D357" s="921"/>
      <c r="E357" s="921"/>
      <c r="F357" s="923"/>
      <c r="G357" s="87"/>
      <c r="H357" s="82"/>
      <c r="I357" s="921"/>
      <c r="J357" s="914"/>
      <c r="K357" s="914"/>
      <c r="L357" s="914"/>
      <c r="M357" s="914"/>
      <c r="N357" s="914"/>
      <c r="O357" s="914"/>
      <c r="P357" s="914"/>
      <c r="Q357" s="484"/>
    </row>
    <row r="358" spans="1:17" s="95" customFormat="1" ht="15.75" hidden="1" customHeight="1" outlineLevel="1">
      <c r="A358" s="484"/>
      <c r="B358" s="917"/>
      <c r="C358" s="926"/>
      <c r="D358" s="922"/>
      <c r="E358" s="922"/>
      <c r="F358" s="924"/>
      <c r="G358" s="92"/>
      <c r="H358" s="90"/>
      <c r="I358" s="922"/>
      <c r="J358" s="915"/>
      <c r="K358" s="915"/>
      <c r="L358" s="915"/>
      <c r="M358" s="915"/>
      <c r="N358" s="915"/>
      <c r="O358" s="915"/>
      <c r="P358" s="915"/>
      <c r="Q358" s="484"/>
    </row>
    <row r="359" spans="1:17" s="95" customFormat="1" ht="15.75" hidden="1" customHeight="1" outlineLevel="1">
      <c r="A359" s="484"/>
      <c r="B359" s="916">
        <v>116</v>
      </c>
      <c r="C359" s="925"/>
      <c r="D359" s="921"/>
      <c r="E359" s="921" t="s">
        <v>19</v>
      </c>
      <c r="F359" s="923" t="str">
        <f>VLOOKUP(E359,$S$14:$T$18,2,0)</f>
        <v>-</v>
      </c>
      <c r="G359" s="84"/>
      <c r="H359" s="82"/>
      <c r="I359" s="921"/>
      <c r="J359" s="913">
        <f t="shared" ref="J359" si="115">SUM(K359:O361)</f>
        <v>0</v>
      </c>
      <c r="K359" s="913"/>
      <c r="L359" s="913"/>
      <c r="M359" s="913"/>
      <c r="N359" s="913"/>
      <c r="O359" s="913"/>
      <c r="P359" s="913"/>
      <c r="Q359" s="484"/>
    </row>
    <row r="360" spans="1:17" s="95" customFormat="1" ht="15.75" hidden="1" customHeight="1" outlineLevel="1">
      <c r="A360" s="484"/>
      <c r="B360" s="916"/>
      <c r="C360" s="925"/>
      <c r="D360" s="921"/>
      <c r="E360" s="921"/>
      <c r="F360" s="923"/>
      <c r="G360" s="87"/>
      <c r="H360" s="82"/>
      <c r="I360" s="921"/>
      <c r="J360" s="914"/>
      <c r="K360" s="914"/>
      <c r="L360" s="914"/>
      <c r="M360" s="914"/>
      <c r="N360" s="914"/>
      <c r="O360" s="914"/>
      <c r="P360" s="914"/>
      <c r="Q360" s="484"/>
    </row>
    <row r="361" spans="1:17" s="95" customFormat="1" ht="15.75" hidden="1" customHeight="1" outlineLevel="1">
      <c r="A361" s="484"/>
      <c r="B361" s="917"/>
      <c r="C361" s="926"/>
      <c r="D361" s="922"/>
      <c r="E361" s="922"/>
      <c r="F361" s="924"/>
      <c r="G361" s="92"/>
      <c r="H361" s="90"/>
      <c r="I361" s="922"/>
      <c r="J361" s="915"/>
      <c r="K361" s="915"/>
      <c r="L361" s="915"/>
      <c r="M361" s="915"/>
      <c r="N361" s="915"/>
      <c r="O361" s="915"/>
      <c r="P361" s="915"/>
      <c r="Q361" s="484"/>
    </row>
    <row r="362" spans="1:17" s="95" customFormat="1" ht="15.75" hidden="1" customHeight="1" outlineLevel="1">
      <c r="A362" s="484"/>
      <c r="B362" s="916">
        <v>117</v>
      </c>
      <c r="C362" s="925"/>
      <c r="D362" s="921"/>
      <c r="E362" s="921" t="s">
        <v>19</v>
      </c>
      <c r="F362" s="923" t="str">
        <f>VLOOKUP(E362,$S$14:$T$18,2,0)</f>
        <v>-</v>
      </c>
      <c r="G362" s="84"/>
      <c r="H362" s="82"/>
      <c r="I362" s="921"/>
      <c r="J362" s="913">
        <f t="shared" ref="J362" si="116">SUM(K362:O364)</f>
        <v>0</v>
      </c>
      <c r="K362" s="913"/>
      <c r="L362" s="913"/>
      <c r="M362" s="913"/>
      <c r="N362" s="913"/>
      <c r="O362" s="913"/>
      <c r="P362" s="913"/>
      <c r="Q362" s="484"/>
    </row>
    <row r="363" spans="1:17" s="95" customFormat="1" ht="15.75" hidden="1" customHeight="1" outlineLevel="1">
      <c r="A363" s="484"/>
      <c r="B363" s="916"/>
      <c r="C363" s="925"/>
      <c r="D363" s="921"/>
      <c r="E363" s="921"/>
      <c r="F363" s="923"/>
      <c r="G363" s="87"/>
      <c r="H363" s="82"/>
      <c r="I363" s="921"/>
      <c r="J363" s="914"/>
      <c r="K363" s="914"/>
      <c r="L363" s="914"/>
      <c r="M363" s="914"/>
      <c r="N363" s="914"/>
      <c r="O363" s="914"/>
      <c r="P363" s="914"/>
      <c r="Q363" s="484"/>
    </row>
    <row r="364" spans="1:17" s="95" customFormat="1" ht="15.75" hidden="1" customHeight="1" outlineLevel="1">
      <c r="A364" s="484"/>
      <c r="B364" s="917"/>
      <c r="C364" s="926"/>
      <c r="D364" s="922"/>
      <c r="E364" s="922"/>
      <c r="F364" s="924"/>
      <c r="G364" s="92"/>
      <c r="H364" s="90"/>
      <c r="I364" s="922"/>
      <c r="J364" s="915"/>
      <c r="K364" s="915"/>
      <c r="L364" s="915"/>
      <c r="M364" s="915"/>
      <c r="N364" s="915"/>
      <c r="O364" s="915"/>
      <c r="P364" s="915"/>
      <c r="Q364" s="484"/>
    </row>
    <row r="365" spans="1:17" s="95" customFormat="1" ht="15.75" hidden="1" customHeight="1" outlineLevel="1">
      <c r="A365" s="484"/>
      <c r="B365" s="916">
        <v>118</v>
      </c>
      <c r="C365" s="925"/>
      <c r="D365" s="921"/>
      <c r="E365" s="921" t="s">
        <v>19</v>
      </c>
      <c r="F365" s="923" t="str">
        <f>VLOOKUP(E365,$S$14:$T$18,2,0)</f>
        <v>-</v>
      </c>
      <c r="G365" s="84"/>
      <c r="H365" s="82"/>
      <c r="I365" s="921"/>
      <c r="J365" s="913">
        <f t="shared" ref="J365" si="117">SUM(K365:O367)</f>
        <v>0</v>
      </c>
      <c r="K365" s="913"/>
      <c r="L365" s="913"/>
      <c r="M365" s="913"/>
      <c r="N365" s="913"/>
      <c r="O365" s="913"/>
      <c r="P365" s="913"/>
      <c r="Q365" s="484"/>
    </row>
    <row r="366" spans="1:17" s="95" customFormat="1" ht="15.75" hidden="1" customHeight="1" outlineLevel="1">
      <c r="A366" s="484"/>
      <c r="B366" s="916"/>
      <c r="C366" s="925"/>
      <c r="D366" s="921"/>
      <c r="E366" s="921"/>
      <c r="F366" s="923"/>
      <c r="G366" s="87"/>
      <c r="H366" s="82"/>
      <c r="I366" s="921"/>
      <c r="J366" s="914"/>
      <c r="K366" s="914"/>
      <c r="L366" s="914"/>
      <c r="M366" s="914"/>
      <c r="N366" s="914"/>
      <c r="O366" s="914"/>
      <c r="P366" s="914"/>
      <c r="Q366" s="484"/>
    </row>
    <row r="367" spans="1:17" s="95" customFormat="1" ht="15.75" hidden="1" customHeight="1" outlineLevel="1">
      <c r="A367" s="484"/>
      <c r="B367" s="917"/>
      <c r="C367" s="926"/>
      <c r="D367" s="922"/>
      <c r="E367" s="922"/>
      <c r="F367" s="924"/>
      <c r="G367" s="92"/>
      <c r="H367" s="90"/>
      <c r="I367" s="922"/>
      <c r="J367" s="915"/>
      <c r="K367" s="915"/>
      <c r="L367" s="915"/>
      <c r="M367" s="915"/>
      <c r="N367" s="915"/>
      <c r="O367" s="915"/>
      <c r="P367" s="915"/>
      <c r="Q367" s="484"/>
    </row>
    <row r="368" spans="1:17" s="95" customFormat="1" ht="15.75" hidden="1" customHeight="1" outlineLevel="1">
      <c r="A368" s="484"/>
      <c r="B368" s="916">
        <v>119</v>
      </c>
      <c r="C368" s="925"/>
      <c r="D368" s="921"/>
      <c r="E368" s="921" t="s">
        <v>19</v>
      </c>
      <c r="F368" s="923" t="str">
        <f>VLOOKUP(E368,$S$14:$T$18,2,0)</f>
        <v>-</v>
      </c>
      <c r="G368" s="84"/>
      <c r="H368" s="82"/>
      <c r="I368" s="921"/>
      <c r="J368" s="913">
        <f t="shared" ref="J368" si="118">SUM(K368:O370)</f>
        <v>0</v>
      </c>
      <c r="K368" s="913"/>
      <c r="L368" s="913"/>
      <c r="M368" s="913"/>
      <c r="N368" s="913"/>
      <c r="O368" s="913"/>
      <c r="P368" s="913"/>
      <c r="Q368" s="484"/>
    </row>
    <row r="369" spans="1:17" s="95" customFormat="1" ht="15.75" hidden="1" customHeight="1" outlineLevel="1">
      <c r="A369" s="484"/>
      <c r="B369" s="916"/>
      <c r="C369" s="925"/>
      <c r="D369" s="921"/>
      <c r="E369" s="921"/>
      <c r="F369" s="923"/>
      <c r="G369" s="87"/>
      <c r="H369" s="82"/>
      <c r="I369" s="921"/>
      <c r="J369" s="914"/>
      <c r="K369" s="914"/>
      <c r="L369" s="914"/>
      <c r="M369" s="914"/>
      <c r="N369" s="914"/>
      <c r="O369" s="914"/>
      <c r="P369" s="914"/>
      <c r="Q369" s="484"/>
    </row>
    <row r="370" spans="1:17" s="95" customFormat="1" ht="15.75" hidden="1" customHeight="1" outlineLevel="1">
      <c r="A370" s="484"/>
      <c r="B370" s="917"/>
      <c r="C370" s="926"/>
      <c r="D370" s="922"/>
      <c r="E370" s="922"/>
      <c r="F370" s="924"/>
      <c r="G370" s="92"/>
      <c r="H370" s="90"/>
      <c r="I370" s="922"/>
      <c r="J370" s="915"/>
      <c r="K370" s="915"/>
      <c r="L370" s="915"/>
      <c r="M370" s="915"/>
      <c r="N370" s="915"/>
      <c r="O370" s="915"/>
      <c r="P370" s="915"/>
      <c r="Q370" s="484"/>
    </row>
    <row r="371" spans="1:17" s="95" customFormat="1" ht="15.75" hidden="1" customHeight="1" outlineLevel="1">
      <c r="A371" s="484"/>
      <c r="B371" s="916">
        <v>120</v>
      </c>
      <c r="C371" s="925"/>
      <c r="D371" s="921"/>
      <c r="E371" s="921" t="s">
        <v>19</v>
      </c>
      <c r="F371" s="923" t="str">
        <f>VLOOKUP(E371,$S$14:$T$18,2,0)</f>
        <v>-</v>
      </c>
      <c r="G371" s="84"/>
      <c r="H371" s="82"/>
      <c r="I371" s="921"/>
      <c r="J371" s="913">
        <f t="shared" ref="J371" si="119">SUM(K371:O373)</f>
        <v>0</v>
      </c>
      <c r="K371" s="913"/>
      <c r="L371" s="913"/>
      <c r="M371" s="913"/>
      <c r="N371" s="913"/>
      <c r="O371" s="913"/>
      <c r="P371" s="913"/>
      <c r="Q371" s="484"/>
    </row>
    <row r="372" spans="1:17" s="95" customFormat="1" ht="15.75" hidden="1" customHeight="1" outlineLevel="1">
      <c r="A372" s="484"/>
      <c r="B372" s="916"/>
      <c r="C372" s="925"/>
      <c r="D372" s="921"/>
      <c r="E372" s="921"/>
      <c r="F372" s="923"/>
      <c r="G372" s="87"/>
      <c r="H372" s="82"/>
      <c r="I372" s="921"/>
      <c r="J372" s="914"/>
      <c r="K372" s="914"/>
      <c r="L372" s="914"/>
      <c r="M372" s="914"/>
      <c r="N372" s="914"/>
      <c r="O372" s="914"/>
      <c r="P372" s="914"/>
      <c r="Q372" s="484"/>
    </row>
    <row r="373" spans="1:17" s="95" customFormat="1" ht="15.75" hidden="1" customHeight="1" outlineLevel="1">
      <c r="A373" s="484"/>
      <c r="B373" s="917"/>
      <c r="C373" s="926"/>
      <c r="D373" s="922"/>
      <c r="E373" s="922"/>
      <c r="F373" s="924"/>
      <c r="G373" s="92"/>
      <c r="H373" s="90"/>
      <c r="I373" s="922"/>
      <c r="J373" s="915"/>
      <c r="K373" s="915"/>
      <c r="L373" s="915"/>
      <c r="M373" s="915"/>
      <c r="N373" s="915"/>
      <c r="O373" s="915"/>
      <c r="P373" s="915"/>
      <c r="Q373" s="484"/>
    </row>
    <row r="374" spans="1:17" s="95" customFormat="1" ht="15.75" hidden="1" customHeight="1" outlineLevel="1">
      <c r="A374" s="484"/>
      <c r="B374" s="916">
        <v>121</v>
      </c>
      <c r="C374" s="925"/>
      <c r="D374" s="921"/>
      <c r="E374" s="921" t="s">
        <v>19</v>
      </c>
      <c r="F374" s="923" t="str">
        <f>VLOOKUP(E374,$S$14:$T$18,2,0)</f>
        <v>-</v>
      </c>
      <c r="G374" s="84"/>
      <c r="H374" s="82"/>
      <c r="I374" s="921"/>
      <c r="J374" s="913">
        <f t="shared" ref="J374" si="120">SUM(K374:O376)</f>
        <v>0</v>
      </c>
      <c r="K374" s="913"/>
      <c r="L374" s="913"/>
      <c r="M374" s="913"/>
      <c r="N374" s="913"/>
      <c r="O374" s="913"/>
      <c r="P374" s="913"/>
      <c r="Q374" s="484"/>
    </row>
    <row r="375" spans="1:17" s="95" customFormat="1" ht="15.75" hidden="1" customHeight="1" outlineLevel="1">
      <c r="A375" s="484"/>
      <c r="B375" s="916"/>
      <c r="C375" s="925"/>
      <c r="D375" s="921"/>
      <c r="E375" s="921"/>
      <c r="F375" s="923"/>
      <c r="G375" s="87"/>
      <c r="H375" s="82"/>
      <c r="I375" s="921"/>
      <c r="J375" s="914"/>
      <c r="K375" s="914"/>
      <c r="L375" s="914"/>
      <c r="M375" s="914"/>
      <c r="N375" s="914"/>
      <c r="O375" s="914"/>
      <c r="P375" s="914"/>
      <c r="Q375" s="484"/>
    </row>
    <row r="376" spans="1:17" s="95" customFormat="1" ht="15.75" hidden="1" customHeight="1" outlineLevel="1">
      <c r="A376" s="484"/>
      <c r="B376" s="917"/>
      <c r="C376" s="926"/>
      <c r="D376" s="922"/>
      <c r="E376" s="922"/>
      <c r="F376" s="924"/>
      <c r="G376" s="92"/>
      <c r="H376" s="90"/>
      <c r="I376" s="922"/>
      <c r="J376" s="915"/>
      <c r="K376" s="915"/>
      <c r="L376" s="915"/>
      <c r="M376" s="915"/>
      <c r="N376" s="915"/>
      <c r="O376" s="915"/>
      <c r="P376" s="915"/>
      <c r="Q376" s="484"/>
    </row>
    <row r="377" spans="1:17" s="95" customFormat="1" ht="15.75" hidden="1" customHeight="1" outlineLevel="1">
      <c r="A377" s="484"/>
      <c r="B377" s="916">
        <v>122</v>
      </c>
      <c r="C377" s="925"/>
      <c r="D377" s="921"/>
      <c r="E377" s="921" t="s">
        <v>19</v>
      </c>
      <c r="F377" s="923" t="str">
        <f>VLOOKUP(E377,$S$14:$T$18,2,0)</f>
        <v>-</v>
      </c>
      <c r="G377" s="84"/>
      <c r="H377" s="82"/>
      <c r="I377" s="921"/>
      <c r="J377" s="913">
        <f t="shared" ref="J377" si="121">SUM(K377:O379)</f>
        <v>0</v>
      </c>
      <c r="K377" s="913"/>
      <c r="L377" s="913"/>
      <c r="M377" s="913"/>
      <c r="N377" s="913"/>
      <c r="O377" s="913"/>
      <c r="P377" s="913"/>
      <c r="Q377" s="484"/>
    </row>
    <row r="378" spans="1:17" s="95" customFormat="1" ht="15.75" hidden="1" customHeight="1" outlineLevel="1">
      <c r="A378" s="484"/>
      <c r="B378" s="916"/>
      <c r="C378" s="925"/>
      <c r="D378" s="921"/>
      <c r="E378" s="921"/>
      <c r="F378" s="923"/>
      <c r="G378" s="87"/>
      <c r="H378" s="82"/>
      <c r="I378" s="921"/>
      <c r="J378" s="914"/>
      <c r="K378" s="914"/>
      <c r="L378" s="914"/>
      <c r="M378" s="914"/>
      <c r="N378" s="914"/>
      <c r="O378" s="914"/>
      <c r="P378" s="914"/>
      <c r="Q378" s="484"/>
    </row>
    <row r="379" spans="1:17" s="95" customFormat="1" ht="15.75" hidden="1" customHeight="1" outlineLevel="1">
      <c r="A379" s="484"/>
      <c r="B379" s="917"/>
      <c r="C379" s="926"/>
      <c r="D379" s="922"/>
      <c r="E379" s="922"/>
      <c r="F379" s="924"/>
      <c r="G379" s="92"/>
      <c r="H379" s="90"/>
      <c r="I379" s="922"/>
      <c r="J379" s="915"/>
      <c r="K379" s="915"/>
      <c r="L379" s="915"/>
      <c r="M379" s="915"/>
      <c r="N379" s="915"/>
      <c r="O379" s="915"/>
      <c r="P379" s="915"/>
      <c r="Q379" s="484"/>
    </row>
    <row r="380" spans="1:17" s="95" customFormat="1" ht="15.75" hidden="1" customHeight="1" outlineLevel="1">
      <c r="A380" s="484"/>
      <c r="B380" s="916">
        <v>123</v>
      </c>
      <c r="C380" s="925"/>
      <c r="D380" s="921"/>
      <c r="E380" s="921" t="s">
        <v>19</v>
      </c>
      <c r="F380" s="923" t="str">
        <f>VLOOKUP(E380,$S$14:$T$18,2,0)</f>
        <v>-</v>
      </c>
      <c r="G380" s="84"/>
      <c r="H380" s="82"/>
      <c r="I380" s="921"/>
      <c r="J380" s="913">
        <f t="shared" ref="J380" si="122">SUM(K380:O382)</f>
        <v>0</v>
      </c>
      <c r="K380" s="913"/>
      <c r="L380" s="913"/>
      <c r="M380" s="913"/>
      <c r="N380" s="913"/>
      <c r="O380" s="913"/>
      <c r="P380" s="913"/>
      <c r="Q380" s="484"/>
    </row>
    <row r="381" spans="1:17" s="95" customFormat="1" ht="15.75" hidden="1" customHeight="1" outlineLevel="1">
      <c r="A381" s="484"/>
      <c r="B381" s="916"/>
      <c r="C381" s="925"/>
      <c r="D381" s="921"/>
      <c r="E381" s="921"/>
      <c r="F381" s="923"/>
      <c r="G381" s="87"/>
      <c r="H381" s="82"/>
      <c r="I381" s="921"/>
      <c r="J381" s="914"/>
      <c r="K381" s="914"/>
      <c r="L381" s="914"/>
      <c r="M381" s="914"/>
      <c r="N381" s="914"/>
      <c r="O381" s="914"/>
      <c r="P381" s="914"/>
      <c r="Q381" s="484"/>
    </row>
    <row r="382" spans="1:17" s="95" customFormat="1" ht="15.75" hidden="1" customHeight="1" outlineLevel="1">
      <c r="A382" s="484"/>
      <c r="B382" s="917"/>
      <c r="C382" s="926"/>
      <c r="D382" s="922"/>
      <c r="E382" s="922"/>
      <c r="F382" s="924"/>
      <c r="G382" s="92"/>
      <c r="H382" s="90"/>
      <c r="I382" s="922"/>
      <c r="J382" s="915"/>
      <c r="K382" s="915"/>
      <c r="L382" s="915"/>
      <c r="M382" s="915"/>
      <c r="N382" s="915"/>
      <c r="O382" s="915"/>
      <c r="P382" s="915"/>
      <c r="Q382" s="484"/>
    </row>
    <row r="383" spans="1:17" s="95" customFormat="1" ht="15.75" hidden="1" customHeight="1" outlineLevel="1">
      <c r="A383" s="484"/>
      <c r="B383" s="916">
        <v>124</v>
      </c>
      <c r="C383" s="925"/>
      <c r="D383" s="921"/>
      <c r="E383" s="921" t="s">
        <v>19</v>
      </c>
      <c r="F383" s="923" t="str">
        <f>VLOOKUP(E383,$S$14:$T$18,2,0)</f>
        <v>-</v>
      </c>
      <c r="G383" s="84"/>
      <c r="H383" s="82"/>
      <c r="I383" s="921"/>
      <c r="J383" s="913">
        <f t="shared" ref="J383" si="123">SUM(K383:O385)</f>
        <v>0</v>
      </c>
      <c r="K383" s="913"/>
      <c r="L383" s="913"/>
      <c r="M383" s="913"/>
      <c r="N383" s="913"/>
      <c r="O383" s="913"/>
      <c r="P383" s="913"/>
      <c r="Q383" s="484"/>
    </row>
    <row r="384" spans="1:17" s="95" customFormat="1" ht="15.75" hidden="1" customHeight="1" outlineLevel="1">
      <c r="A384" s="484"/>
      <c r="B384" s="916"/>
      <c r="C384" s="925"/>
      <c r="D384" s="921"/>
      <c r="E384" s="921"/>
      <c r="F384" s="923"/>
      <c r="G384" s="87"/>
      <c r="H384" s="82"/>
      <c r="I384" s="921"/>
      <c r="J384" s="914"/>
      <c r="K384" s="914"/>
      <c r="L384" s="914"/>
      <c r="M384" s="914"/>
      <c r="N384" s="914"/>
      <c r="O384" s="914"/>
      <c r="P384" s="914"/>
      <c r="Q384" s="484"/>
    </row>
    <row r="385" spans="1:17" s="95" customFormat="1" ht="15.75" hidden="1" customHeight="1" outlineLevel="1">
      <c r="A385" s="484"/>
      <c r="B385" s="917"/>
      <c r="C385" s="926"/>
      <c r="D385" s="922"/>
      <c r="E385" s="922"/>
      <c r="F385" s="924"/>
      <c r="G385" s="92"/>
      <c r="H385" s="90"/>
      <c r="I385" s="922"/>
      <c r="J385" s="915"/>
      <c r="K385" s="915"/>
      <c r="L385" s="915"/>
      <c r="M385" s="915"/>
      <c r="N385" s="915"/>
      <c r="O385" s="915"/>
      <c r="P385" s="915"/>
      <c r="Q385" s="484"/>
    </row>
    <row r="386" spans="1:17" s="95" customFormat="1" ht="15.75" hidden="1" customHeight="1" outlineLevel="1">
      <c r="A386" s="484"/>
      <c r="B386" s="916">
        <v>125</v>
      </c>
      <c r="C386" s="925"/>
      <c r="D386" s="921"/>
      <c r="E386" s="921" t="s">
        <v>19</v>
      </c>
      <c r="F386" s="923" t="str">
        <f>VLOOKUP(E386,$S$14:$T$18,2,0)</f>
        <v>-</v>
      </c>
      <c r="G386" s="84"/>
      <c r="H386" s="82"/>
      <c r="I386" s="921"/>
      <c r="J386" s="913">
        <f t="shared" ref="J386" si="124">SUM(K386:O388)</f>
        <v>0</v>
      </c>
      <c r="K386" s="913"/>
      <c r="L386" s="913"/>
      <c r="M386" s="913"/>
      <c r="N386" s="913"/>
      <c r="O386" s="913"/>
      <c r="P386" s="913"/>
      <c r="Q386" s="484"/>
    </row>
    <row r="387" spans="1:17" s="95" customFormat="1" ht="15.75" hidden="1" customHeight="1" outlineLevel="1">
      <c r="A387" s="484"/>
      <c r="B387" s="916"/>
      <c r="C387" s="925"/>
      <c r="D387" s="921"/>
      <c r="E387" s="921"/>
      <c r="F387" s="923"/>
      <c r="G387" s="87"/>
      <c r="H387" s="82"/>
      <c r="I387" s="921"/>
      <c r="J387" s="914"/>
      <c r="K387" s="914"/>
      <c r="L387" s="914"/>
      <c r="M387" s="914"/>
      <c r="N387" s="914"/>
      <c r="O387" s="914"/>
      <c r="P387" s="914"/>
      <c r="Q387" s="484"/>
    </row>
    <row r="388" spans="1:17" s="95" customFormat="1" ht="15.75" hidden="1" customHeight="1" outlineLevel="1">
      <c r="A388" s="484"/>
      <c r="B388" s="917"/>
      <c r="C388" s="926"/>
      <c r="D388" s="922"/>
      <c r="E388" s="922"/>
      <c r="F388" s="924"/>
      <c r="G388" s="92"/>
      <c r="H388" s="90"/>
      <c r="I388" s="922"/>
      <c r="J388" s="915"/>
      <c r="K388" s="915"/>
      <c r="L388" s="915"/>
      <c r="M388" s="915"/>
      <c r="N388" s="915"/>
      <c r="O388" s="915"/>
      <c r="P388" s="915"/>
      <c r="Q388" s="484"/>
    </row>
    <row r="389" spans="1:17" s="95" customFormat="1" ht="15.75" hidden="1" customHeight="1" outlineLevel="1">
      <c r="A389" s="484"/>
      <c r="B389" s="916">
        <v>126</v>
      </c>
      <c r="C389" s="925"/>
      <c r="D389" s="921"/>
      <c r="E389" s="921" t="s">
        <v>19</v>
      </c>
      <c r="F389" s="923" t="str">
        <f>VLOOKUP(E389,$S$14:$T$18,2,0)</f>
        <v>-</v>
      </c>
      <c r="G389" s="84"/>
      <c r="H389" s="82"/>
      <c r="I389" s="921"/>
      <c r="J389" s="913">
        <f t="shared" ref="J389" si="125">SUM(K389:O391)</f>
        <v>0</v>
      </c>
      <c r="K389" s="913"/>
      <c r="L389" s="913"/>
      <c r="M389" s="913"/>
      <c r="N389" s="913"/>
      <c r="O389" s="913"/>
      <c r="P389" s="913"/>
      <c r="Q389" s="484"/>
    </row>
    <row r="390" spans="1:17" s="95" customFormat="1" ht="15.75" hidden="1" customHeight="1" outlineLevel="1">
      <c r="A390" s="484"/>
      <c r="B390" s="916"/>
      <c r="C390" s="925"/>
      <c r="D390" s="921"/>
      <c r="E390" s="921"/>
      <c r="F390" s="923"/>
      <c r="G390" s="87"/>
      <c r="H390" s="82"/>
      <c r="I390" s="921"/>
      <c r="J390" s="914"/>
      <c r="K390" s="914"/>
      <c r="L390" s="914"/>
      <c r="M390" s="914"/>
      <c r="N390" s="914"/>
      <c r="O390" s="914"/>
      <c r="P390" s="914"/>
      <c r="Q390" s="484"/>
    </row>
    <row r="391" spans="1:17" s="95" customFormat="1" ht="15.75" hidden="1" customHeight="1" outlineLevel="1">
      <c r="A391" s="484"/>
      <c r="B391" s="917"/>
      <c r="C391" s="926"/>
      <c r="D391" s="922"/>
      <c r="E391" s="922"/>
      <c r="F391" s="924"/>
      <c r="G391" s="92"/>
      <c r="H391" s="90"/>
      <c r="I391" s="922"/>
      <c r="J391" s="915"/>
      <c r="K391" s="915"/>
      <c r="L391" s="915"/>
      <c r="M391" s="915"/>
      <c r="N391" s="915"/>
      <c r="O391" s="915"/>
      <c r="P391" s="915"/>
      <c r="Q391" s="484"/>
    </row>
    <row r="392" spans="1:17" s="95" customFormat="1" ht="15.75" hidden="1" customHeight="1" outlineLevel="1">
      <c r="A392" s="484"/>
      <c r="B392" s="916">
        <v>127</v>
      </c>
      <c r="C392" s="925"/>
      <c r="D392" s="921"/>
      <c r="E392" s="921" t="s">
        <v>19</v>
      </c>
      <c r="F392" s="923" t="str">
        <f>VLOOKUP(E392,$S$14:$T$18,2,0)</f>
        <v>-</v>
      </c>
      <c r="G392" s="84"/>
      <c r="H392" s="82"/>
      <c r="I392" s="921"/>
      <c r="J392" s="913">
        <f t="shared" ref="J392" si="126">SUM(K392:O394)</f>
        <v>0</v>
      </c>
      <c r="K392" s="913"/>
      <c r="L392" s="913"/>
      <c r="M392" s="913"/>
      <c r="N392" s="913"/>
      <c r="O392" s="913"/>
      <c r="P392" s="913"/>
      <c r="Q392" s="484"/>
    </row>
    <row r="393" spans="1:17" s="95" customFormat="1" ht="15.75" hidden="1" customHeight="1" outlineLevel="1">
      <c r="A393" s="484"/>
      <c r="B393" s="916"/>
      <c r="C393" s="925"/>
      <c r="D393" s="921"/>
      <c r="E393" s="921"/>
      <c r="F393" s="923"/>
      <c r="G393" s="87"/>
      <c r="H393" s="82"/>
      <c r="I393" s="921"/>
      <c r="J393" s="914"/>
      <c r="K393" s="914"/>
      <c r="L393" s="914"/>
      <c r="M393" s="914"/>
      <c r="N393" s="914"/>
      <c r="O393" s="914"/>
      <c r="P393" s="914"/>
      <c r="Q393" s="484"/>
    </row>
    <row r="394" spans="1:17" s="95" customFormat="1" ht="15.75" hidden="1" customHeight="1" outlineLevel="1">
      <c r="A394" s="484"/>
      <c r="B394" s="917"/>
      <c r="C394" s="926"/>
      <c r="D394" s="922"/>
      <c r="E394" s="922"/>
      <c r="F394" s="924"/>
      <c r="G394" s="92"/>
      <c r="H394" s="90"/>
      <c r="I394" s="922"/>
      <c r="J394" s="915"/>
      <c r="K394" s="915"/>
      <c r="L394" s="915"/>
      <c r="M394" s="915"/>
      <c r="N394" s="915"/>
      <c r="O394" s="915"/>
      <c r="P394" s="915"/>
      <c r="Q394" s="484"/>
    </row>
    <row r="395" spans="1:17" s="95" customFormat="1" ht="15.75" hidden="1" customHeight="1" outlineLevel="1">
      <c r="A395" s="484"/>
      <c r="B395" s="916">
        <v>128</v>
      </c>
      <c r="C395" s="925"/>
      <c r="D395" s="921"/>
      <c r="E395" s="921" t="s">
        <v>19</v>
      </c>
      <c r="F395" s="923" t="str">
        <f>VLOOKUP(E395,$S$14:$T$18,2,0)</f>
        <v>-</v>
      </c>
      <c r="G395" s="84"/>
      <c r="H395" s="82"/>
      <c r="I395" s="921"/>
      <c r="J395" s="913">
        <f t="shared" ref="J395" si="127">SUM(K395:O397)</f>
        <v>0</v>
      </c>
      <c r="K395" s="913"/>
      <c r="L395" s="913"/>
      <c r="M395" s="913"/>
      <c r="N395" s="913"/>
      <c r="O395" s="913"/>
      <c r="P395" s="913"/>
      <c r="Q395" s="484"/>
    </row>
    <row r="396" spans="1:17" s="95" customFormat="1" ht="15.75" hidden="1" customHeight="1" outlineLevel="1">
      <c r="A396" s="484"/>
      <c r="B396" s="916"/>
      <c r="C396" s="925"/>
      <c r="D396" s="921"/>
      <c r="E396" s="921"/>
      <c r="F396" s="923"/>
      <c r="G396" s="87"/>
      <c r="H396" s="82"/>
      <c r="I396" s="921"/>
      <c r="J396" s="914"/>
      <c r="K396" s="914"/>
      <c r="L396" s="914"/>
      <c r="M396" s="914"/>
      <c r="N396" s="914"/>
      <c r="O396" s="914"/>
      <c r="P396" s="914"/>
      <c r="Q396" s="484"/>
    </row>
    <row r="397" spans="1:17" s="95" customFormat="1" ht="15.75" hidden="1" customHeight="1" outlineLevel="1">
      <c r="A397" s="484"/>
      <c r="B397" s="917"/>
      <c r="C397" s="926"/>
      <c r="D397" s="922"/>
      <c r="E397" s="922"/>
      <c r="F397" s="924"/>
      <c r="G397" s="92"/>
      <c r="H397" s="90"/>
      <c r="I397" s="922"/>
      <c r="J397" s="915"/>
      <c r="K397" s="915"/>
      <c r="L397" s="915"/>
      <c r="M397" s="915"/>
      <c r="N397" s="915"/>
      <c r="O397" s="915"/>
      <c r="P397" s="915"/>
      <c r="Q397" s="484"/>
    </row>
    <row r="398" spans="1:17" s="95" customFormat="1" ht="15.75" hidden="1" customHeight="1" outlineLevel="1">
      <c r="A398" s="484"/>
      <c r="B398" s="916">
        <v>129</v>
      </c>
      <c r="C398" s="925"/>
      <c r="D398" s="921"/>
      <c r="E398" s="921" t="s">
        <v>19</v>
      </c>
      <c r="F398" s="923" t="str">
        <f>VLOOKUP(E398,$S$14:$T$18,2,0)</f>
        <v>-</v>
      </c>
      <c r="G398" s="84"/>
      <c r="H398" s="82"/>
      <c r="I398" s="921"/>
      <c r="J398" s="913">
        <f t="shared" ref="J398" si="128">SUM(K398:O400)</f>
        <v>0</v>
      </c>
      <c r="K398" s="913"/>
      <c r="L398" s="913"/>
      <c r="M398" s="913"/>
      <c r="N398" s="913"/>
      <c r="O398" s="913"/>
      <c r="P398" s="913"/>
      <c r="Q398" s="484"/>
    </row>
    <row r="399" spans="1:17" s="95" customFormat="1" ht="15.75" hidden="1" customHeight="1" outlineLevel="1">
      <c r="A399" s="484"/>
      <c r="B399" s="916"/>
      <c r="C399" s="925"/>
      <c r="D399" s="921"/>
      <c r="E399" s="921"/>
      <c r="F399" s="923"/>
      <c r="G399" s="87"/>
      <c r="H399" s="82"/>
      <c r="I399" s="921"/>
      <c r="J399" s="914"/>
      <c r="K399" s="914"/>
      <c r="L399" s="914"/>
      <c r="M399" s="914"/>
      <c r="N399" s="914"/>
      <c r="O399" s="914"/>
      <c r="P399" s="914"/>
      <c r="Q399" s="484"/>
    </row>
    <row r="400" spans="1:17" s="95" customFormat="1" ht="15.75" hidden="1" customHeight="1" outlineLevel="1">
      <c r="A400" s="484"/>
      <c r="B400" s="917"/>
      <c r="C400" s="926"/>
      <c r="D400" s="922"/>
      <c r="E400" s="922"/>
      <c r="F400" s="924"/>
      <c r="G400" s="92"/>
      <c r="H400" s="90"/>
      <c r="I400" s="922"/>
      <c r="J400" s="915"/>
      <c r="K400" s="915"/>
      <c r="L400" s="915"/>
      <c r="M400" s="915"/>
      <c r="N400" s="915"/>
      <c r="O400" s="915"/>
      <c r="P400" s="915"/>
      <c r="Q400" s="484"/>
    </row>
    <row r="401" spans="1:17" s="95" customFormat="1" ht="15.75" hidden="1" customHeight="1" outlineLevel="1">
      <c r="A401" s="484"/>
      <c r="B401" s="916">
        <v>130</v>
      </c>
      <c r="C401" s="925"/>
      <c r="D401" s="921"/>
      <c r="E401" s="921" t="s">
        <v>19</v>
      </c>
      <c r="F401" s="923" t="str">
        <f>VLOOKUP(E401,$S$14:$T$18,2,0)</f>
        <v>-</v>
      </c>
      <c r="G401" s="84"/>
      <c r="H401" s="82"/>
      <c r="I401" s="921"/>
      <c r="J401" s="913">
        <f t="shared" ref="J401" si="129">SUM(K401:O403)</f>
        <v>0</v>
      </c>
      <c r="K401" s="913"/>
      <c r="L401" s="913"/>
      <c r="M401" s="913"/>
      <c r="N401" s="913"/>
      <c r="O401" s="913"/>
      <c r="P401" s="913"/>
      <c r="Q401" s="484"/>
    </row>
    <row r="402" spans="1:17" s="95" customFormat="1" ht="15.75" hidden="1" customHeight="1" outlineLevel="1">
      <c r="A402" s="484"/>
      <c r="B402" s="916"/>
      <c r="C402" s="925"/>
      <c r="D402" s="921"/>
      <c r="E402" s="921"/>
      <c r="F402" s="923"/>
      <c r="G402" s="87"/>
      <c r="H402" s="82"/>
      <c r="I402" s="921"/>
      <c r="J402" s="914"/>
      <c r="K402" s="914"/>
      <c r="L402" s="914"/>
      <c r="M402" s="914"/>
      <c r="N402" s="914"/>
      <c r="O402" s="914"/>
      <c r="P402" s="914"/>
      <c r="Q402" s="484"/>
    </row>
    <row r="403" spans="1:17" s="95" customFormat="1" ht="15.75" hidden="1" customHeight="1" outlineLevel="1">
      <c r="A403" s="484"/>
      <c r="B403" s="917"/>
      <c r="C403" s="926"/>
      <c r="D403" s="922"/>
      <c r="E403" s="922"/>
      <c r="F403" s="924"/>
      <c r="G403" s="92"/>
      <c r="H403" s="90"/>
      <c r="I403" s="922"/>
      <c r="J403" s="915"/>
      <c r="K403" s="915"/>
      <c r="L403" s="915"/>
      <c r="M403" s="915"/>
      <c r="N403" s="915"/>
      <c r="O403" s="915"/>
      <c r="P403" s="915"/>
      <c r="Q403" s="484"/>
    </row>
    <row r="404" spans="1:17" s="95" customFormat="1" ht="15.75" hidden="1" customHeight="1" outlineLevel="1">
      <c r="A404" s="484"/>
      <c r="B404" s="916">
        <v>131</v>
      </c>
      <c r="C404" s="925"/>
      <c r="D404" s="921"/>
      <c r="E404" s="921" t="s">
        <v>19</v>
      </c>
      <c r="F404" s="923" t="str">
        <f>VLOOKUP(E404,$S$14:$T$18,2,0)</f>
        <v>-</v>
      </c>
      <c r="G404" s="84"/>
      <c r="H404" s="82"/>
      <c r="I404" s="921"/>
      <c r="J404" s="913">
        <f t="shared" ref="J404" si="130">SUM(K404:O406)</f>
        <v>0</v>
      </c>
      <c r="K404" s="913"/>
      <c r="L404" s="913"/>
      <c r="M404" s="913"/>
      <c r="N404" s="913"/>
      <c r="O404" s="913"/>
      <c r="P404" s="913"/>
      <c r="Q404" s="484"/>
    </row>
    <row r="405" spans="1:17" s="95" customFormat="1" ht="15.75" hidden="1" customHeight="1" outlineLevel="1">
      <c r="A405" s="484"/>
      <c r="B405" s="916"/>
      <c r="C405" s="925"/>
      <c r="D405" s="921"/>
      <c r="E405" s="921"/>
      <c r="F405" s="923"/>
      <c r="G405" s="87"/>
      <c r="H405" s="82"/>
      <c r="I405" s="921"/>
      <c r="J405" s="914"/>
      <c r="K405" s="914"/>
      <c r="L405" s="914"/>
      <c r="M405" s="914"/>
      <c r="N405" s="914"/>
      <c r="O405" s="914"/>
      <c r="P405" s="914"/>
      <c r="Q405" s="484"/>
    </row>
    <row r="406" spans="1:17" s="95" customFormat="1" ht="15.75" hidden="1" customHeight="1" outlineLevel="1">
      <c r="A406" s="484"/>
      <c r="B406" s="917"/>
      <c r="C406" s="926"/>
      <c r="D406" s="922"/>
      <c r="E406" s="922"/>
      <c r="F406" s="924"/>
      <c r="G406" s="92"/>
      <c r="H406" s="90"/>
      <c r="I406" s="922"/>
      <c r="J406" s="915"/>
      <c r="K406" s="915"/>
      <c r="L406" s="915"/>
      <c r="M406" s="915"/>
      <c r="N406" s="915"/>
      <c r="O406" s="915"/>
      <c r="P406" s="915"/>
      <c r="Q406" s="484"/>
    </row>
    <row r="407" spans="1:17" s="95" customFormat="1" ht="15.75" hidden="1" customHeight="1" outlineLevel="1">
      <c r="A407" s="484"/>
      <c r="B407" s="916">
        <v>132</v>
      </c>
      <c r="C407" s="925"/>
      <c r="D407" s="921"/>
      <c r="E407" s="921" t="s">
        <v>19</v>
      </c>
      <c r="F407" s="923" t="str">
        <f>VLOOKUP(E407,$S$14:$T$18,2,0)</f>
        <v>-</v>
      </c>
      <c r="G407" s="84"/>
      <c r="H407" s="82"/>
      <c r="I407" s="921"/>
      <c r="J407" s="913">
        <f t="shared" ref="J407" si="131">SUM(K407:O409)</f>
        <v>0</v>
      </c>
      <c r="K407" s="913"/>
      <c r="L407" s="913"/>
      <c r="M407" s="913"/>
      <c r="N407" s="913"/>
      <c r="O407" s="913"/>
      <c r="P407" s="913"/>
      <c r="Q407" s="484"/>
    </row>
    <row r="408" spans="1:17" s="95" customFormat="1" ht="15.75" hidden="1" customHeight="1" outlineLevel="1">
      <c r="A408" s="484"/>
      <c r="B408" s="916"/>
      <c r="C408" s="925"/>
      <c r="D408" s="921"/>
      <c r="E408" s="921"/>
      <c r="F408" s="923"/>
      <c r="G408" s="87"/>
      <c r="H408" s="82"/>
      <c r="I408" s="921"/>
      <c r="J408" s="914"/>
      <c r="K408" s="914"/>
      <c r="L408" s="914"/>
      <c r="M408" s="914"/>
      <c r="N408" s="914"/>
      <c r="O408" s="914"/>
      <c r="P408" s="914"/>
      <c r="Q408" s="484"/>
    </row>
    <row r="409" spans="1:17" s="95" customFormat="1" ht="15.75" hidden="1" customHeight="1" outlineLevel="1">
      <c r="A409" s="484"/>
      <c r="B409" s="917"/>
      <c r="C409" s="926"/>
      <c r="D409" s="922"/>
      <c r="E409" s="922"/>
      <c r="F409" s="924"/>
      <c r="G409" s="92"/>
      <c r="H409" s="90"/>
      <c r="I409" s="922"/>
      <c r="J409" s="915"/>
      <c r="K409" s="915"/>
      <c r="L409" s="915"/>
      <c r="M409" s="915"/>
      <c r="N409" s="915"/>
      <c r="O409" s="915"/>
      <c r="P409" s="915"/>
      <c r="Q409" s="484"/>
    </row>
    <row r="410" spans="1:17" s="95" customFormat="1" ht="15.75" hidden="1" customHeight="1" outlineLevel="1">
      <c r="A410" s="484"/>
      <c r="B410" s="916">
        <v>133</v>
      </c>
      <c r="C410" s="925"/>
      <c r="D410" s="921"/>
      <c r="E410" s="921" t="s">
        <v>19</v>
      </c>
      <c r="F410" s="923" t="str">
        <f>VLOOKUP(E410,$S$14:$T$18,2,0)</f>
        <v>-</v>
      </c>
      <c r="G410" s="84"/>
      <c r="H410" s="82"/>
      <c r="I410" s="921"/>
      <c r="J410" s="913">
        <f t="shared" ref="J410" si="132">SUM(K410:O412)</f>
        <v>0</v>
      </c>
      <c r="K410" s="913"/>
      <c r="L410" s="913"/>
      <c r="M410" s="913"/>
      <c r="N410" s="913"/>
      <c r="O410" s="913"/>
      <c r="P410" s="913"/>
      <c r="Q410" s="484"/>
    </row>
    <row r="411" spans="1:17" s="95" customFormat="1" ht="15.75" hidden="1" customHeight="1" outlineLevel="1">
      <c r="A411" s="484"/>
      <c r="B411" s="916"/>
      <c r="C411" s="925"/>
      <c r="D411" s="921"/>
      <c r="E411" s="921"/>
      <c r="F411" s="923"/>
      <c r="G411" s="87"/>
      <c r="H411" s="82"/>
      <c r="I411" s="921"/>
      <c r="J411" s="914"/>
      <c r="K411" s="914"/>
      <c r="L411" s="914"/>
      <c r="M411" s="914"/>
      <c r="N411" s="914"/>
      <c r="O411" s="914"/>
      <c r="P411" s="914"/>
      <c r="Q411" s="484"/>
    </row>
    <row r="412" spans="1:17" s="95" customFormat="1" ht="15.75" hidden="1" customHeight="1" outlineLevel="1">
      <c r="A412" s="484"/>
      <c r="B412" s="917"/>
      <c r="C412" s="926"/>
      <c r="D412" s="922"/>
      <c r="E412" s="922"/>
      <c r="F412" s="924"/>
      <c r="G412" s="92"/>
      <c r="H412" s="90"/>
      <c r="I412" s="922"/>
      <c r="J412" s="915"/>
      <c r="K412" s="915"/>
      <c r="L412" s="915"/>
      <c r="M412" s="915"/>
      <c r="N412" s="915"/>
      <c r="O412" s="915"/>
      <c r="P412" s="915"/>
      <c r="Q412" s="484"/>
    </row>
    <row r="413" spans="1:17" s="95" customFormat="1" ht="15.75" hidden="1" customHeight="1" outlineLevel="1">
      <c r="A413" s="484"/>
      <c r="B413" s="916">
        <v>134</v>
      </c>
      <c r="C413" s="925"/>
      <c r="D413" s="921"/>
      <c r="E413" s="921" t="s">
        <v>19</v>
      </c>
      <c r="F413" s="923" t="str">
        <f>VLOOKUP(E413,$S$14:$T$18,2,0)</f>
        <v>-</v>
      </c>
      <c r="G413" s="84"/>
      <c r="H413" s="82"/>
      <c r="I413" s="921"/>
      <c r="J413" s="913">
        <f t="shared" ref="J413" si="133">SUM(K413:O415)</f>
        <v>0</v>
      </c>
      <c r="K413" s="913"/>
      <c r="L413" s="913"/>
      <c r="M413" s="913"/>
      <c r="N413" s="913"/>
      <c r="O413" s="913"/>
      <c r="P413" s="913"/>
      <c r="Q413" s="484"/>
    </row>
    <row r="414" spans="1:17" s="95" customFormat="1" ht="15.75" hidden="1" customHeight="1" outlineLevel="1">
      <c r="A414" s="484"/>
      <c r="B414" s="916"/>
      <c r="C414" s="925"/>
      <c r="D414" s="921"/>
      <c r="E414" s="921"/>
      <c r="F414" s="923"/>
      <c r="G414" s="87"/>
      <c r="H414" s="82"/>
      <c r="I414" s="921"/>
      <c r="J414" s="914"/>
      <c r="K414" s="914"/>
      <c r="L414" s="914"/>
      <c r="M414" s="914"/>
      <c r="N414" s="914"/>
      <c r="O414" s="914"/>
      <c r="P414" s="914"/>
      <c r="Q414" s="484"/>
    </row>
    <row r="415" spans="1:17" s="95" customFormat="1" ht="15.75" hidden="1" customHeight="1" outlineLevel="1">
      <c r="A415" s="484"/>
      <c r="B415" s="917"/>
      <c r="C415" s="926"/>
      <c r="D415" s="922"/>
      <c r="E415" s="922"/>
      <c r="F415" s="924"/>
      <c r="G415" s="92"/>
      <c r="H415" s="90"/>
      <c r="I415" s="922"/>
      <c r="J415" s="915"/>
      <c r="K415" s="915"/>
      <c r="L415" s="915"/>
      <c r="M415" s="915"/>
      <c r="N415" s="915"/>
      <c r="O415" s="915"/>
      <c r="P415" s="915"/>
      <c r="Q415" s="484"/>
    </row>
    <row r="416" spans="1:17" s="95" customFormat="1" ht="15.75" hidden="1" customHeight="1" outlineLevel="1">
      <c r="A416" s="484"/>
      <c r="B416" s="916">
        <v>135</v>
      </c>
      <c r="C416" s="925"/>
      <c r="D416" s="921"/>
      <c r="E416" s="921" t="s">
        <v>19</v>
      </c>
      <c r="F416" s="923" t="str">
        <f>VLOOKUP(E416,$S$14:$T$18,2,0)</f>
        <v>-</v>
      </c>
      <c r="G416" s="84"/>
      <c r="H416" s="82"/>
      <c r="I416" s="921"/>
      <c r="J416" s="913">
        <f t="shared" ref="J416" si="134">SUM(K416:O418)</f>
        <v>0</v>
      </c>
      <c r="K416" s="913"/>
      <c r="L416" s="913"/>
      <c r="M416" s="913"/>
      <c r="N416" s="913"/>
      <c r="O416" s="913"/>
      <c r="P416" s="913"/>
      <c r="Q416" s="484"/>
    </row>
    <row r="417" spans="1:17" s="95" customFormat="1" ht="15.75" hidden="1" customHeight="1" outlineLevel="1">
      <c r="A417" s="484"/>
      <c r="B417" s="916"/>
      <c r="C417" s="925"/>
      <c r="D417" s="921"/>
      <c r="E417" s="921"/>
      <c r="F417" s="923"/>
      <c r="G417" s="87"/>
      <c r="H417" s="82"/>
      <c r="I417" s="921"/>
      <c r="J417" s="914"/>
      <c r="K417" s="914"/>
      <c r="L417" s="914"/>
      <c r="M417" s="914"/>
      <c r="N417" s="914"/>
      <c r="O417" s="914"/>
      <c r="P417" s="914"/>
      <c r="Q417" s="484"/>
    </row>
    <row r="418" spans="1:17" s="95" customFormat="1" ht="15.75" hidden="1" customHeight="1" outlineLevel="1">
      <c r="A418" s="484"/>
      <c r="B418" s="917"/>
      <c r="C418" s="926"/>
      <c r="D418" s="922"/>
      <c r="E418" s="922"/>
      <c r="F418" s="924"/>
      <c r="G418" s="92"/>
      <c r="H418" s="90"/>
      <c r="I418" s="922"/>
      <c r="J418" s="915"/>
      <c r="K418" s="915"/>
      <c r="L418" s="915"/>
      <c r="M418" s="915"/>
      <c r="N418" s="915"/>
      <c r="O418" s="915"/>
      <c r="P418" s="915"/>
      <c r="Q418" s="484"/>
    </row>
    <row r="419" spans="1:17" s="95" customFormat="1" ht="15.75" hidden="1" customHeight="1" outlineLevel="1">
      <c r="A419" s="484"/>
      <c r="B419" s="916">
        <v>136</v>
      </c>
      <c r="C419" s="925"/>
      <c r="D419" s="921"/>
      <c r="E419" s="921" t="s">
        <v>19</v>
      </c>
      <c r="F419" s="923" t="str">
        <f>VLOOKUP(E419,$S$14:$T$18,2,0)</f>
        <v>-</v>
      </c>
      <c r="G419" s="84"/>
      <c r="H419" s="82"/>
      <c r="I419" s="921"/>
      <c r="J419" s="913">
        <f t="shared" ref="J419" si="135">SUM(K419:O421)</f>
        <v>0</v>
      </c>
      <c r="K419" s="913"/>
      <c r="L419" s="913"/>
      <c r="M419" s="913"/>
      <c r="N419" s="913"/>
      <c r="O419" s="913"/>
      <c r="P419" s="913"/>
      <c r="Q419" s="484"/>
    </row>
    <row r="420" spans="1:17" s="95" customFormat="1" ht="15.75" hidden="1" customHeight="1" outlineLevel="1">
      <c r="A420" s="484"/>
      <c r="B420" s="916"/>
      <c r="C420" s="925"/>
      <c r="D420" s="921"/>
      <c r="E420" s="921"/>
      <c r="F420" s="923"/>
      <c r="G420" s="87"/>
      <c r="H420" s="82"/>
      <c r="I420" s="921"/>
      <c r="J420" s="914"/>
      <c r="K420" s="914"/>
      <c r="L420" s="914"/>
      <c r="M420" s="914"/>
      <c r="N420" s="914"/>
      <c r="O420" s="914"/>
      <c r="P420" s="914"/>
      <c r="Q420" s="484"/>
    </row>
    <row r="421" spans="1:17" s="95" customFormat="1" ht="15.75" hidden="1" customHeight="1" outlineLevel="1">
      <c r="A421" s="484"/>
      <c r="B421" s="917"/>
      <c r="C421" s="926"/>
      <c r="D421" s="922"/>
      <c r="E421" s="922"/>
      <c r="F421" s="924"/>
      <c r="G421" s="92"/>
      <c r="H421" s="90"/>
      <c r="I421" s="922"/>
      <c r="J421" s="915"/>
      <c r="K421" s="915"/>
      <c r="L421" s="915"/>
      <c r="M421" s="915"/>
      <c r="N421" s="915"/>
      <c r="O421" s="915"/>
      <c r="P421" s="915"/>
      <c r="Q421" s="484"/>
    </row>
    <row r="422" spans="1:17" s="95" customFormat="1" ht="15.75" hidden="1" customHeight="1" outlineLevel="1">
      <c r="A422" s="484"/>
      <c r="B422" s="916">
        <v>137</v>
      </c>
      <c r="C422" s="925"/>
      <c r="D422" s="921"/>
      <c r="E422" s="921" t="s">
        <v>19</v>
      </c>
      <c r="F422" s="923" t="str">
        <f>VLOOKUP(E422,$S$14:$T$18,2,0)</f>
        <v>-</v>
      </c>
      <c r="G422" s="84"/>
      <c r="H422" s="82"/>
      <c r="I422" s="921"/>
      <c r="J422" s="913">
        <f t="shared" ref="J422" si="136">SUM(K422:O424)</f>
        <v>0</v>
      </c>
      <c r="K422" s="913"/>
      <c r="L422" s="913"/>
      <c r="M422" s="913"/>
      <c r="N422" s="913"/>
      <c r="O422" s="913"/>
      <c r="P422" s="913"/>
      <c r="Q422" s="484"/>
    </row>
    <row r="423" spans="1:17" s="95" customFormat="1" ht="15.75" hidden="1" customHeight="1" outlineLevel="1">
      <c r="A423" s="484"/>
      <c r="B423" s="916"/>
      <c r="C423" s="925"/>
      <c r="D423" s="921"/>
      <c r="E423" s="921"/>
      <c r="F423" s="923"/>
      <c r="G423" s="87"/>
      <c r="H423" s="82"/>
      <c r="I423" s="921"/>
      <c r="J423" s="914"/>
      <c r="K423" s="914"/>
      <c r="L423" s="914"/>
      <c r="M423" s="914"/>
      <c r="N423" s="914"/>
      <c r="O423" s="914"/>
      <c r="P423" s="914"/>
      <c r="Q423" s="484"/>
    </row>
    <row r="424" spans="1:17" s="95" customFormat="1" ht="15.75" hidden="1" customHeight="1" outlineLevel="1">
      <c r="A424" s="484"/>
      <c r="B424" s="917"/>
      <c r="C424" s="926"/>
      <c r="D424" s="922"/>
      <c r="E424" s="922"/>
      <c r="F424" s="924"/>
      <c r="G424" s="92"/>
      <c r="H424" s="90"/>
      <c r="I424" s="922"/>
      <c r="J424" s="915"/>
      <c r="K424" s="915"/>
      <c r="L424" s="915"/>
      <c r="M424" s="915"/>
      <c r="N424" s="915"/>
      <c r="O424" s="915"/>
      <c r="P424" s="915"/>
      <c r="Q424" s="484"/>
    </row>
    <row r="425" spans="1:17" s="95" customFormat="1" ht="15.75" hidden="1" customHeight="1" outlineLevel="1">
      <c r="A425" s="484"/>
      <c r="B425" s="916">
        <v>138</v>
      </c>
      <c r="C425" s="925"/>
      <c r="D425" s="921"/>
      <c r="E425" s="921" t="s">
        <v>19</v>
      </c>
      <c r="F425" s="923" t="str">
        <f>VLOOKUP(E425,$S$14:$T$18,2,0)</f>
        <v>-</v>
      </c>
      <c r="G425" s="84"/>
      <c r="H425" s="82"/>
      <c r="I425" s="921"/>
      <c r="J425" s="913">
        <f t="shared" ref="J425" si="137">SUM(K425:O427)</f>
        <v>0</v>
      </c>
      <c r="K425" s="913"/>
      <c r="L425" s="913"/>
      <c r="M425" s="913"/>
      <c r="N425" s="913"/>
      <c r="O425" s="913"/>
      <c r="P425" s="913"/>
      <c r="Q425" s="484"/>
    </row>
    <row r="426" spans="1:17" s="95" customFormat="1" ht="15.75" hidden="1" customHeight="1" outlineLevel="1">
      <c r="A426" s="484"/>
      <c r="B426" s="916"/>
      <c r="C426" s="925"/>
      <c r="D426" s="921"/>
      <c r="E426" s="921"/>
      <c r="F426" s="923"/>
      <c r="G426" s="87"/>
      <c r="H426" s="82"/>
      <c r="I426" s="921"/>
      <c r="J426" s="914"/>
      <c r="K426" s="914"/>
      <c r="L426" s="914"/>
      <c r="M426" s="914"/>
      <c r="N426" s="914"/>
      <c r="O426" s="914"/>
      <c r="P426" s="914"/>
      <c r="Q426" s="484"/>
    </row>
    <row r="427" spans="1:17" s="95" customFormat="1" ht="15.75" hidden="1" customHeight="1" outlineLevel="1">
      <c r="A427" s="484"/>
      <c r="B427" s="917"/>
      <c r="C427" s="926"/>
      <c r="D427" s="922"/>
      <c r="E427" s="922"/>
      <c r="F427" s="924"/>
      <c r="G427" s="92"/>
      <c r="H427" s="90"/>
      <c r="I427" s="922"/>
      <c r="J427" s="915"/>
      <c r="K427" s="915"/>
      <c r="L427" s="915"/>
      <c r="M427" s="915"/>
      <c r="N427" s="915"/>
      <c r="O427" s="915"/>
      <c r="P427" s="915"/>
      <c r="Q427" s="484"/>
    </row>
    <row r="428" spans="1:17" s="95" customFormat="1" ht="15.75" hidden="1" customHeight="1" outlineLevel="1">
      <c r="A428" s="484"/>
      <c r="B428" s="916">
        <v>139</v>
      </c>
      <c r="C428" s="925"/>
      <c r="D428" s="921"/>
      <c r="E428" s="921" t="s">
        <v>19</v>
      </c>
      <c r="F428" s="923" t="str">
        <f>VLOOKUP(E428,$S$14:$T$18,2,0)</f>
        <v>-</v>
      </c>
      <c r="G428" s="84"/>
      <c r="H428" s="82"/>
      <c r="I428" s="921"/>
      <c r="J428" s="913">
        <f t="shared" ref="J428" si="138">SUM(K428:O430)</f>
        <v>0</v>
      </c>
      <c r="K428" s="913"/>
      <c r="L428" s="913"/>
      <c r="M428" s="913"/>
      <c r="N428" s="913"/>
      <c r="O428" s="913"/>
      <c r="P428" s="913"/>
      <c r="Q428" s="484"/>
    </row>
    <row r="429" spans="1:17" s="95" customFormat="1" ht="15.75" hidden="1" customHeight="1" outlineLevel="1">
      <c r="A429" s="484"/>
      <c r="B429" s="916"/>
      <c r="C429" s="925"/>
      <c r="D429" s="921"/>
      <c r="E429" s="921"/>
      <c r="F429" s="923"/>
      <c r="G429" s="87"/>
      <c r="H429" s="82"/>
      <c r="I429" s="921"/>
      <c r="J429" s="914"/>
      <c r="K429" s="914"/>
      <c r="L429" s="914"/>
      <c r="M429" s="914"/>
      <c r="N429" s="914"/>
      <c r="O429" s="914"/>
      <c r="P429" s="914"/>
      <c r="Q429" s="484"/>
    </row>
    <row r="430" spans="1:17" s="95" customFormat="1" ht="15.75" hidden="1" customHeight="1" outlineLevel="1">
      <c r="A430" s="484"/>
      <c r="B430" s="917"/>
      <c r="C430" s="926"/>
      <c r="D430" s="922"/>
      <c r="E430" s="922"/>
      <c r="F430" s="924"/>
      <c r="G430" s="92"/>
      <c r="H430" s="90"/>
      <c r="I430" s="922"/>
      <c r="J430" s="915"/>
      <c r="K430" s="915"/>
      <c r="L430" s="915"/>
      <c r="M430" s="915"/>
      <c r="N430" s="915"/>
      <c r="O430" s="915"/>
      <c r="P430" s="915"/>
      <c r="Q430" s="484"/>
    </row>
    <row r="431" spans="1:17" s="95" customFormat="1" ht="15.75" hidden="1" customHeight="1" outlineLevel="1">
      <c r="A431" s="484"/>
      <c r="B431" s="916">
        <v>140</v>
      </c>
      <c r="C431" s="925"/>
      <c r="D431" s="921"/>
      <c r="E431" s="921" t="s">
        <v>19</v>
      </c>
      <c r="F431" s="923" t="str">
        <f>VLOOKUP(E431,$S$14:$T$18,2,0)</f>
        <v>-</v>
      </c>
      <c r="G431" s="84"/>
      <c r="H431" s="82"/>
      <c r="I431" s="921"/>
      <c r="J431" s="913">
        <f t="shared" ref="J431" si="139">SUM(K431:O433)</f>
        <v>0</v>
      </c>
      <c r="K431" s="913"/>
      <c r="L431" s="913"/>
      <c r="M431" s="913"/>
      <c r="N431" s="913"/>
      <c r="O431" s="913"/>
      <c r="P431" s="913"/>
      <c r="Q431" s="484"/>
    </row>
    <row r="432" spans="1:17" s="95" customFormat="1" ht="15.75" hidden="1" customHeight="1" outlineLevel="1">
      <c r="A432" s="484"/>
      <c r="B432" s="916"/>
      <c r="C432" s="925"/>
      <c r="D432" s="921"/>
      <c r="E432" s="921"/>
      <c r="F432" s="923"/>
      <c r="G432" s="87"/>
      <c r="H432" s="82"/>
      <c r="I432" s="921"/>
      <c r="J432" s="914"/>
      <c r="K432" s="914"/>
      <c r="L432" s="914"/>
      <c r="M432" s="914"/>
      <c r="N432" s="914"/>
      <c r="O432" s="914"/>
      <c r="P432" s="914"/>
      <c r="Q432" s="484"/>
    </row>
    <row r="433" spans="1:17" s="95" customFormat="1" ht="15.75" hidden="1" customHeight="1" outlineLevel="1">
      <c r="A433" s="484"/>
      <c r="B433" s="917"/>
      <c r="C433" s="926"/>
      <c r="D433" s="922"/>
      <c r="E433" s="922"/>
      <c r="F433" s="924"/>
      <c r="G433" s="92"/>
      <c r="H433" s="90"/>
      <c r="I433" s="922"/>
      <c r="J433" s="915"/>
      <c r="K433" s="915"/>
      <c r="L433" s="915"/>
      <c r="M433" s="915"/>
      <c r="N433" s="915"/>
      <c r="O433" s="915"/>
      <c r="P433" s="915"/>
      <c r="Q433" s="484"/>
    </row>
    <row r="434" spans="1:17" s="95" customFormat="1" ht="15.75" hidden="1" customHeight="1" outlineLevel="1">
      <c r="A434" s="484"/>
      <c r="B434" s="916">
        <v>141</v>
      </c>
      <c r="C434" s="925"/>
      <c r="D434" s="921"/>
      <c r="E434" s="921" t="s">
        <v>19</v>
      </c>
      <c r="F434" s="923" t="str">
        <f>VLOOKUP(E434,$S$14:$T$18,2,0)</f>
        <v>-</v>
      </c>
      <c r="G434" s="84"/>
      <c r="H434" s="82"/>
      <c r="I434" s="921"/>
      <c r="J434" s="913">
        <f t="shared" ref="J434" si="140">SUM(K434:O436)</f>
        <v>0</v>
      </c>
      <c r="K434" s="913"/>
      <c r="L434" s="913"/>
      <c r="M434" s="913"/>
      <c r="N434" s="913"/>
      <c r="O434" s="913"/>
      <c r="P434" s="913"/>
      <c r="Q434" s="484"/>
    </row>
    <row r="435" spans="1:17" s="95" customFormat="1" ht="15.75" hidden="1" customHeight="1" outlineLevel="1">
      <c r="A435" s="484"/>
      <c r="B435" s="916"/>
      <c r="C435" s="925"/>
      <c r="D435" s="921"/>
      <c r="E435" s="921"/>
      <c r="F435" s="923"/>
      <c r="G435" s="87"/>
      <c r="H435" s="82"/>
      <c r="I435" s="921"/>
      <c r="J435" s="914"/>
      <c r="K435" s="914"/>
      <c r="L435" s="914"/>
      <c r="M435" s="914"/>
      <c r="N435" s="914"/>
      <c r="O435" s="914"/>
      <c r="P435" s="914"/>
      <c r="Q435" s="484"/>
    </row>
    <row r="436" spans="1:17" s="95" customFormat="1" ht="15.75" hidden="1" customHeight="1" outlineLevel="1">
      <c r="A436" s="484"/>
      <c r="B436" s="917"/>
      <c r="C436" s="926"/>
      <c r="D436" s="922"/>
      <c r="E436" s="922"/>
      <c r="F436" s="924"/>
      <c r="G436" s="92"/>
      <c r="H436" s="90"/>
      <c r="I436" s="922"/>
      <c r="J436" s="915"/>
      <c r="K436" s="915"/>
      <c r="L436" s="915"/>
      <c r="M436" s="915"/>
      <c r="N436" s="915"/>
      <c r="O436" s="915"/>
      <c r="P436" s="915"/>
      <c r="Q436" s="484"/>
    </row>
    <row r="437" spans="1:17" s="95" customFormat="1" ht="15.75" hidden="1" customHeight="1" outlineLevel="1">
      <c r="A437" s="484"/>
      <c r="B437" s="916">
        <v>142</v>
      </c>
      <c r="C437" s="925"/>
      <c r="D437" s="921"/>
      <c r="E437" s="921" t="s">
        <v>19</v>
      </c>
      <c r="F437" s="923" t="str">
        <f>VLOOKUP(E437,$S$14:$T$18,2,0)</f>
        <v>-</v>
      </c>
      <c r="G437" s="84"/>
      <c r="H437" s="82"/>
      <c r="I437" s="921"/>
      <c r="J437" s="913">
        <f t="shared" ref="J437" si="141">SUM(K437:O439)</f>
        <v>0</v>
      </c>
      <c r="K437" s="913"/>
      <c r="L437" s="913"/>
      <c r="M437" s="913"/>
      <c r="N437" s="913"/>
      <c r="O437" s="913"/>
      <c r="P437" s="913"/>
      <c r="Q437" s="484"/>
    </row>
    <row r="438" spans="1:17" s="95" customFormat="1" ht="15.75" hidden="1" customHeight="1" outlineLevel="1">
      <c r="A438" s="484"/>
      <c r="B438" s="916"/>
      <c r="C438" s="925"/>
      <c r="D438" s="921"/>
      <c r="E438" s="921"/>
      <c r="F438" s="923"/>
      <c r="G438" s="87"/>
      <c r="H438" s="82"/>
      <c r="I438" s="921"/>
      <c r="J438" s="914"/>
      <c r="K438" s="914"/>
      <c r="L438" s="914"/>
      <c r="M438" s="914"/>
      <c r="N438" s="914"/>
      <c r="O438" s="914"/>
      <c r="P438" s="914"/>
      <c r="Q438" s="484"/>
    </row>
    <row r="439" spans="1:17" s="95" customFormat="1" ht="15.75" hidden="1" customHeight="1" outlineLevel="1">
      <c r="A439" s="484"/>
      <c r="B439" s="917"/>
      <c r="C439" s="926"/>
      <c r="D439" s="922"/>
      <c r="E439" s="922"/>
      <c r="F439" s="924"/>
      <c r="G439" s="92"/>
      <c r="H439" s="90"/>
      <c r="I439" s="922"/>
      <c r="J439" s="915"/>
      <c r="K439" s="915"/>
      <c r="L439" s="915"/>
      <c r="M439" s="915"/>
      <c r="N439" s="915"/>
      <c r="O439" s="915"/>
      <c r="P439" s="915"/>
      <c r="Q439" s="484"/>
    </row>
    <row r="440" spans="1:17" s="95" customFormat="1" ht="15.75" hidden="1" customHeight="1" outlineLevel="1">
      <c r="A440" s="484"/>
      <c r="B440" s="916">
        <v>143</v>
      </c>
      <c r="C440" s="925"/>
      <c r="D440" s="921"/>
      <c r="E440" s="921" t="s">
        <v>19</v>
      </c>
      <c r="F440" s="923" t="str">
        <f>VLOOKUP(E440,$S$14:$T$18,2,0)</f>
        <v>-</v>
      </c>
      <c r="G440" s="84"/>
      <c r="H440" s="82"/>
      <c r="I440" s="921"/>
      <c r="J440" s="913">
        <f t="shared" ref="J440" si="142">SUM(K440:O442)</f>
        <v>0</v>
      </c>
      <c r="K440" s="913"/>
      <c r="L440" s="913"/>
      <c r="M440" s="913"/>
      <c r="N440" s="913"/>
      <c r="O440" s="913"/>
      <c r="P440" s="913"/>
      <c r="Q440" s="484"/>
    </row>
    <row r="441" spans="1:17" s="95" customFormat="1" ht="15.75" hidden="1" customHeight="1" outlineLevel="1">
      <c r="A441" s="484"/>
      <c r="B441" s="916"/>
      <c r="C441" s="925"/>
      <c r="D441" s="921"/>
      <c r="E441" s="921"/>
      <c r="F441" s="923"/>
      <c r="G441" s="87"/>
      <c r="H441" s="82"/>
      <c r="I441" s="921"/>
      <c r="J441" s="914"/>
      <c r="K441" s="914"/>
      <c r="L441" s="914"/>
      <c r="M441" s="914"/>
      <c r="N441" s="914"/>
      <c r="O441" s="914"/>
      <c r="P441" s="914"/>
      <c r="Q441" s="484"/>
    </row>
    <row r="442" spans="1:17" s="95" customFormat="1" ht="15.75" hidden="1" customHeight="1" outlineLevel="1">
      <c r="A442" s="484"/>
      <c r="B442" s="917"/>
      <c r="C442" s="926"/>
      <c r="D442" s="922"/>
      <c r="E442" s="922"/>
      <c r="F442" s="924"/>
      <c r="G442" s="92"/>
      <c r="H442" s="90"/>
      <c r="I442" s="922"/>
      <c r="J442" s="915"/>
      <c r="K442" s="915"/>
      <c r="L442" s="915"/>
      <c r="M442" s="915"/>
      <c r="N442" s="915"/>
      <c r="O442" s="915"/>
      <c r="P442" s="915"/>
      <c r="Q442" s="484"/>
    </row>
    <row r="443" spans="1:17" s="95" customFormat="1" ht="15.75" hidden="1" customHeight="1" outlineLevel="1">
      <c r="A443" s="484"/>
      <c r="B443" s="916">
        <v>144</v>
      </c>
      <c r="C443" s="925"/>
      <c r="D443" s="921"/>
      <c r="E443" s="921" t="s">
        <v>19</v>
      </c>
      <c r="F443" s="923" t="str">
        <f>VLOOKUP(E443,$S$14:$T$18,2,0)</f>
        <v>-</v>
      </c>
      <c r="G443" s="84"/>
      <c r="H443" s="82"/>
      <c r="I443" s="921"/>
      <c r="J443" s="913">
        <f t="shared" ref="J443" si="143">SUM(K443:O445)</f>
        <v>0</v>
      </c>
      <c r="K443" s="913"/>
      <c r="L443" s="913"/>
      <c r="M443" s="913"/>
      <c r="N443" s="913"/>
      <c r="O443" s="913"/>
      <c r="P443" s="913"/>
      <c r="Q443" s="484"/>
    </row>
    <row r="444" spans="1:17" s="95" customFormat="1" ht="15.75" hidden="1" customHeight="1" outlineLevel="1">
      <c r="A444" s="484"/>
      <c r="B444" s="916"/>
      <c r="C444" s="925"/>
      <c r="D444" s="921"/>
      <c r="E444" s="921"/>
      <c r="F444" s="923"/>
      <c r="G444" s="87"/>
      <c r="H444" s="82"/>
      <c r="I444" s="921"/>
      <c r="J444" s="914"/>
      <c r="K444" s="914"/>
      <c r="L444" s="914"/>
      <c r="M444" s="914"/>
      <c r="N444" s="914"/>
      <c r="O444" s="914"/>
      <c r="P444" s="914"/>
      <c r="Q444" s="484"/>
    </row>
    <row r="445" spans="1:17" s="95" customFormat="1" ht="15.75" hidden="1" customHeight="1" outlineLevel="1">
      <c r="A445" s="484"/>
      <c r="B445" s="917"/>
      <c r="C445" s="926"/>
      <c r="D445" s="922"/>
      <c r="E445" s="922"/>
      <c r="F445" s="924"/>
      <c r="G445" s="92"/>
      <c r="H445" s="90"/>
      <c r="I445" s="922"/>
      <c r="J445" s="915"/>
      <c r="K445" s="915"/>
      <c r="L445" s="915"/>
      <c r="M445" s="915"/>
      <c r="N445" s="915"/>
      <c r="O445" s="915"/>
      <c r="P445" s="915"/>
      <c r="Q445" s="484"/>
    </row>
    <row r="446" spans="1:17" s="95" customFormat="1" ht="15.75" hidden="1" customHeight="1" outlineLevel="1">
      <c r="A446" s="484"/>
      <c r="B446" s="916">
        <v>145</v>
      </c>
      <c r="C446" s="925"/>
      <c r="D446" s="921"/>
      <c r="E446" s="921" t="s">
        <v>19</v>
      </c>
      <c r="F446" s="923" t="str">
        <f>VLOOKUP(E446,$S$14:$T$18,2,0)</f>
        <v>-</v>
      </c>
      <c r="G446" s="84"/>
      <c r="H446" s="82"/>
      <c r="I446" s="921"/>
      <c r="J446" s="913">
        <f t="shared" ref="J446" si="144">SUM(K446:O448)</f>
        <v>0</v>
      </c>
      <c r="K446" s="913"/>
      <c r="L446" s="913"/>
      <c r="M446" s="913"/>
      <c r="N446" s="913"/>
      <c r="O446" s="913"/>
      <c r="P446" s="913"/>
      <c r="Q446" s="484"/>
    </row>
    <row r="447" spans="1:17" s="95" customFormat="1" ht="15.75" hidden="1" customHeight="1" outlineLevel="1">
      <c r="A447" s="484"/>
      <c r="B447" s="916"/>
      <c r="C447" s="925"/>
      <c r="D447" s="921"/>
      <c r="E447" s="921"/>
      <c r="F447" s="923"/>
      <c r="G447" s="87"/>
      <c r="H447" s="82"/>
      <c r="I447" s="921"/>
      <c r="J447" s="914"/>
      <c r="K447" s="914"/>
      <c r="L447" s="914"/>
      <c r="M447" s="914"/>
      <c r="N447" s="914"/>
      <c r="O447" s="914"/>
      <c r="P447" s="914"/>
      <c r="Q447" s="484"/>
    </row>
    <row r="448" spans="1:17" s="95" customFormat="1" ht="15.75" hidden="1" customHeight="1" outlineLevel="1">
      <c r="A448" s="484"/>
      <c r="B448" s="917"/>
      <c r="C448" s="926"/>
      <c r="D448" s="922"/>
      <c r="E448" s="922"/>
      <c r="F448" s="924"/>
      <c r="G448" s="92"/>
      <c r="H448" s="90"/>
      <c r="I448" s="922"/>
      <c r="J448" s="915"/>
      <c r="K448" s="915"/>
      <c r="L448" s="915"/>
      <c r="M448" s="915"/>
      <c r="N448" s="915"/>
      <c r="O448" s="915"/>
      <c r="P448" s="915"/>
      <c r="Q448" s="484"/>
    </row>
    <row r="449" spans="1:17" s="95" customFormat="1" ht="15.75" hidden="1" customHeight="1" outlineLevel="1">
      <c r="A449" s="484"/>
      <c r="B449" s="916">
        <v>146</v>
      </c>
      <c r="C449" s="925"/>
      <c r="D449" s="921"/>
      <c r="E449" s="921" t="s">
        <v>19</v>
      </c>
      <c r="F449" s="923" t="str">
        <f>VLOOKUP(E449,$S$14:$T$18,2,0)</f>
        <v>-</v>
      </c>
      <c r="G449" s="84"/>
      <c r="H449" s="82"/>
      <c r="I449" s="921"/>
      <c r="J449" s="913">
        <f t="shared" ref="J449" si="145">SUM(K449:O451)</f>
        <v>0</v>
      </c>
      <c r="K449" s="913"/>
      <c r="L449" s="913"/>
      <c r="M449" s="913"/>
      <c r="N449" s="913"/>
      <c r="O449" s="913"/>
      <c r="P449" s="913"/>
      <c r="Q449" s="484"/>
    </row>
    <row r="450" spans="1:17" s="95" customFormat="1" ht="15.75" hidden="1" customHeight="1" outlineLevel="1">
      <c r="A450" s="484"/>
      <c r="B450" s="916"/>
      <c r="C450" s="925"/>
      <c r="D450" s="921"/>
      <c r="E450" s="921"/>
      <c r="F450" s="923"/>
      <c r="G450" s="87"/>
      <c r="H450" s="82"/>
      <c r="I450" s="921"/>
      <c r="J450" s="914"/>
      <c r="K450" s="914"/>
      <c r="L450" s="914"/>
      <c r="M450" s="914"/>
      <c r="N450" s="914"/>
      <c r="O450" s="914"/>
      <c r="P450" s="914"/>
      <c r="Q450" s="484"/>
    </row>
    <row r="451" spans="1:17" s="95" customFormat="1" ht="15.75" hidden="1" customHeight="1" outlineLevel="1">
      <c r="A451" s="484"/>
      <c r="B451" s="917"/>
      <c r="C451" s="926"/>
      <c r="D451" s="922"/>
      <c r="E451" s="922"/>
      <c r="F451" s="924"/>
      <c r="G451" s="92"/>
      <c r="H451" s="90"/>
      <c r="I451" s="922"/>
      <c r="J451" s="915"/>
      <c r="K451" s="915"/>
      <c r="L451" s="915"/>
      <c r="M451" s="915"/>
      <c r="N451" s="915"/>
      <c r="O451" s="915"/>
      <c r="P451" s="915"/>
      <c r="Q451" s="484"/>
    </row>
    <row r="452" spans="1:17" s="95" customFormat="1" ht="15.75" hidden="1" customHeight="1" outlineLevel="1">
      <c r="A452" s="484"/>
      <c r="B452" s="916">
        <v>147</v>
      </c>
      <c r="C452" s="925"/>
      <c r="D452" s="921"/>
      <c r="E452" s="921" t="s">
        <v>19</v>
      </c>
      <c r="F452" s="923" t="str">
        <f>VLOOKUP(E452,$S$14:$T$18,2,0)</f>
        <v>-</v>
      </c>
      <c r="G452" s="84"/>
      <c r="H452" s="82"/>
      <c r="I452" s="921"/>
      <c r="J452" s="913">
        <f t="shared" ref="J452" si="146">SUM(K452:O454)</f>
        <v>0</v>
      </c>
      <c r="K452" s="913"/>
      <c r="L452" s="913"/>
      <c r="M452" s="913"/>
      <c r="N452" s="913"/>
      <c r="O452" s="913"/>
      <c r="P452" s="913"/>
      <c r="Q452" s="484"/>
    </row>
    <row r="453" spans="1:17" s="95" customFormat="1" ht="15.75" hidden="1" customHeight="1" outlineLevel="1">
      <c r="A453" s="484"/>
      <c r="B453" s="916"/>
      <c r="C453" s="925"/>
      <c r="D453" s="921"/>
      <c r="E453" s="921"/>
      <c r="F453" s="923"/>
      <c r="G453" s="87"/>
      <c r="H453" s="82"/>
      <c r="I453" s="921"/>
      <c r="J453" s="914"/>
      <c r="K453" s="914"/>
      <c r="L453" s="914"/>
      <c r="M453" s="914"/>
      <c r="N453" s="914"/>
      <c r="O453" s="914"/>
      <c r="P453" s="914"/>
      <c r="Q453" s="484"/>
    </row>
    <row r="454" spans="1:17" s="95" customFormat="1" ht="15.75" hidden="1" customHeight="1" outlineLevel="1">
      <c r="A454" s="484"/>
      <c r="B454" s="917"/>
      <c r="C454" s="926"/>
      <c r="D454" s="922"/>
      <c r="E454" s="922"/>
      <c r="F454" s="924"/>
      <c r="G454" s="92"/>
      <c r="H454" s="90"/>
      <c r="I454" s="922"/>
      <c r="J454" s="915"/>
      <c r="K454" s="915"/>
      <c r="L454" s="915"/>
      <c r="M454" s="915"/>
      <c r="N454" s="915"/>
      <c r="O454" s="915"/>
      <c r="P454" s="915"/>
      <c r="Q454" s="484"/>
    </row>
    <row r="455" spans="1:17" s="95" customFormat="1" ht="15.75" hidden="1" customHeight="1" outlineLevel="1">
      <c r="A455" s="484"/>
      <c r="B455" s="916">
        <v>148</v>
      </c>
      <c r="C455" s="925"/>
      <c r="D455" s="921"/>
      <c r="E455" s="921" t="s">
        <v>19</v>
      </c>
      <c r="F455" s="923" t="str">
        <f>VLOOKUP(E455,$S$14:$T$18,2,0)</f>
        <v>-</v>
      </c>
      <c r="G455" s="84"/>
      <c r="H455" s="82"/>
      <c r="I455" s="921"/>
      <c r="J455" s="913">
        <f t="shared" ref="J455" si="147">SUM(K455:O457)</f>
        <v>0</v>
      </c>
      <c r="K455" s="913"/>
      <c r="L455" s="913"/>
      <c r="M455" s="913"/>
      <c r="N455" s="913"/>
      <c r="O455" s="913"/>
      <c r="P455" s="913"/>
      <c r="Q455" s="484"/>
    </row>
    <row r="456" spans="1:17" s="95" customFormat="1" ht="15.75" hidden="1" customHeight="1" outlineLevel="1">
      <c r="A456" s="484"/>
      <c r="B456" s="916"/>
      <c r="C456" s="925"/>
      <c r="D456" s="921"/>
      <c r="E456" s="921"/>
      <c r="F456" s="923"/>
      <c r="G456" s="87"/>
      <c r="H456" s="82"/>
      <c r="I456" s="921"/>
      <c r="J456" s="914"/>
      <c r="K456" s="914"/>
      <c r="L456" s="914"/>
      <c r="M456" s="914"/>
      <c r="N456" s="914"/>
      <c r="O456" s="914"/>
      <c r="P456" s="914"/>
      <c r="Q456" s="484"/>
    </row>
    <row r="457" spans="1:17" s="95" customFormat="1" ht="15.75" hidden="1" customHeight="1" outlineLevel="1">
      <c r="A457" s="484"/>
      <c r="B457" s="917"/>
      <c r="C457" s="926"/>
      <c r="D457" s="922"/>
      <c r="E457" s="922"/>
      <c r="F457" s="924"/>
      <c r="G457" s="92"/>
      <c r="H457" s="90"/>
      <c r="I457" s="922"/>
      <c r="J457" s="915"/>
      <c r="K457" s="915"/>
      <c r="L457" s="915"/>
      <c r="M457" s="915"/>
      <c r="N457" s="915"/>
      <c r="O457" s="915"/>
      <c r="P457" s="915"/>
      <c r="Q457" s="484"/>
    </row>
    <row r="458" spans="1:17" s="95" customFormat="1" ht="15.75" hidden="1" customHeight="1" outlineLevel="1">
      <c r="A458" s="484"/>
      <c r="B458" s="916">
        <v>149</v>
      </c>
      <c r="C458" s="925"/>
      <c r="D458" s="921"/>
      <c r="E458" s="921" t="s">
        <v>19</v>
      </c>
      <c r="F458" s="923" t="str">
        <f>VLOOKUP(E458,$S$14:$T$18,2,0)</f>
        <v>-</v>
      </c>
      <c r="G458" s="84"/>
      <c r="H458" s="82"/>
      <c r="I458" s="921"/>
      <c r="J458" s="913">
        <f t="shared" ref="J458" si="148">SUM(K458:O460)</f>
        <v>0</v>
      </c>
      <c r="K458" s="913"/>
      <c r="L458" s="913"/>
      <c r="M458" s="913"/>
      <c r="N458" s="913"/>
      <c r="O458" s="913"/>
      <c r="P458" s="913"/>
      <c r="Q458" s="484"/>
    </row>
    <row r="459" spans="1:17" s="95" customFormat="1" ht="15.75" hidden="1" customHeight="1" outlineLevel="1">
      <c r="A459" s="484"/>
      <c r="B459" s="916"/>
      <c r="C459" s="925"/>
      <c r="D459" s="921"/>
      <c r="E459" s="921"/>
      <c r="F459" s="923"/>
      <c r="G459" s="87"/>
      <c r="H459" s="82"/>
      <c r="I459" s="921"/>
      <c r="J459" s="914"/>
      <c r="K459" s="914"/>
      <c r="L459" s="914"/>
      <c r="M459" s="914"/>
      <c r="N459" s="914"/>
      <c r="O459" s="914"/>
      <c r="P459" s="914"/>
      <c r="Q459" s="484"/>
    </row>
    <row r="460" spans="1:17" s="95" customFormat="1" ht="15.75" hidden="1" customHeight="1" outlineLevel="1">
      <c r="A460" s="484"/>
      <c r="B460" s="917"/>
      <c r="C460" s="926"/>
      <c r="D460" s="922"/>
      <c r="E460" s="922"/>
      <c r="F460" s="924"/>
      <c r="G460" s="92"/>
      <c r="H460" s="90"/>
      <c r="I460" s="922"/>
      <c r="J460" s="915"/>
      <c r="K460" s="915"/>
      <c r="L460" s="915"/>
      <c r="M460" s="915"/>
      <c r="N460" s="915"/>
      <c r="O460" s="915"/>
      <c r="P460" s="915"/>
      <c r="Q460" s="484"/>
    </row>
    <row r="461" spans="1:17" s="95" customFormat="1" ht="15.75" hidden="1" customHeight="1" outlineLevel="1">
      <c r="A461" s="484"/>
      <c r="B461" s="916">
        <v>150</v>
      </c>
      <c r="C461" s="925"/>
      <c r="D461" s="921"/>
      <c r="E461" s="921" t="s">
        <v>19</v>
      </c>
      <c r="F461" s="923" t="str">
        <f>VLOOKUP(E461,$S$14:$T$18,2,0)</f>
        <v>-</v>
      </c>
      <c r="G461" s="84"/>
      <c r="H461" s="82"/>
      <c r="I461" s="921"/>
      <c r="J461" s="913">
        <f t="shared" ref="J461" si="149">SUM(K461:O463)</f>
        <v>0</v>
      </c>
      <c r="K461" s="913"/>
      <c r="L461" s="913"/>
      <c r="M461" s="913"/>
      <c r="N461" s="913"/>
      <c r="O461" s="913"/>
      <c r="P461" s="913"/>
      <c r="Q461" s="484"/>
    </row>
    <row r="462" spans="1:17" s="95" customFormat="1" ht="15.75" hidden="1" customHeight="1" outlineLevel="1">
      <c r="A462" s="484"/>
      <c r="B462" s="916"/>
      <c r="C462" s="925"/>
      <c r="D462" s="921"/>
      <c r="E462" s="921"/>
      <c r="F462" s="923"/>
      <c r="G462" s="87"/>
      <c r="H462" s="82"/>
      <c r="I462" s="921"/>
      <c r="J462" s="914"/>
      <c r="K462" s="914"/>
      <c r="L462" s="914"/>
      <c r="M462" s="914"/>
      <c r="N462" s="914"/>
      <c r="O462" s="914"/>
      <c r="P462" s="914"/>
      <c r="Q462" s="484"/>
    </row>
    <row r="463" spans="1:17" s="95" customFormat="1" ht="15.75" hidden="1" customHeight="1" outlineLevel="1">
      <c r="A463" s="484"/>
      <c r="B463" s="917"/>
      <c r="C463" s="926"/>
      <c r="D463" s="922"/>
      <c r="E463" s="922"/>
      <c r="F463" s="924"/>
      <c r="G463" s="92"/>
      <c r="H463" s="90"/>
      <c r="I463" s="922"/>
      <c r="J463" s="915"/>
      <c r="K463" s="915"/>
      <c r="L463" s="915"/>
      <c r="M463" s="915"/>
      <c r="N463" s="915"/>
      <c r="O463" s="915"/>
      <c r="P463" s="915"/>
      <c r="Q463" s="484"/>
    </row>
    <row r="464" spans="1:17" s="95" customFormat="1" ht="15.75" hidden="1" customHeight="1" outlineLevel="1">
      <c r="A464" s="484"/>
      <c r="B464" s="916">
        <v>151</v>
      </c>
      <c r="C464" s="925"/>
      <c r="D464" s="921"/>
      <c r="E464" s="921" t="s">
        <v>19</v>
      </c>
      <c r="F464" s="923" t="str">
        <f>VLOOKUP(E464,$S$14:$T$18,2,0)</f>
        <v>-</v>
      </c>
      <c r="G464" s="84"/>
      <c r="H464" s="82"/>
      <c r="I464" s="921"/>
      <c r="J464" s="913">
        <f t="shared" ref="J464" si="150">SUM(K464:O466)</f>
        <v>0</v>
      </c>
      <c r="K464" s="913"/>
      <c r="L464" s="913"/>
      <c r="M464" s="913"/>
      <c r="N464" s="913"/>
      <c r="O464" s="913"/>
      <c r="P464" s="913"/>
      <c r="Q464" s="484"/>
    </row>
    <row r="465" spans="1:17" s="95" customFormat="1" ht="15.75" hidden="1" customHeight="1" outlineLevel="1">
      <c r="A465" s="484"/>
      <c r="B465" s="916"/>
      <c r="C465" s="925"/>
      <c r="D465" s="921"/>
      <c r="E465" s="921"/>
      <c r="F465" s="923"/>
      <c r="G465" s="87"/>
      <c r="H465" s="82"/>
      <c r="I465" s="921"/>
      <c r="J465" s="914"/>
      <c r="K465" s="914"/>
      <c r="L465" s="914"/>
      <c r="M465" s="914"/>
      <c r="N465" s="914"/>
      <c r="O465" s="914"/>
      <c r="P465" s="914"/>
      <c r="Q465" s="484"/>
    </row>
    <row r="466" spans="1:17" s="95" customFormat="1" ht="15.75" hidden="1" customHeight="1" outlineLevel="1">
      <c r="A466" s="484"/>
      <c r="B466" s="917"/>
      <c r="C466" s="926"/>
      <c r="D466" s="922"/>
      <c r="E466" s="922"/>
      <c r="F466" s="924"/>
      <c r="G466" s="92"/>
      <c r="H466" s="90"/>
      <c r="I466" s="922"/>
      <c r="J466" s="915"/>
      <c r="K466" s="915"/>
      <c r="L466" s="915"/>
      <c r="M466" s="915"/>
      <c r="N466" s="915"/>
      <c r="O466" s="915"/>
      <c r="P466" s="915"/>
      <c r="Q466" s="484"/>
    </row>
    <row r="467" spans="1:17" s="95" customFormat="1" ht="15.75" hidden="1" customHeight="1" outlineLevel="1">
      <c r="A467" s="484"/>
      <c r="B467" s="916">
        <v>152</v>
      </c>
      <c r="C467" s="925"/>
      <c r="D467" s="921"/>
      <c r="E467" s="921" t="s">
        <v>19</v>
      </c>
      <c r="F467" s="923" t="str">
        <f>VLOOKUP(E467,$S$14:$T$18,2,0)</f>
        <v>-</v>
      </c>
      <c r="G467" s="84"/>
      <c r="H467" s="82"/>
      <c r="I467" s="921"/>
      <c r="J467" s="913">
        <f t="shared" ref="J467" si="151">SUM(K467:O469)</f>
        <v>0</v>
      </c>
      <c r="K467" s="913"/>
      <c r="L467" s="913"/>
      <c r="M467" s="913"/>
      <c r="N467" s="913"/>
      <c r="O467" s="913"/>
      <c r="P467" s="913"/>
      <c r="Q467" s="484"/>
    </row>
    <row r="468" spans="1:17" s="95" customFormat="1" ht="15.75" hidden="1" customHeight="1" outlineLevel="1">
      <c r="A468" s="484"/>
      <c r="B468" s="916"/>
      <c r="C468" s="925"/>
      <c r="D468" s="921"/>
      <c r="E468" s="921"/>
      <c r="F468" s="923"/>
      <c r="G468" s="87"/>
      <c r="H468" s="82"/>
      <c r="I468" s="921"/>
      <c r="J468" s="914"/>
      <c r="K468" s="914"/>
      <c r="L468" s="914"/>
      <c r="M468" s="914"/>
      <c r="N468" s="914"/>
      <c r="O468" s="914"/>
      <c r="P468" s="914"/>
      <c r="Q468" s="484"/>
    </row>
    <row r="469" spans="1:17" s="95" customFormat="1" ht="15.75" hidden="1" customHeight="1" outlineLevel="1">
      <c r="A469" s="484"/>
      <c r="B469" s="917"/>
      <c r="C469" s="926"/>
      <c r="D469" s="922"/>
      <c r="E469" s="922"/>
      <c r="F469" s="924"/>
      <c r="G469" s="92"/>
      <c r="H469" s="90"/>
      <c r="I469" s="922"/>
      <c r="J469" s="915"/>
      <c r="K469" s="915"/>
      <c r="L469" s="915"/>
      <c r="M469" s="915"/>
      <c r="N469" s="915"/>
      <c r="O469" s="915"/>
      <c r="P469" s="915"/>
      <c r="Q469" s="484"/>
    </row>
    <row r="470" spans="1:17" s="95" customFormat="1" ht="15.75" hidden="1" customHeight="1" outlineLevel="1">
      <c r="A470" s="484"/>
      <c r="B470" s="916">
        <v>153</v>
      </c>
      <c r="C470" s="925"/>
      <c r="D470" s="921"/>
      <c r="E470" s="921" t="s">
        <v>19</v>
      </c>
      <c r="F470" s="923" t="str">
        <f>VLOOKUP(E470,$S$14:$T$18,2,0)</f>
        <v>-</v>
      </c>
      <c r="G470" s="84"/>
      <c r="H470" s="82"/>
      <c r="I470" s="921"/>
      <c r="J470" s="913">
        <f t="shared" ref="J470" si="152">SUM(K470:O472)</f>
        <v>0</v>
      </c>
      <c r="K470" s="913"/>
      <c r="L470" s="913"/>
      <c r="M470" s="913"/>
      <c r="N470" s="913"/>
      <c r="O470" s="913"/>
      <c r="P470" s="913"/>
      <c r="Q470" s="484"/>
    </row>
    <row r="471" spans="1:17" s="95" customFormat="1" ht="15.75" hidden="1" customHeight="1" outlineLevel="1">
      <c r="A471" s="484"/>
      <c r="B471" s="916"/>
      <c r="C471" s="925"/>
      <c r="D471" s="921"/>
      <c r="E471" s="921"/>
      <c r="F471" s="923"/>
      <c r="G471" s="87"/>
      <c r="H471" s="82"/>
      <c r="I471" s="921"/>
      <c r="J471" s="914"/>
      <c r="K471" s="914"/>
      <c r="L471" s="914"/>
      <c r="M471" s="914"/>
      <c r="N471" s="914"/>
      <c r="O471" s="914"/>
      <c r="P471" s="914"/>
      <c r="Q471" s="484"/>
    </row>
    <row r="472" spans="1:17" s="95" customFormat="1" ht="15.75" hidden="1" customHeight="1" outlineLevel="1">
      <c r="A472" s="484"/>
      <c r="B472" s="917"/>
      <c r="C472" s="926"/>
      <c r="D472" s="922"/>
      <c r="E472" s="922"/>
      <c r="F472" s="924"/>
      <c r="G472" s="92"/>
      <c r="H472" s="90"/>
      <c r="I472" s="922"/>
      <c r="J472" s="915"/>
      <c r="K472" s="915"/>
      <c r="L472" s="915"/>
      <c r="M472" s="915"/>
      <c r="N472" s="915"/>
      <c r="O472" s="915"/>
      <c r="P472" s="915"/>
      <c r="Q472" s="484"/>
    </row>
    <row r="473" spans="1:17" s="95" customFormat="1" ht="15.75" hidden="1" customHeight="1" outlineLevel="1">
      <c r="A473" s="484"/>
      <c r="B473" s="916">
        <v>154</v>
      </c>
      <c r="C473" s="925"/>
      <c r="D473" s="921"/>
      <c r="E473" s="921" t="s">
        <v>19</v>
      </c>
      <c r="F473" s="923" t="str">
        <f>VLOOKUP(E473,$S$14:$T$18,2,0)</f>
        <v>-</v>
      </c>
      <c r="G473" s="84"/>
      <c r="H473" s="82"/>
      <c r="I473" s="921"/>
      <c r="J473" s="913">
        <f t="shared" ref="J473" si="153">SUM(K473:O475)</f>
        <v>0</v>
      </c>
      <c r="K473" s="913"/>
      <c r="L473" s="913"/>
      <c r="M473" s="913"/>
      <c r="N473" s="913"/>
      <c r="O473" s="913"/>
      <c r="P473" s="913"/>
      <c r="Q473" s="484"/>
    </row>
    <row r="474" spans="1:17" s="95" customFormat="1" ht="15.75" hidden="1" customHeight="1" outlineLevel="1">
      <c r="A474" s="484"/>
      <c r="B474" s="916"/>
      <c r="C474" s="925"/>
      <c r="D474" s="921"/>
      <c r="E474" s="921"/>
      <c r="F474" s="923"/>
      <c r="G474" s="87"/>
      <c r="H474" s="82"/>
      <c r="I474" s="921"/>
      <c r="J474" s="914"/>
      <c r="K474" s="914"/>
      <c r="L474" s="914"/>
      <c r="M474" s="914"/>
      <c r="N474" s="914"/>
      <c r="O474" s="914"/>
      <c r="P474" s="914"/>
      <c r="Q474" s="484"/>
    </row>
    <row r="475" spans="1:17" s="95" customFormat="1" ht="15.75" hidden="1" customHeight="1" outlineLevel="1">
      <c r="A475" s="484"/>
      <c r="B475" s="917"/>
      <c r="C475" s="926"/>
      <c r="D475" s="922"/>
      <c r="E475" s="922"/>
      <c r="F475" s="924"/>
      <c r="G475" s="92"/>
      <c r="H475" s="90"/>
      <c r="I475" s="922"/>
      <c r="J475" s="915"/>
      <c r="K475" s="915"/>
      <c r="L475" s="915"/>
      <c r="M475" s="915"/>
      <c r="N475" s="915"/>
      <c r="O475" s="915"/>
      <c r="P475" s="915"/>
      <c r="Q475" s="484"/>
    </row>
    <row r="476" spans="1:17" s="95" customFormat="1" ht="15.75" hidden="1" customHeight="1" outlineLevel="1">
      <c r="A476" s="484"/>
      <c r="B476" s="916">
        <v>155</v>
      </c>
      <c r="C476" s="925"/>
      <c r="D476" s="921"/>
      <c r="E476" s="921" t="s">
        <v>19</v>
      </c>
      <c r="F476" s="923" t="str">
        <f>VLOOKUP(E476,$S$14:$T$18,2,0)</f>
        <v>-</v>
      </c>
      <c r="G476" s="84"/>
      <c r="H476" s="82"/>
      <c r="I476" s="921"/>
      <c r="J476" s="913">
        <f t="shared" ref="J476" si="154">SUM(K476:O478)</f>
        <v>0</v>
      </c>
      <c r="K476" s="913"/>
      <c r="L476" s="913"/>
      <c r="M476" s="913"/>
      <c r="N476" s="913"/>
      <c r="O476" s="913"/>
      <c r="P476" s="913"/>
      <c r="Q476" s="484"/>
    </row>
    <row r="477" spans="1:17" s="95" customFormat="1" ht="15.75" hidden="1" customHeight="1" outlineLevel="1">
      <c r="A477" s="484"/>
      <c r="B477" s="916"/>
      <c r="C477" s="925"/>
      <c r="D477" s="921"/>
      <c r="E477" s="921"/>
      <c r="F477" s="923"/>
      <c r="G477" s="87"/>
      <c r="H477" s="82"/>
      <c r="I477" s="921"/>
      <c r="J477" s="914"/>
      <c r="K477" s="914"/>
      <c r="L477" s="914"/>
      <c r="M477" s="914"/>
      <c r="N477" s="914"/>
      <c r="O477" s="914"/>
      <c r="P477" s="914"/>
      <c r="Q477" s="484"/>
    </row>
    <row r="478" spans="1:17" s="95" customFormat="1" ht="15.75" hidden="1" customHeight="1" outlineLevel="1">
      <c r="A478" s="484"/>
      <c r="B478" s="917"/>
      <c r="C478" s="926"/>
      <c r="D478" s="922"/>
      <c r="E478" s="922"/>
      <c r="F478" s="924"/>
      <c r="G478" s="92"/>
      <c r="H478" s="90"/>
      <c r="I478" s="922"/>
      <c r="J478" s="915"/>
      <c r="K478" s="915"/>
      <c r="L478" s="915"/>
      <c r="M478" s="915"/>
      <c r="N478" s="915"/>
      <c r="O478" s="915"/>
      <c r="P478" s="915"/>
      <c r="Q478" s="484"/>
    </row>
    <row r="479" spans="1:17" s="95" customFormat="1" ht="15.75" hidden="1" customHeight="1" outlineLevel="1">
      <c r="A479" s="484"/>
      <c r="B479" s="916">
        <v>156</v>
      </c>
      <c r="C479" s="925"/>
      <c r="D479" s="921"/>
      <c r="E479" s="921" t="s">
        <v>19</v>
      </c>
      <c r="F479" s="923" t="str">
        <f>VLOOKUP(E479,$S$14:$T$18,2,0)</f>
        <v>-</v>
      </c>
      <c r="G479" s="84"/>
      <c r="H479" s="82"/>
      <c r="I479" s="921"/>
      <c r="J479" s="913">
        <f t="shared" ref="J479" si="155">SUM(K479:O481)</f>
        <v>0</v>
      </c>
      <c r="K479" s="913"/>
      <c r="L479" s="913"/>
      <c r="M479" s="913"/>
      <c r="N479" s="913"/>
      <c r="O479" s="913"/>
      <c r="P479" s="913"/>
      <c r="Q479" s="484"/>
    </row>
    <row r="480" spans="1:17" s="95" customFormat="1" ht="15.75" hidden="1" customHeight="1" outlineLevel="1">
      <c r="A480" s="484"/>
      <c r="B480" s="916"/>
      <c r="C480" s="925"/>
      <c r="D480" s="921"/>
      <c r="E480" s="921"/>
      <c r="F480" s="923"/>
      <c r="G480" s="87"/>
      <c r="H480" s="82"/>
      <c r="I480" s="921"/>
      <c r="J480" s="914"/>
      <c r="K480" s="914"/>
      <c r="L480" s="914"/>
      <c r="M480" s="914"/>
      <c r="N480" s="914"/>
      <c r="O480" s="914"/>
      <c r="P480" s="914"/>
      <c r="Q480" s="484"/>
    </row>
    <row r="481" spans="1:17" s="95" customFormat="1" ht="15.75" hidden="1" customHeight="1" outlineLevel="1">
      <c r="A481" s="484"/>
      <c r="B481" s="917"/>
      <c r="C481" s="926"/>
      <c r="D481" s="922"/>
      <c r="E481" s="922"/>
      <c r="F481" s="924"/>
      <c r="G481" s="92"/>
      <c r="H481" s="90"/>
      <c r="I481" s="922"/>
      <c r="J481" s="915"/>
      <c r="K481" s="915"/>
      <c r="L481" s="915"/>
      <c r="M481" s="915"/>
      <c r="N481" s="915"/>
      <c r="O481" s="915"/>
      <c r="P481" s="915"/>
      <c r="Q481" s="484"/>
    </row>
    <row r="482" spans="1:17" s="95" customFormat="1" ht="15.75" hidden="1" customHeight="1" outlineLevel="1">
      <c r="A482" s="484"/>
      <c r="B482" s="916">
        <v>157</v>
      </c>
      <c r="C482" s="925"/>
      <c r="D482" s="921"/>
      <c r="E482" s="921" t="s">
        <v>19</v>
      </c>
      <c r="F482" s="923" t="str">
        <f>VLOOKUP(E482,$S$14:$T$18,2,0)</f>
        <v>-</v>
      </c>
      <c r="G482" s="84"/>
      <c r="H482" s="82"/>
      <c r="I482" s="921"/>
      <c r="J482" s="913">
        <f t="shared" ref="J482" si="156">SUM(K482:O484)</f>
        <v>0</v>
      </c>
      <c r="K482" s="913"/>
      <c r="L482" s="913"/>
      <c r="M482" s="913"/>
      <c r="N482" s="913"/>
      <c r="O482" s="913"/>
      <c r="P482" s="913"/>
      <c r="Q482" s="484"/>
    </row>
    <row r="483" spans="1:17" s="95" customFormat="1" ht="15.75" hidden="1" customHeight="1" outlineLevel="1">
      <c r="A483" s="484"/>
      <c r="B483" s="916"/>
      <c r="C483" s="925"/>
      <c r="D483" s="921"/>
      <c r="E483" s="921"/>
      <c r="F483" s="923"/>
      <c r="G483" s="87"/>
      <c r="H483" s="82"/>
      <c r="I483" s="921"/>
      <c r="J483" s="914"/>
      <c r="K483" s="914"/>
      <c r="L483" s="914"/>
      <c r="M483" s="914"/>
      <c r="N483" s="914"/>
      <c r="O483" s="914"/>
      <c r="P483" s="914"/>
      <c r="Q483" s="484"/>
    </row>
    <row r="484" spans="1:17" s="95" customFormat="1" ht="15.75" hidden="1" customHeight="1" outlineLevel="1">
      <c r="A484" s="484"/>
      <c r="B484" s="917"/>
      <c r="C484" s="926"/>
      <c r="D484" s="922"/>
      <c r="E484" s="922"/>
      <c r="F484" s="924"/>
      <c r="G484" s="92"/>
      <c r="H484" s="90"/>
      <c r="I484" s="922"/>
      <c r="J484" s="915"/>
      <c r="K484" s="915"/>
      <c r="L484" s="915"/>
      <c r="M484" s="915"/>
      <c r="N484" s="915"/>
      <c r="O484" s="915"/>
      <c r="P484" s="915"/>
      <c r="Q484" s="484"/>
    </row>
    <row r="485" spans="1:17" s="95" customFormat="1" ht="15.75" hidden="1" customHeight="1" outlineLevel="1">
      <c r="A485" s="484"/>
      <c r="B485" s="916">
        <v>158</v>
      </c>
      <c r="C485" s="925"/>
      <c r="D485" s="921"/>
      <c r="E485" s="921" t="s">
        <v>19</v>
      </c>
      <c r="F485" s="923" t="str">
        <f>VLOOKUP(E485,$S$14:$T$18,2,0)</f>
        <v>-</v>
      </c>
      <c r="G485" s="84"/>
      <c r="H485" s="82"/>
      <c r="I485" s="921"/>
      <c r="J485" s="913">
        <f t="shared" ref="J485" si="157">SUM(K485:O487)</f>
        <v>0</v>
      </c>
      <c r="K485" s="913"/>
      <c r="L485" s="913"/>
      <c r="M485" s="913"/>
      <c r="N485" s="913"/>
      <c r="O485" s="913"/>
      <c r="P485" s="913"/>
      <c r="Q485" s="484"/>
    </row>
    <row r="486" spans="1:17" s="95" customFormat="1" ht="15.75" hidden="1" customHeight="1" outlineLevel="1">
      <c r="A486" s="484"/>
      <c r="B486" s="916"/>
      <c r="C486" s="925"/>
      <c r="D486" s="921"/>
      <c r="E486" s="921"/>
      <c r="F486" s="923"/>
      <c r="G486" s="87"/>
      <c r="H486" s="82"/>
      <c r="I486" s="921"/>
      <c r="J486" s="914"/>
      <c r="K486" s="914"/>
      <c r="L486" s="914"/>
      <c r="M486" s="914"/>
      <c r="N486" s="914"/>
      <c r="O486" s="914"/>
      <c r="P486" s="914"/>
      <c r="Q486" s="484"/>
    </row>
    <row r="487" spans="1:17" s="95" customFormat="1" ht="15.75" hidden="1" customHeight="1" outlineLevel="1">
      <c r="A487" s="484"/>
      <c r="B487" s="917"/>
      <c r="C487" s="926"/>
      <c r="D487" s="922"/>
      <c r="E487" s="922"/>
      <c r="F487" s="924"/>
      <c r="G487" s="92"/>
      <c r="H487" s="90"/>
      <c r="I487" s="922"/>
      <c r="J487" s="915"/>
      <c r="K487" s="915"/>
      <c r="L487" s="915"/>
      <c r="M487" s="915"/>
      <c r="N487" s="915"/>
      <c r="O487" s="915"/>
      <c r="P487" s="915"/>
      <c r="Q487" s="484"/>
    </row>
    <row r="488" spans="1:17" s="95" customFormat="1" ht="15.75" hidden="1" customHeight="1" outlineLevel="1">
      <c r="A488" s="484"/>
      <c r="B488" s="916">
        <v>159</v>
      </c>
      <c r="C488" s="925"/>
      <c r="D488" s="921"/>
      <c r="E488" s="921" t="s">
        <v>19</v>
      </c>
      <c r="F488" s="923" t="str">
        <f>VLOOKUP(E488,$S$14:$T$18,2,0)</f>
        <v>-</v>
      </c>
      <c r="G488" s="84"/>
      <c r="H488" s="82"/>
      <c r="I488" s="921"/>
      <c r="J488" s="913">
        <f t="shared" ref="J488" si="158">SUM(K488:O490)</f>
        <v>0</v>
      </c>
      <c r="K488" s="913"/>
      <c r="L488" s="913"/>
      <c r="M488" s="913"/>
      <c r="N488" s="913"/>
      <c r="O488" s="913"/>
      <c r="P488" s="913"/>
      <c r="Q488" s="484"/>
    </row>
    <row r="489" spans="1:17" s="95" customFormat="1" ht="15.75" hidden="1" customHeight="1" outlineLevel="1">
      <c r="A489" s="484"/>
      <c r="B489" s="916"/>
      <c r="C489" s="925"/>
      <c r="D489" s="921"/>
      <c r="E489" s="921"/>
      <c r="F489" s="923"/>
      <c r="G489" s="87"/>
      <c r="H489" s="82"/>
      <c r="I489" s="921"/>
      <c r="J489" s="914"/>
      <c r="K489" s="914"/>
      <c r="L489" s="914"/>
      <c r="M489" s="914"/>
      <c r="N489" s="914"/>
      <c r="O489" s="914"/>
      <c r="P489" s="914"/>
      <c r="Q489" s="484"/>
    </row>
    <row r="490" spans="1:17" s="95" customFormat="1" ht="15.75" hidden="1" customHeight="1" outlineLevel="1">
      <c r="A490" s="484"/>
      <c r="B490" s="917"/>
      <c r="C490" s="926"/>
      <c r="D490" s="922"/>
      <c r="E490" s="922"/>
      <c r="F490" s="924"/>
      <c r="G490" s="92"/>
      <c r="H490" s="90"/>
      <c r="I490" s="922"/>
      <c r="J490" s="915"/>
      <c r="K490" s="915"/>
      <c r="L490" s="915"/>
      <c r="M490" s="915"/>
      <c r="N490" s="915"/>
      <c r="O490" s="915"/>
      <c r="P490" s="915"/>
      <c r="Q490" s="484"/>
    </row>
    <row r="491" spans="1:17" s="95" customFormat="1" ht="15.75" hidden="1" customHeight="1" outlineLevel="1">
      <c r="A491" s="484"/>
      <c r="B491" s="916">
        <v>160</v>
      </c>
      <c r="C491" s="925"/>
      <c r="D491" s="921"/>
      <c r="E491" s="921" t="s">
        <v>19</v>
      </c>
      <c r="F491" s="923" t="str">
        <f>VLOOKUP(E491,$S$14:$T$18,2,0)</f>
        <v>-</v>
      </c>
      <c r="G491" s="84"/>
      <c r="H491" s="82"/>
      <c r="I491" s="921"/>
      <c r="J491" s="913">
        <f t="shared" ref="J491" si="159">SUM(K491:O493)</f>
        <v>0</v>
      </c>
      <c r="K491" s="913"/>
      <c r="L491" s="913"/>
      <c r="M491" s="913"/>
      <c r="N491" s="913"/>
      <c r="O491" s="913"/>
      <c r="P491" s="913"/>
      <c r="Q491" s="484"/>
    </row>
    <row r="492" spans="1:17" s="95" customFormat="1" ht="15.75" hidden="1" customHeight="1" outlineLevel="1">
      <c r="A492" s="484"/>
      <c r="B492" s="916"/>
      <c r="C492" s="925"/>
      <c r="D492" s="921"/>
      <c r="E492" s="921"/>
      <c r="F492" s="923"/>
      <c r="G492" s="87"/>
      <c r="H492" s="82"/>
      <c r="I492" s="921"/>
      <c r="J492" s="914"/>
      <c r="K492" s="914"/>
      <c r="L492" s="914"/>
      <c r="M492" s="914"/>
      <c r="N492" s="914"/>
      <c r="O492" s="914"/>
      <c r="P492" s="914"/>
      <c r="Q492" s="484"/>
    </row>
    <row r="493" spans="1:17" s="95" customFormat="1" ht="15.75" hidden="1" customHeight="1" outlineLevel="1">
      <c r="A493" s="484"/>
      <c r="B493" s="917"/>
      <c r="C493" s="926"/>
      <c r="D493" s="922"/>
      <c r="E493" s="922"/>
      <c r="F493" s="924"/>
      <c r="G493" s="92"/>
      <c r="H493" s="90"/>
      <c r="I493" s="922"/>
      <c r="J493" s="915"/>
      <c r="K493" s="915"/>
      <c r="L493" s="915"/>
      <c r="M493" s="915"/>
      <c r="N493" s="915"/>
      <c r="O493" s="915"/>
      <c r="P493" s="915"/>
      <c r="Q493" s="484"/>
    </row>
    <row r="494" spans="1:17" s="95" customFormat="1" ht="15.75" hidden="1" customHeight="1" outlineLevel="1">
      <c r="A494" s="484"/>
      <c r="B494" s="916">
        <v>161</v>
      </c>
      <c r="C494" s="925"/>
      <c r="D494" s="921"/>
      <c r="E494" s="921" t="s">
        <v>19</v>
      </c>
      <c r="F494" s="923" t="str">
        <f>VLOOKUP(E494,$S$14:$T$18,2,0)</f>
        <v>-</v>
      </c>
      <c r="G494" s="84"/>
      <c r="H494" s="82"/>
      <c r="I494" s="921"/>
      <c r="J494" s="913">
        <f t="shared" ref="J494" si="160">SUM(K494:O496)</f>
        <v>0</v>
      </c>
      <c r="K494" s="913"/>
      <c r="L494" s="913"/>
      <c r="M494" s="913"/>
      <c r="N494" s="913"/>
      <c r="O494" s="913"/>
      <c r="P494" s="913"/>
      <c r="Q494" s="484"/>
    </row>
    <row r="495" spans="1:17" s="95" customFormat="1" ht="15.75" hidden="1" customHeight="1" outlineLevel="1">
      <c r="A495" s="484"/>
      <c r="B495" s="916"/>
      <c r="C495" s="925"/>
      <c r="D495" s="921"/>
      <c r="E495" s="921"/>
      <c r="F495" s="923"/>
      <c r="G495" s="87"/>
      <c r="H495" s="82"/>
      <c r="I495" s="921"/>
      <c r="J495" s="914"/>
      <c r="K495" s="914"/>
      <c r="L495" s="914"/>
      <c r="M495" s="914"/>
      <c r="N495" s="914"/>
      <c r="O495" s="914"/>
      <c r="P495" s="914"/>
      <c r="Q495" s="484"/>
    </row>
    <row r="496" spans="1:17" s="95" customFormat="1" ht="15.75" hidden="1" customHeight="1" outlineLevel="1">
      <c r="A496" s="484"/>
      <c r="B496" s="917"/>
      <c r="C496" s="926"/>
      <c r="D496" s="922"/>
      <c r="E496" s="922"/>
      <c r="F496" s="924"/>
      <c r="G496" s="92"/>
      <c r="H496" s="90"/>
      <c r="I496" s="922"/>
      <c r="J496" s="915"/>
      <c r="K496" s="915"/>
      <c r="L496" s="915"/>
      <c r="M496" s="915"/>
      <c r="N496" s="915"/>
      <c r="O496" s="915"/>
      <c r="P496" s="915"/>
      <c r="Q496" s="484"/>
    </row>
    <row r="497" spans="1:17" s="95" customFormat="1" ht="15.75" hidden="1" customHeight="1" outlineLevel="1">
      <c r="A497" s="484"/>
      <c r="B497" s="916">
        <v>162</v>
      </c>
      <c r="C497" s="925"/>
      <c r="D497" s="921"/>
      <c r="E497" s="921" t="s">
        <v>19</v>
      </c>
      <c r="F497" s="923" t="str">
        <f>VLOOKUP(E497,$S$14:$T$18,2,0)</f>
        <v>-</v>
      </c>
      <c r="G497" s="84"/>
      <c r="H497" s="82"/>
      <c r="I497" s="921"/>
      <c r="J497" s="913">
        <f t="shared" ref="J497" si="161">SUM(K497:O499)</f>
        <v>0</v>
      </c>
      <c r="K497" s="913"/>
      <c r="L497" s="913"/>
      <c r="M497" s="913"/>
      <c r="N497" s="913"/>
      <c r="O497" s="913"/>
      <c r="P497" s="913"/>
      <c r="Q497" s="484"/>
    </row>
    <row r="498" spans="1:17" s="95" customFormat="1" ht="15.75" hidden="1" customHeight="1" outlineLevel="1">
      <c r="A498" s="484"/>
      <c r="B498" s="916"/>
      <c r="C498" s="925"/>
      <c r="D498" s="921"/>
      <c r="E498" s="921"/>
      <c r="F498" s="923"/>
      <c r="G498" s="87"/>
      <c r="H498" s="82"/>
      <c r="I498" s="921"/>
      <c r="J498" s="914"/>
      <c r="K498" s="914"/>
      <c r="L498" s="914"/>
      <c r="M498" s="914"/>
      <c r="N498" s="914"/>
      <c r="O498" s="914"/>
      <c r="P498" s="914"/>
      <c r="Q498" s="484"/>
    </row>
    <row r="499" spans="1:17" s="95" customFormat="1" ht="15.75" hidden="1" customHeight="1" outlineLevel="1">
      <c r="A499" s="484"/>
      <c r="B499" s="917"/>
      <c r="C499" s="926"/>
      <c r="D499" s="922"/>
      <c r="E499" s="922"/>
      <c r="F499" s="924"/>
      <c r="G499" s="92"/>
      <c r="H499" s="90"/>
      <c r="I499" s="922"/>
      <c r="J499" s="915"/>
      <c r="K499" s="915"/>
      <c r="L499" s="915"/>
      <c r="M499" s="915"/>
      <c r="N499" s="915"/>
      <c r="O499" s="915"/>
      <c r="P499" s="915"/>
      <c r="Q499" s="484"/>
    </row>
    <row r="500" spans="1:17" s="95" customFormat="1" ht="15.75" hidden="1" customHeight="1" outlineLevel="1">
      <c r="A500" s="484"/>
      <c r="B500" s="916">
        <v>163</v>
      </c>
      <c r="C500" s="925"/>
      <c r="D500" s="921"/>
      <c r="E500" s="921" t="s">
        <v>19</v>
      </c>
      <c r="F500" s="923" t="str">
        <f>VLOOKUP(E500,$S$14:$T$18,2,0)</f>
        <v>-</v>
      </c>
      <c r="G500" s="84"/>
      <c r="H500" s="82"/>
      <c r="I500" s="921"/>
      <c r="J500" s="913">
        <f t="shared" ref="J500" si="162">SUM(K500:O502)</f>
        <v>0</v>
      </c>
      <c r="K500" s="913"/>
      <c r="L500" s="913"/>
      <c r="M500" s="913"/>
      <c r="N500" s="913"/>
      <c r="O500" s="913"/>
      <c r="P500" s="913"/>
      <c r="Q500" s="484"/>
    </row>
    <row r="501" spans="1:17" s="95" customFormat="1" ht="15.75" hidden="1" customHeight="1" outlineLevel="1">
      <c r="A501" s="484"/>
      <c r="B501" s="916"/>
      <c r="C501" s="925"/>
      <c r="D501" s="921"/>
      <c r="E501" s="921"/>
      <c r="F501" s="923"/>
      <c r="G501" s="87"/>
      <c r="H501" s="82"/>
      <c r="I501" s="921"/>
      <c r="J501" s="914"/>
      <c r="K501" s="914"/>
      <c r="L501" s="914"/>
      <c r="M501" s="914"/>
      <c r="N501" s="914"/>
      <c r="O501" s="914"/>
      <c r="P501" s="914"/>
      <c r="Q501" s="484"/>
    </row>
    <row r="502" spans="1:17" s="95" customFormat="1" ht="15.75" hidden="1" customHeight="1" outlineLevel="1">
      <c r="A502" s="484"/>
      <c r="B502" s="917"/>
      <c r="C502" s="926"/>
      <c r="D502" s="922"/>
      <c r="E502" s="922"/>
      <c r="F502" s="924"/>
      <c r="G502" s="92"/>
      <c r="H502" s="90"/>
      <c r="I502" s="922"/>
      <c r="J502" s="915"/>
      <c r="K502" s="915"/>
      <c r="L502" s="915"/>
      <c r="M502" s="915"/>
      <c r="N502" s="915"/>
      <c r="O502" s="915"/>
      <c r="P502" s="915"/>
      <c r="Q502" s="484"/>
    </row>
    <row r="503" spans="1:17" s="95" customFormat="1" ht="15.75" hidden="1" customHeight="1" outlineLevel="1">
      <c r="A503" s="484"/>
      <c r="B503" s="916">
        <v>164</v>
      </c>
      <c r="C503" s="925"/>
      <c r="D503" s="921"/>
      <c r="E503" s="921" t="s">
        <v>19</v>
      </c>
      <c r="F503" s="923" t="str">
        <f>VLOOKUP(E503,$S$14:$T$18,2,0)</f>
        <v>-</v>
      </c>
      <c r="G503" s="84"/>
      <c r="H503" s="82"/>
      <c r="I503" s="921"/>
      <c r="J503" s="913">
        <f t="shared" ref="J503" si="163">SUM(K503:O505)</f>
        <v>0</v>
      </c>
      <c r="K503" s="913"/>
      <c r="L503" s="913"/>
      <c r="M503" s="913"/>
      <c r="N503" s="913"/>
      <c r="O503" s="913"/>
      <c r="P503" s="913"/>
      <c r="Q503" s="484"/>
    </row>
    <row r="504" spans="1:17" s="95" customFormat="1" ht="15.75" hidden="1" customHeight="1" outlineLevel="1">
      <c r="A504" s="484"/>
      <c r="B504" s="916"/>
      <c r="C504" s="925"/>
      <c r="D504" s="921"/>
      <c r="E504" s="921"/>
      <c r="F504" s="923"/>
      <c r="G504" s="87"/>
      <c r="H504" s="82"/>
      <c r="I504" s="921"/>
      <c r="J504" s="914"/>
      <c r="K504" s="914"/>
      <c r="L504" s="914"/>
      <c r="M504" s="914"/>
      <c r="N504" s="914"/>
      <c r="O504" s="914"/>
      <c r="P504" s="914"/>
      <c r="Q504" s="484"/>
    </row>
    <row r="505" spans="1:17" s="95" customFormat="1" ht="15.75" hidden="1" customHeight="1" outlineLevel="1">
      <c r="A505" s="484"/>
      <c r="B505" s="917"/>
      <c r="C505" s="926"/>
      <c r="D505" s="922"/>
      <c r="E505" s="922"/>
      <c r="F505" s="924"/>
      <c r="G505" s="92"/>
      <c r="H505" s="90"/>
      <c r="I505" s="922"/>
      <c r="J505" s="915"/>
      <c r="K505" s="915"/>
      <c r="L505" s="915"/>
      <c r="M505" s="915"/>
      <c r="N505" s="915"/>
      <c r="O505" s="915"/>
      <c r="P505" s="915"/>
      <c r="Q505" s="484"/>
    </row>
    <row r="506" spans="1:17" s="95" customFormat="1" ht="15.75" hidden="1" customHeight="1" outlineLevel="1">
      <c r="A506" s="484"/>
      <c r="B506" s="916">
        <v>165</v>
      </c>
      <c r="C506" s="925"/>
      <c r="D506" s="921"/>
      <c r="E506" s="921" t="s">
        <v>19</v>
      </c>
      <c r="F506" s="923" t="str">
        <f>VLOOKUP(E506,$S$14:$T$18,2,0)</f>
        <v>-</v>
      </c>
      <c r="G506" s="84"/>
      <c r="H506" s="82"/>
      <c r="I506" s="921"/>
      <c r="J506" s="913">
        <f t="shared" ref="J506" si="164">SUM(K506:O508)</f>
        <v>0</v>
      </c>
      <c r="K506" s="913"/>
      <c r="L506" s="913"/>
      <c r="M506" s="913"/>
      <c r="N506" s="913"/>
      <c r="O506" s="913"/>
      <c r="P506" s="913"/>
      <c r="Q506" s="484"/>
    </row>
    <row r="507" spans="1:17" s="95" customFormat="1" ht="15.75" hidden="1" customHeight="1" outlineLevel="1">
      <c r="A507" s="484"/>
      <c r="B507" s="916"/>
      <c r="C507" s="925"/>
      <c r="D507" s="921"/>
      <c r="E507" s="921"/>
      <c r="F507" s="923"/>
      <c r="G507" s="87"/>
      <c r="H507" s="82"/>
      <c r="I507" s="921"/>
      <c r="J507" s="914"/>
      <c r="K507" s="914"/>
      <c r="L507" s="914"/>
      <c r="M507" s="914"/>
      <c r="N507" s="914"/>
      <c r="O507" s="914"/>
      <c r="P507" s="914"/>
      <c r="Q507" s="484"/>
    </row>
    <row r="508" spans="1:17" s="95" customFormat="1" ht="15.75" hidden="1" customHeight="1" outlineLevel="1">
      <c r="A508" s="484"/>
      <c r="B508" s="917"/>
      <c r="C508" s="926"/>
      <c r="D508" s="922"/>
      <c r="E508" s="922"/>
      <c r="F508" s="924"/>
      <c r="G508" s="92"/>
      <c r="H508" s="90"/>
      <c r="I508" s="922"/>
      <c r="J508" s="915"/>
      <c r="K508" s="915"/>
      <c r="L508" s="915"/>
      <c r="M508" s="915"/>
      <c r="N508" s="915"/>
      <c r="O508" s="915"/>
      <c r="P508" s="915"/>
      <c r="Q508" s="484"/>
    </row>
    <row r="509" spans="1:17" s="95" customFormat="1" ht="15.75" hidden="1" customHeight="1" outlineLevel="1">
      <c r="A509" s="484"/>
      <c r="B509" s="916">
        <v>166</v>
      </c>
      <c r="C509" s="925"/>
      <c r="D509" s="921"/>
      <c r="E509" s="921" t="s">
        <v>19</v>
      </c>
      <c r="F509" s="923" t="str">
        <f>VLOOKUP(E509,$S$14:$T$18,2,0)</f>
        <v>-</v>
      </c>
      <c r="G509" s="84"/>
      <c r="H509" s="82"/>
      <c r="I509" s="921"/>
      <c r="J509" s="913">
        <f t="shared" ref="J509" si="165">SUM(K509:O511)</f>
        <v>0</v>
      </c>
      <c r="K509" s="913"/>
      <c r="L509" s="913"/>
      <c r="M509" s="913"/>
      <c r="N509" s="913"/>
      <c r="O509" s="913"/>
      <c r="P509" s="913"/>
      <c r="Q509" s="484"/>
    </row>
    <row r="510" spans="1:17" s="95" customFormat="1" ht="15.75" hidden="1" customHeight="1" outlineLevel="1">
      <c r="A510" s="484"/>
      <c r="B510" s="916"/>
      <c r="C510" s="925"/>
      <c r="D510" s="921"/>
      <c r="E510" s="921"/>
      <c r="F510" s="923"/>
      <c r="G510" s="87"/>
      <c r="H510" s="82"/>
      <c r="I510" s="921"/>
      <c r="J510" s="914"/>
      <c r="K510" s="914"/>
      <c r="L510" s="914"/>
      <c r="M510" s="914"/>
      <c r="N510" s="914"/>
      <c r="O510" s="914"/>
      <c r="P510" s="914"/>
      <c r="Q510" s="484"/>
    </row>
    <row r="511" spans="1:17" s="95" customFormat="1" ht="15.75" hidden="1" customHeight="1" outlineLevel="1">
      <c r="A511" s="484"/>
      <c r="B511" s="917"/>
      <c r="C511" s="926"/>
      <c r="D511" s="922"/>
      <c r="E511" s="922"/>
      <c r="F511" s="924"/>
      <c r="G511" s="92"/>
      <c r="H511" s="90"/>
      <c r="I511" s="922"/>
      <c r="J511" s="915"/>
      <c r="K511" s="915"/>
      <c r="L511" s="915"/>
      <c r="M511" s="915"/>
      <c r="N511" s="915"/>
      <c r="O511" s="915"/>
      <c r="P511" s="915"/>
      <c r="Q511" s="484"/>
    </row>
    <row r="512" spans="1:17" s="95" customFormat="1" ht="15.75" hidden="1" customHeight="1" outlineLevel="1">
      <c r="A512" s="484"/>
      <c r="B512" s="916">
        <v>167</v>
      </c>
      <c r="C512" s="925"/>
      <c r="D512" s="921"/>
      <c r="E512" s="921" t="s">
        <v>19</v>
      </c>
      <c r="F512" s="923" t="str">
        <f>VLOOKUP(E512,$S$14:$T$18,2,0)</f>
        <v>-</v>
      </c>
      <c r="G512" s="84"/>
      <c r="H512" s="82"/>
      <c r="I512" s="921"/>
      <c r="J512" s="913">
        <f t="shared" ref="J512" si="166">SUM(K512:O514)</f>
        <v>0</v>
      </c>
      <c r="K512" s="913"/>
      <c r="L512" s="913"/>
      <c r="M512" s="913"/>
      <c r="N512" s="913"/>
      <c r="O512" s="913"/>
      <c r="P512" s="913"/>
      <c r="Q512" s="484"/>
    </row>
    <row r="513" spans="1:17" s="95" customFormat="1" ht="15.75" hidden="1" customHeight="1" outlineLevel="1">
      <c r="A513" s="484"/>
      <c r="B513" s="916"/>
      <c r="C513" s="925"/>
      <c r="D513" s="921"/>
      <c r="E513" s="921"/>
      <c r="F513" s="923"/>
      <c r="G513" s="87"/>
      <c r="H513" s="82"/>
      <c r="I513" s="921"/>
      <c r="J513" s="914"/>
      <c r="K513" s="914"/>
      <c r="L513" s="914"/>
      <c r="M513" s="914"/>
      <c r="N513" s="914"/>
      <c r="O513" s="914"/>
      <c r="P513" s="914"/>
      <c r="Q513" s="484"/>
    </row>
    <row r="514" spans="1:17" s="95" customFormat="1" ht="15.75" hidden="1" customHeight="1" outlineLevel="1">
      <c r="A514" s="484"/>
      <c r="B514" s="917"/>
      <c r="C514" s="926"/>
      <c r="D514" s="922"/>
      <c r="E514" s="922"/>
      <c r="F514" s="924"/>
      <c r="G514" s="92"/>
      <c r="H514" s="90"/>
      <c r="I514" s="922"/>
      <c r="J514" s="915"/>
      <c r="K514" s="915"/>
      <c r="L514" s="915"/>
      <c r="M514" s="915"/>
      <c r="N514" s="915"/>
      <c r="O514" s="915"/>
      <c r="P514" s="915"/>
      <c r="Q514" s="484"/>
    </row>
    <row r="515" spans="1:17" s="95" customFormat="1" ht="15.75" hidden="1" customHeight="1" outlineLevel="1">
      <c r="A515" s="484"/>
      <c r="B515" s="916">
        <v>168</v>
      </c>
      <c r="C515" s="925"/>
      <c r="D515" s="921"/>
      <c r="E515" s="921" t="s">
        <v>19</v>
      </c>
      <c r="F515" s="923" t="str">
        <f>VLOOKUP(E515,$S$14:$T$18,2,0)</f>
        <v>-</v>
      </c>
      <c r="G515" s="84"/>
      <c r="H515" s="82"/>
      <c r="I515" s="921"/>
      <c r="J515" s="913">
        <f t="shared" ref="J515" si="167">SUM(K515:O517)</f>
        <v>0</v>
      </c>
      <c r="K515" s="913"/>
      <c r="L515" s="913"/>
      <c r="M515" s="913"/>
      <c r="N515" s="913"/>
      <c r="O515" s="913"/>
      <c r="P515" s="913"/>
      <c r="Q515" s="484"/>
    </row>
    <row r="516" spans="1:17" s="95" customFormat="1" ht="15.75" hidden="1" customHeight="1" outlineLevel="1">
      <c r="A516" s="484"/>
      <c r="B516" s="916"/>
      <c r="C516" s="925"/>
      <c r="D516" s="921"/>
      <c r="E516" s="921"/>
      <c r="F516" s="923"/>
      <c r="G516" s="87"/>
      <c r="H516" s="82"/>
      <c r="I516" s="921"/>
      <c r="J516" s="914"/>
      <c r="K516" s="914"/>
      <c r="L516" s="914"/>
      <c r="M516" s="914"/>
      <c r="N516" s="914"/>
      <c r="O516" s="914"/>
      <c r="P516" s="914"/>
      <c r="Q516" s="484"/>
    </row>
    <row r="517" spans="1:17" s="95" customFormat="1" ht="15.75" hidden="1" customHeight="1" outlineLevel="1">
      <c r="A517" s="484"/>
      <c r="B517" s="917"/>
      <c r="C517" s="926"/>
      <c r="D517" s="922"/>
      <c r="E517" s="922"/>
      <c r="F517" s="924"/>
      <c r="G517" s="92"/>
      <c r="H517" s="90"/>
      <c r="I517" s="922"/>
      <c r="J517" s="915"/>
      <c r="K517" s="915"/>
      <c r="L517" s="915"/>
      <c r="M517" s="915"/>
      <c r="N517" s="915"/>
      <c r="O517" s="915"/>
      <c r="P517" s="915"/>
      <c r="Q517" s="484"/>
    </row>
    <row r="518" spans="1:17" s="95" customFormat="1" ht="15.75" hidden="1" customHeight="1" outlineLevel="1">
      <c r="A518" s="484"/>
      <c r="B518" s="916">
        <v>169</v>
      </c>
      <c r="C518" s="925"/>
      <c r="D518" s="921"/>
      <c r="E518" s="921" t="s">
        <v>19</v>
      </c>
      <c r="F518" s="923" t="str">
        <f>VLOOKUP(E518,$S$14:$T$18,2,0)</f>
        <v>-</v>
      </c>
      <c r="G518" s="84"/>
      <c r="H518" s="82"/>
      <c r="I518" s="921"/>
      <c r="J518" s="913">
        <f t="shared" ref="J518" si="168">SUM(K518:O520)</f>
        <v>0</v>
      </c>
      <c r="K518" s="913"/>
      <c r="L518" s="913"/>
      <c r="M518" s="913"/>
      <c r="N518" s="913"/>
      <c r="O518" s="913"/>
      <c r="P518" s="913"/>
      <c r="Q518" s="484"/>
    </row>
    <row r="519" spans="1:17" s="95" customFormat="1" ht="15.75" hidden="1" customHeight="1" outlineLevel="1">
      <c r="A519" s="484"/>
      <c r="B519" s="916"/>
      <c r="C519" s="925"/>
      <c r="D519" s="921"/>
      <c r="E519" s="921"/>
      <c r="F519" s="923"/>
      <c r="G519" s="87"/>
      <c r="H519" s="82"/>
      <c r="I519" s="921"/>
      <c r="J519" s="914"/>
      <c r="K519" s="914"/>
      <c r="L519" s="914"/>
      <c r="M519" s="914"/>
      <c r="N519" s="914"/>
      <c r="O519" s="914"/>
      <c r="P519" s="914"/>
      <c r="Q519" s="484"/>
    </row>
    <row r="520" spans="1:17" s="95" customFormat="1" ht="15.75" hidden="1" customHeight="1" outlineLevel="1">
      <c r="A520" s="484"/>
      <c r="B520" s="917"/>
      <c r="C520" s="926"/>
      <c r="D520" s="922"/>
      <c r="E520" s="922"/>
      <c r="F520" s="924"/>
      <c r="G520" s="92"/>
      <c r="H520" s="90"/>
      <c r="I520" s="922"/>
      <c r="J520" s="915"/>
      <c r="K520" s="915"/>
      <c r="L520" s="915"/>
      <c r="M520" s="915"/>
      <c r="N520" s="915"/>
      <c r="O520" s="915"/>
      <c r="P520" s="915"/>
      <c r="Q520" s="484"/>
    </row>
    <row r="521" spans="1:17" s="95" customFormat="1" ht="15.75" hidden="1" customHeight="1" outlineLevel="1">
      <c r="A521" s="484"/>
      <c r="B521" s="916">
        <v>170</v>
      </c>
      <c r="C521" s="925"/>
      <c r="D521" s="921"/>
      <c r="E521" s="921" t="s">
        <v>19</v>
      </c>
      <c r="F521" s="923" t="str">
        <f>VLOOKUP(E521,$S$14:$T$18,2,0)</f>
        <v>-</v>
      </c>
      <c r="G521" s="84"/>
      <c r="H521" s="82"/>
      <c r="I521" s="921"/>
      <c r="J521" s="913">
        <f t="shared" ref="J521" si="169">SUM(K521:O523)</f>
        <v>0</v>
      </c>
      <c r="K521" s="913"/>
      <c r="L521" s="913"/>
      <c r="M521" s="913"/>
      <c r="N521" s="913"/>
      <c r="O521" s="913"/>
      <c r="P521" s="913"/>
      <c r="Q521" s="484"/>
    </row>
    <row r="522" spans="1:17" s="95" customFormat="1" ht="15.75" hidden="1" customHeight="1" outlineLevel="1">
      <c r="A522" s="484"/>
      <c r="B522" s="916"/>
      <c r="C522" s="925"/>
      <c r="D522" s="921"/>
      <c r="E522" s="921"/>
      <c r="F522" s="923"/>
      <c r="G522" s="87"/>
      <c r="H522" s="82"/>
      <c r="I522" s="921"/>
      <c r="J522" s="914"/>
      <c r="K522" s="914"/>
      <c r="L522" s="914"/>
      <c r="M522" s="914"/>
      <c r="N522" s="914"/>
      <c r="O522" s="914"/>
      <c r="P522" s="914"/>
      <c r="Q522" s="484"/>
    </row>
    <row r="523" spans="1:17" s="95" customFormat="1" ht="15.75" hidden="1" customHeight="1" outlineLevel="1">
      <c r="A523" s="484"/>
      <c r="B523" s="917"/>
      <c r="C523" s="926"/>
      <c r="D523" s="922"/>
      <c r="E523" s="922"/>
      <c r="F523" s="924"/>
      <c r="G523" s="92"/>
      <c r="H523" s="90"/>
      <c r="I523" s="922"/>
      <c r="J523" s="915"/>
      <c r="K523" s="915"/>
      <c r="L523" s="915"/>
      <c r="M523" s="915"/>
      <c r="N523" s="915"/>
      <c r="O523" s="915"/>
      <c r="P523" s="915"/>
      <c r="Q523" s="484"/>
    </row>
    <row r="524" spans="1:17" s="95" customFormat="1" ht="15.75" hidden="1" customHeight="1" outlineLevel="1">
      <c r="A524" s="484"/>
      <c r="B524" s="916">
        <v>171</v>
      </c>
      <c r="C524" s="925"/>
      <c r="D524" s="921"/>
      <c r="E524" s="921" t="s">
        <v>19</v>
      </c>
      <c r="F524" s="923" t="str">
        <f>VLOOKUP(E524,$S$14:$T$18,2,0)</f>
        <v>-</v>
      </c>
      <c r="G524" s="84"/>
      <c r="H524" s="82"/>
      <c r="I524" s="921"/>
      <c r="J524" s="913">
        <f t="shared" ref="J524" si="170">SUM(K524:O526)</f>
        <v>0</v>
      </c>
      <c r="K524" s="913"/>
      <c r="L524" s="913"/>
      <c r="M524" s="913"/>
      <c r="N524" s="913"/>
      <c r="O524" s="913"/>
      <c r="P524" s="913"/>
      <c r="Q524" s="484"/>
    </row>
    <row r="525" spans="1:17" s="95" customFormat="1" ht="15.75" hidden="1" customHeight="1" outlineLevel="1">
      <c r="A525" s="484"/>
      <c r="B525" s="916"/>
      <c r="C525" s="925"/>
      <c r="D525" s="921"/>
      <c r="E525" s="921"/>
      <c r="F525" s="923"/>
      <c r="G525" s="87"/>
      <c r="H525" s="82"/>
      <c r="I525" s="921"/>
      <c r="J525" s="914"/>
      <c r="K525" s="914"/>
      <c r="L525" s="914"/>
      <c r="M525" s="914"/>
      <c r="N525" s="914"/>
      <c r="O525" s="914"/>
      <c r="P525" s="914"/>
      <c r="Q525" s="484"/>
    </row>
    <row r="526" spans="1:17" s="95" customFormat="1" ht="15.75" hidden="1" customHeight="1" outlineLevel="1">
      <c r="A526" s="484"/>
      <c r="B526" s="917"/>
      <c r="C526" s="926"/>
      <c r="D526" s="922"/>
      <c r="E526" s="922"/>
      <c r="F526" s="924"/>
      <c r="G526" s="92"/>
      <c r="H526" s="90"/>
      <c r="I526" s="922"/>
      <c r="J526" s="915"/>
      <c r="K526" s="915"/>
      <c r="L526" s="915"/>
      <c r="M526" s="915"/>
      <c r="N526" s="915"/>
      <c r="O526" s="915"/>
      <c r="P526" s="915"/>
      <c r="Q526" s="484"/>
    </row>
    <row r="527" spans="1:17" s="95" customFormat="1" ht="15.75" hidden="1" customHeight="1" outlineLevel="1">
      <c r="A527" s="484"/>
      <c r="B527" s="916">
        <v>172</v>
      </c>
      <c r="C527" s="925"/>
      <c r="D527" s="921"/>
      <c r="E527" s="921" t="s">
        <v>19</v>
      </c>
      <c r="F527" s="923" t="str">
        <f>VLOOKUP(E527,$S$14:$T$18,2,0)</f>
        <v>-</v>
      </c>
      <c r="G527" s="84"/>
      <c r="H527" s="82"/>
      <c r="I527" s="921"/>
      <c r="J527" s="913">
        <f t="shared" ref="J527" si="171">SUM(K527:O529)</f>
        <v>0</v>
      </c>
      <c r="K527" s="913"/>
      <c r="L527" s="913"/>
      <c r="M527" s="913"/>
      <c r="N527" s="913"/>
      <c r="O527" s="913"/>
      <c r="P527" s="913"/>
      <c r="Q527" s="484"/>
    </row>
    <row r="528" spans="1:17" s="95" customFormat="1" ht="15.75" hidden="1" customHeight="1" outlineLevel="1">
      <c r="A528" s="484"/>
      <c r="B528" s="916"/>
      <c r="C528" s="925"/>
      <c r="D528" s="921"/>
      <c r="E528" s="921"/>
      <c r="F528" s="923"/>
      <c r="G528" s="87"/>
      <c r="H528" s="82"/>
      <c r="I528" s="921"/>
      <c r="J528" s="914"/>
      <c r="K528" s="914"/>
      <c r="L528" s="914"/>
      <c r="M528" s="914"/>
      <c r="N528" s="914"/>
      <c r="O528" s="914"/>
      <c r="P528" s="914"/>
      <c r="Q528" s="484"/>
    </row>
    <row r="529" spans="1:17" s="95" customFormat="1" ht="15.75" hidden="1" customHeight="1" outlineLevel="1">
      <c r="A529" s="484"/>
      <c r="B529" s="917"/>
      <c r="C529" s="926"/>
      <c r="D529" s="922"/>
      <c r="E529" s="922"/>
      <c r="F529" s="924"/>
      <c r="G529" s="92"/>
      <c r="H529" s="90"/>
      <c r="I529" s="922"/>
      <c r="J529" s="915"/>
      <c r="K529" s="915"/>
      <c r="L529" s="915"/>
      <c r="M529" s="915"/>
      <c r="N529" s="915"/>
      <c r="O529" s="915"/>
      <c r="P529" s="915"/>
      <c r="Q529" s="484"/>
    </row>
    <row r="530" spans="1:17" s="95" customFormat="1" ht="15.75" hidden="1" customHeight="1" outlineLevel="1">
      <c r="A530" s="484"/>
      <c r="B530" s="916">
        <v>173</v>
      </c>
      <c r="C530" s="925"/>
      <c r="D530" s="921"/>
      <c r="E530" s="921" t="s">
        <v>19</v>
      </c>
      <c r="F530" s="923" t="str">
        <f>VLOOKUP(E530,$S$14:$T$18,2,0)</f>
        <v>-</v>
      </c>
      <c r="G530" s="84"/>
      <c r="H530" s="82"/>
      <c r="I530" s="921"/>
      <c r="J530" s="913">
        <f t="shared" ref="J530" si="172">SUM(K530:O532)</f>
        <v>0</v>
      </c>
      <c r="K530" s="913"/>
      <c r="L530" s="913"/>
      <c r="M530" s="913"/>
      <c r="N530" s="913"/>
      <c r="O530" s="913"/>
      <c r="P530" s="913"/>
      <c r="Q530" s="484"/>
    </row>
    <row r="531" spans="1:17" s="95" customFormat="1" ht="15.75" hidden="1" customHeight="1" outlineLevel="1">
      <c r="A531" s="484"/>
      <c r="B531" s="916"/>
      <c r="C531" s="925"/>
      <c r="D531" s="921"/>
      <c r="E531" s="921"/>
      <c r="F531" s="923"/>
      <c r="G531" s="87"/>
      <c r="H531" s="82"/>
      <c r="I531" s="921"/>
      <c r="J531" s="914"/>
      <c r="K531" s="914"/>
      <c r="L531" s="914"/>
      <c r="M531" s="914"/>
      <c r="N531" s="914"/>
      <c r="O531" s="914"/>
      <c r="P531" s="914"/>
      <c r="Q531" s="484"/>
    </row>
    <row r="532" spans="1:17" s="95" customFormat="1" ht="15.75" hidden="1" customHeight="1" outlineLevel="1">
      <c r="A532" s="484"/>
      <c r="B532" s="917"/>
      <c r="C532" s="926"/>
      <c r="D532" s="922"/>
      <c r="E532" s="922"/>
      <c r="F532" s="924"/>
      <c r="G532" s="92"/>
      <c r="H532" s="90"/>
      <c r="I532" s="922"/>
      <c r="J532" s="915"/>
      <c r="K532" s="915"/>
      <c r="L532" s="915"/>
      <c r="M532" s="915"/>
      <c r="N532" s="915"/>
      <c r="O532" s="915"/>
      <c r="P532" s="915"/>
      <c r="Q532" s="484"/>
    </row>
    <row r="533" spans="1:17" s="95" customFormat="1" ht="15.75" hidden="1" customHeight="1" outlineLevel="1">
      <c r="A533" s="484"/>
      <c r="B533" s="916">
        <v>174</v>
      </c>
      <c r="C533" s="925"/>
      <c r="D533" s="921"/>
      <c r="E533" s="921" t="s">
        <v>19</v>
      </c>
      <c r="F533" s="923" t="str">
        <f>VLOOKUP(E533,$S$14:$T$18,2,0)</f>
        <v>-</v>
      </c>
      <c r="G533" s="84"/>
      <c r="H533" s="82"/>
      <c r="I533" s="921"/>
      <c r="J533" s="913">
        <f t="shared" ref="J533" si="173">SUM(K533:O535)</f>
        <v>0</v>
      </c>
      <c r="K533" s="913"/>
      <c r="L533" s="913"/>
      <c r="M533" s="913"/>
      <c r="N533" s="913"/>
      <c r="O533" s="913"/>
      <c r="P533" s="913"/>
      <c r="Q533" s="484"/>
    </row>
    <row r="534" spans="1:17" s="95" customFormat="1" ht="15.75" hidden="1" customHeight="1" outlineLevel="1">
      <c r="A534" s="484"/>
      <c r="B534" s="916"/>
      <c r="C534" s="925"/>
      <c r="D534" s="921"/>
      <c r="E534" s="921"/>
      <c r="F534" s="923"/>
      <c r="G534" s="87"/>
      <c r="H534" s="82"/>
      <c r="I534" s="921"/>
      <c r="J534" s="914"/>
      <c r="K534" s="914"/>
      <c r="L534" s="914"/>
      <c r="M534" s="914"/>
      <c r="N534" s="914"/>
      <c r="O534" s="914"/>
      <c r="P534" s="914"/>
      <c r="Q534" s="484"/>
    </row>
    <row r="535" spans="1:17" s="95" customFormat="1" ht="15.75" hidden="1" customHeight="1" outlineLevel="1">
      <c r="A535" s="484"/>
      <c r="B535" s="917"/>
      <c r="C535" s="926"/>
      <c r="D535" s="922"/>
      <c r="E535" s="922"/>
      <c r="F535" s="924"/>
      <c r="G535" s="92"/>
      <c r="H535" s="90"/>
      <c r="I535" s="922"/>
      <c r="J535" s="915"/>
      <c r="K535" s="915"/>
      <c r="L535" s="915"/>
      <c r="M535" s="915"/>
      <c r="N535" s="915"/>
      <c r="O535" s="915"/>
      <c r="P535" s="915"/>
      <c r="Q535" s="484"/>
    </row>
    <row r="536" spans="1:17" s="95" customFormat="1" ht="15.75" hidden="1" customHeight="1" outlineLevel="1">
      <c r="A536" s="484"/>
      <c r="B536" s="916">
        <v>175</v>
      </c>
      <c r="C536" s="925"/>
      <c r="D536" s="921"/>
      <c r="E536" s="921" t="s">
        <v>19</v>
      </c>
      <c r="F536" s="923" t="str">
        <f>VLOOKUP(E536,$S$14:$T$18,2,0)</f>
        <v>-</v>
      </c>
      <c r="G536" s="84"/>
      <c r="H536" s="82"/>
      <c r="I536" s="921"/>
      <c r="J536" s="913">
        <f t="shared" ref="J536" si="174">SUM(K536:O538)</f>
        <v>0</v>
      </c>
      <c r="K536" s="913"/>
      <c r="L536" s="913"/>
      <c r="M536" s="913"/>
      <c r="N536" s="913"/>
      <c r="O536" s="913"/>
      <c r="P536" s="913"/>
      <c r="Q536" s="484"/>
    </row>
    <row r="537" spans="1:17" s="95" customFormat="1" ht="15.75" hidden="1" customHeight="1" outlineLevel="1">
      <c r="A537" s="484"/>
      <c r="B537" s="916"/>
      <c r="C537" s="925"/>
      <c r="D537" s="921"/>
      <c r="E537" s="921"/>
      <c r="F537" s="923"/>
      <c r="G537" s="87"/>
      <c r="H537" s="82"/>
      <c r="I537" s="921"/>
      <c r="J537" s="914"/>
      <c r="K537" s="914"/>
      <c r="L537" s="914"/>
      <c r="M537" s="914"/>
      <c r="N537" s="914"/>
      <c r="O537" s="914"/>
      <c r="P537" s="914"/>
      <c r="Q537" s="484"/>
    </row>
    <row r="538" spans="1:17" s="95" customFormat="1" ht="15.75" hidden="1" customHeight="1" outlineLevel="1">
      <c r="A538" s="484"/>
      <c r="B538" s="917"/>
      <c r="C538" s="926"/>
      <c r="D538" s="922"/>
      <c r="E538" s="922"/>
      <c r="F538" s="924"/>
      <c r="G538" s="92"/>
      <c r="H538" s="90"/>
      <c r="I538" s="922"/>
      <c r="J538" s="915"/>
      <c r="K538" s="915"/>
      <c r="L538" s="915"/>
      <c r="M538" s="915"/>
      <c r="N538" s="915"/>
      <c r="O538" s="915"/>
      <c r="P538" s="915"/>
      <c r="Q538" s="484"/>
    </row>
    <row r="539" spans="1:17" s="95" customFormat="1" ht="15.75" hidden="1" customHeight="1" outlineLevel="1">
      <c r="A539" s="484"/>
      <c r="B539" s="916">
        <v>176</v>
      </c>
      <c r="C539" s="925"/>
      <c r="D539" s="921"/>
      <c r="E539" s="921" t="s">
        <v>19</v>
      </c>
      <c r="F539" s="923" t="str">
        <f>VLOOKUP(E539,$S$14:$T$18,2,0)</f>
        <v>-</v>
      </c>
      <c r="G539" s="84"/>
      <c r="H539" s="82"/>
      <c r="I539" s="921"/>
      <c r="J539" s="913">
        <f t="shared" ref="J539" si="175">SUM(K539:O541)</f>
        <v>0</v>
      </c>
      <c r="K539" s="913"/>
      <c r="L539" s="913"/>
      <c r="M539" s="913"/>
      <c r="N539" s="913"/>
      <c r="O539" s="913"/>
      <c r="P539" s="913"/>
      <c r="Q539" s="484"/>
    </row>
    <row r="540" spans="1:17" s="95" customFormat="1" ht="15.75" hidden="1" customHeight="1" outlineLevel="1">
      <c r="A540" s="484"/>
      <c r="B540" s="916"/>
      <c r="C540" s="925"/>
      <c r="D540" s="921"/>
      <c r="E540" s="921"/>
      <c r="F540" s="923"/>
      <c r="G540" s="87"/>
      <c r="H540" s="82"/>
      <c r="I540" s="921"/>
      <c r="J540" s="914"/>
      <c r="K540" s="914"/>
      <c r="L540" s="914"/>
      <c r="M540" s="914"/>
      <c r="N540" s="914"/>
      <c r="O540" s="914"/>
      <c r="P540" s="914"/>
      <c r="Q540" s="484"/>
    </row>
    <row r="541" spans="1:17" s="95" customFormat="1" ht="15.75" hidden="1" customHeight="1" outlineLevel="1">
      <c r="A541" s="484"/>
      <c r="B541" s="917"/>
      <c r="C541" s="926"/>
      <c r="D541" s="922"/>
      <c r="E541" s="922"/>
      <c r="F541" s="924"/>
      <c r="G541" s="92"/>
      <c r="H541" s="90"/>
      <c r="I541" s="922"/>
      <c r="J541" s="915"/>
      <c r="K541" s="915"/>
      <c r="L541" s="915"/>
      <c r="M541" s="915"/>
      <c r="N541" s="915"/>
      <c r="O541" s="915"/>
      <c r="P541" s="915"/>
      <c r="Q541" s="484"/>
    </row>
    <row r="542" spans="1:17" s="95" customFormat="1" ht="15.75" hidden="1" customHeight="1" outlineLevel="1">
      <c r="A542" s="484"/>
      <c r="B542" s="916">
        <v>177</v>
      </c>
      <c r="C542" s="925"/>
      <c r="D542" s="921"/>
      <c r="E542" s="921" t="s">
        <v>19</v>
      </c>
      <c r="F542" s="923" t="str">
        <f>VLOOKUP(E542,$S$14:$T$18,2,0)</f>
        <v>-</v>
      </c>
      <c r="G542" s="84"/>
      <c r="H542" s="82"/>
      <c r="I542" s="921"/>
      <c r="J542" s="913">
        <f t="shared" ref="J542" si="176">SUM(K542:O544)</f>
        <v>0</v>
      </c>
      <c r="K542" s="913"/>
      <c r="L542" s="913"/>
      <c r="M542" s="913"/>
      <c r="N542" s="913"/>
      <c r="O542" s="913"/>
      <c r="P542" s="913"/>
      <c r="Q542" s="484"/>
    </row>
    <row r="543" spans="1:17" s="95" customFormat="1" ht="15.75" hidden="1" customHeight="1" outlineLevel="1">
      <c r="A543" s="484"/>
      <c r="B543" s="916"/>
      <c r="C543" s="925"/>
      <c r="D543" s="921"/>
      <c r="E543" s="921"/>
      <c r="F543" s="923"/>
      <c r="G543" s="87"/>
      <c r="H543" s="82"/>
      <c r="I543" s="921"/>
      <c r="J543" s="914"/>
      <c r="K543" s="914"/>
      <c r="L543" s="914"/>
      <c r="M543" s="914"/>
      <c r="N543" s="914"/>
      <c r="O543" s="914"/>
      <c r="P543" s="914"/>
      <c r="Q543" s="484"/>
    </row>
    <row r="544" spans="1:17" s="95" customFormat="1" ht="15.75" hidden="1" customHeight="1" outlineLevel="1">
      <c r="A544" s="484"/>
      <c r="B544" s="917"/>
      <c r="C544" s="926"/>
      <c r="D544" s="922"/>
      <c r="E544" s="922"/>
      <c r="F544" s="924"/>
      <c r="G544" s="92"/>
      <c r="H544" s="90"/>
      <c r="I544" s="922"/>
      <c r="J544" s="915"/>
      <c r="K544" s="915"/>
      <c r="L544" s="915"/>
      <c r="M544" s="915"/>
      <c r="N544" s="915"/>
      <c r="O544" s="915"/>
      <c r="P544" s="915"/>
      <c r="Q544" s="484"/>
    </row>
    <row r="545" spans="1:17" s="95" customFormat="1" ht="15.75" hidden="1" customHeight="1" outlineLevel="1">
      <c r="A545" s="484"/>
      <c r="B545" s="916">
        <v>178</v>
      </c>
      <c r="C545" s="925"/>
      <c r="D545" s="921"/>
      <c r="E545" s="921" t="s">
        <v>19</v>
      </c>
      <c r="F545" s="923" t="str">
        <f>VLOOKUP(E545,$S$14:$T$18,2,0)</f>
        <v>-</v>
      </c>
      <c r="G545" s="84"/>
      <c r="H545" s="82"/>
      <c r="I545" s="921"/>
      <c r="J545" s="913">
        <f t="shared" ref="J545" si="177">SUM(K545:O547)</f>
        <v>0</v>
      </c>
      <c r="K545" s="913"/>
      <c r="L545" s="913"/>
      <c r="M545" s="913"/>
      <c r="N545" s="913"/>
      <c r="O545" s="913"/>
      <c r="P545" s="913"/>
      <c r="Q545" s="484"/>
    </row>
    <row r="546" spans="1:17" s="95" customFormat="1" ht="15.75" hidden="1" customHeight="1" outlineLevel="1">
      <c r="A546" s="484"/>
      <c r="B546" s="916"/>
      <c r="C546" s="925"/>
      <c r="D546" s="921"/>
      <c r="E546" s="921"/>
      <c r="F546" s="923"/>
      <c r="G546" s="87"/>
      <c r="H546" s="82"/>
      <c r="I546" s="921"/>
      <c r="J546" s="914"/>
      <c r="K546" s="914"/>
      <c r="L546" s="914"/>
      <c r="M546" s="914"/>
      <c r="N546" s="914"/>
      <c r="O546" s="914"/>
      <c r="P546" s="914"/>
      <c r="Q546" s="484"/>
    </row>
    <row r="547" spans="1:17" s="95" customFormat="1" ht="15.75" hidden="1" customHeight="1" outlineLevel="1">
      <c r="A547" s="484"/>
      <c r="B547" s="917"/>
      <c r="C547" s="926"/>
      <c r="D547" s="922"/>
      <c r="E547" s="922"/>
      <c r="F547" s="924"/>
      <c r="G547" s="92"/>
      <c r="H547" s="90"/>
      <c r="I547" s="922"/>
      <c r="J547" s="915"/>
      <c r="K547" s="915"/>
      <c r="L547" s="915"/>
      <c r="M547" s="915"/>
      <c r="N547" s="915"/>
      <c r="O547" s="915"/>
      <c r="P547" s="915"/>
      <c r="Q547" s="484"/>
    </row>
    <row r="548" spans="1:17" s="95" customFormat="1" ht="15.75" hidden="1" customHeight="1" outlineLevel="1">
      <c r="A548" s="484"/>
      <c r="B548" s="916">
        <v>179</v>
      </c>
      <c r="C548" s="925"/>
      <c r="D548" s="921"/>
      <c r="E548" s="921" t="s">
        <v>19</v>
      </c>
      <c r="F548" s="923" t="str">
        <f>VLOOKUP(E548,$S$14:$T$18,2,0)</f>
        <v>-</v>
      </c>
      <c r="G548" s="84"/>
      <c r="H548" s="82"/>
      <c r="I548" s="921"/>
      <c r="J548" s="913">
        <f t="shared" ref="J548" si="178">SUM(K548:O550)</f>
        <v>0</v>
      </c>
      <c r="K548" s="913"/>
      <c r="L548" s="913"/>
      <c r="M548" s="913"/>
      <c r="N548" s="913"/>
      <c r="O548" s="913"/>
      <c r="P548" s="913"/>
      <c r="Q548" s="484"/>
    </row>
    <row r="549" spans="1:17" s="95" customFormat="1" ht="15.75" hidden="1" customHeight="1" outlineLevel="1">
      <c r="A549" s="484"/>
      <c r="B549" s="916"/>
      <c r="C549" s="925"/>
      <c r="D549" s="921"/>
      <c r="E549" s="921"/>
      <c r="F549" s="923"/>
      <c r="G549" s="87"/>
      <c r="H549" s="82"/>
      <c r="I549" s="921"/>
      <c r="J549" s="914"/>
      <c r="K549" s="914"/>
      <c r="L549" s="914"/>
      <c r="M549" s="914"/>
      <c r="N549" s="914"/>
      <c r="O549" s="914"/>
      <c r="P549" s="914"/>
      <c r="Q549" s="484"/>
    </row>
    <row r="550" spans="1:17" s="95" customFormat="1" ht="15.75" hidden="1" customHeight="1" outlineLevel="1">
      <c r="A550" s="484"/>
      <c r="B550" s="917"/>
      <c r="C550" s="926"/>
      <c r="D550" s="922"/>
      <c r="E550" s="922"/>
      <c r="F550" s="924"/>
      <c r="G550" s="92"/>
      <c r="H550" s="90"/>
      <c r="I550" s="922"/>
      <c r="J550" s="915"/>
      <c r="K550" s="915"/>
      <c r="L550" s="915"/>
      <c r="M550" s="915"/>
      <c r="N550" s="915"/>
      <c r="O550" s="915"/>
      <c r="P550" s="915"/>
      <c r="Q550" s="484"/>
    </row>
    <row r="551" spans="1:17" s="95" customFormat="1" ht="15.75" hidden="1" customHeight="1" outlineLevel="1">
      <c r="A551" s="484"/>
      <c r="B551" s="916">
        <v>180</v>
      </c>
      <c r="C551" s="925"/>
      <c r="D551" s="921"/>
      <c r="E551" s="921" t="s">
        <v>19</v>
      </c>
      <c r="F551" s="923" t="str">
        <f>VLOOKUP(E551,$S$14:$T$18,2,0)</f>
        <v>-</v>
      </c>
      <c r="G551" s="84"/>
      <c r="H551" s="82"/>
      <c r="I551" s="921"/>
      <c r="J551" s="913">
        <f t="shared" ref="J551" si="179">SUM(K551:O553)</f>
        <v>0</v>
      </c>
      <c r="K551" s="913"/>
      <c r="L551" s="913"/>
      <c r="M551" s="913"/>
      <c r="N551" s="913"/>
      <c r="O551" s="913"/>
      <c r="P551" s="913"/>
      <c r="Q551" s="484"/>
    </row>
    <row r="552" spans="1:17" s="95" customFormat="1" ht="15.75" hidden="1" customHeight="1" outlineLevel="1">
      <c r="A552" s="484"/>
      <c r="B552" s="916"/>
      <c r="C552" s="925"/>
      <c r="D552" s="921"/>
      <c r="E552" s="921"/>
      <c r="F552" s="923"/>
      <c r="G552" s="87"/>
      <c r="H552" s="82"/>
      <c r="I552" s="921"/>
      <c r="J552" s="914"/>
      <c r="K552" s="914"/>
      <c r="L552" s="914"/>
      <c r="M552" s="914"/>
      <c r="N552" s="914"/>
      <c r="O552" s="914"/>
      <c r="P552" s="914"/>
      <c r="Q552" s="484"/>
    </row>
    <row r="553" spans="1:17" s="95" customFormat="1" ht="15.75" hidden="1" customHeight="1" outlineLevel="1">
      <c r="A553" s="484"/>
      <c r="B553" s="917"/>
      <c r="C553" s="926"/>
      <c r="D553" s="922"/>
      <c r="E553" s="922"/>
      <c r="F553" s="924"/>
      <c r="G553" s="92"/>
      <c r="H553" s="90"/>
      <c r="I553" s="922"/>
      <c r="J553" s="915"/>
      <c r="K553" s="915"/>
      <c r="L553" s="915"/>
      <c r="M553" s="915"/>
      <c r="N553" s="915"/>
      <c r="O553" s="915"/>
      <c r="P553" s="915"/>
      <c r="Q553" s="484"/>
    </row>
    <row r="554" spans="1:17" s="95" customFormat="1" ht="15.75" hidden="1" customHeight="1" outlineLevel="1">
      <c r="A554" s="484"/>
      <c r="B554" s="916">
        <v>181</v>
      </c>
      <c r="C554" s="925"/>
      <c r="D554" s="921"/>
      <c r="E554" s="921" t="s">
        <v>19</v>
      </c>
      <c r="F554" s="923" t="str">
        <f>VLOOKUP(E554,$S$14:$T$18,2,0)</f>
        <v>-</v>
      </c>
      <c r="G554" s="84"/>
      <c r="H554" s="82"/>
      <c r="I554" s="921"/>
      <c r="J554" s="913">
        <f t="shared" ref="J554" si="180">SUM(K554:O556)</f>
        <v>0</v>
      </c>
      <c r="K554" s="913"/>
      <c r="L554" s="913"/>
      <c r="M554" s="913"/>
      <c r="N554" s="913"/>
      <c r="O554" s="913"/>
      <c r="P554" s="913"/>
      <c r="Q554" s="484"/>
    </row>
    <row r="555" spans="1:17" s="95" customFormat="1" ht="15.75" hidden="1" customHeight="1" outlineLevel="1">
      <c r="A555" s="484"/>
      <c r="B555" s="916"/>
      <c r="C555" s="925"/>
      <c r="D555" s="921"/>
      <c r="E555" s="921"/>
      <c r="F555" s="923"/>
      <c r="G555" s="87"/>
      <c r="H555" s="82"/>
      <c r="I555" s="921"/>
      <c r="J555" s="914"/>
      <c r="K555" s="914"/>
      <c r="L555" s="914"/>
      <c r="M555" s="914"/>
      <c r="N555" s="914"/>
      <c r="O555" s="914"/>
      <c r="P555" s="914"/>
      <c r="Q555" s="484"/>
    </row>
    <row r="556" spans="1:17" s="95" customFormat="1" ht="15.75" hidden="1" customHeight="1" outlineLevel="1">
      <c r="A556" s="484"/>
      <c r="B556" s="917"/>
      <c r="C556" s="926"/>
      <c r="D556" s="922"/>
      <c r="E556" s="922"/>
      <c r="F556" s="924"/>
      <c r="G556" s="92"/>
      <c r="H556" s="90"/>
      <c r="I556" s="922"/>
      <c r="J556" s="915"/>
      <c r="K556" s="915"/>
      <c r="L556" s="915"/>
      <c r="M556" s="915"/>
      <c r="N556" s="915"/>
      <c r="O556" s="915"/>
      <c r="P556" s="915"/>
      <c r="Q556" s="484"/>
    </row>
    <row r="557" spans="1:17" s="95" customFormat="1" ht="15.75" hidden="1" customHeight="1" outlineLevel="1">
      <c r="A557" s="484"/>
      <c r="B557" s="916">
        <v>182</v>
      </c>
      <c r="C557" s="925"/>
      <c r="D557" s="921"/>
      <c r="E557" s="921" t="s">
        <v>19</v>
      </c>
      <c r="F557" s="923" t="str">
        <f>VLOOKUP(E557,$S$14:$T$18,2,0)</f>
        <v>-</v>
      </c>
      <c r="G557" s="84"/>
      <c r="H557" s="82"/>
      <c r="I557" s="921"/>
      <c r="J557" s="913">
        <f t="shared" ref="J557" si="181">SUM(K557:O559)</f>
        <v>0</v>
      </c>
      <c r="K557" s="913"/>
      <c r="L557" s="913"/>
      <c r="M557" s="913"/>
      <c r="N557" s="913"/>
      <c r="O557" s="913"/>
      <c r="P557" s="913"/>
      <c r="Q557" s="484"/>
    </row>
    <row r="558" spans="1:17" s="95" customFormat="1" ht="15.75" hidden="1" customHeight="1" outlineLevel="1">
      <c r="A558" s="484"/>
      <c r="B558" s="916"/>
      <c r="C558" s="925"/>
      <c r="D558" s="921"/>
      <c r="E558" s="921"/>
      <c r="F558" s="923"/>
      <c r="G558" s="87"/>
      <c r="H558" s="82"/>
      <c r="I558" s="921"/>
      <c r="J558" s="914"/>
      <c r="K558" s="914"/>
      <c r="L558" s="914"/>
      <c r="M558" s="914"/>
      <c r="N558" s="914"/>
      <c r="O558" s="914"/>
      <c r="P558" s="914"/>
      <c r="Q558" s="484"/>
    </row>
    <row r="559" spans="1:17" s="95" customFormat="1" ht="15.75" hidden="1" customHeight="1" outlineLevel="1">
      <c r="A559" s="484"/>
      <c r="B559" s="917"/>
      <c r="C559" s="926"/>
      <c r="D559" s="922"/>
      <c r="E559" s="922"/>
      <c r="F559" s="924"/>
      <c r="G559" s="92"/>
      <c r="H559" s="90"/>
      <c r="I559" s="922"/>
      <c r="J559" s="915"/>
      <c r="K559" s="915"/>
      <c r="L559" s="915"/>
      <c r="M559" s="915"/>
      <c r="N559" s="915"/>
      <c r="O559" s="915"/>
      <c r="P559" s="915"/>
      <c r="Q559" s="484"/>
    </row>
    <row r="560" spans="1:17" s="95" customFormat="1" ht="15.75" hidden="1" customHeight="1" outlineLevel="1">
      <c r="A560" s="484"/>
      <c r="B560" s="916">
        <v>183</v>
      </c>
      <c r="C560" s="925"/>
      <c r="D560" s="921"/>
      <c r="E560" s="921" t="s">
        <v>19</v>
      </c>
      <c r="F560" s="923" t="str">
        <f>VLOOKUP(E560,$S$14:$T$18,2,0)</f>
        <v>-</v>
      </c>
      <c r="G560" s="84"/>
      <c r="H560" s="82"/>
      <c r="I560" s="921"/>
      <c r="J560" s="913">
        <f t="shared" ref="J560" si="182">SUM(K560:O562)</f>
        <v>0</v>
      </c>
      <c r="K560" s="913"/>
      <c r="L560" s="913"/>
      <c r="M560" s="913"/>
      <c r="N560" s="913"/>
      <c r="O560" s="913"/>
      <c r="P560" s="913"/>
      <c r="Q560" s="484"/>
    </row>
    <row r="561" spans="1:17" s="95" customFormat="1" ht="15.75" hidden="1" customHeight="1" outlineLevel="1">
      <c r="A561" s="484"/>
      <c r="B561" s="916"/>
      <c r="C561" s="925"/>
      <c r="D561" s="921"/>
      <c r="E561" s="921"/>
      <c r="F561" s="923"/>
      <c r="G561" s="87"/>
      <c r="H561" s="82"/>
      <c r="I561" s="921"/>
      <c r="J561" s="914"/>
      <c r="K561" s="914"/>
      <c r="L561" s="914"/>
      <c r="M561" s="914"/>
      <c r="N561" s="914"/>
      <c r="O561" s="914"/>
      <c r="P561" s="914"/>
      <c r="Q561" s="484"/>
    </row>
    <row r="562" spans="1:17" s="95" customFormat="1" ht="15.75" hidden="1" customHeight="1" outlineLevel="1">
      <c r="A562" s="484"/>
      <c r="B562" s="917"/>
      <c r="C562" s="926"/>
      <c r="D562" s="922"/>
      <c r="E562" s="922"/>
      <c r="F562" s="924"/>
      <c r="G562" s="92"/>
      <c r="H562" s="90"/>
      <c r="I562" s="922"/>
      <c r="J562" s="915"/>
      <c r="K562" s="915"/>
      <c r="L562" s="915"/>
      <c r="M562" s="915"/>
      <c r="N562" s="915"/>
      <c r="O562" s="915"/>
      <c r="P562" s="915"/>
      <c r="Q562" s="484"/>
    </row>
    <row r="563" spans="1:17" s="95" customFormat="1" ht="15.75" hidden="1" customHeight="1" outlineLevel="1">
      <c r="A563" s="484"/>
      <c r="B563" s="916">
        <v>184</v>
      </c>
      <c r="C563" s="925"/>
      <c r="D563" s="921"/>
      <c r="E563" s="921" t="s">
        <v>19</v>
      </c>
      <c r="F563" s="923" t="str">
        <f>VLOOKUP(E563,$S$14:$T$18,2,0)</f>
        <v>-</v>
      </c>
      <c r="G563" s="84"/>
      <c r="H563" s="82"/>
      <c r="I563" s="921"/>
      <c r="J563" s="913">
        <f t="shared" ref="J563" si="183">SUM(K563:O565)</f>
        <v>0</v>
      </c>
      <c r="K563" s="913"/>
      <c r="L563" s="913"/>
      <c r="M563" s="913"/>
      <c r="N563" s="913"/>
      <c r="O563" s="913"/>
      <c r="P563" s="913"/>
      <c r="Q563" s="484"/>
    </row>
    <row r="564" spans="1:17" s="95" customFormat="1" ht="15.75" hidden="1" customHeight="1" outlineLevel="1">
      <c r="A564" s="484"/>
      <c r="B564" s="916"/>
      <c r="C564" s="925"/>
      <c r="D564" s="921"/>
      <c r="E564" s="921"/>
      <c r="F564" s="923"/>
      <c r="G564" s="87"/>
      <c r="H564" s="82"/>
      <c r="I564" s="921"/>
      <c r="J564" s="914"/>
      <c r="K564" s="914"/>
      <c r="L564" s="914"/>
      <c r="M564" s="914"/>
      <c r="N564" s="914"/>
      <c r="O564" s="914"/>
      <c r="P564" s="914"/>
      <c r="Q564" s="484"/>
    </row>
    <row r="565" spans="1:17" s="95" customFormat="1" ht="15.75" hidden="1" customHeight="1" outlineLevel="1">
      <c r="A565" s="484"/>
      <c r="B565" s="917"/>
      <c r="C565" s="926"/>
      <c r="D565" s="922"/>
      <c r="E565" s="922"/>
      <c r="F565" s="924"/>
      <c r="G565" s="92"/>
      <c r="H565" s="90"/>
      <c r="I565" s="922"/>
      <c r="J565" s="915"/>
      <c r="K565" s="915"/>
      <c r="L565" s="915"/>
      <c r="M565" s="915"/>
      <c r="N565" s="915"/>
      <c r="O565" s="915"/>
      <c r="P565" s="915"/>
      <c r="Q565" s="484"/>
    </row>
    <row r="566" spans="1:17" s="95" customFormat="1" ht="15.75" hidden="1" customHeight="1" outlineLevel="1">
      <c r="A566" s="484"/>
      <c r="B566" s="916">
        <v>185</v>
      </c>
      <c r="C566" s="925"/>
      <c r="D566" s="921"/>
      <c r="E566" s="921" t="s">
        <v>19</v>
      </c>
      <c r="F566" s="923" t="str">
        <f>VLOOKUP(E566,$S$14:$T$18,2,0)</f>
        <v>-</v>
      </c>
      <c r="G566" s="84"/>
      <c r="H566" s="82"/>
      <c r="I566" s="921"/>
      <c r="J566" s="913">
        <f t="shared" ref="J566" si="184">SUM(K566:O568)</f>
        <v>0</v>
      </c>
      <c r="K566" s="913"/>
      <c r="L566" s="913"/>
      <c r="M566" s="913"/>
      <c r="N566" s="913"/>
      <c r="O566" s="913"/>
      <c r="P566" s="913"/>
      <c r="Q566" s="484"/>
    </row>
    <row r="567" spans="1:17" s="95" customFormat="1" ht="15.75" hidden="1" customHeight="1" outlineLevel="1">
      <c r="A567" s="484"/>
      <c r="B567" s="916"/>
      <c r="C567" s="925"/>
      <c r="D567" s="921"/>
      <c r="E567" s="921"/>
      <c r="F567" s="923"/>
      <c r="G567" s="87"/>
      <c r="H567" s="82"/>
      <c r="I567" s="921"/>
      <c r="J567" s="914"/>
      <c r="K567" s="914"/>
      <c r="L567" s="914"/>
      <c r="M567" s="914"/>
      <c r="N567" s="914"/>
      <c r="O567" s="914"/>
      <c r="P567" s="914"/>
      <c r="Q567" s="484"/>
    </row>
    <row r="568" spans="1:17" s="95" customFormat="1" ht="15.75" hidden="1" customHeight="1" outlineLevel="1">
      <c r="A568" s="484"/>
      <c r="B568" s="917"/>
      <c r="C568" s="926"/>
      <c r="D568" s="922"/>
      <c r="E568" s="922"/>
      <c r="F568" s="924"/>
      <c r="G568" s="92"/>
      <c r="H568" s="90"/>
      <c r="I568" s="922"/>
      <c r="J568" s="915"/>
      <c r="K568" s="915"/>
      <c r="L568" s="915"/>
      <c r="M568" s="915"/>
      <c r="N568" s="915"/>
      <c r="O568" s="915"/>
      <c r="P568" s="915"/>
      <c r="Q568" s="484"/>
    </row>
    <row r="569" spans="1:17" s="95" customFormat="1" ht="15.75" hidden="1" customHeight="1" outlineLevel="1">
      <c r="A569" s="484"/>
      <c r="B569" s="916">
        <v>186</v>
      </c>
      <c r="C569" s="925"/>
      <c r="D569" s="921"/>
      <c r="E569" s="921" t="s">
        <v>19</v>
      </c>
      <c r="F569" s="923" t="str">
        <f>VLOOKUP(E569,$S$14:$T$18,2,0)</f>
        <v>-</v>
      </c>
      <c r="G569" s="84"/>
      <c r="H569" s="82"/>
      <c r="I569" s="921"/>
      <c r="J569" s="913">
        <f t="shared" ref="J569" si="185">SUM(K569:O571)</f>
        <v>0</v>
      </c>
      <c r="K569" s="913"/>
      <c r="L569" s="913"/>
      <c r="M569" s="913"/>
      <c r="N569" s="913"/>
      <c r="O569" s="913"/>
      <c r="P569" s="913"/>
      <c r="Q569" s="484"/>
    </row>
    <row r="570" spans="1:17" s="95" customFormat="1" ht="15.75" hidden="1" customHeight="1" outlineLevel="1">
      <c r="A570" s="484"/>
      <c r="B570" s="916"/>
      <c r="C570" s="925"/>
      <c r="D570" s="921"/>
      <c r="E570" s="921"/>
      <c r="F570" s="923"/>
      <c r="G570" s="87"/>
      <c r="H570" s="82"/>
      <c r="I570" s="921"/>
      <c r="J570" s="914"/>
      <c r="K570" s="914"/>
      <c r="L570" s="914"/>
      <c r="M570" s="914"/>
      <c r="N570" s="914"/>
      <c r="O570" s="914"/>
      <c r="P570" s="914"/>
      <c r="Q570" s="484"/>
    </row>
    <row r="571" spans="1:17" s="95" customFormat="1" ht="15.75" hidden="1" customHeight="1" outlineLevel="1">
      <c r="A571" s="484"/>
      <c r="B571" s="917"/>
      <c r="C571" s="926"/>
      <c r="D571" s="922"/>
      <c r="E571" s="922"/>
      <c r="F571" s="924"/>
      <c r="G571" s="92"/>
      <c r="H571" s="90"/>
      <c r="I571" s="922"/>
      <c r="J571" s="915"/>
      <c r="K571" s="915"/>
      <c r="L571" s="915"/>
      <c r="M571" s="915"/>
      <c r="N571" s="915"/>
      <c r="O571" s="915"/>
      <c r="P571" s="915"/>
      <c r="Q571" s="484"/>
    </row>
    <row r="572" spans="1:17" s="95" customFormat="1" ht="15.75" hidden="1" customHeight="1" outlineLevel="1">
      <c r="A572" s="484"/>
      <c r="B572" s="916">
        <v>187</v>
      </c>
      <c r="C572" s="925"/>
      <c r="D572" s="921"/>
      <c r="E572" s="921" t="s">
        <v>19</v>
      </c>
      <c r="F572" s="923" t="str">
        <f>VLOOKUP(E572,$S$14:$T$18,2,0)</f>
        <v>-</v>
      </c>
      <c r="G572" s="84"/>
      <c r="H572" s="82"/>
      <c r="I572" s="921"/>
      <c r="J572" s="913">
        <f t="shared" ref="J572" si="186">SUM(K572:O574)</f>
        <v>0</v>
      </c>
      <c r="K572" s="913"/>
      <c r="L572" s="913"/>
      <c r="M572" s="913"/>
      <c r="N572" s="913"/>
      <c r="O572" s="913"/>
      <c r="P572" s="913"/>
      <c r="Q572" s="484"/>
    </row>
    <row r="573" spans="1:17" s="95" customFormat="1" ht="15.75" hidden="1" customHeight="1" outlineLevel="1">
      <c r="A573" s="484"/>
      <c r="B573" s="916"/>
      <c r="C573" s="925"/>
      <c r="D573" s="921"/>
      <c r="E573" s="921"/>
      <c r="F573" s="923"/>
      <c r="G573" s="87"/>
      <c r="H573" s="82"/>
      <c r="I573" s="921"/>
      <c r="J573" s="914"/>
      <c r="K573" s="914"/>
      <c r="L573" s="914"/>
      <c r="M573" s="914"/>
      <c r="N573" s="914"/>
      <c r="O573" s="914"/>
      <c r="P573" s="914"/>
      <c r="Q573" s="484"/>
    </row>
    <row r="574" spans="1:17" s="95" customFormat="1" ht="15.75" hidden="1" customHeight="1" outlineLevel="1">
      <c r="A574" s="484"/>
      <c r="B574" s="917"/>
      <c r="C574" s="926"/>
      <c r="D574" s="922"/>
      <c r="E574" s="922"/>
      <c r="F574" s="924"/>
      <c r="G574" s="92"/>
      <c r="H574" s="90"/>
      <c r="I574" s="922"/>
      <c r="J574" s="915"/>
      <c r="K574" s="915"/>
      <c r="L574" s="915"/>
      <c r="M574" s="915"/>
      <c r="N574" s="915"/>
      <c r="O574" s="915"/>
      <c r="P574" s="915"/>
      <c r="Q574" s="484"/>
    </row>
    <row r="575" spans="1:17" s="95" customFormat="1" ht="15.75" hidden="1" customHeight="1" outlineLevel="1">
      <c r="A575" s="484"/>
      <c r="B575" s="916">
        <v>188</v>
      </c>
      <c r="C575" s="925"/>
      <c r="D575" s="921"/>
      <c r="E575" s="921" t="s">
        <v>19</v>
      </c>
      <c r="F575" s="923" t="str">
        <f>VLOOKUP(E575,$S$14:$T$18,2,0)</f>
        <v>-</v>
      </c>
      <c r="G575" s="84"/>
      <c r="H575" s="82"/>
      <c r="I575" s="921"/>
      <c r="J575" s="913">
        <f t="shared" ref="J575" si="187">SUM(K575:O577)</f>
        <v>0</v>
      </c>
      <c r="K575" s="913"/>
      <c r="L575" s="913"/>
      <c r="M575" s="913"/>
      <c r="N575" s="913"/>
      <c r="O575" s="913"/>
      <c r="P575" s="913"/>
      <c r="Q575" s="484"/>
    </row>
    <row r="576" spans="1:17" s="95" customFormat="1" ht="15.75" hidden="1" customHeight="1" outlineLevel="1">
      <c r="A576" s="484"/>
      <c r="B576" s="916"/>
      <c r="C576" s="925"/>
      <c r="D576" s="921"/>
      <c r="E576" s="921"/>
      <c r="F576" s="923"/>
      <c r="G576" s="87"/>
      <c r="H576" s="82"/>
      <c r="I576" s="921"/>
      <c r="J576" s="914"/>
      <c r="K576" s="914"/>
      <c r="L576" s="914"/>
      <c r="M576" s="914"/>
      <c r="N576" s="914"/>
      <c r="O576" s="914"/>
      <c r="P576" s="914"/>
      <c r="Q576" s="484"/>
    </row>
    <row r="577" spans="1:17" s="95" customFormat="1" ht="15.75" hidden="1" customHeight="1" outlineLevel="1">
      <c r="A577" s="484"/>
      <c r="B577" s="917"/>
      <c r="C577" s="926"/>
      <c r="D577" s="922"/>
      <c r="E577" s="922"/>
      <c r="F577" s="924"/>
      <c r="G577" s="92"/>
      <c r="H577" s="90"/>
      <c r="I577" s="922"/>
      <c r="J577" s="915"/>
      <c r="K577" s="915"/>
      <c r="L577" s="915"/>
      <c r="M577" s="915"/>
      <c r="N577" s="915"/>
      <c r="O577" s="915"/>
      <c r="P577" s="915"/>
      <c r="Q577" s="484"/>
    </row>
    <row r="578" spans="1:17" s="95" customFormat="1" ht="15.75" hidden="1" customHeight="1" outlineLevel="1">
      <c r="A578" s="484"/>
      <c r="B578" s="916">
        <v>189</v>
      </c>
      <c r="C578" s="925"/>
      <c r="D578" s="921"/>
      <c r="E578" s="921" t="s">
        <v>19</v>
      </c>
      <c r="F578" s="923" t="str">
        <f>VLOOKUP(E578,$S$14:$T$18,2,0)</f>
        <v>-</v>
      </c>
      <c r="G578" s="84"/>
      <c r="H578" s="82"/>
      <c r="I578" s="921"/>
      <c r="J578" s="913">
        <f t="shared" ref="J578" si="188">SUM(K578:O580)</f>
        <v>0</v>
      </c>
      <c r="K578" s="913"/>
      <c r="L578" s="913"/>
      <c r="M578" s="913"/>
      <c r="N578" s="913"/>
      <c r="O578" s="913"/>
      <c r="P578" s="913"/>
      <c r="Q578" s="484"/>
    </row>
    <row r="579" spans="1:17" s="95" customFormat="1" ht="15.75" hidden="1" customHeight="1" outlineLevel="1">
      <c r="A579" s="484"/>
      <c r="B579" s="916"/>
      <c r="C579" s="925"/>
      <c r="D579" s="921"/>
      <c r="E579" s="921"/>
      <c r="F579" s="923"/>
      <c r="G579" s="87"/>
      <c r="H579" s="82"/>
      <c r="I579" s="921"/>
      <c r="J579" s="914"/>
      <c r="K579" s="914"/>
      <c r="L579" s="914"/>
      <c r="M579" s="914"/>
      <c r="N579" s="914"/>
      <c r="O579" s="914"/>
      <c r="P579" s="914"/>
      <c r="Q579" s="484"/>
    </row>
    <row r="580" spans="1:17" s="95" customFormat="1" ht="15.75" hidden="1" customHeight="1" outlineLevel="1">
      <c r="A580" s="484"/>
      <c r="B580" s="917"/>
      <c r="C580" s="926"/>
      <c r="D580" s="922"/>
      <c r="E580" s="922"/>
      <c r="F580" s="924"/>
      <c r="G580" s="92"/>
      <c r="H580" s="90"/>
      <c r="I580" s="922"/>
      <c r="J580" s="915"/>
      <c r="K580" s="915"/>
      <c r="L580" s="915"/>
      <c r="M580" s="915"/>
      <c r="N580" s="915"/>
      <c r="O580" s="915"/>
      <c r="P580" s="915"/>
      <c r="Q580" s="484"/>
    </row>
    <row r="581" spans="1:17" s="95" customFormat="1" ht="15.75" hidden="1" customHeight="1" outlineLevel="1">
      <c r="A581" s="484"/>
      <c r="B581" s="916">
        <v>190</v>
      </c>
      <c r="C581" s="925"/>
      <c r="D581" s="921"/>
      <c r="E581" s="921" t="s">
        <v>19</v>
      </c>
      <c r="F581" s="923" t="str">
        <f>VLOOKUP(E581,$S$14:$T$18,2,0)</f>
        <v>-</v>
      </c>
      <c r="G581" s="84"/>
      <c r="H581" s="82"/>
      <c r="I581" s="921"/>
      <c r="J581" s="913">
        <f t="shared" ref="J581" si="189">SUM(K581:O583)</f>
        <v>0</v>
      </c>
      <c r="K581" s="913"/>
      <c r="L581" s="913"/>
      <c r="M581" s="913"/>
      <c r="N581" s="913"/>
      <c r="O581" s="913"/>
      <c r="P581" s="913"/>
      <c r="Q581" s="484"/>
    </row>
    <row r="582" spans="1:17" s="95" customFormat="1" ht="15.75" hidden="1" customHeight="1" outlineLevel="1">
      <c r="A582" s="484"/>
      <c r="B582" s="916"/>
      <c r="C582" s="925"/>
      <c r="D582" s="921"/>
      <c r="E582" s="921"/>
      <c r="F582" s="923"/>
      <c r="G582" s="87"/>
      <c r="H582" s="82"/>
      <c r="I582" s="921"/>
      <c r="J582" s="914"/>
      <c r="K582" s="914"/>
      <c r="L582" s="914"/>
      <c r="M582" s="914"/>
      <c r="N582" s="914"/>
      <c r="O582" s="914"/>
      <c r="P582" s="914"/>
      <c r="Q582" s="484"/>
    </row>
    <row r="583" spans="1:17" s="95" customFormat="1" ht="15.75" hidden="1" customHeight="1" outlineLevel="1">
      <c r="A583" s="484"/>
      <c r="B583" s="917"/>
      <c r="C583" s="926"/>
      <c r="D583" s="922"/>
      <c r="E583" s="922"/>
      <c r="F583" s="924"/>
      <c r="G583" s="92"/>
      <c r="H583" s="90"/>
      <c r="I583" s="922"/>
      <c r="J583" s="915"/>
      <c r="K583" s="915"/>
      <c r="L583" s="915"/>
      <c r="M583" s="915"/>
      <c r="N583" s="915"/>
      <c r="O583" s="915"/>
      <c r="P583" s="915"/>
      <c r="Q583" s="484"/>
    </row>
    <row r="584" spans="1:17" s="95" customFormat="1" ht="15.75" hidden="1" customHeight="1" outlineLevel="1">
      <c r="A584" s="484"/>
      <c r="B584" s="916">
        <v>191</v>
      </c>
      <c r="C584" s="925"/>
      <c r="D584" s="921"/>
      <c r="E584" s="921" t="s">
        <v>19</v>
      </c>
      <c r="F584" s="923" t="str">
        <f>VLOOKUP(E584,$S$14:$T$18,2,0)</f>
        <v>-</v>
      </c>
      <c r="G584" s="84"/>
      <c r="H584" s="82"/>
      <c r="I584" s="921"/>
      <c r="J584" s="913">
        <f t="shared" ref="J584" si="190">SUM(K584:O586)</f>
        <v>0</v>
      </c>
      <c r="K584" s="913"/>
      <c r="L584" s="913"/>
      <c r="M584" s="913"/>
      <c r="N584" s="913"/>
      <c r="O584" s="913"/>
      <c r="P584" s="913"/>
      <c r="Q584" s="484"/>
    </row>
    <row r="585" spans="1:17" s="95" customFormat="1" ht="15.75" hidden="1" customHeight="1" outlineLevel="1">
      <c r="A585" s="484"/>
      <c r="B585" s="916"/>
      <c r="C585" s="925"/>
      <c r="D585" s="921"/>
      <c r="E585" s="921"/>
      <c r="F585" s="923"/>
      <c r="G585" s="87"/>
      <c r="H585" s="82"/>
      <c r="I585" s="921"/>
      <c r="J585" s="914"/>
      <c r="K585" s="914"/>
      <c r="L585" s="914"/>
      <c r="M585" s="914"/>
      <c r="N585" s="914"/>
      <c r="O585" s="914"/>
      <c r="P585" s="914"/>
      <c r="Q585" s="484"/>
    </row>
    <row r="586" spans="1:17" s="95" customFormat="1" ht="15.75" hidden="1" customHeight="1" outlineLevel="1">
      <c r="A586" s="484"/>
      <c r="B586" s="917"/>
      <c r="C586" s="926"/>
      <c r="D586" s="922"/>
      <c r="E586" s="922"/>
      <c r="F586" s="924"/>
      <c r="G586" s="92"/>
      <c r="H586" s="90"/>
      <c r="I586" s="922"/>
      <c r="J586" s="915"/>
      <c r="K586" s="915"/>
      <c r="L586" s="915"/>
      <c r="M586" s="915"/>
      <c r="N586" s="915"/>
      <c r="O586" s="915"/>
      <c r="P586" s="915"/>
      <c r="Q586" s="484"/>
    </row>
    <row r="587" spans="1:17" s="95" customFormat="1" ht="15.75" hidden="1" customHeight="1" outlineLevel="1">
      <c r="A587" s="484"/>
      <c r="B587" s="916">
        <v>192</v>
      </c>
      <c r="C587" s="925"/>
      <c r="D587" s="921"/>
      <c r="E587" s="921" t="s">
        <v>19</v>
      </c>
      <c r="F587" s="923" t="str">
        <f>VLOOKUP(E587,$S$14:$T$18,2,0)</f>
        <v>-</v>
      </c>
      <c r="G587" s="84"/>
      <c r="H587" s="82"/>
      <c r="I587" s="921"/>
      <c r="J587" s="913">
        <f t="shared" ref="J587" si="191">SUM(K587:O589)</f>
        <v>0</v>
      </c>
      <c r="K587" s="913"/>
      <c r="L587" s="913"/>
      <c r="M587" s="913"/>
      <c r="N587" s="913"/>
      <c r="O587" s="913"/>
      <c r="P587" s="913"/>
      <c r="Q587" s="484"/>
    </row>
    <row r="588" spans="1:17" s="95" customFormat="1" ht="15.75" hidden="1" customHeight="1" outlineLevel="1">
      <c r="A588" s="484"/>
      <c r="B588" s="916"/>
      <c r="C588" s="925"/>
      <c r="D588" s="921"/>
      <c r="E588" s="921"/>
      <c r="F588" s="923"/>
      <c r="G588" s="87"/>
      <c r="H588" s="82"/>
      <c r="I588" s="921"/>
      <c r="J588" s="914"/>
      <c r="K588" s="914"/>
      <c r="L588" s="914"/>
      <c r="M588" s="914"/>
      <c r="N588" s="914"/>
      <c r="O588" s="914"/>
      <c r="P588" s="914"/>
      <c r="Q588" s="484"/>
    </row>
    <row r="589" spans="1:17" s="95" customFormat="1" ht="15.75" hidden="1" customHeight="1" outlineLevel="1">
      <c r="A589" s="484"/>
      <c r="B589" s="917"/>
      <c r="C589" s="926"/>
      <c r="D589" s="922"/>
      <c r="E589" s="922"/>
      <c r="F589" s="924"/>
      <c r="G589" s="92"/>
      <c r="H589" s="90"/>
      <c r="I589" s="922"/>
      <c r="J589" s="915"/>
      <c r="K589" s="915"/>
      <c r="L589" s="915"/>
      <c r="M589" s="915"/>
      <c r="N589" s="915"/>
      <c r="O589" s="915"/>
      <c r="P589" s="915"/>
      <c r="Q589" s="484"/>
    </row>
    <row r="590" spans="1:17" s="95" customFormat="1" ht="15.75" hidden="1" customHeight="1" outlineLevel="1">
      <c r="A590" s="484"/>
      <c r="B590" s="916">
        <v>193</v>
      </c>
      <c r="C590" s="925"/>
      <c r="D590" s="921"/>
      <c r="E590" s="921" t="s">
        <v>19</v>
      </c>
      <c r="F590" s="923" t="str">
        <f>VLOOKUP(E590,$S$14:$T$18,2,0)</f>
        <v>-</v>
      </c>
      <c r="G590" s="84"/>
      <c r="H590" s="82"/>
      <c r="I590" s="921"/>
      <c r="J590" s="913">
        <f t="shared" ref="J590" si="192">SUM(K590:O592)</f>
        <v>0</v>
      </c>
      <c r="K590" s="913"/>
      <c r="L590" s="913"/>
      <c r="M590" s="913"/>
      <c r="N590" s="913"/>
      <c r="O590" s="913"/>
      <c r="P590" s="913"/>
      <c r="Q590" s="484"/>
    </row>
    <row r="591" spans="1:17" s="95" customFormat="1" ht="15.75" hidden="1" customHeight="1" outlineLevel="1">
      <c r="A591" s="484"/>
      <c r="B591" s="916"/>
      <c r="C591" s="925"/>
      <c r="D591" s="921"/>
      <c r="E591" s="921"/>
      <c r="F591" s="923"/>
      <c r="G591" s="87"/>
      <c r="H591" s="82"/>
      <c r="I591" s="921"/>
      <c r="J591" s="914"/>
      <c r="K591" s="914"/>
      <c r="L591" s="914"/>
      <c r="M591" s="914"/>
      <c r="N591" s="914"/>
      <c r="O591" s="914"/>
      <c r="P591" s="914"/>
      <c r="Q591" s="484"/>
    </row>
    <row r="592" spans="1:17" s="95" customFormat="1" ht="15.75" hidden="1" customHeight="1" outlineLevel="1">
      <c r="A592" s="484"/>
      <c r="B592" s="917"/>
      <c r="C592" s="926"/>
      <c r="D592" s="922"/>
      <c r="E592" s="922"/>
      <c r="F592" s="924"/>
      <c r="G592" s="92"/>
      <c r="H592" s="90"/>
      <c r="I592" s="922"/>
      <c r="J592" s="915"/>
      <c r="K592" s="915"/>
      <c r="L592" s="915"/>
      <c r="M592" s="915"/>
      <c r="N592" s="915"/>
      <c r="O592" s="915"/>
      <c r="P592" s="915"/>
      <c r="Q592" s="484"/>
    </row>
    <row r="593" spans="1:17" s="95" customFormat="1" ht="15.75" hidden="1" customHeight="1" outlineLevel="1">
      <c r="A593" s="484"/>
      <c r="B593" s="916">
        <v>194</v>
      </c>
      <c r="C593" s="925"/>
      <c r="D593" s="921"/>
      <c r="E593" s="921" t="s">
        <v>19</v>
      </c>
      <c r="F593" s="923" t="str">
        <f>VLOOKUP(E593,$S$14:$T$18,2,0)</f>
        <v>-</v>
      </c>
      <c r="G593" s="84"/>
      <c r="H593" s="82"/>
      <c r="I593" s="921"/>
      <c r="J593" s="913">
        <f t="shared" ref="J593" si="193">SUM(K593:O595)</f>
        <v>0</v>
      </c>
      <c r="K593" s="913"/>
      <c r="L593" s="913"/>
      <c r="M593" s="913"/>
      <c r="N593" s="913"/>
      <c r="O593" s="913"/>
      <c r="P593" s="913"/>
      <c r="Q593" s="484"/>
    </row>
    <row r="594" spans="1:17" s="95" customFormat="1" ht="15.75" hidden="1" customHeight="1" outlineLevel="1">
      <c r="A594" s="484"/>
      <c r="B594" s="916"/>
      <c r="C594" s="925"/>
      <c r="D594" s="921"/>
      <c r="E594" s="921"/>
      <c r="F594" s="923"/>
      <c r="G594" s="87"/>
      <c r="H594" s="82"/>
      <c r="I594" s="921"/>
      <c r="J594" s="914"/>
      <c r="K594" s="914"/>
      <c r="L594" s="914"/>
      <c r="M594" s="914"/>
      <c r="N594" s="914"/>
      <c r="O594" s="914"/>
      <c r="P594" s="914"/>
      <c r="Q594" s="484"/>
    </row>
    <row r="595" spans="1:17" s="95" customFormat="1" ht="15.75" hidden="1" customHeight="1" outlineLevel="1">
      <c r="A595" s="484"/>
      <c r="B595" s="917"/>
      <c r="C595" s="926"/>
      <c r="D595" s="922"/>
      <c r="E595" s="922"/>
      <c r="F595" s="924"/>
      <c r="G595" s="92"/>
      <c r="H595" s="90"/>
      <c r="I595" s="922"/>
      <c r="J595" s="915"/>
      <c r="K595" s="915"/>
      <c r="L595" s="915"/>
      <c r="M595" s="915"/>
      <c r="N595" s="915"/>
      <c r="O595" s="915"/>
      <c r="P595" s="915"/>
      <c r="Q595" s="484"/>
    </row>
    <row r="596" spans="1:17" s="95" customFormat="1" ht="15.75" hidden="1" customHeight="1" outlineLevel="1">
      <c r="A596" s="484"/>
      <c r="B596" s="916">
        <v>195</v>
      </c>
      <c r="C596" s="925"/>
      <c r="D596" s="921"/>
      <c r="E596" s="921" t="s">
        <v>19</v>
      </c>
      <c r="F596" s="923" t="str">
        <f>VLOOKUP(E596,$S$14:$T$18,2,0)</f>
        <v>-</v>
      </c>
      <c r="G596" s="84"/>
      <c r="H596" s="82"/>
      <c r="I596" s="921"/>
      <c r="J596" s="913">
        <f t="shared" ref="J596" si="194">SUM(K596:O598)</f>
        <v>0</v>
      </c>
      <c r="K596" s="913"/>
      <c r="L596" s="913"/>
      <c r="M596" s="913"/>
      <c r="N596" s="913"/>
      <c r="O596" s="913"/>
      <c r="P596" s="913"/>
      <c r="Q596" s="484"/>
    </row>
    <row r="597" spans="1:17" s="95" customFormat="1" ht="15.75" hidden="1" customHeight="1" outlineLevel="1">
      <c r="A597" s="484"/>
      <c r="B597" s="916"/>
      <c r="C597" s="925"/>
      <c r="D597" s="921"/>
      <c r="E597" s="921"/>
      <c r="F597" s="923"/>
      <c r="G597" s="87"/>
      <c r="H597" s="82"/>
      <c r="I597" s="921"/>
      <c r="J597" s="914"/>
      <c r="K597" s="914"/>
      <c r="L597" s="914"/>
      <c r="M597" s="914"/>
      <c r="N597" s="914"/>
      <c r="O597" s="914"/>
      <c r="P597" s="914"/>
      <c r="Q597" s="484"/>
    </row>
    <row r="598" spans="1:17" s="95" customFormat="1" ht="15.75" hidden="1" customHeight="1" outlineLevel="1">
      <c r="A598" s="484"/>
      <c r="B598" s="917"/>
      <c r="C598" s="926"/>
      <c r="D598" s="922"/>
      <c r="E598" s="922"/>
      <c r="F598" s="924"/>
      <c r="G598" s="92"/>
      <c r="H598" s="90"/>
      <c r="I598" s="922"/>
      <c r="J598" s="915"/>
      <c r="K598" s="915"/>
      <c r="L598" s="915"/>
      <c r="M598" s="915"/>
      <c r="N598" s="915"/>
      <c r="O598" s="915"/>
      <c r="P598" s="915"/>
      <c r="Q598" s="484"/>
    </row>
    <row r="599" spans="1:17" s="95" customFormat="1" ht="15.75" hidden="1" customHeight="1" outlineLevel="1">
      <c r="A599" s="484"/>
      <c r="B599" s="916">
        <v>196</v>
      </c>
      <c r="C599" s="925"/>
      <c r="D599" s="921"/>
      <c r="E599" s="921" t="s">
        <v>19</v>
      </c>
      <c r="F599" s="923" t="str">
        <f>VLOOKUP(E599,$S$14:$T$18,2,0)</f>
        <v>-</v>
      </c>
      <c r="G599" s="84"/>
      <c r="H599" s="82"/>
      <c r="I599" s="921"/>
      <c r="J599" s="913">
        <f t="shared" ref="J599" si="195">SUM(K599:O601)</f>
        <v>0</v>
      </c>
      <c r="K599" s="913"/>
      <c r="L599" s="913"/>
      <c r="M599" s="913"/>
      <c r="N599" s="913"/>
      <c r="O599" s="913"/>
      <c r="P599" s="913"/>
      <c r="Q599" s="484"/>
    </row>
    <row r="600" spans="1:17" s="95" customFormat="1" ht="15.75" hidden="1" customHeight="1" outlineLevel="1">
      <c r="A600" s="484"/>
      <c r="B600" s="916"/>
      <c r="C600" s="925"/>
      <c r="D600" s="921"/>
      <c r="E600" s="921"/>
      <c r="F600" s="923"/>
      <c r="G600" s="87"/>
      <c r="H600" s="82"/>
      <c r="I600" s="921"/>
      <c r="J600" s="914"/>
      <c r="K600" s="914"/>
      <c r="L600" s="914"/>
      <c r="M600" s="914"/>
      <c r="N600" s="914"/>
      <c r="O600" s="914"/>
      <c r="P600" s="914"/>
      <c r="Q600" s="484"/>
    </row>
    <row r="601" spans="1:17" s="95" customFormat="1" ht="15.75" hidden="1" customHeight="1" outlineLevel="1">
      <c r="A601" s="484"/>
      <c r="B601" s="917"/>
      <c r="C601" s="926"/>
      <c r="D601" s="922"/>
      <c r="E601" s="922"/>
      <c r="F601" s="924"/>
      <c r="G601" s="92"/>
      <c r="H601" s="90"/>
      <c r="I601" s="922"/>
      <c r="J601" s="915"/>
      <c r="K601" s="915"/>
      <c r="L601" s="915"/>
      <c r="M601" s="915"/>
      <c r="N601" s="915"/>
      <c r="O601" s="915"/>
      <c r="P601" s="915"/>
      <c r="Q601" s="484"/>
    </row>
    <row r="602" spans="1:17" s="95" customFormat="1" ht="15.75" hidden="1" customHeight="1" outlineLevel="1">
      <c r="A602" s="484"/>
      <c r="B602" s="916">
        <v>197</v>
      </c>
      <c r="C602" s="925"/>
      <c r="D602" s="921"/>
      <c r="E602" s="921" t="s">
        <v>19</v>
      </c>
      <c r="F602" s="923" t="str">
        <f>VLOOKUP(E602,$S$14:$T$18,2,0)</f>
        <v>-</v>
      </c>
      <c r="G602" s="84"/>
      <c r="H602" s="82"/>
      <c r="I602" s="921"/>
      <c r="J602" s="913">
        <f t="shared" ref="J602" si="196">SUM(K602:O604)</f>
        <v>0</v>
      </c>
      <c r="K602" s="913"/>
      <c r="L602" s="913"/>
      <c r="M602" s="913"/>
      <c r="N602" s="913"/>
      <c r="O602" s="913"/>
      <c r="P602" s="913"/>
      <c r="Q602" s="484"/>
    </row>
    <row r="603" spans="1:17" s="95" customFormat="1" ht="15.75" hidden="1" customHeight="1" outlineLevel="1">
      <c r="A603" s="484"/>
      <c r="B603" s="916"/>
      <c r="C603" s="925"/>
      <c r="D603" s="921"/>
      <c r="E603" s="921"/>
      <c r="F603" s="923"/>
      <c r="G603" s="87"/>
      <c r="H603" s="82"/>
      <c r="I603" s="921"/>
      <c r="J603" s="914"/>
      <c r="K603" s="914"/>
      <c r="L603" s="914"/>
      <c r="M603" s="914"/>
      <c r="N603" s="914"/>
      <c r="O603" s="914"/>
      <c r="P603" s="914"/>
      <c r="Q603" s="484"/>
    </row>
    <row r="604" spans="1:17" s="95" customFormat="1" ht="15.75" hidden="1" customHeight="1" outlineLevel="1">
      <c r="A604" s="484"/>
      <c r="B604" s="917"/>
      <c r="C604" s="926"/>
      <c r="D604" s="922"/>
      <c r="E604" s="922"/>
      <c r="F604" s="924"/>
      <c r="G604" s="92"/>
      <c r="H604" s="90"/>
      <c r="I604" s="922"/>
      <c r="J604" s="915"/>
      <c r="K604" s="915"/>
      <c r="L604" s="915"/>
      <c r="M604" s="915"/>
      <c r="N604" s="915"/>
      <c r="O604" s="915"/>
      <c r="P604" s="915"/>
      <c r="Q604" s="484"/>
    </row>
    <row r="605" spans="1:17" s="95" customFormat="1" ht="15.75" hidden="1" customHeight="1" outlineLevel="1">
      <c r="A605" s="484"/>
      <c r="B605" s="916">
        <v>198</v>
      </c>
      <c r="C605" s="925"/>
      <c r="D605" s="921"/>
      <c r="E605" s="921" t="s">
        <v>19</v>
      </c>
      <c r="F605" s="923" t="str">
        <f>VLOOKUP(E605,$S$14:$T$18,2,0)</f>
        <v>-</v>
      </c>
      <c r="G605" s="84"/>
      <c r="H605" s="82"/>
      <c r="I605" s="921"/>
      <c r="J605" s="913">
        <f t="shared" ref="J605" si="197">SUM(K605:O607)</f>
        <v>0</v>
      </c>
      <c r="K605" s="913"/>
      <c r="L605" s="913"/>
      <c r="M605" s="913"/>
      <c r="N605" s="913"/>
      <c r="O605" s="913"/>
      <c r="P605" s="913"/>
      <c r="Q605" s="484"/>
    </row>
    <row r="606" spans="1:17" s="95" customFormat="1" ht="15.75" hidden="1" customHeight="1" outlineLevel="1">
      <c r="A606" s="484"/>
      <c r="B606" s="916"/>
      <c r="C606" s="925"/>
      <c r="D606" s="921"/>
      <c r="E606" s="921"/>
      <c r="F606" s="923"/>
      <c r="G606" s="87"/>
      <c r="H606" s="82"/>
      <c r="I606" s="921"/>
      <c r="J606" s="914"/>
      <c r="K606" s="914"/>
      <c r="L606" s="914"/>
      <c r="M606" s="914"/>
      <c r="N606" s="914"/>
      <c r="O606" s="914"/>
      <c r="P606" s="914"/>
      <c r="Q606" s="484"/>
    </row>
    <row r="607" spans="1:17" s="95" customFormat="1" ht="15.75" hidden="1" customHeight="1" outlineLevel="1">
      <c r="A607" s="484"/>
      <c r="B607" s="917"/>
      <c r="C607" s="926"/>
      <c r="D607" s="922"/>
      <c r="E607" s="922"/>
      <c r="F607" s="924"/>
      <c r="G607" s="92"/>
      <c r="H607" s="90"/>
      <c r="I607" s="922"/>
      <c r="J607" s="915"/>
      <c r="K607" s="915"/>
      <c r="L607" s="915"/>
      <c r="M607" s="915"/>
      <c r="N607" s="915"/>
      <c r="O607" s="915"/>
      <c r="P607" s="915"/>
      <c r="Q607" s="484"/>
    </row>
    <row r="608" spans="1:17" s="95" customFormat="1" ht="15.75" hidden="1" customHeight="1" outlineLevel="1">
      <c r="A608" s="484"/>
      <c r="B608" s="916">
        <v>199</v>
      </c>
      <c r="C608" s="925"/>
      <c r="D608" s="921"/>
      <c r="E608" s="921" t="s">
        <v>19</v>
      </c>
      <c r="F608" s="923" t="str">
        <f>VLOOKUP(E608,$S$14:$T$18,2,0)</f>
        <v>-</v>
      </c>
      <c r="G608" s="84"/>
      <c r="H608" s="82"/>
      <c r="I608" s="921"/>
      <c r="J608" s="913">
        <f t="shared" ref="J608" si="198">SUM(K608:O610)</f>
        <v>0</v>
      </c>
      <c r="K608" s="913"/>
      <c r="L608" s="913"/>
      <c r="M608" s="913"/>
      <c r="N608" s="913"/>
      <c r="O608" s="913"/>
      <c r="P608" s="913"/>
      <c r="Q608" s="484"/>
    </row>
    <row r="609" spans="1:17" s="95" customFormat="1" ht="15.75" hidden="1" customHeight="1" outlineLevel="1">
      <c r="A609" s="484"/>
      <c r="B609" s="916"/>
      <c r="C609" s="925"/>
      <c r="D609" s="921"/>
      <c r="E609" s="921"/>
      <c r="F609" s="923"/>
      <c r="G609" s="87"/>
      <c r="H609" s="82"/>
      <c r="I609" s="921"/>
      <c r="J609" s="914"/>
      <c r="K609" s="914"/>
      <c r="L609" s="914"/>
      <c r="M609" s="914"/>
      <c r="N609" s="914"/>
      <c r="O609" s="914"/>
      <c r="P609" s="914"/>
      <c r="Q609" s="484"/>
    </row>
    <row r="610" spans="1:17" s="95" customFormat="1" ht="15.75" hidden="1" customHeight="1" outlineLevel="1">
      <c r="A610" s="484"/>
      <c r="B610" s="917"/>
      <c r="C610" s="926"/>
      <c r="D610" s="922"/>
      <c r="E610" s="922"/>
      <c r="F610" s="924"/>
      <c r="G610" s="92"/>
      <c r="H610" s="90"/>
      <c r="I610" s="922"/>
      <c r="J610" s="915"/>
      <c r="K610" s="915"/>
      <c r="L610" s="915"/>
      <c r="M610" s="915"/>
      <c r="N610" s="915"/>
      <c r="O610" s="915"/>
      <c r="P610" s="915"/>
      <c r="Q610" s="484"/>
    </row>
    <row r="611" spans="1:17" s="95" customFormat="1" ht="15.75" hidden="1" customHeight="1" outlineLevel="1">
      <c r="A611" s="484"/>
      <c r="B611" s="916">
        <v>200</v>
      </c>
      <c r="C611" s="918" t="e">
        <f>CONCATENATE("Inne ",IF(#REF!=0,0,ROUND(#REF!/#REF!*100,1))," %")</f>
        <v>#REF!</v>
      </c>
      <c r="D611" s="921"/>
      <c r="E611" s="921" t="s">
        <v>19</v>
      </c>
      <c r="F611" s="923" t="str">
        <f>VLOOKUP(E611,$S$14:$T$18,2,0)</f>
        <v>-</v>
      </c>
      <c r="G611" s="84"/>
      <c r="H611" s="82"/>
      <c r="I611" s="921"/>
      <c r="J611" s="913">
        <f t="shared" ref="J611" si="199">SUM(K611:O613)</f>
        <v>0</v>
      </c>
      <c r="K611" s="913"/>
      <c r="L611" s="913"/>
      <c r="M611" s="913"/>
      <c r="N611" s="913"/>
      <c r="O611" s="913"/>
      <c r="P611" s="913"/>
      <c r="Q611" s="484"/>
    </row>
    <row r="612" spans="1:17" s="95" customFormat="1" ht="15.75" hidden="1" customHeight="1" outlineLevel="1">
      <c r="A612" s="484"/>
      <c r="B612" s="916"/>
      <c r="C612" s="919"/>
      <c r="D612" s="921"/>
      <c r="E612" s="921"/>
      <c r="F612" s="923"/>
      <c r="G612" s="87"/>
      <c r="H612" s="82"/>
      <c r="I612" s="921"/>
      <c r="J612" s="914"/>
      <c r="K612" s="914"/>
      <c r="L612" s="914"/>
      <c r="M612" s="914"/>
      <c r="N612" s="914"/>
      <c r="O612" s="914"/>
      <c r="P612" s="914"/>
      <c r="Q612" s="484"/>
    </row>
    <row r="613" spans="1:17" s="95" customFormat="1" ht="15.75" hidden="1" customHeight="1" outlineLevel="1" thickBot="1">
      <c r="A613" s="484"/>
      <c r="B613" s="917"/>
      <c r="C613" s="920"/>
      <c r="D613" s="922"/>
      <c r="E613" s="922"/>
      <c r="F613" s="924"/>
      <c r="G613" s="92"/>
      <c r="H613" s="90"/>
      <c r="I613" s="922"/>
      <c r="J613" s="943"/>
      <c r="K613" s="915"/>
      <c r="L613" s="915"/>
      <c r="M613" s="915"/>
      <c r="N613" s="915"/>
      <c r="O613" s="915"/>
      <c r="P613" s="91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27"/>
      <c r="G622" s="928"/>
      <c r="H622" s="928"/>
      <c r="I622" s="928"/>
      <c r="J622" s="512"/>
      <c r="K622" s="654"/>
      <c r="L622" s="654"/>
      <c r="M622" s="512"/>
      <c r="N622" s="512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608:K610"/>
    <mergeCell ref="L608:L610"/>
    <mergeCell ref="K611:K613"/>
    <mergeCell ref="L611:L613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K146:K148"/>
    <mergeCell ref="L146:L148"/>
    <mergeCell ref="K149:K151"/>
    <mergeCell ref="L149:L151"/>
    <mergeCell ref="K47:K49"/>
    <mergeCell ref="L47:L49"/>
    <mergeCell ref="K50:K52"/>
    <mergeCell ref="L50:L52"/>
    <mergeCell ref="K53:K55"/>
    <mergeCell ref="L53:L55"/>
    <mergeCell ref="K56:K58"/>
    <mergeCell ref="L56:L5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L20:L22"/>
    <mergeCell ref="K23:K25"/>
    <mergeCell ref="L23:L25"/>
    <mergeCell ref="K26:K28"/>
    <mergeCell ref="L26:L28"/>
    <mergeCell ref="K29:K31"/>
    <mergeCell ref="L29:L31"/>
    <mergeCell ref="K32:K3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J611:J613"/>
    <mergeCell ref="M611:M613"/>
    <mergeCell ref="N611:N613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J575:J577"/>
    <mergeCell ref="M575:M577"/>
    <mergeCell ref="N575:N577"/>
    <mergeCell ref="J578:J580"/>
    <mergeCell ref="M578:M580"/>
    <mergeCell ref="N578:N580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J557:J559"/>
    <mergeCell ref="M557:M559"/>
    <mergeCell ref="N557:N559"/>
    <mergeCell ref="J560:J562"/>
    <mergeCell ref="M560:M562"/>
    <mergeCell ref="N560:N562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K557:K559"/>
    <mergeCell ref="L557:L559"/>
    <mergeCell ref="K560:K562"/>
    <mergeCell ref="L560:L562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J539:J541"/>
    <mergeCell ref="M539:M541"/>
    <mergeCell ref="N539:N541"/>
    <mergeCell ref="J542:J544"/>
    <mergeCell ref="M542:M544"/>
    <mergeCell ref="N542:N544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539:K541"/>
    <mergeCell ref="L539:L541"/>
    <mergeCell ref="K542:K544"/>
    <mergeCell ref="L542:L544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J521:J523"/>
    <mergeCell ref="M521:M523"/>
    <mergeCell ref="N521:N523"/>
    <mergeCell ref="J524:J526"/>
    <mergeCell ref="M524:M526"/>
    <mergeCell ref="N524:N526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K521:K523"/>
    <mergeCell ref="L521:L523"/>
    <mergeCell ref="K524:K526"/>
    <mergeCell ref="L524:L526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J503:J505"/>
    <mergeCell ref="M503:M505"/>
    <mergeCell ref="N503:N505"/>
    <mergeCell ref="J506:J508"/>
    <mergeCell ref="M506:M508"/>
    <mergeCell ref="N506:N508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J485:J487"/>
    <mergeCell ref="M485:M487"/>
    <mergeCell ref="N485:N487"/>
    <mergeCell ref="J488:J490"/>
    <mergeCell ref="M488:M490"/>
    <mergeCell ref="N488:N490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485:K487"/>
    <mergeCell ref="L485:L487"/>
    <mergeCell ref="K488:K490"/>
    <mergeCell ref="L488:L490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J467:J469"/>
    <mergeCell ref="M467:M469"/>
    <mergeCell ref="N467:N469"/>
    <mergeCell ref="J470:J472"/>
    <mergeCell ref="M470:M472"/>
    <mergeCell ref="N470:N472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J449:J451"/>
    <mergeCell ref="M449:M451"/>
    <mergeCell ref="N449:N451"/>
    <mergeCell ref="J452:J454"/>
    <mergeCell ref="M452:M454"/>
    <mergeCell ref="N452:N454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J431:J433"/>
    <mergeCell ref="M431:M433"/>
    <mergeCell ref="N431:N433"/>
    <mergeCell ref="J434:J436"/>
    <mergeCell ref="M434:M436"/>
    <mergeCell ref="N434:N436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K431:K433"/>
    <mergeCell ref="L431:L433"/>
    <mergeCell ref="K434:K436"/>
    <mergeCell ref="L434:L436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J413:J415"/>
    <mergeCell ref="M413:M415"/>
    <mergeCell ref="N413:N415"/>
    <mergeCell ref="J416:J418"/>
    <mergeCell ref="M416:M418"/>
    <mergeCell ref="N416:N418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J395:J397"/>
    <mergeCell ref="M395:M397"/>
    <mergeCell ref="N395:N397"/>
    <mergeCell ref="J398:J400"/>
    <mergeCell ref="M398:M400"/>
    <mergeCell ref="N398:N400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95:K397"/>
    <mergeCell ref="L395:L397"/>
    <mergeCell ref="K398:K400"/>
    <mergeCell ref="L398:L400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J377:J379"/>
    <mergeCell ref="M377:M379"/>
    <mergeCell ref="N377:N379"/>
    <mergeCell ref="J380:J382"/>
    <mergeCell ref="M380:M382"/>
    <mergeCell ref="N380:N382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K377:K379"/>
    <mergeCell ref="L377:L379"/>
    <mergeCell ref="K380:K382"/>
    <mergeCell ref="L380:L382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J359:J361"/>
    <mergeCell ref="M359:M361"/>
    <mergeCell ref="N359:N361"/>
    <mergeCell ref="J362:J364"/>
    <mergeCell ref="M362:M364"/>
    <mergeCell ref="N362:N364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K362:K364"/>
    <mergeCell ref="L362:L364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J341:J343"/>
    <mergeCell ref="M341:M343"/>
    <mergeCell ref="N341:N343"/>
    <mergeCell ref="J344:J346"/>
    <mergeCell ref="M344:M346"/>
    <mergeCell ref="N344:N346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J323:J325"/>
    <mergeCell ref="M323:M325"/>
    <mergeCell ref="N323:N325"/>
    <mergeCell ref="J326:J328"/>
    <mergeCell ref="M326:M328"/>
    <mergeCell ref="N326:N328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K323:K325"/>
    <mergeCell ref="L323:L325"/>
    <mergeCell ref="K326:K328"/>
    <mergeCell ref="L326:L328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J305:J307"/>
    <mergeCell ref="M305:M307"/>
    <mergeCell ref="N305:N307"/>
    <mergeCell ref="J308:J310"/>
    <mergeCell ref="M308:M310"/>
    <mergeCell ref="N308:N310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J287:J289"/>
    <mergeCell ref="M287:M289"/>
    <mergeCell ref="N287:N289"/>
    <mergeCell ref="J290:J292"/>
    <mergeCell ref="M290:M292"/>
    <mergeCell ref="N290:N292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L287:L289"/>
    <mergeCell ref="K290:K292"/>
    <mergeCell ref="L290:L292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J269:J271"/>
    <mergeCell ref="M269:M271"/>
    <mergeCell ref="N269:N271"/>
    <mergeCell ref="J272:J274"/>
    <mergeCell ref="M272:M274"/>
    <mergeCell ref="N272:N274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K269:K271"/>
    <mergeCell ref="L269:L271"/>
    <mergeCell ref="K272:K274"/>
    <mergeCell ref="L272:L274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J251:J253"/>
    <mergeCell ref="M251:M253"/>
    <mergeCell ref="N251:N253"/>
    <mergeCell ref="J254:J256"/>
    <mergeCell ref="M254:M256"/>
    <mergeCell ref="N254:N256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J233:J235"/>
    <mergeCell ref="M233:M235"/>
    <mergeCell ref="N233:N235"/>
    <mergeCell ref="J236:J238"/>
    <mergeCell ref="M236:M238"/>
    <mergeCell ref="N236:N238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J215:J217"/>
    <mergeCell ref="M215:M217"/>
    <mergeCell ref="N215:N217"/>
    <mergeCell ref="J218:J220"/>
    <mergeCell ref="M218:M220"/>
    <mergeCell ref="N218:N220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K215:K217"/>
    <mergeCell ref="L215:L217"/>
    <mergeCell ref="K218:K220"/>
    <mergeCell ref="L218:L220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J197:J199"/>
    <mergeCell ref="M197:M199"/>
    <mergeCell ref="N197:N199"/>
    <mergeCell ref="J200:J202"/>
    <mergeCell ref="M200:M202"/>
    <mergeCell ref="N200:N202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J179:J181"/>
    <mergeCell ref="M179:M181"/>
    <mergeCell ref="N179:N181"/>
    <mergeCell ref="J182:J184"/>
    <mergeCell ref="M182:M184"/>
    <mergeCell ref="N182:N184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K182:K184"/>
    <mergeCell ref="L182:L184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J161:J163"/>
    <mergeCell ref="M161:M163"/>
    <mergeCell ref="N161:N163"/>
    <mergeCell ref="J164:J166"/>
    <mergeCell ref="M164:M166"/>
    <mergeCell ref="N164:N166"/>
    <mergeCell ref="K152:K154"/>
    <mergeCell ref="L152:L154"/>
    <mergeCell ref="K155:K157"/>
    <mergeCell ref="L155:L157"/>
    <mergeCell ref="K158:K160"/>
    <mergeCell ref="L158:L160"/>
    <mergeCell ref="K161:K163"/>
    <mergeCell ref="L161:L163"/>
    <mergeCell ref="K164:K166"/>
    <mergeCell ref="L164:L166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J140:J142"/>
    <mergeCell ref="M140:M142"/>
    <mergeCell ref="N140:N142"/>
    <mergeCell ref="J143:J145"/>
    <mergeCell ref="M143:M145"/>
    <mergeCell ref="N143:N145"/>
    <mergeCell ref="J146:J148"/>
    <mergeCell ref="M146:M148"/>
    <mergeCell ref="N146:N148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113:J115"/>
    <mergeCell ref="M113:M115"/>
    <mergeCell ref="N113:N115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J89:J91"/>
    <mergeCell ref="M89:M91"/>
    <mergeCell ref="N89:N91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K89:K91"/>
    <mergeCell ref="L89:L91"/>
    <mergeCell ref="M53:M55"/>
    <mergeCell ref="N53:N55"/>
    <mergeCell ref="J56:J58"/>
    <mergeCell ref="M56:M58"/>
    <mergeCell ref="N56:N58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M29:M31"/>
    <mergeCell ref="N29:N31"/>
    <mergeCell ref="J32:J34"/>
    <mergeCell ref="M32:M34"/>
    <mergeCell ref="N32:N34"/>
    <mergeCell ref="J35:J37"/>
    <mergeCell ref="M35:M37"/>
    <mergeCell ref="N35:N37"/>
    <mergeCell ref="J38:J40"/>
    <mergeCell ref="M38:M40"/>
    <mergeCell ref="N38:N40"/>
    <mergeCell ref="J41:J43"/>
    <mergeCell ref="M41:M43"/>
    <mergeCell ref="N41:N43"/>
    <mergeCell ref="J44:J46"/>
    <mergeCell ref="M44:M46"/>
    <mergeCell ref="N44:N46"/>
    <mergeCell ref="C3:H3"/>
    <mergeCell ref="C4:H4"/>
    <mergeCell ref="O14:O16"/>
    <mergeCell ref="H14:H16"/>
    <mergeCell ref="C14:C16"/>
    <mergeCell ref="B14:B16"/>
    <mergeCell ref="P14:P16"/>
    <mergeCell ref="C6:H6"/>
    <mergeCell ref="C5:H5"/>
    <mergeCell ref="D14:D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  <mergeCell ref="J14:J16"/>
    <mergeCell ref="K9:O9"/>
    <mergeCell ref="K14:K16"/>
    <mergeCell ref="L14:L16"/>
    <mergeCell ref="D17:D19"/>
    <mergeCell ref="E17:E19"/>
    <mergeCell ref="F17:F19"/>
    <mergeCell ref="I14:I16"/>
    <mergeCell ref="I17:I19"/>
    <mergeCell ref="E14:E16"/>
    <mergeCell ref="F14:F16"/>
    <mergeCell ref="D20:D22"/>
    <mergeCell ref="E20:E22"/>
    <mergeCell ref="O17:O19"/>
    <mergeCell ref="H17:H19"/>
    <mergeCell ref="B17:B19"/>
    <mergeCell ref="C17:C19"/>
    <mergeCell ref="P20:P22"/>
    <mergeCell ref="I20:I22"/>
    <mergeCell ref="H20:H22"/>
    <mergeCell ref="O20:O22"/>
    <mergeCell ref="F20:F22"/>
    <mergeCell ref="B20:B22"/>
    <mergeCell ref="C20:C22"/>
    <mergeCell ref="P17:P19"/>
    <mergeCell ref="M14:M16"/>
    <mergeCell ref="N14:N16"/>
    <mergeCell ref="J17:J19"/>
    <mergeCell ref="M17:M19"/>
    <mergeCell ref="N17:N19"/>
    <mergeCell ref="J20:J22"/>
    <mergeCell ref="M20:M22"/>
    <mergeCell ref="N20:N22"/>
    <mergeCell ref="K17:K19"/>
    <mergeCell ref="L17:L19"/>
    <mergeCell ref="K20:K22"/>
    <mergeCell ref="O35:O37"/>
    <mergeCell ref="O29:O31"/>
    <mergeCell ref="F23:F25"/>
    <mergeCell ref="I23:I25"/>
    <mergeCell ref="B26:B28"/>
    <mergeCell ref="C26:C28"/>
    <mergeCell ref="D26:D28"/>
    <mergeCell ref="E26:E28"/>
    <mergeCell ref="B23:B25"/>
    <mergeCell ref="C23:C25"/>
    <mergeCell ref="D23:D25"/>
    <mergeCell ref="E23:E25"/>
    <mergeCell ref="P23:P25"/>
    <mergeCell ref="O26:O28"/>
    <mergeCell ref="O23:O25"/>
    <mergeCell ref="P26:P28"/>
    <mergeCell ref="B29:B31"/>
    <mergeCell ref="C29:C31"/>
    <mergeCell ref="F26:F28"/>
    <mergeCell ref="I26:I28"/>
    <mergeCell ref="D29:D31"/>
    <mergeCell ref="E29:E31"/>
    <mergeCell ref="P29:P31"/>
    <mergeCell ref="F29:F31"/>
    <mergeCell ref="I29:I31"/>
    <mergeCell ref="J23:J25"/>
    <mergeCell ref="M23:M25"/>
    <mergeCell ref="N23:N25"/>
    <mergeCell ref="J26:J28"/>
    <mergeCell ref="M26:M28"/>
    <mergeCell ref="N26:N28"/>
    <mergeCell ref="J29:J31"/>
    <mergeCell ref="C38:C40"/>
    <mergeCell ref="D38:D40"/>
    <mergeCell ref="E38:E40"/>
    <mergeCell ref="P32:P34"/>
    <mergeCell ref="B35:B37"/>
    <mergeCell ref="C35:C37"/>
    <mergeCell ref="D35:D37"/>
    <mergeCell ref="E35:E37"/>
    <mergeCell ref="F35:F37"/>
    <mergeCell ref="O38:O40"/>
    <mergeCell ref="P38:P40"/>
    <mergeCell ref="B41:B43"/>
    <mergeCell ref="C41:C43"/>
    <mergeCell ref="D41:D43"/>
    <mergeCell ref="E41:E43"/>
    <mergeCell ref="B38:B40"/>
    <mergeCell ref="P41:P43"/>
    <mergeCell ref="F38:F40"/>
    <mergeCell ref="I38:I40"/>
    <mergeCell ref="H41:H43"/>
    <mergeCell ref="H38:H40"/>
    <mergeCell ref="O32:O34"/>
    <mergeCell ref="D32:D34"/>
    <mergeCell ref="E32:E34"/>
    <mergeCell ref="F32:F34"/>
    <mergeCell ref="I32:I34"/>
    <mergeCell ref="B32:B34"/>
    <mergeCell ref="C32:C34"/>
    <mergeCell ref="I35:I37"/>
    <mergeCell ref="H35:H37"/>
    <mergeCell ref="O41:O43"/>
    <mergeCell ref="P35:P37"/>
    <mergeCell ref="E47:E49"/>
    <mergeCell ref="E44:E46"/>
    <mergeCell ref="F41:F43"/>
    <mergeCell ref="I41:I43"/>
    <mergeCell ref="I47:I49"/>
    <mergeCell ref="B44:B46"/>
    <mergeCell ref="C44:C46"/>
    <mergeCell ref="D44:D46"/>
    <mergeCell ref="B50:B52"/>
    <mergeCell ref="C50:C52"/>
    <mergeCell ref="D50:D52"/>
    <mergeCell ref="B47:B49"/>
    <mergeCell ref="C47:C49"/>
    <mergeCell ref="E50:E52"/>
    <mergeCell ref="F47:F49"/>
    <mergeCell ref="D47:D49"/>
    <mergeCell ref="F50:F52"/>
    <mergeCell ref="I59:I61"/>
    <mergeCell ref="I50:I52"/>
    <mergeCell ref="H53:H55"/>
    <mergeCell ref="H50:H52"/>
    <mergeCell ref="H44:H46"/>
    <mergeCell ref="F44:F46"/>
    <mergeCell ref="I44:I46"/>
    <mergeCell ref="H56:H58"/>
    <mergeCell ref="F56:F58"/>
    <mergeCell ref="I56:I58"/>
    <mergeCell ref="P53:P55"/>
    <mergeCell ref="O53:O55"/>
    <mergeCell ref="O56:O58"/>
    <mergeCell ref="P56:P58"/>
    <mergeCell ref="P59:P61"/>
    <mergeCell ref="O59:O61"/>
    <mergeCell ref="I53:I55"/>
    <mergeCell ref="H59:H61"/>
    <mergeCell ref="O44:O46"/>
    <mergeCell ref="P44:P46"/>
    <mergeCell ref="H47:H49"/>
    <mergeCell ref="P47:P49"/>
    <mergeCell ref="O47:O49"/>
    <mergeCell ref="O50:O52"/>
    <mergeCell ref="P50:P52"/>
    <mergeCell ref="J47:J49"/>
    <mergeCell ref="M47:M49"/>
    <mergeCell ref="N47:N49"/>
    <mergeCell ref="J50:J52"/>
    <mergeCell ref="M50:M52"/>
    <mergeCell ref="N50:N52"/>
    <mergeCell ref="J53:J55"/>
    <mergeCell ref="E59:E61"/>
    <mergeCell ref="B56:B58"/>
    <mergeCell ref="C56:C58"/>
    <mergeCell ref="D56:D58"/>
    <mergeCell ref="B59:B61"/>
    <mergeCell ref="C59:C61"/>
    <mergeCell ref="D59:D61"/>
    <mergeCell ref="E56:E58"/>
    <mergeCell ref="B53:B55"/>
    <mergeCell ref="C53:C55"/>
    <mergeCell ref="D53:D55"/>
    <mergeCell ref="E53:E55"/>
    <mergeCell ref="F53:F55"/>
    <mergeCell ref="B65:B67"/>
    <mergeCell ref="C65:C67"/>
    <mergeCell ref="D65:D67"/>
    <mergeCell ref="E65:E67"/>
    <mergeCell ref="E62:E64"/>
    <mergeCell ref="F59:F61"/>
    <mergeCell ref="B62:B64"/>
    <mergeCell ref="C62:C64"/>
    <mergeCell ref="D62:D64"/>
    <mergeCell ref="H71:H73"/>
    <mergeCell ref="O62:O64"/>
    <mergeCell ref="P62:P64"/>
    <mergeCell ref="E68:E70"/>
    <mergeCell ref="F65:F67"/>
    <mergeCell ref="I65:I67"/>
    <mergeCell ref="F62:F64"/>
    <mergeCell ref="I62:I64"/>
    <mergeCell ref="H65:H67"/>
    <mergeCell ref="H62:H64"/>
    <mergeCell ref="H68:H70"/>
    <mergeCell ref="F68:F70"/>
    <mergeCell ref="I68:I70"/>
    <mergeCell ref="P65:P67"/>
    <mergeCell ref="O65:O67"/>
    <mergeCell ref="O68:O70"/>
    <mergeCell ref="P68:P70"/>
    <mergeCell ref="P71:P73"/>
    <mergeCell ref="O71:O73"/>
    <mergeCell ref="J71:J73"/>
    <mergeCell ref="M71:M73"/>
    <mergeCell ref="N71:N73"/>
    <mergeCell ref="O74:O76"/>
    <mergeCell ref="P74:P76"/>
    <mergeCell ref="F74:F76"/>
    <mergeCell ref="I74:I76"/>
    <mergeCell ref="H77:H79"/>
    <mergeCell ref="H74:H76"/>
    <mergeCell ref="H80:H82"/>
    <mergeCell ref="F80:F82"/>
    <mergeCell ref="I80:I82"/>
    <mergeCell ref="P77:P79"/>
    <mergeCell ref="O77:O79"/>
    <mergeCell ref="O80:O82"/>
    <mergeCell ref="P80:P82"/>
    <mergeCell ref="E71:E73"/>
    <mergeCell ref="B68:B70"/>
    <mergeCell ref="C68:C70"/>
    <mergeCell ref="D68:D70"/>
    <mergeCell ref="B74:B76"/>
    <mergeCell ref="C74:C76"/>
    <mergeCell ref="D74:D76"/>
    <mergeCell ref="B71:B73"/>
    <mergeCell ref="C71:C73"/>
    <mergeCell ref="I71:I73"/>
    <mergeCell ref="B77:B79"/>
    <mergeCell ref="C77:C79"/>
    <mergeCell ref="D77:D79"/>
    <mergeCell ref="E77:E79"/>
    <mergeCell ref="E74:E76"/>
    <mergeCell ref="F71:F73"/>
    <mergeCell ref="D71:D73"/>
    <mergeCell ref="B80:B82"/>
    <mergeCell ref="C80:C82"/>
    <mergeCell ref="D80:D82"/>
    <mergeCell ref="B83:B85"/>
    <mergeCell ref="C83:C85"/>
    <mergeCell ref="D83:D85"/>
    <mergeCell ref="E80:E82"/>
    <mergeCell ref="B89:B91"/>
    <mergeCell ref="C89:C91"/>
    <mergeCell ref="D89:D91"/>
    <mergeCell ref="E89:E91"/>
    <mergeCell ref="E86:E88"/>
    <mergeCell ref="F83:F85"/>
    <mergeCell ref="B86:B88"/>
    <mergeCell ref="C86:C88"/>
    <mergeCell ref="D86:D88"/>
    <mergeCell ref="O86:O88"/>
    <mergeCell ref="F89:F91"/>
    <mergeCell ref="I89:I91"/>
    <mergeCell ref="F86:F88"/>
    <mergeCell ref="I86:I88"/>
    <mergeCell ref="H89:H91"/>
    <mergeCell ref="H86:H88"/>
    <mergeCell ref="H92:H94"/>
    <mergeCell ref="F92:F94"/>
    <mergeCell ref="I92:I94"/>
    <mergeCell ref="P89:P91"/>
    <mergeCell ref="O89:O91"/>
    <mergeCell ref="O92:O94"/>
    <mergeCell ref="P92:P94"/>
    <mergeCell ref="E95:E97"/>
    <mergeCell ref="P95:P97"/>
    <mergeCell ref="O95:O97"/>
    <mergeCell ref="I83:I85"/>
    <mergeCell ref="P83:P85"/>
    <mergeCell ref="O83:O85"/>
    <mergeCell ref="I77:I79"/>
    <mergeCell ref="H83:H85"/>
    <mergeCell ref="E83:E85"/>
    <mergeCell ref="P86:P88"/>
    <mergeCell ref="F77:F79"/>
    <mergeCell ref="J92:J94"/>
    <mergeCell ref="M92:M94"/>
    <mergeCell ref="N92:N94"/>
    <mergeCell ref="J95:J97"/>
    <mergeCell ref="M95:M97"/>
    <mergeCell ref="N95:N97"/>
    <mergeCell ref="K92:K94"/>
    <mergeCell ref="L92:L94"/>
    <mergeCell ref="K95:K97"/>
    <mergeCell ref="L95:L97"/>
    <mergeCell ref="O98:O100"/>
    <mergeCell ref="P98:P100"/>
    <mergeCell ref="F98:F100"/>
    <mergeCell ref="I98:I100"/>
    <mergeCell ref="H101:H103"/>
    <mergeCell ref="H98:H100"/>
    <mergeCell ref="H104:H106"/>
    <mergeCell ref="F104:F106"/>
    <mergeCell ref="I104:I106"/>
    <mergeCell ref="P101:P103"/>
    <mergeCell ref="O101:O103"/>
    <mergeCell ref="O104:O106"/>
    <mergeCell ref="P104:P106"/>
    <mergeCell ref="B92:B94"/>
    <mergeCell ref="C92:C94"/>
    <mergeCell ref="D92:D94"/>
    <mergeCell ref="B98:B100"/>
    <mergeCell ref="C98:C100"/>
    <mergeCell ref="D98:D100"/>
    <mergeCell ref="B95:B97"/>
    <mergeCell ref="C95:C97"/>
    <mergeCell ref="I95:I97"/>
    <mergeCell ref="B101:B103"/>
    <mergeCell ref="C101:C103"/>
    <mergeCell ref="D101:D103"/>
    <mergeCell ref="E101:E103"/>
    <mergeCell ref="E98:E100"/>
    <mergeCell ref="F95:F97"/>
    <mergeCell ref="D95:D97"/>
    <mergeCell ref="F101:F103"/>
    <mergeCell ref="H95:H97"/>
    <mergeCell ref="E92:E94"/>
    <mergeCell ref="I107:I109"/>
    <mergeCell ref="P107:P109"/>
    <mergeCell ref="O107:O109"/>
    <mergeCell ref="I101:I103"/>
    <mergeCell ref="H107:H109"/>
    <mergeCell ref="E107:E109"/>
    <mergeCell ref="B104:B106"/>
    <mergeCell ref="C104:C106"/>
    <mergeCell ref="D104:D106"/>
    <mergeCell ref="B107:B109"/>
    <mergeCell ref="C107:C109"/>
    <mergeCell ref="D107:D109"/>
    <mergeCell ref="E104:E106"/>
    <mergeCell ref="B113:B115"/>
    <mergeCell ref="C113:C115"/>
    <mergeCell ref="D113:D115"/>
    <mergeCell ref="E113:E115"/>
    <mergeCell ref="E110:E112"/>
    <mergeCell ref="F107:F109"/>
    <mergeCell ref="B110:B112"/>
    <mergeCell ref="C110:C112"/>
    <mergeCell ref="D110:D112"/>
    <mergeCell ref="O110:O112"/>
    <mergeCell ref="P110:P112"/>
    <mergeCell ref="E116:E118"/>
    <mergeCell ref="F113:F115"/>
    <mergeCell ref="I113:I115"/>
    <mergeCell ref="F110:F112"/>
    <mergeCell ref="I110:I112"/>
    <mergeCell ref="H113:H115"/>
    <mergeCell ref="H110:H112"/>
    <mergeCell ref="H116:H118"/>
    <mergeCell ref="F116:F118"/>
    <mergeCell ref="I116:I118"/>
    <mergeCell ref="P113:P115"/>
    <mergeCell ref="O113:O115"/>
    <mergeCell ref="O116:O118"/>
    <mergeCell ref="P116:P118"/>
    <mergeCell ref="B116:B118"/>
    <mergeCell ref="C116:C118"/>
    <mergeCell ref="D116:D118"/>
    <mergeCell ref="J116:J118"/>
    <mergeCell ref="M116:M118"/>
    <mergeCell ref="N116:N118"/>
    <mergeCell ref="K116:K118"/>
    <mergeCell ref="L116:L118"/>
    <mergeCell ref="B122:B124"/>
    <mergeCell ref="C122:C124"/>
    <mergeCell ref="D122:D124"/>
    <mergeCell ref="B119:B121"/>
    <mergeCell ref="C119:C121"/>
    <mergeCell ref="D119:D121"/>
    <mergeCell ref="E122:E124"/>
    <mergeCell ref="F119:F121"/>
    <mergeCell ref="I119:I121"/>
    <mergeCell ref="H119:H121"/>
    <mergeCell ref="F122:F124"/>
    <mergeCell ref="I122:I124"/>
    <mergeCell ref="E119:E121"/>
    <mergeCell ref="P119:P121"/>
    <mergeCell ref="O119:O121"/>
    <mergeCell ref="O122:O124"/>
    <mergeCell ref="P122:P124"/>
    <mergeCell ref="H122:H124"/>
    <mergeCell ref="J119:J121"/>
    <mergeCell ref="M119:M121"/>
    <mergeCell ref="N119:N121"/>
    <mergeCell ref="J122:J124"/>
    <mergeCell ref="M122:M124"/>
    <mergeCell ref="N122:N124"/>
    <mergeCell ref="K119:K121"/>
    <mergeCell ref="L119:L121"/>
    <mergeCell ref="K122:K124"/>
    <mergeCell ref="L122:L124"/>
    <mergeCell ref="I131:I133"/>
    <mergeCell ref="B128:B130"/>
    <mergeCell ref="C128:C130"/>
    <mergeCell ref="D128:D130"/>
    <mergeCell ref="E128:E130"/>
    <mergeCell ref="B125:B127"/>
    <mergeCell ref="C125:C127"/>
    <mergeCell ref="D125:D127"/>
    <mergeCell ref="E125:E127"/>
    <mergeCell ref="P125:P127"/>
    <mergeCell ref="O125:O127"/>
    <mergeCell ref="O128:O130"/>
    <mergeCell ref="P128:P130"/>
    <mergeCell ref="H125:H127"/>
    <mergeCell ref="F128:F130"/>
    <mergeCell ref="I128:I130"/>
    <mergeCell ref="H128:H130"/>
    <mergeCell ref="F125:F127"/>
    <mergeCell ref="I125:I127"/>
    <mergeCell ref="H131:H133"/>
    <mergeCell ref="B131:B133"/>
    <mergeCell ref="C131:C133"/>
    <mergeCell ref="D131:D133"/>
    <mergeCell ref="E131:E133"/>
    <mergeCell ref="P131:P133"/>
    <mergeCell ref="O131:O133"/>
    <mergeCell ref="F131:F133"/>
    <mergeCell ref="J125:J127"/>
    <mergeCell ref="M125:M127"/>
    <mergeCell ref="N125:N127"/>
    <mergeCell ref="J128:J130"/>
    <mergeCell ref="M128:M130"/>
    <mergeCell ref="H134:H136"/>
    <mergeCell ref="B140:B142"/>
    <mergeCell ref="C140:C142"/>
    <mergeCell ref="B137:B139"/>
    <mergeCell ref="C137:C139"/>
    <mergeCell ref="D137:D139"/>
    <mergeCell ref="E137:E139"/>
    <mergeCell ref="D140:D142"/>
    <mergeCell ref="E140:E142"/>
    <mergeCell ref="P137:P139"/>
    <mergeCell ref="F140:F142"/>
    <mergeCell ref="I140:I142"/>
    <mergeCell ref="P140:P142"/>
    <mergeCell ref="O137:O139"/>
    <mergeCell ref="O140:O142"/>
    <mergeCell ref="H140:H142"/>
    <mergeCell ref="B134:B136"/>
    <mergeCell ref="C134:C136"/>
    <mergeCell ref="D134:D136"/>
    <mergeCell ref="E134:E136"/>
    <mergeCell ref="P134:P136"/>
    <mergeCell ref="F134:F136"/>
    <mergeCell ref="I134:I136"/>
    <mergeCell ref="O134:O136"/>
    <mergeCell ref="D143:D145"/>
    <mergeCell ref="E143:E145"/>
    <mergeCell ref="D146:D148"/>
    <mergeCell ref="E146:E148"/>
    <mergeCell ref="B146:B148"/>
    <mergeCell ref="C146:C148"/>
    <mergeCell ref="B143:B145"/>
    <mergeCell ref="C143:C145"/>
    <mergeCell ref="P143:P145"/>
    <mergeCell ref="F146:F148"/>
    <mergeCell ref="I146:I148"/>
    <mergeCell ref="P146:P148"/>
    <mergeCell ref="O143:O145"/>
    <mergeCell ref="O146:O148"/>
    <mergeCell ref="F143:F145"/>
    <mergeCell ref="I143:I145"/>
    <mergeCell ref="F137:F139"/>
    <mergeCell ref="I137:I139"/>
    <mergeCell ref="D155:D157"/>
    <mergeCell ref="E155:E157"/>
    <mergeCell ref="D158:D160"/>
    <mergeCell ref="E158:E160"/>
    <mergeCell ref="B158:B160"/>
    <mergeCell ref="C158:C160"/>
    <mergeCell ref="B155:B157"/>
    <mergeCell ref="C155:C157"/>
    <mergeCell ref="P155:P157"/>
    <mergeCell ref="F158:F160"/>
    <mergeCell ref="I158:I160"/>
    <mergeCell ref="P158:P160"/>
    <mergeCell ref="O155:O157"/>
    <mergeCell ref="O158:O160"/>
    <mergeCell ref="F155:F157"/>
    <mergeCell ref="I155:I157"/>
    <mergeCell ref="D149:D151"/>
    <mergeCell ref="E149:E151"/>
    <mergeCell ref="D152:D154"/>
    <mergeCell ref="E152:E154"/>
    <mergeCell ref="B152:B154"/>
    <mergeCell ref="C152:C154"/>
    <mergeCell ref="B149:B151"/>
    <mergeCell ref="C149:C151"/>
    <mergeCell ref="P149:P151"/>
    <mergeCell ref="F152:F154"/>
    <mergeCell ref="I152:I154"/>
    <mergeCell ref="P152:P154"/>
    <mergeCell ref="O149:O151"/>
    <mergeCell ref="O152:O154"/>
    <mergeCell ref="F149:F151"/>
    <mergeCell ref="I149:I151"/>
    <mergeCell ref="D167:D169"/>
    <mergeCell ref="E167:E169"/>
    <mergeCell ref="D170:D172"/>
    <mergeCell ref="E170:E172"/>
    <mergeCell ref="B170:B172"/>
    <mergeCell ref="C170:C172"/>
    <mergeCell ref="B167:B169"/>
    <mergeCell ref="C167:C169"/>
    <mergeCell ref="P167:P169"/>
    <mergeCell ref="F170:F172"/>
    <mergeCell ref="I170:I172"/>
    <mergeCell ref="P170:P172"/>
    <mergeCell ref="O167:O169"/>
    <mergeCell ref="O170:O172"/>
    <mergeCell ref="F167:F169"/>
    <mergeCell ref="I167:I169"/>
    <mergeCell ref="D161:D163"/>
    <mergeCell ref="E161:E163"/>
    <mergeCell ref="D164:D166"/>
    <mergeCell ref="E164:E166"/>
    <mergeCell ref="B164:B166"/>
    <mergeCell ref="C164:C166"/>
    <mergeCell ref="B161:B163"/>
    <mergeCell ref="C161:C163"/>
    <mergeCell ref="P161:P163"/>
    <mergeCell ref="F164:F166"/>
    <mergeCell ref="I164:I166"/>
    <mergeCell ref="P164:P166"/>
    <mergeCell ref="O161:O163"/>
    <mergeCell ref="O164:O166"/>
    <mergeCell ref="F161:F163"/>
    <mergeCell ref="I161:I163"/>
    <mergeCell ref="D179:D181"/>
    <mergeCell ref="E179:E181"/>
    <mergeCell ref="D182:D184"/>
    <mergeCell ref="E182:E184"/>
    <mergeCell ref="B182:B184"/>
    <mergeCell ref="C182:C184"/>
    <mergeCell ref="B179:B181"/>
    <mergeCell ref="C179:C181"/>
    <mergeCell ref="P179:P181"/>
    <mergeCell ref="F182:F184"/>
    <mergeCell ref="I182:I184"/>
    <mergeCell ref="P182:P184"/>
    <mergeCell ref="O179:O181"/>
    <mergeCell ref="O182:O184"/>
    <mergeCell ref="F179:F181"/>
    <mergeCell ref="I179:I181"/>
    <mergeCell ref="D173:D175"/>
    <mergeCell ref="E173:E175"/>
    <mergeCell ref="D176:D178"/>
    <mergeCell ref="E176:E178"/>
    <mergeCell ref="B176:B178"/>
    <mergeCell ref="C176:C178"/>
    <mergeCell ref="B173:B175"/>
    <mergeCell ref="C173:C175"/>
    <mergeCell ref="P173:P175"/>
    <mergeCell ref="F176:F178"/>
    <mergeCell ref="I176:I178"/>
    <mergeCell ref="P176:P178"/>
    <mergeCell ref="O173:O175"/>
    <mergeCell ref="O176:O178"/>
    <mergeCell ref="F173:F175"/>
    <mergeCell ref="I173:I175"/>
    <mergeCell ref="D191:D193"/>
    <mergeCell ref="E191:E193"/>
    <mergeCell ref="D194:D196"/>
    <mergeCell ref="E194:E196"/>
    <mergeCell ref="B194:B196"/>
    <mergeCell ref="C194:C196"/>
    <mergeCell ref="B191:B193"/>
    <mergeCell ref="C191:C193"/>
    <mergeCell ref="P191:P193"/>
    <mergeCell ref="F194:F196"/>
    <mergeCell ref="I194:I196"/>
    <mergeCell ref="P194:P196"/>
    <mergeCell ref="O191:O193"/>
    <mergeCell ref="O194:O196"/>
    <mergeCell ref="F191:F193"/>
    <mergeCell ref="I191:I193"/>
    <mergeCell ref="D185:D187"/>
    <mergeCell ref="E185:E187"/>
    <mergeCell ref="D188:D190"/>
    <mergeCell ref="E188:E190"/>
    <mergeCell ref="B188:B190"/>
    <mergeCell ref="C188:C190"/>
    <mergeCell ref="B185:B187"/>
    <mergeCell ref="C185:C187"/>
    <mergeCell ref="P185:P187"/>
    <mergeCell ref="F188:F190"/>
    <mergeCell ref="I188:I190"/>
    <mergeCell ref="P188:P190"/>
    <mergeCell ref="O185:O187"/>
    <mergeCell ref="O188:O190"/>
    <mergeCell ref="F185:F187"/>
    <mergeCell ref="I185:I187"/>
    <mergeCell ref="D203:D205"/>
    <mergeCell ref="E203:E205"/>
    <mergeCell ref="D206:D208"/>
    <mergeCell ref="E206:E208"/>
    <mergeCell ref="B206:B208"/>
    <mergeCell ref="C206:C208"/>
    <mergeCell ref="B203:B205"/>
    <mergeCell ref="C203:C205"/>
    <mergeCell ref="P203:P205"/>
    <mergeCell ref="F206:F208"/>
    <mergeCell ref="I206:I208"/>
    <mergeCell ref="P206:P208"/>
    <mergeCell ref="O203:O205"/>
    <mergeCell ref="O206:O208"/>
    <mergeCell ref="F203:F205"/>
    <mergeCell ref="I203:I205"/>
    <mergeCell ref="D197:D199"/>
    <mergeCell ref="E197:E199"/>
    <mergeCell ref="D200:D202"/>
    <mergeCell ref="E200:E202"/>
    <mergeCell ref="B200:B202"/>
    <mergeCell ref="C200:C202"/>
    <mergeCell ref="B197:B199"/>
    <mergeCell ref="C197:C199"/>
    <mergeCell ref="P197:P199"/>
    <mergeCell ref="F200:F202"/>
    <mergeCell ref="I200:I202"/>
    <mergeCell ref="P200:P202"/>
    <mergeCell ref="O197:O199"/>
    <mergeCell ref="O200:O202"/>
    <mergeCell ref="F197:F199"/>
    <mergeCell ref="I197:I199"/>
    <mergeCell ref="D215:D217"/>
    <mergeCell ref="E215:E217"/>
    <mergeCell ref="D218:D220"/>
    <mergeCell ref="E218:E220"/>
    <mergeCell ref="B218:B220"/>
    <mergeCell ref="C218:C220"/>
    <mergeCell ref="B215:B217"/>
    <mergeCell ref="C215:C217"/>
    <mergeCell ref="P215:P217"/>
    <mergeCell ref="F218:F220"/>
    <mergeCell ref="I218:I220"/>
    <mergeCell ref="P218:P220"/>
    <mergeCell ref="O215:O217"/>
    <mergeCell ref="O218:O220"/>
    <mergeCell ref="F215:F217"/>
    <mergeCell ref="I215:I217"/>
    <mergeCell ref="D209:D211"/>
    <mergeCell ref="E209:E211"/>
    <mergeCell ref="D212:D214"/>
    <mergeCell ref="E212:E214"/>
    <mergeCell ref="B212:B214"/>
    <mergeCell ref="C212:C214"/>
    <mergeCell ref="B209:B211"/>
    <mergeCell ref="C209:C211"/>
    <mergeCell ref="P209:P211"/>
    <mergeCell ref="F212:F214"/>
    <mergeCell ref="I212:I214"/>
    <mergeCell ref="P212:P214"/>
    <mergeCell ref="O209:O211"/>
    <mergeCell ref="O212:O214"/>
    <mergeCell ref="F209:F211"/>
    <mergeCell ref="I209:I211"/>
    <mergeCell ref="D227:D229"/>
    <mergeCell ref="E227:E229"/>
    <mergeCell ref="D230:D232"/>
    <mergeCell ref="E230:E232"/>
    <mergeCell ref="B230:B232"/>
    <mergeCell ref="C230:C232"/>
    <mergeCell ref="B227:B229"/>
    <mergeCell ref="C227:C229"/>
    <mergeCell ref="P227:P229"/>
    <mergeCell ref="F230:F232"/>
    <mergeCell ref="I230:I232"/>
    <mergeCell ref="P230:P232"/>
    <mergeCell ref="O227:O229"/>
    <mergeCell ref="O230:O232"/>
    <mergeCell ref="F227:F229"/>
    <mergeCell ref="I227:I229"/>
    <mergeCell ref="D221:D223"/>
    <mergeCell ref="E221:E223"/>
    <mergeCell ref="D224:D226"/>
    <mergeCell ref="E224:E226"/>
    <mergeCell ref="B224:B226"/>
    <mergeCell ref="C224:C226"/>
    <mergeCell ref="B221:B223"/>
    <mergeCell ref="C221:C223"/>
    <mergeCell ref="P221:P223"/>
    <mergeCell ref="F224:F226"/>
    <mergeCell ref="I224:I226"/>
    <mergeCell ref="P224:P226"/>
    <mergeCell ref="O221:O223"/>
    <mergeCell ref="O224:O226"/>
    <mergeCell ref="F221:F223"/>
    <mergeCell ref="I221:I223"/>
    <mergeCell ref="D239:D241"/>
    <mergeCell ref="E239:E241"/>
    <mergeCell ref="D242:D244"/>
    <mergeCell ref="E242:E244"/>
    <mergeCell ref="B242:B244"/>
    <mergeCell ref="C242:C244"/>
    <mergeCell ref="B239:B241"/>
    <mergeCell ref="C239:C241"/>
    <mergeCell ref="P239:P241"/>
    <mergeCell ref="F242:F244"/>
    <mergeCell ref="I242:I244"/>
    <mergeCell ref="P242:P244"/>
    <mergeCell ref="O239:O241"/>
    <mergeCell ref="O242:O244"/>
    <mergeCell ref="F239:F241"/>
    <mergeCell ref="I239:I241"/>
    <mergeCell ref="D233:D235"/>
    <mergeCell ref="E233:E235"/>
    <mergeCell ref="D236:D238"/>
    <mergeCell ref="E236:E238"/>
    <mergeCell ref="B236:B238"/>
    <mergeCell ref="C236:C238"/>
    <mergeCell ref="B233:B235"/>
    <mergeCell ref="C233:C235"/>
    <mergeCell ref="P233:P235"/>
    <mergeCell ref="F236:F238"/>
    <mergeCell ref="I236:I238"/>
    <mergeCell ref="P236:P238"/>
    <mergeCell ref="O233:O235"/>
    <mergeCell ref="O236:O238"/>
    <mergeCell ref="F233:F235"/>
    <mergeCell ref="I233:I235"/>
    <mergeCell ref="D251:D253"/>
    <mergeCell ref="E251:E253"/>
    <mergeCell ref="D254:D256"/>
    <mergeCell ref="E254:E256"/>
    <mergeCell ref="B254:B256"/>
    <mergeCell ref="C254:C256"/>
    <mergeCell ref="B251:B253"/>
    <mergeCell ref="C251:C253"/>
    <mergeCell ref="P251:P253"/>
    <mergeCell ref="F254:F256"/>
    <mergeCell ref="I254:I256"/>
    <mergeCell ref="P254:P256"/>
    <mergeCell ref="O251:O253"/>
    <mergeCell ref="O254:O256"/>
    <mergeCell ref="F251:F253"/>
    <mergeCell ref="I251:I253"/>
    <mergeCell ref="D245:D247"/>
    <mergeCell ref="E245:E247"/>
    <mergeCell ref="D248:D250"/>
    <mergeCell ref="E248:E250"/>
    <mergeCell ref="B248:B250"/>
    <mergeCell ref="C248:C250"/>
    <mergeCell ref="B245:B247"/>
    <mergeCell ref="C245:C247"/>
    <mergeCell ref="P245:P247"/>
    <mergeCell ref="F248:F250"/>
    <mergeCell ref="I248:I250"/>
    <mergeCell ref="P248:P250"/>
    <mergeCell ref="O245:O247"/>
    <mergeCell ref="O248:O250"/>
    <mergeCell ref="F245:F247"/>
    <mergeCell ref="I245:I247"/>
    <mergeCell ref="D263:D265"/>
    <mergeCell ref="E263:E265"/>
    <mergeCell ref="D266:D268"/>
    <mergeCell ref="E266:E268"/>
    <mergeCell ref="B266:B268"/>
    <mergeCell ref="C266:C268"/>
    <mergeCell ref="B263:B265"/>
    <mergeCell ref="C263:C265"/>
    <mergeCell ref="P263:P265"/>
    <mergeCell ref="F266:F268"/>
    <mergeCell ref="I266:I268"/>
    <mergeCell ref="P266:P268"/>
    <mergeCell ref="O263:O265"/>
    <mergeCell ref="O266:O268"/>
    <mergeCell ref="F263:F265"/>
    <mergeCell ref="I263:I265"/>
    <mergeCell ref="D257:D259"/>
    <mergeCell ref="E257:E259"/>
    <mergeCell ref="D260:D262"/>
    <mergeCell ref="E260:E262"/>
    <mergeCell ref="B260:B262"/>
    <mergeCell ref="C260:C262"/>
    <mergeCell ref="B257:B259"/>
    <mergeCell ref="C257:C259"/>
    <mergeCell ref="P257:P259"/>
    <mergeCell ref="F260:F262"/>
    <mergeCell ref="I260:I262"/>
    <mergeCell ref="P260:P262"/>
    <mergeCell ref="O257:O259"/>
    <mergeCell ref="O260:O262"/>
    <mergeCell ref="F257:F259"/>
    <mergeCell ref="I257:I259"/>
    <mergeCell ref="D275:D277"/>
    <mergeCell ref="E275:E277"/>
    <mergeCell ref="D278:D280"/>
    <mergeCell ref="E278:E280"/>
    <mergeCell ref="B278:B280"/>
    <mergeCell ref="C278:C280"/>
    <mergeCell ref="B275:B277"/>
    <mergeCell ref="C275:C277"/>
    <mergeCell ref="P275:P277"/>
    <mergeCell ref="F278:F280"/>
    <mergeCell ref="I278:I280"/>
    <mergeCell ref="P278:P280"/>
    <mergeCell ref="O275:O277"/>
    <mergeCell ref="O278:O280"/>
    <mergeCell ref="F275:F277"/>
    <mergeCell ref="I275:I277"/>
    <mergeCell ref="D269:D271"/>
    <mergeCell ref="E269:E271"/>
    <mergeCell ref="D272:D274"/>
    <mergeCell ref="E272:E274"/>
    <mergeCell ref="B272:B274"/>
    <mergeCell ref="C272:C274"/>
    <mergeCell ref="B269:B271"/>
    <mergeCell ref="C269:C271"/>
    <mergeCell ref="P269:P271"/>
    <mergeCell ref="F272:F274"/>
    <mergeCell ref="I272:I274"/>
    <mergeCell ref="P272:P274"/>
    <mergeCell ref="O269:O271"/>
    <mergeCell ref="O272:O274"/>
    <mergeCell ref="F269:F271"/>
    <mergeCell ref="I269:I271"/>
    <mergeCell ref="D287:D289"/>
    <mergeCell ref="E287:E289"/>
    <mergeCell ref="D290:D292"/>
    <mergeCell ref="E290:E292"/>
    <mergeCell ref="B290:B292"/>
    <mergeCell ref="C290:C292"/>
    <mergeCell ref="B287:B289"/>
    <mergeCell ref="C287:C289"/>
    <mergeCell ref="P287:P289"/>
    <mergeCell ref="F290:F292"/>
    <mergeCell ref="I290:I292"/>
    <mergeCell ref="P290:P292"/>
    <mergeCell ref="O287:O289"/>
    <mergeCell ref="O290:O292"/>
    <mergeCell ref="F287:F289"/>
    <mergeCell ref="I287:I289"/>
    <mergeCell ref="D281:D283"/>
    <mergeCell ref="E281:E283"/>
    <mergeCell ref="D284:D286"/>
    <mergeCell ref="E284:E286"/>
    <mergeCell ref="B284:B286"/>
    <mergeCell ref="C284:C286"/>
    <mergeCell ref="B281:B283"/>
    <mergeCell ref="C281:C283"/>
    <mergeCell ref="P281:P283"/>
    <mergeCell ref="F284:F286"/>
    <mergeCell ref="I284:I286"/>
    <mergeCell ref="P284:P286"/>
    <mergeCell ref="O281:O283"/>
    <mergeCell ref="O284:O286"/>
    <mergeCell ref="F281:F283"/>
    <mergeCell ref="I281:I283"/>
    <mergeCell ref="D299:D301"/>
    <mergeCell ref="E299:E301"/>
    <mergeCell ref="D302:D304"/>
    <mergeCell ref="E302:E304"/>
    <mergeCell ref="B302:B304"/>
    <mergeCell ref="C302:C304"/>
    <mergeCell ref="B299:B301"/>
    <mergeCell ref="C299:C301"/>
    <mergeCell ref="P299:P301"/>
    <mergeCell ref="F302:F304"/>
    <mergeCell ref="I302:I304"/>
    <mergeCell ref="P302:P304"/>
    <mergeCell ref="O299:O301"/>
    <mergeCell ref="O302:O304"/>
    <mergeCell ref="F299:F301"/>
    <mergeCell ref="I299:I301"/>
    <mergeCell ref="D293:D295"/>
    <mergeCell ref="E293:E295"/>
    <mergeCell ref="D296:D298"/>
    <mergeCell ref="E296:E298"/>
    <mergeCell ref="B296:B298"/>
    <mergeCell ref="C296:C298"/>
    <mergeCell ref="B293:B295"/>
    <mergeCell ref="C293:C295"/>
    <mergeCell ref="P293:P295"/>
    <mergeCell ref="F296:F298"/>
    <mergeCell ref="I296:I298"/>
    <mergeCell ref="P296:P298"/>
    <mergeCell ref="O293:O295"/>
    <mergeCell ref="O296:O298"/>
    <mergeCell ref="F293:F295"/>
    <mergeCell ref="I293:I295"/>
    <mergeCell ref="D311:D313"/>
    <mergeCell ref="E311:E313"/>
    <mergeCell ref="D314:D316"/>
    <mergeCell ref="E314:E316"/>
    <mergeCell ref="B314:B316"/>
    <mergeCell ref="C314:C316"/>
    <mergeCell ref="B311:B313"/>
    <mergeCell ref="C311:C313"/>
    <mergeCell ref="P311:P313"/>
    <mergeCell ref="F314:F316"/>
    <mergeCell ref="I314:I316"/>
    <mergeCell ref="P314:P316"/>
    <mergeCell ref="O311:O313"/>
    <mergeCell ref="O314:O316"/>
    <mergeCell ref="F311:F313"/>
    <mergeCell ref="I311:I313"/>
    <mergeCell ref="D305:D307"/>
    <mergeCell ref="E305:E307"/>
    <mergeCell ref="D308:D310"/>
    <mergeCell ref="E308:E310"/>
    <mergeCell ref="B308:B310"/>
    <mergeCell ref="C308:C310"/>
    <mergeCell ref="B305:B307"/>
    <mergeCell ref="C305:C307"/>
    <mergeCell ref="P305:P307"/>
    <mergeCell ref="F308:F310"/>
    <mergeCell ref="I308:I310"/>
    <mergeCell ref="P308:P310"/>
    <mergeCell ref="O305:O307"/>
    <mergeCell ref="O308:O310"/>
    <mergeCell ref="F305:F307"/>
    <mergeCell ref="I305:I307"/>
    <mergeCell ref="D323:D325"/>
    <mergeCell ref="E323:E325"/>
    <mergeCell ref="D326:D328"/>
    <mergeCell ref="E326:E328"/>
    <mergeCell ref="B326:B328"/>
    <mergeCell ref="C326:C328"/>
    <mergeCell ref="B323:B325"/>
    <mergeCell ref="C323:C325"/>
    <mergeCell ref="P323:P325"/>
    <mergeCell ref="F326:F328"/>
    <mergeCell ref="I326:I328"/>
    <mergeCell ref="P326:P328"/>
    <mergeCell ref="O323:O325"/>
    <mergeCell ref="O326:O328"/>
    <mergeCell ref="F323:F325"/>
    <mergeCell ref="I323:I325"/>
    <mergeCell ref="D317:D319"/>
    <mergeCell ref="E317:E319"/>
    <mergeCell ref="D320:D322"/>
    <mergeCell ref="E320:E322"/>
    <mergeCell ref="B320:B322"/>
    <mergeCell ref="C320:C322"/>
    <mergeCell ref="B317:B319"/>
    <mergeCell ref="C317:C319"/>
    <mergeCell ref="P317:P319"/>
    <mergeCell ref="F320:F322"/>
    <mergeCell ref="I320:I322"/>
    <mergeCell ref="P320:P322"/>
    <mergeCell ref="O317:O319"/>
    <mergeCell ref="O320:O322"/>
    <mergeCell ref="F317:F319"/>
    <mergeCell ref="I317:I319"/>
    <mergeCell ref="D335:D337"/>
    <mergeCell ref="E335:E337"/>
    <mergeCell ref="D338:D340"/>
    <mergeCell ref="E338:E340"/>
    <mergeCell ref="B338:B340"/>
    <mergeCell ref="C338:C340"/>
    <mergeCell ref="B335:B337"/>
    <mergeCell ref="C335:C337"/>
    <mergeCell ref="P335:P337"/>
    <mergeCell ref="F338:F340"/>
    <mergeCell ref="I338:I340"/>
    <mergeCell ref="P338:P340"/>
    <mergeCell ref="O335:O337"/>
    <mergeCell ref="O338:O340"/>
    <mergeCell ref="F335:F337"/>
    <mergeCell ref="I335:I337"/>
    <mergeCell ref="D329:D331"/>
    <mergeCell ref="E329:E331"/>
    <mergeCell ref="D332:D334"/>
    <mergeCell ref="E332:E334"/>
    <mergeCell ref="B332:B334"/>
    <mergeCell ref="C332:C334"/>
    <mergeCell ref="B329:B331"/>
    <mergeCell ref="C329:C331"/>
    <mergeCell ref="P329:P331"/>
    <mergeCell ref="F332:F334"/>
    <mergeCell ref="I332:I334"/>
    <mergeCell ref="P332:P334"/>
    <mergeCell ref="O329:O331"/>
    <mergeCell ref="O332:O334"/>
    <mergeCell ref="F329:F331"/>
    <mergeCell ref="I329:I331"/>
    <mergeCell ref="D347:D349"/>
    <mergeCell ref="E347:E349"/>
    <mergeCell ref="D350:D352"/>
    <mergeCell ref="E350:E352"/>
    <mergeCell ref="B350:B352"/>
    <mergeCell ref="C350:C352"/>
    <mergeCell ref="B347:B349"/>
    <mergeCell ref="C347:C349"/>
    <mergeCell ref="P347:P349"/>
    <mergeCell ref="F350:F352"/>
    <mergeCell ref="I350:I352"/>
    <mergeCell ref="P350:P352"/>
    <mergeCell ref="O347:O349"/>
    <mergeCell ref="O350:O352"/>
    <mergeCell ref="F347:F349"/>
    <mergeCell ref="I347:I349"/>
    <mergeCell ref="D341:D343"/>
    <mergeCell ref="E341:E343"/>
    <mergeCell ref="D344:D346"/>
    <mergeCell ref="E344:E346"/>
    <mergeCell ref="B344:B346"/>
    <mergeCell ref="C344:C346"/>
    <mergeCell ref="B341:B343"/>
    <mergeCell ref="C341:C343"/>
    <mergeCell ref="P341:P343"/>
    <mergeCell ref="F344:F346"/>
    <mergeCell ref="I344:I346"/>
    <mergeCell ref="P344:P346"/>
    <mergeCell ref="O341:O343"/>
    <mergeCell ref="O344:O346"/>
    <mergeCell ref="F341:F343"/>
    <mergeCell ref="I341:I343"/>
    <mergeCell ref="D359:D361"/>
    <mergeCell ref="E359:E361"/>
    <mergeCell ref="D362:D364"/>
    <mergeCell ref="E362:E364"/>
    <mergeCell ref="B362:B364"/>
    <mergeCell ref="C362:C364"/>
    <mergeCell ref="B359:B361"/>
    <mergeCell ref="C359:C361"/>
    <mergeCell ref="P359:P361"/>
    <mergeCell ref="F362:F364"/>
    <mergeCell ref="I362:I364"/>
    <mergeCell ref="P362:P364"/>
    <mergeCell ref="O359:O361"/>
    <mergeCell ref="O362:O364"/>
    <mergeCell ref="F359:F361"/>
    <mergeCell ref="I359:I361"/>
    <mergeCell ref="D353:D355"/>
    <mergeCell ref="E353:E355"/>
    <mergeCell ref="D356:D358"/>
    <mergeCell ref="E356:E358"/>
    <mergeCell ref="B356:B358"/>
    <mergeCell ref="C356:C358"/>
    <mergeCell ref="B353:B355"/>
    <mergeCell ref="C353:C355"/>
    <mergeCell ref="P353:P355"/>
    <mergeCell ref="F356:F358"/>
    <mergeCell ref="I356:I358"/>
    <mergeCell ref="P356:P358"/>
    <mergeCell ref="O353:O355"/>
    <mergeCell ref="O356:O358"/>
    <mergeCell ref="F353:F355"/>
    <mergeCell ref="I353:I355"/>
    <mergeCell ref="D371:D373"/>
    <mergeCell ref="E371:E373"/>
    <mergeCell ref="D374:D376"/>
    <mergeCell ref="E374:E376"/>
    <mergeCell ref="B374:B376"/>
    <mergeCell ref="C374:C376"/>
    <mergeCell ref="B371:B373"/>
    <mergeCell ref="C371:C373"/>
    <mergeCell ref="P371:P373"/>
    <mergeCell ref="F374:F376"/>
    <mergeCell ref="I374:I376"/>
    <mergeCell ref="P374:P376"/>
    <mergeCell ref="O371:O373"/>
    <mergeCell ref="O374:O376"/>
    <mergeCell ref="F371:F373"/>
    <mergeCell ref="I371:I373"/>
    <mergeCell ref="D365:D367"/>
    <mergeCell ref="E365:E367"/>
    <mergeCell ref="D368:D370"/>
    <mergeCell ref="E368:E370"/>
    <mergeCell ref="B368:B370"/>
    <mergeCell ref="C368:C370"/>
    <mergeCell ref="B365:B367"/>
    <mergeCell ref="C365:C367"/>
    <mergeCell ref="P365:P367"/>
    <mergeCell ref="F368:F370"/>
    <mergeCell ref="I368:I370"/>
    <mergeCell ref="P368:P370"/>
    <mergeCell ref="O365:O367"/>
    <mergeCell ref="O368:O370"/>
    <mergeCell ref="F365:F367"/>
    <mergeCell ref="I365:I367"/>
    <mergeCell ref="D383:D385"/>
    <mergeCell ref="E383:E385"/>
    <mergeCell ref="D386:D388"/>
    <mergeCell ref="E386:E388"/>
    <mergeCell ref="B386:B388"/>
    <mergeCell ref="C386:C388"/>
    <mergeCell ref="B383:B385"/>
    <mergeCell ref="C383:C385"/>
    <mergeCell ref="P383:P385"/>
    <mergeCell ref="F386:F388"/>
    <mergeCell ref="I386:I388"/>
    <mergeCell ref="P386:P388"/>
    <mergeCell ref="O383:O385"/>
    <mergeCell ref="O386:O388"/>
    <mergeCell ref="F383:F385"/>
    <mergeCell ref="I383:I385"/>
    <mergeCell ref="D377:D379"/>
    <mergeCell ref="E377:E379"/>
    <mergeCell ref="D380:D382"/>
    <mergeCell ref="E380:E382"/>
    <mergeCell ref="B380:B382"/>
    <mergeCell ref="C380:C382"/>
    <mergeCell ref="B377:B379"/>
    <mergeCell ref="C377:C379"/>
    <mergeCell ref="P377:P379"/>
    <mergeCell ref="F380:F382"/>
    <mergeCell ref="I380:I382"/>
    <mergeCell ref="P380:P382"/>
    <mergeCell ref="O377:O379"/>
    <mergeCell ref="O380:O382"/>
    <mergeCell ref="F377:F379"/>
    <mergeCell ref="I377:I379"/>
    <mergeCell ref="D395:D397"/>
    <mergeCell ref="E395:E397"/>
    <mergeCell ref="D398:D400"/>
    <mergeCell ref="E398:E400"/>
    <mergeCell ref="B398:B400"/>
    <mergeCell ref="C398:C400"/>
    <mergeCell ref="B395:B397"/>
    <mergeCell ref="C395:C397"/>
    <mergeCell ref="P395:P397"/>
    <mergeCell ref="F398:F400"/>
    <mergeCell ref="I398:I400"/>
    <mergeCell ref="P398:P400"/>
    <mergeCell ref="O395:O397"/>
    <mergeCell ref="O398:O400"/>
    <mergeCell ref="F395:F397"/>
    <mergeCell ref="I395:I397"/>
    <mergeCell ref="D389:D391"/>
    <mergeCell ref="E389:E391"/>
    <mergeCell ref="D392:D394"/>
    <mergeCell ref="E392:E394"/>
    <mergeCell ref="B392:B394"/>
    <mergeCell ref="C392:C394"/>
    <mergeCell ref="B389:B391"/>
    <mergeCell ref="C389:C391"/>
    <mergeCell ref="P389:P391"/>
    <mergeCell ref="F392:F394"/>
    <mergeCell ref="I392:I394"/>
    <mergeCell ref="P392:P394"/>
    <mergeCell ref="O389:O391"/>
    <mergeCell ref="O392:O394"/>
    <mergeCell ref="F389:F391"/>
    <mergeCell ref="I389:I391"/>
    <mergeCell ref="D407:D409"/>
    <mergeCell ref="E407:E409"/>
    <mergeCell ref="D410:D412"/>
    <mergeCell ref="E410:E412"/>
    <mergeCell ref="B410:B412"/>
    <mergeCell ref="C410:C412"/>
    <mergeCell ref="B407:B409"/>
    <mergeCell ref="C407:C409"/>
    <mergeCell ref="P407:P409"/>
    <mergeCell ref="F410:F412"/>
    <mergeCell ref="I410:I412"/>
    <mergeCell ref="P410:P412"/>
    <mergeCell ref="O407:O409"/>
    <mergeCell ref="O410:O412"/>
    <mergeCell ref="F407:F409"/>
    <mergeCell ref="I407:I409"/>
    <mergeCell ref="D401:D403"/>
    <mergeCell ref="E401:E403"/>
    <mergeCell ref="D404:D406"/>
    <mergeCell ref="E404:E406"/>
    <mergeCell ref="B404:B406"/>
    <mergeCell ref="C404:C406"/>
    <mergeCell ref="B401:B403"/>
    <mergeCell ref="C401:C403"/>
    <mergeCell ref="P401:P403"/>
    <mergeCell ref="F404:F406"/>
    <mergeCell ref="I404:I406"/>
    <mergeCell ref="P404:P406"/>
    <mergeCell ref="O401:O403"/>
    <mergeCell ref="O404:O406"/>
    <mergeCell ref="F401:F403"/>
    <mergeCell ref="I401:I403"/>
    <mergeCell ref="D419:D421"/>
    <mergeCell ref="E419:E421"/>
    <mergeCell ref="D422:D424"/>
    <mergeCell ref="E422:E424"/>
    <mergeCell ref="B422:B424"/>
    <mergeCell ref="C422:C424"/>
    <mergeCell ref="B419:B421"/>
    <mergeCell ref="C419:C421"/>
    <mergeCell ref="P419:P421"/>
    <mergeCell ref="F422:F424"/>
    <mergeCell ref="I422:I424"/>
    <mergeCell ref="P422:P424"/>
    <mergeCell ref="O419:O421"/>
    <mergeCell ref="O422:O424"/>
    <mergeCell ref="F419:F421"/>
    <mergeCell ref="I419:I421"/>
    <mergeCell ref="D413:D415"/>
    <mergeCell ref="E413:E415"/>
    <mergeCell ref="D416:D418"/>
    <mergeCell ref="E416:E418"/>
    <mergeCell ref="B416:B418"/>
    <mergeCell ref="C416:C418"/>
    <mergeCell ref="B413:B415"/>
    <mergeCell ref="C413:C415"/>
    <mergeCell ref="P413:P415"/>
    <mergeCell ref="F416:F418"/>
    <mergeCell ref="I416:I418"/>
    <mergeCell ref="P416:P418"/>
    <mergeCell ref="O413:O415"/>
    <mergeCell ref="O416:O418"/>
    <mergeCell ref="F413:F415"/>
    <mergeCell ref="I413:I415"/>
    <mergeCell ref="D431:D433"/>
    <mergeCell ref="E431:E433"/>
    <mergeCell ref="D434:D436"/>
    <mergeCell ref="E434:E436"/>
    <mergeCell ref="B434:B436"/>
    <mergeCell ref="C434:C436"/>
    <mergeCell ref="B431:B433"/>
    <mergeCell ref="C431:C433"/>
    <mergeCell ref="P431:P433"/>
    <mergeCell ref="F434:F436"/>
    <mergeCell ref="I434:I436"/>
    <mergeCell ref="P434:P436"/>
    <mergeCell ref="O431:O433"/>
    <mergeCell ref="O434:O436"/>
    <mergeCell ref="F431:F433"/>
    <mergeCell ref="I431:I433"/>
    <mergeCell ref="D425:D427"/>
    <mergeCell ref="E425:E427"/>
    <mergeCell ref="D428:D430"/>
    <mergeCell ref="E428:E430"/>
    <mergeCell ref="B428:B430"/>
    <mergeCell ref="C428:C430"/>
    <mergeCell ref="B425:B427"/>
    <mergeCell ref="C425:C427"/>
    <mergeCell ref="P425:P427"/>
    <mergeCell ref="F428:F430"/>
    <mergeCell ref="I428:I430"/>
    <mergeCell ref="P428:P430"/>
    <mergeCell ref="O425:O427"/>
    <mergeCell ref="O428:O430"/>
    <mergeCell ref="F425:F427"/>
    <mergeCell ref="I425:I427"/>
    <mergeCell ref="D443:D445"/>
    <mergeCell ref="E443:E445"/>
    <mergeCell ref="D446:D448"/>
    <mergeCell ref="E446:E448"/>
    <mergeCell ref="B446:B448"/>
    <mergeCell ref="C446:C448"/>
    <mergeCell ref="B443:B445"/>
    <mergeCell ref="C443:C445"/>
    <mergeCell ref="P443:P445"/>
    <mergeCell ref="F446:F448"/>
    <mergeCell ref="I446:I448"/>
    <mergeCell ref="P446:P448"/>
    <mergeCell ref="O443:O445"/>
    <mergeCell ref="O446:O448"/>
    <mergeCell ref="F443:F445"/>
    <mergeCell ref="I443:I445"/>
    <mergeCell ref="D437:D439"/>
    <mergeCell ref="E437:E439"/>
    <mergeCell ref="D440:D442"/>
    <mergeCell ref="E440:E442"/>
    <mergeCell ref="B440:B442"/>
    <mergeCell ref="C440:C442"/>
    <mergeCell ref="B437:B439"/>
    <mergeCell ref="C437:C439"/>
    <mergeCell ref="P437:P439"/>
    <mergeCell ref="F440:F442"/>
    <mergeCell ref="I440:I442"/>
    <mergeCell ref="P440:P442"/>
    <mergeCell ref="O437:O439"/>
    <mergeCell ref="O440:O442"/>
    <mergeCell ref="F437:F439"/>
    <mergeCell ref="I437:I439"/>
    <mergeCell ref="D455:D457"/>
    <mergeCell ref="E455:E457"/>
    <mergeCell ref="D458:D460"/>
    <mergeCell ref="E458:E460"/>
    <mergeCell ref="B458:B460"/>
    <mergeCell ref="C458:C460"/>
    <mergeCell ref="B455:B457"/>
    <mergeCell ref="C455:C457"/>
    <mergeCell ref="P455:P457"/>
    <mergeCell ref="F458:F460"/>
    <mergeCell ref="I458:I460"/>
    <mergeCell ref="P458:P460"/>
    <mergeCell ref="O455:O457"/>
    <mergeCell ref="O458:O460"/>
    <mergeCell ref="F455:F457"/>
    <mergeCell ref="I455:I457"/>
    <mergeCell ref="D449:D451"/>
    <mergeCell ref="E449:E451"/>
    <mergeCell ref="D452:D454"/>
    <mergeCell ref="E452:E454"/>
    <mergeCell ref="B452:B454"/>
    <mergeCell ref="C452:C454"/>
    <mergeCell ref="B449:B451"/>
    <mergeCell ref="C449:C451"/>
    <mergeCell ref="P449:P451"/>
    <mergeCell ref="F452:F454"/>
    <mergeCell ref="I452:I454"/>
    <mergeCell ref="P452:P454"/>
    <mergeCell ref="O449:O451"/>
    <mergeCell ref="O452:O454"/>
    <mergeCell ref="F449:F451"/>
    <mergeCell ref="I449:I451"/>
    <mergeCell ref="D467:D469"/>
    <mergeCell ref="E467:E469"/>
    <mergeCell ref="D470:D472"/>
    <mergeCell ref="E470:E472"/>
    <mergeCell ref="B470:B472"/>
    <mergeCell ref="C470:C472"/>
    <mergeCell ref="B467:B469"/>
    <mergeCell ref="C467:C469"/>
    <mergeCell ref="P467:P469"/>
    <mergeCell ref="F470:F472"/>
    <mergeCell ref="I470:I472"/>
    <mergeCell ref="P470:P472"/>
    <mergeCell ref="O467:O469"/>
    <mergeCell ref="O470:O472"/>
    <mergeCell ref="F467:F469"/>
    <mergeCell ref="I467:I469"/>
    <mergeCell ref="D461:D463"/>
    <mergeCell ref="E461:E463"/>
    <mergeCell ref="D464:D466"/>
    <mergeCell ref="E464:E466"/>
    <mergeCell ref="B464:B466"/>
    <mergeCell ref="C464:C466"/>
    <mergeCell ref="B461:B463"/>
    <mergeCell ref="C461:C463"/>
    <mergeCell ref="P461:P463"/>
    <mergeCell ref="F464:F466"/>
    <mergeCell ref="I464:I466"/>
    <mergeCell ref="P464:P466"/>
    <mergeCell ref="O461:O463"/>
    <mergeCell ref="O464:O466"/>
    <mergeCell ref="F461:F463"/>
    <mergeCell ref="I461:I463"/>
    <mergeCell ref="D479:D481"/>
    <mergeCell ref="E479:E481"/>
    <mergeCell ref="D482:D484"/>
    <mergeCell ref="E482:E484"/>
    <mergeCell ref="B482:B484"/>
    <mergeCell ref="C482:C484"/>
    <mergeCell ref="B479:B481"/>
    <mergeCell ref="C479:C481"/>
    <mergeCell ref="P479:P481"/>
    <mergeCell ref="F482:F484"/>
    <mergeCell ref="I482:I484"/>
    <mergeCell ref="P482:P484"/>
    <mergeCell ref="O479:O481"/>
    <mergeCell ref="O482:O484"/>
    <mergeCell ref="F479:F481"/>
    <mergeCell ref="I479:I481"/>
    <mergeCell ref="D473:D475"/>
    <mergeCell ref="E473:E475"/>
    <mergeCell ref="D476:D478"/>
    <mergeCell ref="E476:E478"/>
    <mergeCell ref="B476:B478"/>
    <mergeCell ref="C476:C478"/>
    <mergeCell ref="B473:B475"/>
    <mergeCell ref="C473:C475"/>
    <mergeCell ref="P473:P475"/>
    <mergeCell ref="F476:F478"/>
    <mergeCell ref="I476:I478"/>
    <mergeCell ref="P476:P478"/>
    <mergeCell ref="O473:O475"/>
    <mergeCell ref="O476:O478"/>
    <mergeCell ref="F473:F475"/>
    <mergeCell ref="I473:I475"/>
    <mergeCell ref="D491:D493"/>
    <mergeCell ref="E491:E493"/>
    <mergeCell ref="D494:D496"/>
    <mergeCell ref="E494:E496"/>
    <mergeCell ref="B494:B496"/>
    <mergeCell ref="C494:C496"/>
    <mergeCell ref="B491:B493"/>
    <mergeCell ref="C491:C493"/>
    <mergeCell ref="P491:P493"/>
    <mergeCell ref="F494:F496"/>
    <mergeCell ref="I494:I496"/>
    <mergeCell ref="P494:P496"/>
    <mergeCell ref="O491:O493"/>
    <mergeCell ref="O494:O496"/>
    <mergeCell ref="F491:F493"/>
    <mergeCell ref="I491:I493"/>
    <mergeCell ref="D485:D487"/>
    <mergeCell ref="E485:E487"/>
    <mergeCell ref="D488:D490"/>
    <mergeCell ref="E488:E490"/>
    <mergeCell ref="B488:B490"/>
    <mergeCell ref="C488:C490"/>
    <mergeCell ref="B485:B487"/>
    <mergeCell ref="C485:C487"/>
    <mergeCell ref="P485:P487"/>
    <mergeCell ref="F488:F490"/>
    <mergeCell ref="I488:I490"/>
    <mergeCell ref="P488:P490"/>
    <mergeCell ref="O485:O487"/>
    <mergeCell ref="O488:O490"/>
    <mergeCell ref="F485:F487"/>
    <mergeCell ref="I485:I487"/>
    <mergeCell ref="D503:D505"/>
    <mergeCell ref="E503:E505"/>
    <mergeCell ref="D506:D508"/>
    <mergeCell ref="E506:E508"/>
    <mergeCell ref="B506:B508"/>
    <mergeCell ref="C506:C508"/>
    <mergeCell ref="B503:B505"/>
    <mergeCell ref="C503:C505"/>
    <mergeCell ref="P503:P505"/>
    <mergeCell ref="F506:F508"/>
    <mergeCell ref="I506:I508"/>
    <mergeCell ref="P506:P508"/>
    <mergeCell ref="O503:O505"/>
    <mergeCell ref="O506:O508"/>
    <mergeCell ref="F503:F505"/>
    <mergeCell ref="I503:I505"/>
    <mergeCell ref="D497:D499"/>
    <mergeCell ref="E497:E499"/>
    <mergeCell ref="D500:D502"/>
    <mergeCell ref="E500:E502"/>
    <mergeCell ref="B500:B502"/>
    <mergeCell ref="C500:C502"/>
    <mergeCell ref="B497:B499"/>
    <mergeCell ref="C497:C499"/>
    <mergeCell ref="P497:P499"/>
    <mergeCell ref="F500:F502"/>
    <mergeCell ref="I500:I502"/>
    <mergeCell ref="P500:P502"/>
    <mergeCell ref="O497:O499"/>
    <mergeCell ref="O500:O502"/>
    <mergeCell ref="F497:F499"/>
    <mergeCell ref="I497:I499"/>
    <mergeCell ref="D515:D517"/>
    <mergeCell ref="E515:E517"/>
    <mergeCell ref="D518:D520"/>
    <mergeCell ref="E518:E520"/>
    <mergeCell ref="B518:B520"/>
    <mergeCell ref="C518:C520"/>
    <mergeCell ref="B515:B517"/>
    <mergeCell ref="C515:C517"/>
    <mergeCell ref="P515:P517"/>
    <mergeCell ref="F518:F520"/>
    <mergeCell ref="I518:I520"/>
    <mergeCell ref="P518:P520"/>
    <mergeCell ref="O515:O517"/>
    <mergeCell ref="O518:O520"/>
    <mergeCell ref="F515:F517"/>
    <mergeCell ref="I515:I517"/>
    <mergeCell ref="D509:D511"/>
    <mergeCell ref="E509:E511"/>
    <mergeCell ref="D512:D514"/>
    <mergeCell ref="E512:E514"/>
    <mergeCell ref="B512:B514"/>
    <mergeCell ref="C512:C514"/>
    <mergeCell ref="B509:B511"/>
    <mergeCell ref="C509:C511"/>
    <mergeCell ref="P509:P511"/>
    <mergeCell ref="F512:F514"/>
    <mergeCell ref="I512:I514"/>
    <mergeCell ref="P512:P514"/>
    <mergeCell ref="O509:O511"/>
    <mergeCell ref="O512:O514"/>
    <mergeCell ref="F509:F511"/>
    <mergeCell ref="I509:I511"/>
    <mergeCell ref="D527:D529"/>
    <mergeCell ref="E527:E529"/>
    <mergeCell ref="D530:D532"/>
    <mergeCell ref="E530:E532"/>
    <mergeCell ref="B530:B532"/>
    <mergeCell ref="C530:C532"/>
    <mergeCell ref="B527:B529"/>
    <mergeCell ref="C527:C529"/>
    <mergeCell ref="P527:P529"/>
    <mergeCell ref="F530:F532"/>
    <mergeCell ref="I530:I532"/>
    <mergeCell ref="P530:P532"/>
    <mergeCell ref="O527:O529"/>
    <mergeCell ref="O530:O532"/>
    <mergeCell ref="F527:F529"/>
    <mergeCell ref="I527:I529"/>
    <mergeCell ref="D521:D523"/>
    <mergeCell ref="E521:E523"/>
    <mergeCell ref="D524:D526"/>
    <mergeCell ref="E524:E526"/>
    <mergeCell ref="B524:B526"/>
    <mergeCell ref="C524:C526"/>
    <mergeCell ref="B521:B523"/>
    <mergeCell ref="C521:C523"/>
    <mergeCell ref="P521:P523"/>
    <mergeCell ref="F524:F526"/>
    <mergeCell ref="I524:I526"/>
    <mergeCell ref="P524:P526"/>
    <mergeCell ref="O521:O523"/>
    <mergeCell ref="O524:O526"/>
    <mergeCell ref="F521:F523"/>
    <mergeCell ref="I521:I523"/>
    <mergeCell ref="D539:D541"/>
    <mergeCell ref="E539:E541"/>
    <mergeCell ref="D542:D544"/>
    <mergeCell ref="E542:E544"/>
    <mergeCell ref="B542:B544"/>
    <mergeCell ref="C542:C544"/>
    <mergeCell ref="B539:B541"/>
    <mergeCell ref="C539:C541"/>
    <mergeCell ref="P539:P541"/>
    <mergeCell ref="F542:F544"/>
    <mergeCell ref="I542:I544"/>
    <mergeCell ref="P542:P544"/>
    <mergeCell ref="O539:O541"/>
    <mergeCell ref="O542:O544"/>
    <mergeCell ref="F539:F541"/>
    <mergeCell ref="I539:I541"/>
    <mergeCell ref="D533:D535"/>
    <mergeCell ref="E533:E535"/>
    <mergeCell ref="D536:D538"/>
    <mergeCell ref="E536:E538"/>
    <mergeCell ref="B536:B538"/>
    <mergeCell ref="C536:C538"/>
    <mergeCell ref="B533:B535"/>
    <mergeCell ref="C533:C535"/>
    <mergeCell ref="P533:P535"/>
    <mergeCell ref="F536:F538"/>
    <mergeCell ref="I536:I538"/>
    <mergeCell ref="P536:P538"/>
    <mergeCell ref="O533:O535"/>
    <mergeCell ref="O536:O538"/>
    <mergeCell ref="F533:F535"/>
    <mergeCell ref="I533:I535"/>
    <mergeCell ref="D551:D553"/>
    <mergeCell ref="E551:E553"/>
    <mergeCell ref="D554:D556"/>
    <mergeCell ref="E554:E556"/>
    <mergeCell ref="B554:B556"/>
    <mergeCell ref="C554:C556"/>
    <mergeCell ref="B551:B553"/>
    <mergeCell ref="C551:C553"/>
    <mergeCell ref="P551:P553"/>
    <mergeCell ref="F554:F556"/>
    <mergeCell ref="I554:I556"/>
    <mergeCell ref="P554:P556"/>
    <mergeCell ref="O551:O553"/>
    <mergeCell ref="O554:O556"/>
    <mergeCell ref="F551:F553"/>
    <mergeCell ref="I551:I553"/>
    <mergeCell ref="D545:D547"/>
    <mergeCell ref="E545:E547"/>
    <mergeCell ref="D548:D550"/>
    <mergeCell ref="E548:E550"/>
    <mergeCell ref="B548:B550"/>
    <mergeCell ref="C548:C550"/>
    <mergeCell ref="B545:B547"/>
    <mergeCell ref="C545:C547"/>
    <mergeCell ref="P545:P547"/>
    <mergeCell ref="F548:F550"/>
    <mergeCell ref="I548:I550"/>
    <mergeCell ref="P548:P550"/>
    <mergeCell ref="O545:O547"/>
    <mergeCell ref="O548:O550"/>
    <mergeCell ref="F545:F547"/>
    <mergeCell ref="I545:I547"/>
    <mergeCell ref="D563:D565"/>
    <mergeCell ref="E563:E565"/>
    <mergeCell ref="D566:D568"/>
    <mergeCell ref="E566:E568"/>
    <mergeCell ref="B566:B568"/>
    <mergeCell ref="C566:C568"/>
    <mergeCell ref="B563:B565"/>
    <mergeCell ref="C563:C565"/>
    <mergeCell ref="P563:P565"/>
    <mergeCell ref="F566:F568"/>
    <mergeCell ref="I566:I568"/>
    <mergeCell ref="P566:P568"/>
    <mergeCell ref="O563:O565"/>
    <mergeCell ref="O566:O568"/>
    <mergeCell ref="F563:F565"/>
    <mergeCell ref="I563:I565"/>
    <mergeCell ref="D557:D559"/>
    <mergeCell ref="E557:E559"/>
    <mergeCell ref="D560:D562"/>
    <mergeCell ref="E560:E562"/>
    <mergeCell ref="B560:B562"/>
    <mergeCell ref="C560:C562"/>
    <mergeCell ref="B557:B559"/>
    <mergeCell ref="C557:C559"/>
    <mergeCell ref="P557:P559"/>
    <mergeCell ref="F560:F562"/>
    <mergeCell ref="I560:I562"/>
    <mergeCell ref="P560:P562"/>
    <mergeCell ref="O557:O559"/>
    <mergeCell ref="O560:O562"/>
    <mergeCell ref="F557:F559"/>
    <mergeCell ref="I557:I559"/>
    <mergeCell ref="B572:B574"/>
    <mergeCell ref="C572:C574"/>
    <mergeCell ref="F584:F586"/>
    <mergeCell ref="I584:I586"/>
    <mergeCell ref="P584:P586"/>
    <mergeCell ref="O581:O583"/>
    <mergeCell ref="O584:O586"/>
    <mergeCell ref="F581:F583"/>
    <mergeCell ref="I581:I583"/>
    <mergeCell ref="B581:B583"/>
    <mergeCell ref="C581:C583"/>
    <mergeCell ref="D581:D583"/>
    <mergeCell ref="E581:E583"/>
    <mergeCell ref="B569:B571"/>
    <mergeCell ref="C569:C571"/>
    <mergeCell ref="D569:D571"/>
    <mergeCell ref="E569:E571"/>
    <mergeCell ref="D572:D574"/>
    <mergeCell ref="E572:E574"/>
    <mergeCell ref="D578:D580"/>
    <mergeCell ref="E578:E580"/>
    <mergeCell ref="P569:P571"/>
    <mergeCell ref="F572:F574"/>
    <mergeCell ref="I572:I574"/>
    <mergeCell ref="P572:P574"/>
    <mergeCell ref="O569:O571"/>
    <mergeCell ref="O572:O574"/>
    <mergeCell ref="D575:D577"/>
    <mergeCell ref="E575:E577"/>
    <mergeCell ref="F569:F571"/>
    <mergeCell ref="I569:I571"/>
    <mergeCell ref="B578:B580"/>
    <mergeCell ref="P578:P580"/>
    <mergeCell ref="O575:O577"/>
    <mergeCell ref="O578:O580"/>
    <mergeCell ref="F575:F577"/>
    <mergeCell ref="I575:I577"/>
    <mergeCell ref="P581:P583"/>
    <mergeCell ref="C578:C580"/>
    <mergeCell ref="B575:B577"/>
    <mergeCell ref="C575:C577"/>
    <mergeCell ref="P575:P577"/>
    <mergeCell ref="F578:F580"/>
    <mergeCell ref="I578:I580"/>
    <mergeCell ref="E590:E592"/>
    <mergeCell ref="B590:B592"/>
    <mergeCell ref="C590:C592"/>
    <mergeCell ref="D590:D592"/>
    <mergeCell ref="F590:F592"/>
    <mergeCell ref="B587:B589"/>
    <mergeCell ref="C587:C589"/>
    <mergeCell ref="D587:D589"/>
    <mergeCell ref="E587:E589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P593:P595"/>
    <mergeCell ref="O593:O595"/>
    <mergeCell ref="O596:O598"/>
    <mergeCell ref="P599:P601"/>
    <mergeCell ref="D584:D586"/>
    <mergeCell ref="E584:E586"/>
    <mergeCell ref="B584:B586"/>
    <mergeCell ref="C584:C586"/>
    <mergeCell ref="P590:P592"/>
    <mergeCell ref="O587:O589"/>
    <mergeCell ref="O590:O592"/>
    <mergeCell ref="F587:F589"/>
    <mergeCell ref="I587:I589"/>
    <mergeCell ref="P587:P589"/>
    <mergeCell ref="I590:I592"/>
    <mergeCell ref="P602:P604"/>
    <mergeCell ref="P596:P598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B605:B607"/>
    <mergeCell ref="C605:C607"/>
    <mergeCell ref="D605:D607"/>
    <mergeCell ref="E605:E607"/>
    <mergeCell ref="B602:B604"/>
    <mergeCell ref="O608:O610"/>
    <mergeCell ref="F596:F598"/>
    <mergeCell ref="F593:F595"/>
    <mergeCell ref="I593:I595"/>
    <mergeCell ref="I596:I598"/>
    <mergeCell ref="B593:B595"/>
    <mergeCell ref="C593:C595"/>
    <mergeCell ref="D593:D595"/>
    <mergeCell ref="E593:E595"/>
    <mergeCell ref="B596:B598"/>
    <mergeCell ref="C596:C598"/>
    <mergeCell ref="D596:D598"/>
    <mergeCell ref="E596:E598"/>
    <mergeCell ref="B599:B601"/>
    <mergeCell ref="C599:C601"/>
    <mergeCell ref="D599:D601"/>
    <mergeCell ref="E599:E601"/>
    <mergeCell ref="D602:D604"/>
    <mergeCell ref="E602:E604"/>
    <mergeCell ref="J605:J607"/>
    <mergeCell ref="M605:M607"/>
    <mergeCell ref="N605:N607"/>
    <mergeCell ref="J608:J610"/>
    <mergeCell ref="M608:M610"/>
    <mergeCell ref="N608:N610"/>
    <mergeCell ref="K605:K607"/>
    <mergeCell ref="L605:L607"/>
    <mergeCell ref="P611:P613"/>
    <mergeCell ref="F622:I622"/>
    <mergeCell ref="H23:H25"/>
    <mergeCell ref="H26:H28"/>
    <mergeCell ref="H29:H31"/>
    <mergeCell ref="H32:H34"/>
    <mergeCell ref="H137:H139"/>
    <mergeCell ref="B611:B613"/>
    <mergeCell ref="C611:C613"/>
    <mergeCell ref="D611:D613"/>
    <mergeCell ref="E611:E613"/>
    <mergeCell ref="B608:B610"/>
    <mergeCell ref="C608:C610"/>
    <mergeCell ref="O611:O613"/>
    <mergeCell ref="F611:F613"/>
    <mergeCell ref="I611:I613"/>
    <mergeCell ref="F608:F610"/>
    <mergeCell ref="I608:I610"/>
    <mergeCell ref="P605:P607"/>
    <mergeCell ref="O605:O607"/>
    <mergeCell ref="F605:F607"/>
    <mergeCell ref="P608:P610"/>
    <mergeCell ref="I599:I601"/>
    <mergeCell ref="O602:O604"/>
    <mergeCell ref="F599:F601"/>
    <mergeCell ref="O599:O601"/>
    <mergeCell ref="I602:I604"/>
    <mergeCell ref="I605:I607"/>
    <mergeCell ref="C602:C604"/>
    <mergeCell ref="D608:D610"/>
    <mergeCell ref="F602:F604"/>
    <mergeCell ref="E608:E610"/>
  </mergeCells>
  <phoneticPr fontId="2" type="noConversion"/>
  <dataValidations disablePrompts="1" count="1">
    <dataValidation type="list" allowBlank="1" showInputMessage="1" showErrorMessage="1" sqref="E14:E613">
      <formula1>$S$14:$S$18</formula1>
    </dataValidation>
  </dataValidations>
  <hyperlinks>
    <hyperlink ref="C1" location="Spis!B45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  <colBreaks count="1" manualBreakCount="1">
    <brk id="16" min="2" max="612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6" width="10.77734375" style="70" customWidth="1"/>
    <col min="27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4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4" ht="15" customHeight="1">
      <c r="A3" s="466"/>
      <c r="B3" s="482" t="s">
        <v>13</v>
      </c>
      <c r="C3" s="911" t="s">
        <v>20</v>
      </c>
      <c r="D3" s="912"/>
      <c r="E3" s="912"/>
      <c r="F3" s="912"/>
      <c r="G3" s="912"/>
      <c r="H3" s="887"/>
      <c r="I3" s="471"/>
      <c r="J3" s="471"/>
      <c r="K3" s="471"/>
      <c r="L3" s="471"/>
      <c r="M3" s="471"/>
      <c r="N3" s="471"/>
      <c r="O3" s="448"/>
      <c r="P3" s="448"/>
      <c r="Q3" s="448"/>
    </row>
    <row r="4" spans="1:24" ht="15" customHeight="1">
      <c r="A4" s="466"/>
      <c r="B4" s="483" t="s">
        <v>28</v>
      </c>
      <c r="C4" s="911" t="s">
        <v>213</v>
      </c>
      <c r="D4" s="912"/>
      <c r="E4" s="912"/>
      <c r="F4" s="912"/>
      <c r="G4" s="912"/>
      <c r="H4" s="855"/>
      <c r="I4" s="471"/>
      <c r="J4" s="471"/>
      <c r="K4" s="471"/>
      <c r="L4" s="471"/>
      <c r="M4" s="471"/>
      <c r="N4" s="471"/>
      <c r="O4" s="448"/>
      <c r="P4" s="448"/>
      <c r="Q4" s="448"/>
    </row>
    <row r="5" spans="1:24" ht="15" customHeight="1">
      <c r="A5" s="448"/>
      <c r="B5" s="465" t="s">
        <v>29</v>
      </c>
      <c r="C5" s="885" t="s">
        <v>79</v>
      </c>
      <c r="D5" s="885"/>
      <c r="E5" s="885"/>
      <c r="F5" s="885"/>
      <c r="G5" s="885"/>
      <c r="H5" s="855"/>
      <c r="I5" s="471"/>
      <c r="J5" s="471"/>
      <c r="K5" s="471"/>
      <c r="L5" s="471"/>
      <c r="M5" s="471"/>
      <c r="N5" s="471"/>
      <c r="O5" s="448"/>
      <c r="P5" s="448"/>
      <c r="Q5" s="448"/>
    </row>
    <row r="6" spans="1:24" ht="50.1" customHeight="1">
      <c r="A6" s="448"/>
      <c r="B6" s="465" t="s">
        <v>35</v>
      </c>
      <c r="C6" s="885" t="s">
        <v>212</v>
      </c>
      <c r="D6" s="889"/>
      <c r="E6" s="889"/>
      <c r="F6" s="889"/>
      <c r="G6" s="889"/>
      <c r="H6" s="855"/>
      <c r="I6" s="471"/>
      <c r="J6" s="471"/>
      <c r="K6" s="471"/>
      <c r="L6" s="471"/>
      <c r="M6" s="471"/>
      <c r="N6" s="471"/>
      <c r="O6" s="448"/>
      <c r="P6" s="448"/>
      <c r="Q6" s="448"/>
    </row>
    <row r="7" spans="1:24" s="71" customFormat="1" ht="30" customHeight="1" thickBot="1">
      <c r="A7" s="475"/>
      <c r="B7" s="476" t="str">
        <f>"Tabela G11E. Nakłady inwestycyjne pozostałe - przygotowanie inwestycji (związane z nowymi stacjami CNG)"</f>
        <v>Tabela G11E. Nakłady inwestycyjne pozostałe - przygotowanie inwestycji (związane z nowymi stacjami CNG)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</row>
    <row r="8" spans="1:24" s="71" customFormat="1" ht="20.100000000000001" customHeight="1" thickBot="1">
      <c r="A8" s="475"/>
      <c r="B8" s="908" t="str">
        <f>'Tab.G1.1-4'!$B$8</f>
        <v>LP</v>
      </c>
      <c r="C8" s="908" t="str">
        <f>Tab.G6!$C$9</f>
        <v>Nazwa projektu inwestycyjnego</v>
      </c>
      <c r="D8" s="908" t="str">
        <f>Tab.G6!$D$9</f>
        <v>Lokalizacja projektu inwestycyjnego</v>
      </c>
      <c r="E8" s="908" t="str">
        <f>Tab.G6!$E$9</f>
        <v>Cel realizacji projektu</v>
      </c>
      <c r="F8" s="908" t="str">
        <f>Tab.G6!$F$9</f>
        <v>Spodziewane efekty, wynikające z realizacji projektu</v>
      </c>
      <c r="G8" s="908" t="str">
        <f>Tab.G6!$G$9</f>
        <v>Wartość dla poszczególnych spodziewanych efektów</v>
      </c>
      <c r="H8" s="908" t="str">
        <f>Tab.G7!$H$8</f>
        <v>Rodzaj i zakres powiązania projektu z główną działalnością</v>
      </c>
      <c r="I8" s="908" t="str">
        <f>Tab.G6!$H$9</f>
        <v>Zakres prac</v>
      </c>
      <c r="J8" s="881" t="str">
        <f>"POZIOM NAKŁADÓW INWESTYCYJNYCH"</f>
        <v>POZIOM NAKŁADÓW INWESTYCYJNYCH</v>
      </c>
      <c r="K8" s="882"/>
      <c r="L8" s="882"/>
      <c r="M8" s="883"/>
      <c r="N8" s="883"/>
      <c r="O8" s="884"/>
      <c r="P8" s="944" t="str">
        <f>Tab.G6!$O$9</f>
        <v>UWAGI</v>
      </c>
      <c r="Q8" s="481"/>
      <c r="R8" s="73"/>
    </row>
    <row r="9" spans="1:24" ht="20.100000000000001" customHeight="1">
      <c r="A9" s="448"/>
      <c r="B9" s="905"/>
      <c r="C9" s="905"/>
      <c r="D9" s="938"/>
      <c r="E9" s="936"/>
      <c r="F9" s="940"/>
      <c r="G9" s="905"/>
      <c r="H9" s="936"/>
      <c r="I9" s="936"/>
      <c r="J9" s="879" t="str">
        <f>"OGÓŁEM"</f>
        <v>OGÓŁEM</v>
      </c>
      <c r="K9" s="804" t="str">
        <f>'Tab.G1.1-4'!$E$8</f>
        <v>PLAN DO REALIZACJI</v>
      </c>
      <c r="L9" s="805"/>
      <c r="M9" s="805"/>
      <c r="N9" s="805"/>
      <c r="O9" s="806"/>
      <c r="P9" s="947"/>
      <c r="Q9" s="446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05"/>
      <c r="C10" s="905"/>
      <c r="D10" s="938"/>
      <c r="E10" s="936"/>
      <c r="F10" s="940"/>
      <c r="G10" s="905"/>
      <c r="H10" s="936"/>
      <c r="I10" s="936"/>
      <c r="J10" s="880"/>
      <c r="K10" s="514">
        <f>SUM(Rok_ZPR,1)</f>
        <v>2024</v>
      </c>
      <c r="L10" s="514">
        <f>SUM(K10,1)</f>
        <v>2025</v>
      </c>
      <c r="M10" s="514">
        <f>SUM(L10,1)</f>
        <v>2026</v>
      </c>
      <c r="N10" s="514">
        <f>SUM(M10,1)</f>
        <v>2027</v>
      </c>
      <c r="O10" s="684">
        <f>SUM(N10,1)</f>
        <v>2028</v>
      </c>
      <c r="P10" s="947"/>
      <c r="Q10" s="430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06"/>
      <c r="C11" s="906"/>
      <c r="D11" s="939"/>
      <c r="E11" s="937"/>
      <c r="F11" s="941"/>
      <c r="G11" s="906"/>
      <c r="H11" s="937"/>
      <c r="I11" s="93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48"/>
      <c r="Q11" s="459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</row>
    <row r="14" spans="1:24" s="74" customFormat="1" ht="12.75" customHeight="1">
      <c r="A14" s="468"/>
      <c r="B14" s="916">
        <v>1</v>
      </c>
      <c r="C14" s="925"/>
      <c r="D14" s="921"/>
      <c r="E14" s="921" t="s">
        <v>19</v>
      </c>
      <c r="F14" s="923" t="str">
        <f>VLOOKUP(E14,$S$14:$T$18,2,0)</f>
        <v>-</v>
      </c>
      <c r="G14" s="84"/>
      <c r="H14" s="921"/>
      <c r="I14" s="921"/>
      <c r="J14" s="914">
        <f>SUM(K14:O16)</f>
        <v>0</v>
      </c>
      <c r="K14" s="914"/>
      <c r="L14" s="914"/>
      <c r="M14" s="914"/>
      <c r="N14" s="914"/>
      <c r="O14" s="914"/>
      <c r="P14" s="914"/>
      <c r="Q14" s="460"/>
      <c r="R14" s="78"/>
      <c r="S14" s="85" t="s">
        <v>21</v>
      </c>
      <c r="T14" s="86" t="s">
        <v>22</v>
      </c>
    </row>
    <row r="15" spans="1:24" s="74" customFormat="1" ht="12.75" customHeight="1">
      <c r="A15" s="468"/>
      <c r="B15" s="916"/>
      <c r="C15" s="945"/>
      <c r="D15" s="921"/>
      <c r="E15" s="921"/>
      <c r="F15" s="923"/>
      <c r="G15" s="87"/>
      <c r="H15" s="921"/>
      <c r="I15" s="921"/>
      <c r="J15" s="914"/>
      <c r="K15" s="914"/>
      <c r="L15" s="914"/>
      <c r="M15" s="914"/>
      <c r="N15" s="914"/>
      <c r="O15" s="914"/>
      <c r="P15" s="914"/>
      <c r="Q15" s="460"/>
      <c r="R15" s="78"/>
      <c r="S15" s="88" t="s">
        <v>23</v>
      </c>
      <c r="T15" s="89" t="s">
        <v>43</v>
      </c>
    </row>
    <row r="16" spans="1:24" s="74" customFormat="1" ht="12.75" customHeight="1">
      <c r="A16" s="468"/>
      <c r="B16" s="917"/>
      <c r="C16" s="946"/>
      <c r="D16" s="922"/>
      <c r="E16" s="922"/>
      <c r="F16" s="924"/>
      <c r="G16" s="92"/>
      <c r="H16" s="922"/>
      <c r="I16" s="922"/>
      <c r="J16" s="915"/>
      <c r="K16" s="915"/>
      <c r="L16" s="915"/>
      <c r="M16" s="915"/>
      <c r="N16" s="915"/>
      <c r="O16" s="915"/>
      <c r="P16" s="915"/>
      <c r="Q16" s="460"/>
      <c r="R16" s="78"/>
      <c r="S16" s="88" t="s">
        <v>24</v>
      </c>
      <c r="T16" s="89" t="s">
        <v>25</v>
      </c>
    </row>
    <row r="17" spans="1:20" s="74" customFormat="1" ht="12.75" customHeight="1">
      <c r="A17" s="468"/>
      <c r="B17" s="916">
        <v>2</v>
      </c>
      <c r="C17" s="925"/>
      <c r="D17" s="921"/>
      <c r="E17" s="921" t="s">
        <v>19</v>
      </c>
      <c r="F17" s="923" t="str">
        <f>VLOOKUP(E17,$S$14:$T$18,2,0)</f>
        <v>-</v>
      </c>
      <c r="G17" s="84"/>
      <c r="H17" s="921"/>
      <c r="I17" s="921"/>
      <c r="J17" s="913">
        <f t="shared" ref="J17" si="1">SUM(K17:O19)</f>
        <v>0</v>
      </c>
      <c r="K17" s="913"/>
      <c r="L17" s="913"/>
      <c r="M17" s="913"/>
      <c r="N17" s="913"/>
      <c r="O17" s="913"/>
      <c r="P17" s="913"/>
      <c r="Q17" s="460"/>
      <c r="R17" s="78"/>
      <c r="S17" s="88" t="s">
        <v>26</v>
      </c>
      <c r="T17" s="89" t="s">
        <v>27</v>
      </c>
    </row>
    <row r="18" spans="1:20" s="74" customFormat="1" ht="12.75" customHeight="1" thickBot="1">
      <c r="A18" s="468"/>
      <c r="B18" s="916"/>
      <c r="C18" s="925"/>
      <c r="D18" s="921"/>
      <c r="E18" s="921"/>
      <c r="F18" s="923"/>
      <c r="G18" s="87"/>
      <c r="H18" s="921"/>
      <c r="I18" s="921"/>
      <c r="J18" s="914"/>
      <c r="K18" s="914"/>
      <c r="L18" s="914"/>
      <c r="M18" s="914"/>
      <c r="N18" s="914"/>
      <c r="O18" s="914"/>
      <c r="P18" s="914"/>
      <c r="Q18" s="460"/>
      <c r="R18" s="78"/>
      <c r="S18" s="93" t="s">
        <v>19</v>
      </c>
      <c r="T18" s="94" t="s">
        <v>19</v>
      </c>
    </row>
    <row r="19" spans="1:20" s="74" customFormat="1" ht="12.75" customHeight="1">
      <c r="A19" s="468"/>
      <c r="B19" s="917"/>
      <c r="C19" s="926"/>
      <c r="D19" s="922"/>
      <c r="E19" s="922"/>
      <c r="F19" s="924"/>
      <c r="G19" s="92"/>
      <c r="H19" s="922"/>
      <c r="I19" s="922"/>
      <c r="J19" s="915"/>
      <c r="K19" s="915"/>
      <c r="L19" s="915"/>
      <c r="M19" s="915"/>
      <c r="N19" s="915"/>
      <c r="O19" s="915"/>
      <c r="P19" s="915"/>
      <c r="Q19" s="460"/>
      <c r="R19" s="78"/>
      <c r="S19" s="95"/>
      <c r="T19" s="96"/>
    </row>
    <row r="20" spans="1:20" s="74" customFormat="1" ht="12.75" customHeight="1">
      <c r="A20" s="468"/>
      <c r="B20" s="916">
        <v>3</v>
      </c>
      <c r="C20" s="925"/>
      <c r="D20" s="921"/>
      <c r="E20" s="921" t="s">
        <v>19</v>
      </c>
      <c r="F20" s="923" t="str">
        <f>VLOOKUP(E20,$S$14:$T$18,2,0)</f>
        <v>-</v>
      </c>
      <c r="G20" s="84"/>
      <c r="H20" s="921"/>
      <c r="I20" s="921"/>
      <c r="J20" s="913">
        <f t="shared" ref="J20" si="2">SUM(K20:O22)</f>
        <v>0</v>
      </c>
      <c r="K20" s="913"/>
      <c r="L20" s="913"/>
      <c r="M20" s="913"/>
      <c r="N20" s="913"/>
      <c r="O20" s="913"/>
      <c r="P20" s="913"/>
      <c r="Q20" s="460"/>
      <c r="R20" s="78"/>
      <c r="S20" s="95"/>
      <c r="T20" s="96"/>
    </row>
    <row r="21" spans="1:20" s="74" customFormat="1" ht="12.75" customHeight="1">
      <c r="A21" s="468"/>
      <c r="B21" s="916"/>
      <c r="C21" s="925"/>
      <c r="D21" s="921"/>
      <c r="E21" s="921"/>
      <c r="F21" s="923"/>
      <c r="G21" s="87"/>
      <c r="H21" s="921"/>
      <c r="I21" s="921"/>
      <c r="J21" s="914"/>
      <c r="K21" s="914"/>
      <c r="L21" s="914"/>
      <c r="M21" s="914"/>
      <c r="N21" s="914"/>
      <c r="O21" s="914"/>
      <c r="P21" s="914"/>
      <c r="Q21" s="460"/>
      <c r="R21" s="78"/>
      <c r="S21" s="95"/>
      <c r="T21" s="96"/>
    </row>
    <row r="22" spans="1:20" s="74" customFormat="1" ht="12.75" customHeight="1">
      <c r="A22" s="468"/>
      <c r="B22" s="917"/>
      <c r="C22" s="926"/>
      <c r="D22" s="922"/>
      <c r="E22" s="922"/>
      <c r="F22" s="924"/>
      <c r="G22" s="92"/>
      <c r="H22" s="922"/>
      <c r="I22" s="922"/>
      <c r="J22" s="915"/>
      <c r="K22" s="915"/>
      <c r="L22" s="915"/>
      <c r="M22" s="915"/>
      <c r="N22" s="915"/>
      <c r="O22" s="915"/>
      <c r="P22" s="915"/>
      <c r="Q22" s="460"/>
      <c r="R22" s="78"/>
      <c r="S22" s="95"/>
      <c r="T22" s="96"/>
    </row>
    <row r="23" spans="1:20" s="74" customFormat="1" ht="12.75" customHeight="1">
      <c r="A23" s="468"/>
      <c r="B23" s="916">
        <v>4</v>
      </c>
      <c r="C23" s="925"/>
      <c r="D23" s="921"/>
      <c r="E23" s="921" t="s">
        <v>19</v>
      </c>
      <c r="F23" s="923" t="str">
        <f>VLOOKUP(E23,$S$14:$T$18,2,0)</f>
        <v>-</v>
      </c>
      <c r="G23" s="84"/>
      <c r="H23" s="921"/>
      <c r="I23" s="921"/>
      <c r="J23" s="913">
        <f t="shared" ref="J23" si="3">SUM(K23:O25)</f>
        <v>0</v>
      </c>
      <c r="K23" s="913"/>
      <c r="L23" s="913"/>
      <c r="M23" s="913"/>
      <c r="N23" s="913"/>
      <c r="O23" s="913"/>
      <c r="P23" s="913"/>
      <c r="Q23" s="460"/>
      <c r="R23" s="78"/>
      <c r="S23" s="95"/>
      <c r="T23" s="96"/>
    </row>
    <row r="24" spans="1:20" s="74" customFormat="1" ht="12.75" customHeight="1">
      <c r="A24" s="468"/>
      <c r="B24" s="916"/>
      <c r="C24" s="925"/>
      <c r="D24" s="921"/>
      <c r="E24" s="921"/>
      <c r="F24" s="923"/>
      <c r="G24" s="87"/>
      <c r="H24" s="921"/>
      <c r="I24" s="921"/>
      <c r="J24" s="914"/>
      <c r="K24" s="914"/>
      <c r="L24" s="914"/>
      <c r="M24" s="914"/>
      <c r="N24" s="914"/>
      <c r="O24" s="914"/>
      <c r="P24" s="914"/>
      <c r="Q24" s="460"/>
      <c r="R24" s="78"/>
      <c r="S24" s="95"/>
      <c r="T24" s="96"/>
    </row>
    <row r="25" spans="1:20" s="74" customFormat="1" ht="12.75" customHeight="1">
      <c r="A25" s="468"/>
      <c r="B25" s="917"/>
      <c r="C25" s="926"/>
      <c r="D25" s="922"/>
      <c r="E25" s="922"/>
      <c r="F25" s="924"/>
      <c r="G25" s="92"/>
      <c r="H25" s="922"/>
      <c r="I25" s="922"/>
      <c r="J25" s="915"/>
      <c r="K25" s="915"/>
      <c r="L25" s="915"/>
      <c r="M25" s="915"/>
      <c r="N25" s="915"/>
      <c r="O25" s="915"/>
      <c r="P25" s="915"/>
      <c r="Q25" s="460"/>
      <c r="R25" s="78"/>
      <c r="S25" s="95"/>
      <c r="T25" s="96"/>
    </row>
    <row r="26" spans="1:20" s="74" customFormat="1" ht="12.75" customHeight="1">
      <c r="A26" s="468"/>
      <c r="B26" s="916">
        <v>5</v>
      </c>
      <c r="C26" s="925"/>
      <c r="D26" s="921"/>
      <c r="E26" s="921" t="s">
        <v>19</v>
      </c>
      <c r="F26" s="923" t="str">
        <f>VLOOKUP(E26,$S$14:$T$18,2,0)</f>
        <v>-</v>
      </c>
      <c r="G26" s="84"/>
      <c r="H26" s="921"/>
      <c r="I26" s="921"/>
      <c r="J26" s="913">
        <f t="shared" ref="J26" si="4">SUM(K26:O28)</f>
        <v>0</v>
      </c>
      <c r="K26" s="913"/>
      <c r="L26" s="913"/>
      <c r="M26" s="913"/>
      <c r="N26" s="913"/>
      <c r="O26" s="913"/>
      <c r="P26" s="913"/>
      <c r="Q26" s="460"/>
      <c r="R26" s="78"/>
      <c r="S26" s="95"/>
      <c r="T26" s="96"/>
    </row>
    <row r="27" spans="1:20" s="74" customFormat="1" ht="12.75" customHeight="1">
      <c r="A27" s="468"/>
      <c r="B27" s="916"/>
      <c r="C27" s="925"/>
      <c r="D27" s="921"/>
      <c r="E27" s="921"/>
      <c r="F27" s="923"/>
      <c r="G27" s="87"/>
      <c r="H27" s="921"/>
      <c r="I27" s="921"/>
      <c r="J27" s="914"/>
      <c r="K27" s="914"/>
      <c r="L27" s="914"/>
      <c r="M27" s="914"/>
      <c r="N27" s="914"/>
      <c r="O27" s="914"/>
      <c r="P27" s="914"/>
      <c r="Q27" s="460"/>
      <c r="R27" s="78"/>
      <c r="S27" s="95"/>
      <c r="T27" s="96"/>
    </row>
    <row r="28" spans="1:20" s="74" customFormat="1" ht="12.75" customHeight="1">
      <c r="A28" s="468"/>
      <c r="B28" s="917"/>
      <c r="C28" s="926"/>
      <c r="D28" s="922"/>
      <c r="E28" s="922"/>
      <c r="F28" s="924"/>
      <c r="G28" s="92"/>
      <c r="H28" s="922"/>
      <c r="I28" s="922"/>
      <c r="J28" s="915"/>
      <c r="K28" s="915"/>
      <c r="L28" s="915"/>
      <c r="M28" s="915"/>
      <c r="N28" s="915"/>
      <c r="O28" s="915"/>
      <c r="P28" s="915"/>
      <c r="Q28" s="460"/>
      <c r="R28" s="78"/>
      <c r="S28" s="95"/>
      <c r="T28" s="96"/>
    </row>
    <row r="29" spans="1:20" s="74" customFormat="1" ht="12.75" customHeight="1">
      <c r="A29" s="468"/>
      <c r="B29" s="916">
        <v>6</v>
      </c>
      <c r="C29" s="925"/>
      <c r="D29" s="921"/>
      <c r="E29" s="921" t="s">
        <v>19</v>
      </c>
      <c r="F29" s="923" t="str">
        <f>VLOOKUP(E29,$S$14:$T$18,2,0)</f>
        <v>-</v>
      </c>
      <c r="G29" s="84"/>
      <c r="H29" s="921"/>
      <c r="I29" s="921"/>
      <c r="J29" s="913">
        <f t="shared" ref="J29" si="5">SUM(K29:O31)</f>
        <v>0</v>
      </c>
      <c r="K29" s="913"/>
      <c r="L29" s="913"/>
      <c r="M29" s="913"/>
      <c r="N29" s="913"/>
      <c r="O29" s="913"/>
      <c r="P29" s="913"/>
      <c r="Q29" s="460"/>
      <c r="R29" s="78"/>
      <c r="S29" s="95"/>
      <c r="T29" s="96"/>
    </row>
    <row r="30" spans="1:20" s="74" customFormat="1" ht="12.75" customHeight="1">
      <c r="A30" s="468"/>
      <c r="B30" s="916"/>
      <c r="C30" s="925"/>
      <c r="D30" s="921"/>
      <c r="E30" s="921"/>
      <c r="F30" s="923"/>
      <c r="G30" s="87"/>
      <c r="H30" s="921"/>
      <c r="I30" s="921"/>
      <c r="J30" s="914"/>
      <c r="K30" s="914"/>
      <c r="L30" s="914"/>
      <c r="M30" s="914"/>
      <c r="N30" s="914"/>
      <c r="O30" s="914"/>
      <c r="P30" s="914"/>
      <c r="Q30" s="460"/>
      <c r="R30" s="78"/>
      <c r="S30" s="95"/>
      <c r="T30" s="96"/>
    </row>
    <row r="31" spans="1:20" s="74" customFormat="1" ht="12.75" customHeight="1">
      <c r="A31" s="468"/>
      <c r="B31" s="917"/>
      <c r="C31" s="926"/>
      <c r="D31" s="922"/>
      <c r="E31" s="922"/>
      <c r="F31" s="924"/>
      <c r="G31" s="92"/>
      <c r="H31" s="922"/>
      <c r="I31" s="922"/>
      <c r="J31" s="915"/>
      <c r="K31" s="915"/>
      <c r="L31" s="915"/>
      <c r="M31" s="915"/>
      <c r="N31" s="915"/>
      <c r="O31" s="915"/>
      <c r="P31" s="915"/>
      <c r="Q31" s="460"/>
      <c r="R31" s="78"/>
      <c r="S31" s="95"/>
      <c r="T31" s="96"/>
    </row>
    <row r="32" spans="1:20" s="74" customFormat="1" ht="12.75" customHeight="1">
      <c r="A32" s="468"/>
      <c r="B32" s="916">
        <v>7</v>
      </c>
      <c r="C32" s="925"/>
      <c r="D32" s="921"/>
      <c r="E32" s="921" t="s">
        <v>19</v>
      </c>
      <c r="F32" s="923" t="str">
        <f>VLOOKUP(E32,$S$14:$T$18,2,0)</f>
        <v>-</v>
      </c>
      <c r="G32" s="84"/>
      <c r="H32" s="921"/>
      <c r="I32" s="921"/>
      <c r="J32" s="913">
        <f t="shared" ref="J32" si="6">SUM(K32:O34)</f>
        <v>0</v>
      </c>
      <c r="K32" s="913"/>
      <c r="L32" s="913"/>
      <c r="M32" s="913"/>
      <c r="N32" s="913"/>
      <c r="O32" s="913"/>
      <c r="P32" s="913"/>
      <c r="Q32" s="460"/>
      <c r="R32" s="78"/>
      <c r="S32" s="95"/>
      <c r="T32" s="96"/>
    </row>
    <row r="33" spans="1:20" s="74" customFormat="1" ht="12.75" customHeight="1">
      <c r="A33" s="468"/>
      <c r="B33" s="916"/>
      <c r="C33" s="925"/>
      <c r="D33" s="921"/>
      <c r="E33" s="921"/>
      <c r="F33" s="923"/>
      <c r="G33" s="87"/>
      <c r="H33" s="921"/>
      <c r="I33" s="921"/>
      <c r="J33" s="914"/>
      <c r="K33" s="914"/>
      <c r="L33" s="914"/>
      <c r="M33" s="914"/>
      <c r="N33" s="914"/>
      <c r="O33" s="914"/>
      <c r="P33" s="914"/>
      <c r="Q33" s="460"/>
      <c r="R33" s="78"/>
      <c r="S33" s="95"/>
      <c r="T33" s="96"/>
    </row>
    <row r="34" spans="1:20" s="74" customFormat="1" ht="12.75" customHeight="1">
      <c r="A34" s="468"/>
      <c r="B34" s="917"/>
      <c r="C34" s="926"/>
      <c r="D34" s="922"/>
      <c r="E34" s="922"/>
      <c r="F34" s="924"/>
      <c r="G34" s="92"/>
      <c r="H34" s="922"/>
      <c r="I34" s="922"/>
      <c r="J34" s="915"/>
      <c r="K34" s="930"/>
      <c r="L34" s="930"/>
      <c r="M34" s="930"/>
      <c r="N34" s="930"/>
      <c r="O34" s="930"/>
      <c r="P34" s="915"/>
      <c r="Q34" s="460"/>
      <c r="R34" s="78"/>
      <c r="S34" s="95"/>
      <c r="T34" s="96"/>
    </row>
    <row r="35" spans="1:20" s="74" customFormat="1" ht="12.75" customHeight="1">
      <c r="A35" s="468"/>
      <c r="B35" s="916">
        <v>8</v>
      </c>
      <c r="C35" s="925"/>
      <c r="D35" s="921"/>
      <c r="E35" s="921" t="s">
        <v>19</v>
      </c>
      <c r="F35" s="923" t="str">
        <f>VLOOKUP(E35,$S$14:$T$18,2,0)</f>
        <v>-</v>
      </c>
      <c r="G35" s="84"/>
      <c r="H35" s="921"/>
      <c r="I35" s="921"/>
      <c r="J35" s="913">
        <f t="shared" ref="J35" si="7">SUM(K35:O37)</f>
        <v>0</v>
      </c>
      <c r="K35" s="914"/>
      <c r="L35" s="914"/>
      <c r="M35" s="914"/>
      <c r="N35" s="914"/>
      <c r="O35" s="914"/>
      <c r="P35" s="913"/>
      <c r="Q35" s="460"/>
      <c r="R35" s="78"/>
      <c r="S35" s="95"/>
      <c r="T35" s="96"/>
    </row>
    <row r="36" spans="1:20" s="74" customFormat="1" ht="12.75" customHeight="1">
      <c r="A36" s="468"/>
      <c r="B36" s="916"/>
      <c r="C36" s="925"/>
      <c r="D36" s="921"/>
      <c r="E36" s="921"/>
      <c r="F36" s="923"/>
      <c r="G36" s="397"/>
      <c r="H36" s="921"/>
      <c r="I36" s="921"/>
      <c r="J36" s="914"/>
      <c r="K36" s="914"/>
      <c r="L36" s="914"/>
      <c r="M36" s="914"/>
      <c r="N36" s="914"/>
      <c r="O36" s="914"/>
      <c r="P36" s="914"/>
      <c r="Q36" s="460"/>
      <c r="R36" s="78"/>
      <c r="S36" s="95"/>
      <c r="T36" s="96"/>
    </row>
    <row r="37" spans="1:20" s="74" customFormat="1" ht="12.75" customHeight="1">
      <c r="A37" s="468"/>
      <c r="B37" s="917"/>
      <c r="C37" s="926"/>
      <c r="D37" s="922"/>
      <c r="E37" s="922"/>
      <c r="F37" s="924"/>
      <c r="G37" s="92"/>
      <c r="H37" s="922"/>
      <c r="I37" s="922"/>
      <c r="J37" s="915"/>
      <c r="K37" s="915"/>
      <c r="L37" s="915"/>
      <c r="M37" s="915"/>
      <c r="N37" s="915"/>
      <c r="O37" s="915"/>
      <c r="P37" s="915"/>
      <c r="Q37" s="460"/>
      <c r="R37" s="78"/>
      <c r="S37" s="95"/>
      <c r="T37" s="96"/>
    </row>
    <row r="38" spans="1:20" s="74" customFormat="1" ht="12.75" customHeight="1">
      <c r="A38" s="468"/>
      <c r="B38" s="916">
        <v>9</v>
      </c>
      <c r="C38" s="925"/>
      <c r="D38" s="921"/>
      <c r="E38" s="921" t="s">
        <v>19</v>
      </c>
      <c r="F38" s="923" t="str">
        <f>VLOOKUP(E38,$S$14:$T$18,2,0)</f>
        <v>-</v>
      </c>
      <c r="G38" s="84"/>
      <c r="H38" s="921"/>
      <c r="I38" s="921"/>
      <c r="J38" s="913">
        <f t="shared" ref="J38" si="8">SUM(K38:O40)</f>
        <v>0</v>
      </c>
      <c r="K38" s="913"/>
      <c r="L38" s="913"/>
      <c r="M38" s="913"/>
      <c r="N38" s="913"/>
      <c r="O38" s="913"/>
      <c r="P38" s="913"/>
      <c r="Q38" s="460"/>
      <c r="R38" s="78"/>
      <c r="S38" s="95"/>
      <c r="T38" s="96"/>
    </row>
    <row r="39" spans="1:20" s="74" customFormat="1" ht="12.75" customHeight="1">
      <c r="A39" s="468"/>
      <c r="B39" s="916"/>
      <c r="C39" s="925"/>
      <c r="D39" s="921"/>
      <c r="E39" s="921"/>
      <c r="F39" s="923"/>
      <c r="G39" s="87"/>
      <c r="H39" s="921"/>
      <c r="I39" s="921"/>
      <c r="J39" s="914"/>
      <c r="K39" s="914"/>
      <c r="L39" s="914"/>
      <c r="M39" s="914"/>
      <c r="N39" s="914"/>
      <c r="O39" s="914"/>
      <c r="P39" s="914"/>
      <c r="Q39" s="460"/>
      <c r="R39" s="78"/>
      <c r="S39" s="95"/>
      <c r="T39" s="96"/>
    </row>
    <row r="40" spans="1:20" s="74" customFormat="1" ht="12.75" customHeight="1">
      <c r="A40" s="468"/>
      <c r="B40" s="917"/>
      <c r="C40" s="926"/>
      <c r="D40" s="922"/>
      <c r="E40" s="922"/>
      <c r="F40" s="924"/>
      <c r="G40" s="92"/>
      <c r="H40" s="922"/>
      <c r="I40" s="922"/>
      <c r="J40" s="915"/>
      <c r="K40" s="915"/>
      <c r="L40" s="915"/>
      <c r="M40" s="915"/>
      <c r="N40" s="915"/>
      <c r="O40" s="915"/>
      <c r="P40" s="915"/>
      <c r="Q40" s="460"/>
      <c r="R40" s="78"/>
      <c r="S40" s="95"/>
      <c r="T40" s="96"/>
    </row>
    <row r="41" spans="1:20" s="74" customFormat="1" ht="12.75" customHeight="1">
      <c r="A41" s="468"/>
      <c r="B41" s="916">
        <v>10</v>
      </c>
      <c r="C41" s="925"/>
      <c r="D41" s="921"/>
      <c r="E41" s="921" t="s">
        <v>19</v>
      </c>
      <c r="F41" s="923" t="str">
        <f>VLOOKUP(E41,$S$14:$T$18,2,0)</f>
        <v>-</v>
      </c>
      <c r="G41" s="84"/>
      <c r="H41" s="921"/>
      <c r="I41" s="921"/>
      <c r="J41" s="913">
        <f t="shared" ref="J41" si="9">SUM(K41:O43)</f>
        <v>0</v>
      </c>
      <c r="K41" s="913"/>
      <c r="L41" s="913"/>
      <c r="M41" s="913"/>
      <c r="N41" s="913"/>
      <c r="O41" s="913"/>
      <c r="P41" s="913"/>
      <c r="Q41" s="460"/>
      <c r="R41" s="78"/>
      <c r="S41" s="95"/>
      <c r="T41" s="96"/>
    </row>
    <row r="42" spans="1:20" s="74" customFormat="1" ht="12.75" customHeight="1">
      <c r="A42" s="468"/>
      <c r="B42" s="916"/>
      <c r="C42" s="925"/>
      <c r="D42" s="921"/>
      <c r="E42" s="921"/>
      <c r="F42" s="923"/>
      <c r="G42" s="87"/>
      <c r="H42" s="921"/>
      <c r="I42" s="921"/>
      <c r="J42" s="914"/>
      <c r="K42" s="914"/>
      <c r="L42" s="914"/>
      <c r="M42" s="914"/>
      <c r="N42" s="914"/>
      <c r="O42" s="914"/>
      <c r="P42" s="914"/>
      <c r="Q42" s="460"/>
      <c r="R42" s="78"/>
      <c r="S42" s="95"/>
      <c r="T42" s="96"/>
    </row>
    <row r="43" spans="1:20" s="74" customFormat="1" ht="12.75" customHeight="1" thickBot="1">
      <c r="A43" s="468"/>
      <c r="B43" s="917"/>
      <c r="C43" s="926"/>
      <c r="D43" s="922"/>
      <c r="E43" s="922"/>
      <c r="F43" s="924"/>
      <c r="G43" s="92"/>
      <c r="H43" s="922"/>
      <c r="I43" s="922"/>
      <c r="J43" s="915"/>
      <c r="K43" s="915"/>
      <c r="L43" s="915"/>
      <c r="M43" s="915"/>
      <c r="N43" s="915"/>
      <c r="O43" s="915"/>
      <c r="P43" s="915"/>
      <c r="Q43" s="460"/>
      <c r="R43" s="78"/>
      <c r="S43" s="95"/>
      <c r="T43" s="96"/>
    </row>
    <row r="44" spans="1:20" s="95" customFormat="1" ht="15.75" hidden="1" customHeight="1" outlineLevel="1">
      <c r="A44" s="484"/>
      <c r="B44" s="916">
        <v>11</v>
      </c>
      <c r="C44" s="925"/>
      <c r="D44" s="921"/>
      <c r="E44" s="921" t="s">
        <v>19</v>
      </c>
      <c r="F44" s="923" t="str">
        <f>VLOOKUP(E44,$S$14:$T$18,2,0)</f>
        <v>-</v>
      </c>
      <c r="G44" s="84"/>
      <c r="H44" s="921"/>
      <c r="I44" s="921"/>
      <c r="J44" s="913">
        <f t="shared" ref="J44" si="10">SUM(K44:O46)</f>
        <v>0</v>
      </c>
      <c r="K44" s="913"/>
      <c r="L44" s="913"/>
      <c r="M44" s="913"/>
      <c r="N44" s="913"/>
      <c r="O44" s="913"/>
      <c r="P44" s="913"/>
      <c r="Q44" s="484"/>
    </row>
    <row r="45" spans="1:20" s="95" customFormat="1" ht="15.75" hidden="1" customHeight="1" outlineLevel="1">
      <c r="A45" s="484"/>
      <c r="B45" s="916"/>
      <c r="C45" s="925"/>
      <c r="D45" s="921"/>
      <c r="E45" s="921"/>
      <c r="F45" s="923"/>
      <c r="G45" s="87"/>
      <c r="H45" s="921"/>
      <c r="I45" s="921"/>
      <c r="J45" s="914"/>
      <c r="K45" s="914"/>
      <c r="L45" s="914"/>
      <c r="M45" s="914"/>
      <c r="N45" s="914"/>
      <c r="O45" s="914"/>
      <c r="P45" s="914"/>
      <c r="Q45" s="484"/>
    </row>
    <row r="46" spans="1:20" s="72" customFormat="1" ht="15.75" hidden="1" customHeight="1" outlineLevel="1">
      <c r="A46" s="478"/>
      <c r="B46" s="917"/>
      <c r="C46" s="926"/>
      <c r="D46" s="922"/>
      <c r="E46" s="922"/>
      <c r="F46" s="924"/>
      <c r="G46" s="92"/>
      <c r="H46" s="922"/>
      <c r="I46" s="922"/>
      <c r="J46" s="915"/>
      <c r="K46" s="915"/>
      <c r="L46" s="915"/>
      <c r="M46" s="915"/>
      <c r="N46" s="915"/>
      <c r="O46" s="915"/>
      <c r="P46" s="915"/>
      <c r="Q46" s="478"/>
    </row>
    <row r="47" spans="1:20" s="72" customFormat="1" ht="15.75" hidden="1" customHeight="1" outlineLevel="1">
      <c r="A47" s="478"/>
      <c r="B47" s="916">
        <v>12</v>
      </c>
      <c r="C47" s="925"/>
      <c r="D47" s="921"/>
      <c r="E47" s="921" t="s">
        <v>19</v>
      </c>
      <c r="F47" s="923" t="str">
        <f>VLOOKUP(E47,$S$14:$T$18,2,0)</f>
        <v>-</v>
      </c>
      <c r="G47" s="84"/>
      <c r="H47" s="921"/>
      <c r="I47" s="921"/>
      <c r="J47" s="913">
        <f t="shared" ref="J47" si="11">SUM(K47:O49)</f>
        <v>0</v>
      </c>
      <c r="K47" s="913"/>
      <c r="L47" s="913"/>
      <c r="M47" s="913"/>
      <c r="N47" s="913"/>
      <c r="O47" s="913"/>
      <c r="P47" s="913"/>
      <c r="Q47" s="478"/>
    </row>
    <row r="48" spans="1:20" s="95" customFormat="1" ht="15.75" hidden="1" customHeight="1" outlineLevel="1">
      <c r="A48" s="484"/>
      <c r="B48" s="916"/>
      <c r="C48" s="925"/>
      <c r="D48" s="921"/>
      <c r="E48" s="921"/>
      <c r="F48" s="923"/>
      <c r="G48" s="87"/>
      <c r="H48" s="921"/>
      <c r="I48" s="921"/>
      <c r="J48" s="914"/>
      <c r="K48" s="914"/>
      <c r="L48" s="914"/>
      <c r="M48" s="914"/>
      <c r="N48" s="914"/>
      <c r="O48" s="914"/>
      <c r="P48" s="914"/>
      <c r="Q48" s="484"/>
    </row>
    <row r="49" spans="1:17" s="95" customFormat="1" ht="15.75" hidden="1" customHeight="1" outlineLevel="1">
      <c r="A49" s="484"/>
      <c r="B49" s="917"/>
      <c r="C49" s="926"/>
      <c r="D49" s="922"/>
      <c r="E49" s="922"/>
      <c r="F49" s="924"/>
      <c r="G49" s="92"/>
      <c r="H49" s="922"/>
      <c r="I49" s="922"/>
      <c r="J49" s="915"/>
      <c r="K49" s="915"/>
      <c r="L49" s="915"/>
      <c r="M49" s="915"/>
      <c r="N49" s="915"/>
      <c r="O49" s="915"/>
      <c r="P49" s="915"/>
      <c r="Q49" s="484"/>
    </row>
    <row r="50" spans="1:17" s="95" customFormat="1" ht="15.75" hidden="1" customHeight="1" outlineLevel="1">
      <c r="A50" s="484"/>
      <c r="B50" s="916">
        <v>13</v>
      </c>
      <c r="C50" s="925"/>
      <c r="D50" s="921"/>
      <c r="E50" s="921" t="s">
        <v>19</v>
      </c>
      <c r="F50" s="923" t="str">
        <f>VLOOKUP(E50,$S$14:$T$18,2,0)</f>
        <v>-</v>
      </c>
      <c r="G50" s="84"/>
      <c r="H50" s="921"/>
      <c r="I50" s="921"/>
      <c r="J50" s="913">
        <f t="shared" ref="J50" si="12">SUM(K50:O52)</f>
        <v>0</v>
      </c>
      <c r="K50" s="913"/>
      <c r="L50" s="913"/>
      <c r="M50" s="913"/>
      <c r="N50" s="913"/>
      <c r="O50" s="913"/>
      <c r="P50" s="913"/>
      <c r="Q50" s="484"/>
    </row>
    <row r="51" spans="1:17" s="95" customFormat="1" ht="15.75" hidden="1" customHeight="1" outlineLevel="1">
      <c r="A51" s="484"/>
      <c r="B51" s="916"/>
      <c r="C51" s="925"/>
      <c r="D51" s="921"/>
      <c r="E51" s="921"/>
      <c r="F51" s="923"/>
      <c r="G51" s="87"/>
      <c r="H51" s="921"/>
      <c r="I51" s="921"/>
      <c r="J51" s="914"/>
      <c r="K51" s="914"/>
      <c r="L51" s="914"/>
      <c r="M51" s="914"/>
      <c r="N51" s="914"/>
      <c r="O51" s="914"/>
      <c r="P51" s="914"/>
      <c r="Q51" s="484"/>
    </row>
    <row r="52" spans="1:17" s="95" customFormat="1" ht="15.75" hidden="1" customHeight="1" outlineLevel="1">
      <c r="A52" s="484"/>
      <c r="B52" s="917"/>
      <c r="C52" s="926"/>
      <c r="D52" s="922"/>
      <c r="E52" s="922"/>
      <c r="F52" s="924"/>
      <c r="G52" s="92"/>
      <c r="H52" s="922"/>
      <c r="I52" s="922"/>
      <c r="J52" s="915"/>
      <c r="K52" s="915"/>
      <c r="L52" s="915"/>
      <c r="M52" s="915"/>
      <c r="N52" s="915"/>
      <c r="O52" s="915"/>
      <c r="P52" s="915"/>
      <c r="Q52" s="484"/>
    </row>
    <row r="53" spans="1:17" s="95" customFormat="1" ht="15.75" hidden="1" customHeight="1" outlineLevel="1">
      <c r="A53" s="484"/>
      <c r="B53" s="916">
        <v>14</v>
      </c>
      <c r="C53" s="925"/>
      <c r="D53" s="921"/>
      <c r="E53" s="921" t="s">
        <v>19</v>
      </c>
      <c r="F53" s="923" t="str">
        <f>VLOOKUP(E53,$S$14:$T$18,2,0)</f>
        <v>-</v>
      </c>
      <c r="G53" s="84"/>
      <c r="H53" s="921"/>
      <c r="I53" s="921"/>
      <c r="J53" s="913">
        <f t="shared" ref="J53" si="13">SUM(K53:O55)</f>
        <v>0</v>
      </c>
      <c r="K53" s="913"/>
      <c r="L53" s="913"/>
      <c r="M53" s="913"/>
      <c r="N53" s="913"/>
      <c r="O53" s="913"/>
      <c r="P53" s="913"/>
      <c r="Q53" s="484"/>
    </row>
    <row r="54" spans="1:17" s="95" customFormat="1" ht="15.75" hidden="1" customHeight="1" outlineLevel="1">
      <c r="A54" s="484"/>
      <c r="B54" s="916"/>
      <c r="C54" s="925"/>
      <c r="D54" s="921"/>
      <c r="E54" s="921"/>
      <c r="F54" s="923"/>
      <c r="G54" s="87"/>
      <c r="H54" s="921"/>
      <c r="I54" s="921"/>
      <c r="J54" s="914"/>
      <c r="K54" s="914"/>
      <c r="L54" s="914"/>
      <c r="M54" s="914"/>
      <c r="N54" s="914"/>
      <c r="O54" s="914"/>
      <c r="P54" s="914"/>
      <c r="Q54" s="484"/>
    </row>
    <row r="55" spans="1:17" s="95" customFormat="1" ht="15.75" hidden="1" customHeight="1" outlineLevel="1">
      <c r="A55" s="484"/>
      <c r="B55" s="917"/>
      <c r="C55" s="926"/>
      <c r="D55" s="922"/>
      <c r="E55" s="922"/>
      <c r="F55" s="924"/>
      <c r="G55" s="92"/>
      <c r="H55" s="922"/>
      <c r="I55" s="922"/>
      <c r="J55" s="915"/>
      <c r="K55" s="915"/>
      <c r="L55" s="915"/>
      <c r="M55" s="915"/>
      <c r="N55" s="915"/>
      <c r="O55" s="915"/>
      <c r="P55" s="915"/>
      <c r="Q55" s="484"/>
    </row>
    <row r="56" spans="1:17" s="95" customFormat="1" ht="15.75" hidden="1" customHeight="1" outlineLevel="1">
      <c r="A56" s="484"/>
      <c r="B56" s="916">
        <v>15</v>
      </c>
      <c r="C56" s="925"/>
      <c r="D56" s="921"/>
      <c r="E56" s="921" t="s">
        <v>19</v>
      </c>
      <c r="F56" s="923" t="str">
        <f>VLOOKUP(E56,$S$14:$T$18,2,0)</f>
        <v>-</v>
      </c>
      <c r="G56" s="84"/>
      <c r="H56" s="921"/>
      <c r="I56" s="921"/>
      <c r="J56" s="913">
        <f t="shared" ref="J56" si="14">SUM(K56:O58)</f>
        <v>0</v>
      </c>
      <c r="K56" s="913"/>
      <c r="L56" s="913"/>
      <c r="M56" s="913"/>
      <c r="N56" s="913"/>
      <c r="O56" s="913"/>
      <c r="P56" s="913"/>
      <c r="Q56" s="484"/>
    </row>
    <row r="57" spans="1:17" s="95" customFormat="1" ht="15.75" hidden="1" customHeight="1" outlineLevel="1">
      <c r="A57" s="484"/>
      <c r="B57" s="916"/>
      <c r="C57" s="925"/>
      <c r="D57" s="921"/>
      <c r="E57" s="921"/>
      <c r="F57" s="923"/>
      <c r="G57" s="87"/>
      <c r="H57" s="921"/>
      <c r="I57" s="921"/>
      <c r="J57" s="914"/>
      <c r="K57" s="914"/>
      <c r="L57" s="914"/>
      <c r="M57" s="914"/>
      <c r="N57" s="914"/>
      <c r="O57" s="914"/>
      <c r="P57" s="914"/>
      <c r="Q57" s="484"/>
    </row>
    <row r="58" spans="1:17" s="95" customFormat="1" ht="15.75" hidden="1" customHeight="1" outlineLevel="1">
      <c r="A58" s="484"/>
      <c r="B58" s="917"/>
      <c r="C58" s="926"/>
      <c r="D58" s="922"/>
      <c r="E58" s="922"/>
      <c r="F58" s="924"/>
      <c r="G58" s="92"/>
      <c r="H58" s="922"/>
      <c r="I58" s="922"/>
      <c r="J58" s="915"/>
      <c r="K58" s="915"/>
      <c r="L58" s="915"/>
      <c r="M58" s="915"/>
      <c r="N58" s="915"/>
      <c r="O58" s="915"/>
      <c r="P58" s="915"/>
      <c r="Q58" s="484"/>
    </row>
    <row r="59" spans="1:17" s="95" customFormat="1" ht="15.75" hidden="1" customHeight="1" outlineLevel="1">
      <c r="A59" s="484"/>
      <c r="B59" s="916">
        <v>16</v>
      </c>
      <c r="C59" s="925"/>
      <c r="D59" s="921"/>
      <c r="E59" s="921" t="s">
        <v>19</v>
      </c>
      <c r="F59" s="923" t="e">
        <f>IF(F$26=0,0,F33/F$26)</f>
        <v>#VALUE!</v>
      </c>
      <c r="G59" s="84"/>
      <c r="H59" s="921"/>
      <c r="I59" s="921"/>
      <c r="J59" s="913">
        <f t="shared" ref="J59" si="15">SUM(K59:O61)</f>
        <v>0</v>
      </c>
      <c r="K59" s="913"/>
      <c r="L59" s="913"/>
      <c r="M59" s="913"/>
      <c r="N59" s="913"/>
      <c r="O59" s="913"/>
      <c r="P59" s="913"/>
      <c r="Q59" s="484"/>
    </row>
    <row r="60" spans="1:17" s="95" customFormat="1" ht="15.75" hidden="1" customHeight="1" outlineLevel="1">
      <c r="A60" s="484"/>
      <c r="B60" s="916"/>
      <c r="C60" s="925"/>
      <c r="D60" s="921"/>
      <c r="E60" s="921"/>
      <c r="F60" s="923"/>
      <c r="G60" s="87"/>
      <c r="H60" s="921"/>
      <c r="I60" s="921"/>
      <c r="J60" s="914"/>
      <c r="K60" s="914"/>
      <c r="L60" s="914"/>
      <c r="M60" s="914"/>
      <c r="N60" s="914"/>
      <c r="O60" s="914"/>
      <c r="P60" s="914"/>
      <c r="Q60" s="484"/>
    </row>
    <row r="61" spans="1:17" s="95" customFormat="1" ht="15.75" hidden="1" customHeight="1" outlineLevel="1">
      <c r="A61" s="484"/>
      <c r="B61" s="917"/>
      <c r="C61" s="926"/>
      <c r="D61" s="922"/>
      <c r="E61" s="922"/>
      <c r="F61" s="924"/>
      <c r="G61" s="92"/>
      <c r="H61" s="922"/>
      <c r="I61" s="922"/>
      <c r="J61" s="915"/>
      <c r="K61" s="915"/>
      <c r="L61" s="915"/>
      <c r="M61" s="915"/>
      <c r="N61" s="915"/>
      <c r="O61" s="915"/>
      <c r="P61" s="915"/>
      <c r="Q61" s="484"/>
    </row>
    <row r="62" spans="1:17" s="95" customFormat="1" ht="15.75" hidden="1" customHeight="1" outlineLevel="1">
      <c r="A62" s="484"/>
      <c r="B62" s="916">
        <v>17</v>
      </c>
      <c r="C62" s="925"/>
      <c r="D62" s="921"/>
      <c r="E62" s="921" t="s">
        <v>19</v>
      </c>
      <c r="F62" s="923" t="str">
        <f>VLOOKUP(E62,$S$14:$T$18,2,0)</f>
        <v>-</v>
      </c>
      <c r="G62" s="84"/>
      <c r="H62" s="921"/>
      <c r="I62" s="921"/>
      <c r="J62" s="913">
        <f t="shared" ref="J62" si="16">SUM(K62:O64)</f>
        <v>0</v>
      </c>
      <c r="K62" s="913"/>
      <c r="L62" s="913"/>
      <c r="M62" s="913"/>
      <c r="N62" s="913"/>
      <c r="O62" s="913"/>
      <c r="P62" s="913"/>
      <c r="Q62" s="484"/>
    </row>
    <row r="63" spans="1:17" s="95" customFormat="1" ht="15.75" hidden="1" customHeight="1" outlineLevel="1">
      <c r="A63" s="484"/>
      <c r="B63" s="916"/>
      <c r="C63" s="925"/>
      <c r="D63" s="921"/>
      <c r="E63" s="921"/>
      <c r="F63" s="923"/>
      <c r="G63" s="87"/>
      <c r="H63" s="921"/>
      <c r="I63" s="921"/>
      <c r="J63" s="914"/>
      <c r="K63" s="914"/>
      <c r="L63" s="914"/>
      <c r="M63" s="914"/>
      <c r="N63" s="914"/>
      <c r="O63" s="914"/>
      <c r="P63" s="914"/>
      <c r="Q63" s="484"/>
    </row>
    <row r="64" spans="1:17" s="95" customFormat="1" ht="15.75" hidden="1" customHeight="1" outlineLevel="1">
      <c r="A64" s="484"/>
      <c r="B64" s="917"/>
      <c r="C64" s="926"/>
      <c r="D64" s="922"/>
      <c r="E64" s="922"/>
      <c r="F64" s="924"/>
      <c r="G64" s="92"/>
      <c r="H64" s="922"/>
      <c r="I64" s="922"/>
      <c r="J64" s="915"/>
      <c r="K64" s="915"/>
      <c r="L64" s="915"/>
      <c r="M64" s="915"/>
      <c r="N64" s="915"/>
      <c r="O64" s="915"/>
      <c r="P64" s="915"/>
      <c r="Q64" s="484"/>
    </row>
    <row r="65" spans="1:17" s="95" customFormat="1" ht="15.75" hidden="1" customHeight="1" outlineLevel="1">
      <c r="A65" s="484"/>
      <c r="B65" s="916">
        <v>18</v>
      </c>
      <c r="C65" s="925"/>
      <c r="D65" s="921"/>
      <c r="E65" s="921" t="s">
        <v>19</v>
      </c>
      <c r="F65" s="923" t="str">
        <f>VLOOKUP(E65,$S$14:$T$18,2,0)</f>
        <v>-</v>
      </c>
      <c r="G65" s="84"/>
      <c r="H65" s="921"/>
      <c r="I65" s="921"/>
      <c r="J65" s="913">
        <f t="shared" ref="J65" si="17">SUM(K65:O67)</f>
        <v>0</v>
      </c>
      <c r="K65" s="913"/>
      <c r="L65" s="913"/>
      <c r="M65" s="913"/>
      <c r="N65" s="913"/>
      <c r="O65" s="913"/>
      <c r="P65" s="913"/>
      <c r="Q65" s="484"/>
    </row>
    <row r="66" spans="1:17" s="95" customFormat="1" ht="15.75" hidden="1" customHeight="1" outlineLevel="1">
      <c r="A66" s="484"/>
      <c r="B66" s="916"/>
      <c r="C66" s="925"/>
      <c r="D66" s="921"/>
      <c r="E66" s="921"/>
      <c r="F66" s="923"/>
      <c r="G66" s="87"/>
      <c r="H66" s="921"/>
      <c r="I66" s="921"/>
      <c r="J66" s="914"/>
      <c r="K66" s="914"/>
      <c r="L66" s="914"/>
      <c r="M66" s="914"/>
      <c r="N66" s="914"/>
      <c r="O66" s="914"/>
      <c r="P66" s="914"/>
      <c r="Q66" s="484"/>
    </row>
    <row r="67" spans="1:17" s="95" customFormat="1" ht="15.75" hidden="1" customHeight="1" outlineLevel="1">
      <c r="A67" s="484"/>
      <c r="B67" s="917"/>
      <c r="C67" s="926"/>
      <c r="D67" s="922"/>
      <c r="E67" s="922"/>
      <c r="F67" s="924"/>
      <c r="G67" s="92"/>
      <c r="H67" s="922"/>
      <c r="I67" s="922"/>
      <c r="J67" s="915"/>
      <c r="K67" s="915"/>
      <c r="L67" s="915"/>
      <c r="M67" s="915"/>
      <c r="N67" s="915"/>
      <c r="O67" s="915"/>
      <c r="P67" s="915"/>
      <c r="Q67" s="484"/>
    </row>
    <row r="68" spans="1:17" s="95" customFormat="1" ht="15.75" hidden="1" customHeight="1" outlineLevel="1">
      <c r="A68" s="484"/>
      <c r="B68" s="916">
        <v>19</v>
      </c>
      <c r="C68" s="925"/>
      <c r="D68" s="921"/>
      <c r="E68" s="921" t="s">
        <v>19</v>
      </c>
      <c r="F68" s="923" t="str">
        <f>VLOOKUP(E68,$S$14:$T$18,2,0)</f>
        <v>-</v>
      </c>
      <c r="G68" s="84"/>
      <c r="H68" s="921"/>
      <c r="I68" s="921"/>
      <c r="J68" s="913">
        <f t="shared" ref="J68" si="18">SUM(K68:O70)</f>
        <v>0</v>
      </c>
      <c r="K68" s="913"/>
      <c r="L68" s="913"/>
      <c r="M68" s="913"/>
      <c r="N68" s="913"/>
      <c r="O68" s="913"/>
      <c r="P68" s="913"/>
      <c r="Q68" s="484"/>
    </row>
    <row r="69" spans="1:17" s="95" customFormat="1" ht="15.75" hidden="1" customHeight="1" outlineLevel="1">
      <c r="A69" s="484"/>
      <c r="B69" s="916"/>
      <c r="C69" s="925"/>
      <c r="D69" s="921"/>
      <c r="E69" s="921"/>
      <c r="F69" s="923"/>
      <c r="G69" s="87"/>
      <c r="H69" s="921"/>
      <c r="I69" s="921"/>
      <c r="J69" s="914"/>
      <c r="K69" s="914"/>
      <c r="L69" s="914"/>
      <c r="M69" s="914"/>
      <c r="N69" s="914"/>
      <c r="O69" s="914"/>
      <c r="P69" s="914"/>
      <c r="Q69" s="484"/>
    </row>
    <row r="70" spans="1:17" s="95" customFormat="1" ht="15.75" hidden="1" customHeight="1" outlineLevel="1">
      <c r="A70" s="484"/>
      <c r="B70" s="917"/>
      <c r="C70" s="926"/>
      <c r="D70" s="922"/>
      <c r="E70" s="922"/>
      <c r="F70" s="924"/>
      <c r="G70" s="92"/>
      <c r="H70" s="922"/>
      <c r="I70" s="922"/>
      <c r="J70" s="915"/>
      <c r="K70" s="915"/>
      <c r="L70" s="915"/>
      <c r="M70" s="915"/>
      <c r="N70" s="915"/>
      <c r="O70" s="915"/>
      <c r="P70" s="915"/>
      <c r="Q70" s="484"/>
    </row>
    <row r="71" spans="1:17" s="95" customFormat="1" ht="15.75" hidden="1" customHeight="1" outlineLevel="1">
      <c r="A71" s="484"/>
      <c r="B71" s="916">
        <v>20</v>
      </c>
      <c r="C71" s="925"/>
      <c r="D71" s="921"/>
      <c r="E71" s="921" t="s">
        <v>19</v>
      </c>
      <c r="F71" s="923" t="str">
        <f>VLOOKUP(E71,$S$14:$T$18,2,0)</f>
        <v>-</v>
      </c>
      <c r="G71" s="84"/>
      <c r="H71" s="921"/>
      <c r="I71" s="921"/>
      <c r="J71" s="913">
        <f t="shared" ref="J71" si="19">SUM(K71:O73)</f>
        <v>0</v>
      </c>
      <c r="K71" s="913"/>
      <c r="L71" s="913"/>
      <c r="M71" s="913"/>
      <c r="N71" s="913"/>
      <c r="O71" s="913"/>
      <c r="P71" s="913"/>
      <c r="Q71" s="484"/>
    </row>
    <row r="72" spans="1:17" s="95" customFormat="1" ht="15.75" hidden="1" customHeight="1" outlineLevel="1">
      <c r="A72" s="484"/>
      <c r="B72" s="916"/>
      <c r="C72" s="925"/>
      <c r="D72" s="921"/>
      <c r="E72" s="921"/>
      <c r="F72" s="923"/>
      <c r="G72" s="87"/>
      <c r="H72" s="921"/>
      <c r="I72" s="921"/>
      <c r="J72" s="914"/>
      <c r="K72" s="914"/>
      <c r="L72" s="914"/>
      <c r="M72" s="914"/>
      <c r="N72" s="914"/>
      <c r="O72" s="914"/>
      <c r="P72" s="914"/>
      <c r="Q72" s="484"/>
    </row>
    <row r="73" spans="1:17" s="95" customFormat="1" ht="15.75" hidden="1" customHeight="1" outlineLevel="1">
      <c r="A73" s="484"/>
      <c r="B73" s="917"/>
      <c r="C73" s="926"/>
      <c r="D73" s="922"/>
      <c r="E73" s="922"/>
      <c r="F73" s="924"/>
      <c r="G73" s="92"/>
      <c r="H73" s="922"/>
      <c r="I73" s="922"/>
      <c r="J73" s="915"/>
      <c r="K73" s="915"/>
      <c r="L73" s="915"/>
      <c r="M73" s="915"/>
      <c r="N73" s="915"/>
      <c r="O73" s="915"/>
      <c r="P73" s="915"/>
      <c r="Q73" s="484"/>
    </row>
    <row r="74" spans="1:17" s="95" customFormat="1" ht="15.75" hidden="1" customHeight="1" outlineLevel="1">
      <c r="A74" s="484"/>
      <c r="B74" s="916">
        <v>21</v>
      </c>
      <c r="C74" s="925"/>
      <c r="D74" s="921"/>
      <c r="E74" s="921" t="s">
        <v>19</v>
      </c>
      <c r="F74" s="923" t="str">
        <f>VLOOKUP(E74,$S$14:$T$18,2,0)</f>
        <v>-</v>
      </c>
      <c r="G74" s="84"/>
      <c r="H74" s="921"/>
      <c r="I74" s="921"/>
      <c r="J74" s="913">
        <f t="shared" ref="J74" si="20">SUM(K74:O76)</f>
        <v>0</v>
      </c>
      <c r="K74" s="913"/>
      <c r="L74" s="913"/>
      <c r="M74" s="913"/>
      <c r="N74" s="913"/>
      <c r="O74" s="913"/>
      <c r="P74" s="913"/>
      <c r="Q74" s="484"/>
    </row>
    <row r="75" spans="1:17" s="95" customFormat="1" ht="15.75" hidden="1" customHeight="1" outlineLevel="1">
      <c r="A75" s="484"/>
      <c r="B75" s="916"/>
      <c r="C75" s="925"/>
      <c r="D75" s="921"/>
      <c r="E75" s="921"/>
      <c r="F75" s="923"/>
      <c r="G75" s="87"/>
      <c r="H75" s="921"/>
      <c r="I75" s="921"/>
      <c r="J75" s="914"/>
      <c r="K75" s="914"/>
      <c r="L75" s="914"/>
      <c r="M75" s="914"/>
      <c r="N75" s="914"/>
      <c r="O75" s="914"/>
      <c r="P75" s="914"/>
      <c r="Q75" s="484"/>
    </row>
    <row r="76" spans="1:17" s="95" customFormat="1" ht="15.75" hidden="1" customHeight="1" outlineLevel="1">
      <c r="A76" s="484"/>
      <c r="B76" s="917"/>
      <c r="C76" s="926"/>
      <c r="D76" s="922"/>
      <c r="E76" s="922"/>
      <c r="F76" s="924"/>
      <c r="G76" s="92"/>
      <c r="H76" s="922"/>
      <c r="I76" s="922"/>
      <c r="J76" s="915"/>
      <c r="K76" s="915"/>
      <c r="L76" s="915"/>
      <c r="M76" s="915"/>
      <c r="N76" s="915"/>
      <c r="O76" s="915"/>
      <c r="P76" s="915"/>
      <c r="Q76" s="484"/>
    </row>
    <row r="77" spans="1:17" s="95" customFormat="1" ht="15.75" hidden="1" customHeight="1" outlineLevel="1">
      <c r="A77" s="484"/>
      <c r="B77" s="916">
        <v>22</v>
      </c>
      <c r="C77" s="925"/>
      <c r="D77" s="921"/>
      <c r="E77" s="921" t="s">
        <v>19</v>
      </c>
      <c r="F77" s="923" t="str">
        <f>VLOOKUP(E77,$S$14:$T$18,2,0)</f>
        <v>-</v>
      </c>
      <c r="G77" s="84"/>
      <c r="H77" s="921"/>
      <c r="I77" s="921"/>
      <c r="J77" s="913">
        <f t="shared" ref="J77" si="21">SUM(K77:O79)</f>
        <v>0</v>
      </c>
      <c r="K77" s="913"/>
      <c r="L77" s="913"/>
      <c r="M77" s="913"/>
      <c r="N77" s="913"/>
      <c r="O77" s="913"/>
      <c r="P77" s="913"/>
      <c r="Q77" s="484"/>
    </row>
    <row r="78" spans="1:17" s="95" customFormat="1" ht="15.75" hidden="1" customHeight="1" outlineLevel="1">
      <c r="A78" s="484"/>
      <c r="B78" s="916"/>
      <c r="C78" s="925"/>
      <c r="D78" s="921"/>
      <c r="E78" s="921"/>
      <c r="F78" s="923"/>
      <c r="G78" s="87"/>
      <c r="H78" s="921"/>
      <c r="I78" s="921"/>
      <c r="J78" s="914"/>
      <c r="K78" s="914"/>
      <c r="L78" s="914"/>
      <c r="M78" s="914"/>
      <c r="N78" s="914"/>
      <c r="O78" s="914"/>
      <c r="P78" s="914"/>
      <c r="Q78" s="484"/>
    </row>
    <row r="79" spans="1:17" s="95" customFormat="1" ht="15.75" hidden="1" customHeight="1" outlineLevel="1">
      <c r="A79" s="484"/>
      <c r="B79" s="917"/>
      <c r="C79" s="926"/>
      <c r="D79" s="922"/>
      <c r="E79" s="922"/>
      <c r="F79" s="924"/>
      <c r="G79" s="92"/>
      <c r="H79" s="922"/>
      <c r="I79" s="922"/>
      <c r="J79" s="915"/>
      <c r="K79" s="915"/>
      <c r="L79" s="915"/>
      <c r="M79" s="915"/>
      <c r="N79" s="915"/>
      <c r="O79" s="915"/>
      <c r="P79" s="915"/>
      <c r="Q79" s="484"/>
    </row>
    <row r="80" spans="1:17" s="95" customFormat="1" ht="15.75" hidden="1" customHeight="1" outlineLevel="1">
      <c r="A80" s="484"/>
      <c r="B80" s="916">
        <v>23</v>
      </c>
      <c r="C80" s="925"/>
      <c r="D80" s="921"/>
      <c r="E80" s="921" t="s">
        <v>19</v>
      </c>
      <c r="F80" s="923" t="str">
        <f>VLOOKUP(E80,$S$14:$T$18,2,0)</f>
        <v>-</v>
      </c>
      <c r="G80" s="84"/>
      <c r="H80" s="921"/>
      <c r="I80" s="921"/>
      <c r="J80" s="913">
        <f t="shared" ref="J80" si="22">SUM(K80:O82)</f>
        <v>0</v>
      </c>
      <c r="K80" s="913"/>
      <c r="L80" s="913"/>
      <c r="M80" s="913"/>
      <c r="N80" s="913"/>
      <c r="O80" s="913"/>
      <c r="P80" s="913"/>
      <c r="Q80" s="484"/>
    </row>
    <row r="81" spans="1:17" s="95" customFormat="1" ht="15.75" hidden="1" customHeight="1" outlineLevel="1">
      <c r="A81" s="484"/>
      <c r="B81" s="916"/>
      <c r="C81" s="925"/>
      <c r="D81" s="921"/>
      <c r="E81" s="921"/>
      <c r="F81" s="923"/>
      <c r="G81" s="87"/>
      <c r="H81" s="921"/>
      <c r="I81" s="921"/>
      <c r="J81" s="914"/>
      <c r="K81" s="914"/>
      <c r="L81" s="914"/>
      <c r="M81" s="914"/>
      <c r="N81" s="914"/>
      <c r="O81" s="914"/>
      <c r="P81" s="914"/>
      <c r="Q81" s="484"/>
    </row>
    <row r="82" spans="1:17" s="95" customFormat="1" ht="15.75" hidden="1" customHeight="1" outlineLevel="1">
      <c r="A82" s="484"/>
      <c r="B82" s="917"/>
      <c r="C82" s="926"/>
      <c r="D82" s="922"/>
      <c r="E82" s="922"/>
      <c r="F82" s="924"/>
      <c r="G82" s="92"/>
      <c r="H82" s="922"/>
      <c r="I82" s="922"/>
      <c r="J82" s="915"/>
      <c r="K82" s="915"/>
      <c r="L82" s="915"/>
      <c r="M82" s="915"/>
      <c r="N82" s="915"/>
      <c r="O82" s="915"/>
      <c r="P82" s="915"/>
      <c r="Q82" s="484"/>
    </row>
    <row r="83" spans="1:17" s="95" customFormat="1" ht="15.75" hidden="1" customHeight="1" outlineLevel="1">
      <c r="A83" s="484"/>
      <c r="B83" s="916">
        <v>24</v>
      </c>
      <c r="C83" s="925"/>
      <c r="D83" s="921"/>
      <c r="E83" s="921" t="s">
        <v>19</v>
      </c>
      <c r="F83" s="923" t="str">
        <f>VLOOKUP(E83,$S$14:$T$18,2,0)</f>
        <v>-</v>
      </c>
      <c r="G83" s="84"/>
      <c r="H83" s="921"/>
      <c r="I83" s="921"/>
      <c r="J83" s="913">
        <f t="shared" ref="J83" si="23">SUM(K83:O85)</f>
        <v>0</v>
      </c>
      <c r="K83" s="913"/>
      <c r="L83" s="913"/>
      <c r="M83" s="913"/>
      <c r="N83" s="913"/>
      <c r="O83" s="913"/>
      <c r="P83" s="913"/>
      <c r="Q83" s="484"/>
    </row>
    <row r="84" spans="1:17" s="95" customFormat="1" ht="15.75" hidden="1" customHeight="1" outlineLevel="1">
      <c r="A84" s="484"/>
      <c r="B84" s="916"/>
      <c r="C84" s="925"/>
      <c r="D84" s="921"/>
      <c r="E84" s="921"/>
      <c r="F84" s="923"/>
      <c r="G84" s="87"/>
      <c r="H84" s="921"/>
      <c r="I84" s="921"/>
      <c r="J84" s="914"/>
      <c r="K84" s="914"/>
      <c r="L84" s="914"/>
      <c r="M84" s="914"/>
      <c r="N84" s="914"/>
      <c r="O84" s="914"/>
      <c r="P84" s="914"/>
      <c r="Q84" s="484"/>
    </row>
    <row r="85" spans="1:17" s="95" customFormat="1" ht="15.75" hidden="1" customHeight="1" outlineLevel="1">
      <c r="A85" s="484"/>
      <c r="B85" s="917"/>
      <c r="C85" s="926"/>
      <c r="D85" s="922"/>
      <c r="E85" s="922"/>
      <c r="F85" s="924"/>
      <c r="G85" s="92"/>
      <c r="H85" s="922"/>
      <c r="I85" s="922"/>
      <c r="J85" s="915"/>
      <c r="K85" s="915"/>
      <c r="L85" s="915"/>
      <c r="M85" s="915"/>
      <c r="N85" s="915"/>
      <c r="O85" s="915"/>
      <c r="P85" s="915"/>
      <c r="Q85" s="484"/>
    </row>
    <row r="86" spans="1:17" s="95" customFormat="1" ht="15.75" hidden="1" customHeight="1" outlineLevel="1">
      <c r="A86" s="484"/>
      <c r="B86" s="916">
        <v>25</v>
      </c>
      <c r="C86" s="925"/>
      <c r="D86" s="921"/>
      <c r="E86" s="921" t="s">
        <v>19</v>
      </c>
      <c r="F86" s="923" t="str">
        <f>VLOOKUP(E86,$S$14:$T$18,2,0)</f>
        <v>-</v>
      </c>
      <c r="G86" s="84"/>
      <c r="H86" s="921"/>
      <c r="I86" s="921"/>
      <c r="J86" s="913">
        <f t="shared" ref="J86" si="24">SUM(K86:O88)</f>
        <v>0</v>
      </c>
      <c r="K86" s="913"/>
      <c r="L86" s="913"/>
      <c r="M86" s="913"/>
      <c r="N86" s="913"/>
      <c r="O86" s="913"/>
      <c r="P86" s="913"/>
      <c r="Q86" s="484"/>
    </row>
    <row r="87" spans="1:17" s="95" customFormat="1" ht="15.75" hidden="1" customHeight="1" outlineLevel="1">
      <c r="A87" s="484"/>
      <c r="B87" s="916"/>
      <c r="C87" s="925"/>
      <c r="D87" s="921"/>
      <c r="E87" s="921"/>
      <c r="F87" s="923"/>
      <c r="G87" s="87"/>
      <c r="H87" s="921"/>
      <c r="I87" s="921"/>
      <c r="J87" s="914"/>
      <c r="K87" s="914"/>
      <c r="L87" s="914"/>
      <c r="M87" s="914"/>
      <c r="N87" s="914"/>
      <c r="O87" s="914"/>
      <c r="P87" s="914"/>
      <c r="Q87" s="484"/>
    </row>
    <row r="88" spans="1:17" s="95" customFormat="1" ht="15.75" hidden="1" customHeight="1" outlineLevel="1">
      <c r="A88" s="484"/>
      <c r="B88" s="917"/>
      <c r="C88" s="926"/>
      <c r="D88" s="922"/>
      <c r="E88" s="922"/>
      <c r="F88" s="924"/>
      <c r="G88" s="92"/>
      <c r="H88" s="922"/>
      <c r="I88" s="922"/>
      <c r="J88" s="915"/>
      <c r="K88" s="915"/>
      <c r="L88" s="915"/>
      <c r="M88" s="915"/>
      <c r="N88" s="915"/>
      <c r="O88" s="915"/>
      <c r="P88" s="915"/>
      <c r="Q88" s="484"/>
    </row>
    <row r="89" spans="1:17" s="95" customFormat="1" ht="15.75" hidden="1" customHeight="1" outlineLevel="1">
      <c r="A89" s="484"/>
      <c r="B89" s="916">
        <v>26</v>
      </c>
      <c r="C89" s="925"/>
      <c r="D89" s="921"/>
      <c r="E89" s="921" t="s">
        <v>19</v>
      </c>
      <c r="F89" s="923" t="str">
        <f>VLOOKUP(E89,$S$14:$T$18,2,0)</f>
        <v>-</v>
      </c>
      <c r="G89" s="84"/>
      <c r="H89" s="921"/>
      <c r="I89" s="921"/>
      <c r="J89" s="913">
        <f t="shared" ref="J89" si="25">SUM(K89:O91)</f>
        <v>0</v>
      </c>
      <c r="K89" s="913"/>
      <c r="L89" s="913"/>
      <c r="M89" s="913"/>
      <c r="N89" s="913"/>
      <c r="O89" s="913"/>
      <c r="P89" s="913"/>
      <c r="Q89" s="484"/>
    </row>
    <row r="90" spans="1:17" s="95" customFormat="1" ht="15.75" hidden="1" customHeight="1" outlineLevel="1">
      <c r="A90" s="484"/>
      <c r="B90" s="916"/>
      <c r="C90" s="925"/>
      <c r="D90" s="921"/>
      <c r="E90" s="921"/>
      <c r="F90" s="923"/>
      <c r="G90" s="87"/>
      <c r="H90" s="921"/>
      <c r="I90" s="921"/>
      <c r="J90" s="914"/>
      <c r="K90" s="914"/>
      <c r="L90" s="914"/>
      <c r="M90" s="914"/>
      <c r="N90" s="914"/>
      <c r="O90" s="914"/>
      <c r="P90" s="914"/>
      <c r="Q90" s="484"/>
    </row>
    <row r="91" spans="1:17" s="95" customFormat="1" ht="15.75" hidden="1" customHeight="1" outlineLevel="1">
      <c r="A91" s="484"/>
      <c r="B91" s="917"/>
      <c r="C91" s="926"/>
      <c r="D91" s="922"/>
      <c r="E91" s="922"/>
      <c r="F91" s="924"/>
      <c r="G91" s="92"/>
      <c r="H91" s="922"/>
      <c r="I91" s="922"/>
      <c r="J91" s="915"/>
      <c r="K91" s="915"/>
      <c r="L91" s="915"/>
      <c r="M91" s="915"/>
      <c r="N91" s="915"/>
      <c r="O91" s="915"/>
      <c r="P91" s="915"/>
      <c r="Q91" s="484"/>
    </row>
    <row r="92" spans="1:17" s="95" customFormat="1" ht="15.75" hidden="1" customHeight="1" outlineLevel="1">
      <c r="A92" s="484"/>
      <c r="B92" s="916">
        <v>27</v>
      </c>
      <c r="C92" s="925"/>
      <c r="D92" s="921"/>
      <c r="E92" s="921" t="s">
        <v>19</v>
      </c>
      <c r="F92" s="923" t="str">
        <f>VLOOKUP(E92,$S$14:$T$18,2,0)</f>
        <v>-</v>
      </c>
      <c r="G92" s="84"/>
      <c r="H92" s="921"/>
      <c r="I92" s="921"/>
      <c r="J92" s="913">
        <f t="shared" ref="J92" si="26">SUM(K92:O94)</f>
        <v>0</v>
      </c>
      <c r="K92" s="913"/>
      <c r="L92" s="913"/>
      <c r="M92" s="913"/>
      <c r="N92" s="913"/>
      <c r="O92" s="913"/>
      <c r="P92" s="913"/>
      <c r="Q92" s="484"/>
    </row>
    <row r="93" spans="1:17" s="95" customFormat="1" ht="15.75" hidden="1" customHeight="1" outlineLevel="1">
      <c r="A93" s="484"/>
      <c r="B93" s="916"/>
      <c r="C93" s="925"/>
      <c r="D93" s="921"/>
      <c r="E93" s="921"/>
      <c r="F93" s="923"/>
      <c r="G93" s="87"/>
      <c r="H93" s="921"/>
      <c r="I93" s="921"/>
      <c r="J93" s="914"/>
      <c r="K93" s="914"/>
      <c r="L93" s="914"/>
      <c r="M93" s="914"/>
      <c r="N93" s="914"/>
      <c r="O93" s="914"/>
      <c r="P93" s="914"/>
      <c r="Q93" s="484"/>
    </row>
    <row r="94" spans="1:17" s="95" customFormat="1" ht="15.75" hidden="1" customHeight="1" outlineLevel="1">
      <c r="A94" s="484"/>
      <c r="B94" s="917"/>
      <c r="C94" s="926"/>
      <c r="D94" s="922"/>
      <c r="E94" s="922"/>
      <c r="F94" s="924"/>
      <c r="G94" s="92"/>
      <c r="H94" s="922"/>
      <c r="I94" s="922"/>
      <c r="J94" s="915"/>
      <c r="K94" s="915"/>
      <c r="L94" s="915"/>
      <c r="M94" s="915"/>
      <c r="N94" s="915"/>
      <c r="O94" s="915"/>
      <c r="P94" s="915"/>
      <c r="Q94" s="484"/>
    </row>
    <row r="95" spans="1:17" s="95" customFormat="1" ht="15.75" hidden="1" customHeight="1" outlineLevel="1">
      <c r="A95" s="484"/>
      <c r="B95" s="916">
        <v>28</v>
      </c>
      <c r="C95" s="925"/>
      <c r="D95" s="921"/>
      <c r="E95" s="921" t="s">
        <v>19</v>
      </c>
      <c r="F95" s="923" t="str">
        <f>VLOOKUP(E95,$S$14:$T$18,2,0)</f>
        <v>-</v>
      </c>
      <c r="G95" s="84"/>
      <c r="H95" s="921"/>
      <c r="I95" s="921"/>
      <c r="J95" s="913">
        <f t="shared" ref="J95" si="27">SUM(K95:O97)</f>
        <v>0</v>
      </c>
      <c r="K95" s="913"/>
      <c r="L95" s="913"/>
      <c r="M95" s="913"/>
      <c r="N95" s="913"/>
      <c r="O95" s="913"/>
      <c r="P95" s="913"/>
      <c r="Q95" s="484"/>
    </row>
    <row r="96" spans="1:17" s="95" customFormat="1" ht="15.75" hidden="1" customHeight="1" outlineLevel="1">
      <c r="A96" s="484"/>
      <c r="B96" s="916"/>
      <c r="C96" s="925"/>
      <c r="D96" s="921"/>
      <c r="E96" s="921"/>
      <c r="F96" s="923"/>
      <c r="G96" s="87"/>
      <c r="H96" s="921"/>
      <c r="I96" s="921"/>
      <c r="J96" s="914"/>
      <c r="K96" s="914"/>
      <c r="L96" s="914"/>
      <c r="M96" s="914"/>
      <c r="N96" s="914"/>
      <c r="O96" s="914"/>
      <c r="P96" s="914"/>
      <c r="Q96" s="484"/>
    </row>
    <row r="97" spans="1:17" s="95" customFormat="1" ht="15.75" hidden="1" customHeight="1" outlineLevel="1">
      <c r="A97" s="484"/>
      <c r="B97" s="917"/>
      <c r="C97" s="926"/>
      <c r="D97" s="922"/>
      <c r="E97" s="922"/>
      <c r="F97" s="924"/>
      <c r="G97" s="92"/>
      <c r="H97" s="922"/>
      <c r="I97" s="922"/>
      <c r="J97" s="915"/>
      <c r="K97" s="915"/>
      <c r="L97" s="915"/>
      <c r="M97" s="915"/>
      <c r="N97" s="915"/>
      <c r="O97" s="915"/>
      <c r="P97" s="915"/>
      <c r="Q97" s="484"/>
    </row>
    <row r="98" spans="1:17" s="95" customFormat="1" ht="15.75" hidden="1" customHeight="1" outlineLevel="1">
      <c r="A98" s="484"/>
      <c r="B98" s="916">
        <v>29</v>
      </c>
      <c r="C98" s="925"/>
      <c r="D98" s="921"/>
      <c r="E98" s="921" t="s">
        <v>19</v>
      </c>
      <c r="F98" s="923" t="str">
        <f>VLOOKUP(E98,$S$14:$T$18,2,0)</f>
        <v>-</v>
      </c>
      <c r="G98" s="84"/>
      <c r="H98" s="921"/>
      <c r="I98" s="921"/>
      <c r="J98" s="913">
        <f t="shared" ref="J98" si="28">SUM(K98:O100)</f>
        <v>0</v>
      </c>
      <c r="K98" s="913"/>
      <c r="L98" s="913"/>
      <c r="M98" s="913"/>
      <c r="N98" s="913"/>
      <c r="O98" s="913"/>
      <c r="P98" s="913"/>
      <c r="Q98" s="484"/>
    </row>
    <row r="99" spans="1:17" s="95" customFormat="1" ht="15.75" hidden="1" customHeight="1" outlineLevel="1">
      <c r="A99" s="484"/>
      <c r="B99" s="916"/>
      <c r="C99" s="925"/>
      <c r="D99" s="921"/>
      <c r="E99" s="921"/>
      <c r="F99" s="923"/>
      <c r="G99" s="87"/>
      <c r="H99" s="921"/>
      <c r="I99" s="921"/>
      <c r="J99" s="914"/>
      <c r="K99" s="914"/>
      <c r="L99" s="914"/>
      <c r="M99" s="914"/>
      <c r="N99" s="914"/>
      <c r="O99" s="914"/>
      <c r="P99" s="914"/>
      <c r="Q99" s="484"/>
    </row>
    <row r="100" spans="1:17" s="95" customFormat="1" ht="15.75" hidden="1" customHeight="1" outlineLevel="1">
      <c r="A100" s="484"/>
      <c r="B100" s="917"/>
      <c r="C100" s="926"/>
      <c r="D100" s="922"/>
      <c r="E100" s="922"/>
      <c r="F100" s="924"/>
      <c r="G100" s="92"/>
      <c r="H100" s="922"/>
      <c r="I100" s="922"/>
      <c r="J100" s="915"/>
      <c r="K100" s="915"/>
      <c r="L100" s="915"/>
      <c r="M100" s="915"/>
      <c r="N100" s="915"/>
      <c r="O100" s="915"/>
      <c r="P100" s="915"/>
      <c r="Q100" s="484"/>
    </row>
    <row r="101" spans="1:17" s="95" customFormat="1" ht="15.75" hidden="1" customHeight="1" outlineLevel="1">
      <c r="A101" s="484"/>
      <c r="B101" s="916">
        <v>30</v>
      </c>
      <c r="C101" s="925"/>
      <c r="D101" s="921"/>
      <c r="E101" s="921" t="s">
        <v>19</v>
      </c>
      <c r="F101" s="923" t="str">
        <f>VLOOKUP(E101,$S$14:$T$18,2,0)</f>
        <v>-</v>
      </c>
      <c r="G101" s="84"/>
      <c r="H101" s="921"/>
      <c r="I101" s="921"/>
      <c r="J101" s="913">
        <f t="shared" ref="J101" si="29">SUM(K101:O103)</f>
        <v>0</v>
      </c>
      <c r="K101" s="913"/>
      <c r="L101" s="913"/>
      <c r="M101" s="913"/>
      <c r="N101" s="913"/>
      <c r="O101" s="913"/>
      <c r="P101" s="913"/>
      <c r="Q101" s="484"/>
    </row>
    <row r="102" spans="1:17" s="95" customFormat="1" ht="15.75" hidden="1" customHeight="1" outlineLevel="1">
      <c r="A102" s="484"/>
      <c r="B102" s="916"/>
      <c r="C102" s="925"/>
      <c r="D102" s="921"/>
      <c r="E102" s="921"/>
      <c r="F102" s="923"/>
      <c r="G102" s="87"/>
      <c r="H102" s="921"/>
      <c r="I102" s="921"/>
      <c r="J102" s="914"/>
      <c r="K102" s="914"/>
      <c r="L102" s="914"/>
      <c r="M102" s="914"/>
      <c r="N102" s="914"/>
      <c r="O102" s="914"/>
      <c r="P102" s="914"/>
      <c r="Q102" s="484"/>
    </row>
    <row r="103" spans="1:17" s="95" customFormat="1" ht="15.75" hidden="1" customHeight="1" outlineLevel="1">
      <c r="A103" s="484"/>
      <c r="B103" s="917"/>
      <c r="C103" s="926"/>
      <c r="D103" s="922"/>
      <c r="E103" s="922"/>
      <c r="F103" s="924"/>
      <c r="G103" s="92"/>
      <c r="H103" s="922"/>
      <c r="I103" s="922"/>
      <c r="J103" s="915"/>
      <c r="K103" s="915"/>
      <c r="L103" s="915"/>
      <c r="M103" s="915"/>
      <c r="N103" s="915"/>
      <c r="O103" s="915"/>
      <c r="P103" s="915"/>
      <c r="Q103" s="484"/>
    </row>
    <row r="104" spans="1:17" s="95" customFormat="1" ht="15.75" hidden="1" customHeight="1" outlineLevel="1">
      <c r="A104" s="484"/>
      <c r="B104" s="916">
        <v>31</v>
      </c>
      <c r="C104" s="925"/>
      <c r="D104" s="921"/>
      <c r="E104" s="921" t="s">
        <v>19</v>
      </c>
      <c r="F104" s="923" t="str">
        <f>VLOOKUP(E104,$S$14:$T$18,2,0)</f>
        <v>-</v>
      </c>
      <c r="G104" s="84"/>
      <c r="H104" s="921"/>
      <c r="I104" s="921"/>
      <c r="J104" s="913">
        <f t="shared" ref="J104" si="30">SUM(K104:O106)</f>
        <v>0</v>
      </c>
      <c r="K104" s="913"/>
      <c r="L104" s="913"/>
      <c r="M104" s="913"/>
      <c r="N104" s="913"/>
      <c r="O104" s="913"/>
      <c r="P104" s="913"/>
      <c r="Q104" s="484"/>
    </row>
    <row r="105" spans="1:17" s="95" customFormat="1" ht="15.75" hidden="1" customHeight="1" outlineLevel="1">
      <c r="A105" s="484"/>
      <c r="B105" s="916"/>
      <c r="C105" s="925"/>
      <c r="D105" s="921"/>
      <c r="E105" s="921"/>
      <c r="F105" s="923"/>
      <c r="G105" s="87"/>
      <c r="H105" s="921"/>
      <c r="I105" s="921"/>
      <c r="J105" s="914"/>
      <c r="K105" s="914"/>
      <c r="L105" s="914"/>
      <c r="M105" s="914"/>
      <c r="N105" s="914"/>
      <c r="O105" s="914"/>
      <c r="P105" s="914"/>
      <c r="Q105" s="484"/>
    </row>
    <row r="106" spans="1:17" s="95" customFormat="1" ht="15.75" hidden="1" customHeight="1" outlineLevel="1">
      <c r="A106" s="484"/>
      <c r="B106" s="917"/>
      <c r="C106" s="926"/>
      <c r="D106" s="922"/>
      <c r="E106" s="922"/>
      <c r="F106" s="924"/>
      <c r="G106" s="92"/>
      <c r="H106" s="922"/>
      <c r="I106" s="922"/>
      <c r="J106" s="915"/>
      <c r="K106" s="915"/>
      <c r="L106" s="915"/>
      <c r="M106" s="915"/>
      <c r="N106" s="915"/>
      <c r="O106" s="915"/>
      <c r="P106" s="915"/>
      <c r="Q106" s="484"/>
    </row>
    <row r="107" spans="1:17" s="95" customFormat="1" ht="15.75" hidden="1" customHeight="1" outlineLevel="1">
      <c r="A107" s="484"/>
      <c r="B107" s="916">
        <v>32</v>
      </c>
      <c r="C107" s="925"/>
      <c r="D107" s="921"/>
      <c r="E107" s="921" t="s">
        <v>19</v>
      </c>
      <c r="F107" s="923" t="str">
        <f>VLOOKUP(E107,$S$14:$T$18,2,0)</f>
        <v>-</v>
      </c>
      <c r="G107" s="84"/>
      <c r="H107" s="921"/>
      <c r="I107" s="921"/>
      <c r="J107" s="913">
        <f t="shared" ref="J107" si="31">SUM(K107:O109)</f>
        <v>0</v>
      </c>
      <c r="K107" s="913"/>
      <c r="L107" s="913"/>
      <c r="M107" s="913"/>
      <c r="N107" s="913"/>
      <c r="O107" s="913"/>
      <c r="P107" s="913"/>
      <c r="Q107" s="484"/>
    </row>
    <row r="108" spans="1:17" s="95" customFormat="1" ht="15.75" hidden="1" customHeight="1" outlineLevel="1">
      <c r="A108" s="484"/>
      <c r="B108" s="916"/>
      <c r="C108" s="925"/>
      <c r="D108" s="921"/>
      <c r="E108" s="921"/>
      <c r="F108" s="923"/>
      <c r="G108" s="87"/>
      <c r="H108" s="921"/>
      <c r="I108" s="921"/>
      <c r="J108" s="914"/>
      <c r="K108" s="914"/>
      <c r="L108" s="914"/>
      <c r="M108" s="914"/>
      <c r="N108" s="914"/>
      <c r="O108" s="914"/>
      <c r="P108" s="914"/>
      <c r="Q108" s="484"/>
    </row>
    <row r="109" spans="1:17" s="95" customFormat="1" ht="15.75" hidden="1" customHeight="1" outlineLevel="1">
      <c r="A109" s="484"/>
      <c r="B109" s="917"/>
      <c r="C109" s="926"/>
      <c r="D109" s="922"/>
      <c r="E109" s="922"/>
      <c r="F109" s="924"/>
      <c r="G109" s="92"/>
      <c r="H109" s="922"/>
      <c r="I109" s="922"/>
      <c r="J109" s="915"/>
      <c r="K109" s="915"/>
      <c r="L109" s="915"/>
      <c r="M109" s="915"/>
      <c r="N109" s="915"/>
      <c r="O109" s="915"/>
      <c r="P109" s="915"/>
      <c r="Q109" s="484"/>
    </row>
    <row r="110" spans="1:17" s="95" customFormat="1" ht="15.75" hidden="1" customHeight="1" outlineLevel="1">
      <c r="A110" s="484"/>
      <c r="B110" s="916">
        <v>33</v>
      </c>
      <c r="C110" s="925"/>
      <c r="D110" s="921"/>
      <c r="E110" s="921" t="s">
        <v>19</v>
      </c>
      <c r="F110" s="923" t="str">
        <f>VLOOKUP(E110,$S$14:$T$18,2,0)</f>
        <v>-</v>
      </c>
      <c r="G110" s="84"/>
      <c r="H110" s="921"/>
      <c r="I110" s="921"/>
      <c r="J110" s="913">
        <f t="shared" ref="J110" si="32">SUM(K110:O112)</f>
        <v>0</v>
      </c>
      <c r="K110" s="913"/>
      <c r="L110" s="913"/>
      <c r="M110" s="913"/>
      <c r="N110" s="913"/>
      <c r="O110" s="913"/>
      <c r="P110" s="913"/>
      <c r="Q110" s="484"/>
    </row>
    <row r="111" spans="1:17" s="95" customFormat="1" ht="15.75" hidden="1" customHeight="1" outlineLevel="1">
      <c r="A111" s="484"/>
      <c r="B111" s="916"/>
      <c r="C111" s="925"/>
      <c r="D111" s="921"/>
      <c r="E111" s="921"/>
      <c r="F111" s="923"/>
      <c r="G111" s="87"/>
      <c r="H111" s="921"/>
      <c r="I111" s="921"/>
      <c r="J111" s="914"/>
      <c r="K111" s="914"/>
      <c r="L111" s="914"/>
      <c r="M111" s="914"/>
      <c r="N111" s="914"/>
      <c r="O111" s="914"/>
      <c r="P111" s="914"/>
      <c r="Q111" s="484"/>
    </row>
    <row r="112" spans="1:17" s="95" customFormat="1" ht="15.75" hidden="1" customHeight="1" outlineLevel="1">
      <c r="A112" s="484"/>
      <c r="B112" s="917"/>
      <c r="C112" s="926"/>
      <c r="D112" s="922"/>
      <c r="E112" s="922"/>
      <c r="F112" s="924"/>
      <c r="G112" s="92"/>
      <c r="H112" s="922"/>
      <c r="I112" s="922"/>
      <c r="J112" s="915"/>
      <c r="K112" s="915"/>
      <c r="L112" s="915"/>
      <c r="M112" s="915"/>
      <c r="N112" s="915"/>
      <c r="O112" s="915"/>
      <c r="P112" s="915"/>
      <c r="Q112" s="484"/>
    </row>
    <row r="113" spans="1:17" s="95" customFormat="1" ht="15.75" hidden="1" customHeight="1" outlineLevel="1">
      <c r="A113" s="484"/>
      <c r="B113" s="916">
        <v>34</v>
      </c>
      <c r="C113" s="925"/>
      <c r="D113" s="921"/>
      <c r="E113" s="921" t="s">
        <v>19</v>
      </c>
      <c r="F113" s="923" t="str">
        <f>VLOOKUP(E113,$S$14:$T$18,2,0)</f>
        <v>-</v>
      </c>
      <c r="G113" s="84"/>
      <c r="H113" s="921"/>
      <c r="I113" s="921"/>
      <c r="J113" s="913">
        <f t="shared" ref="J113" si="33">SUM(K113:O115)</f>
        <v>0</v>
      </c>
      <c r="K113" s="913"/>
      <c r="L113" s="913"/>
      <c r="M113" s="913"/>
      <c r="N113" s="913"/>
      <c r="O113" s="913"/>
      <c r="P113" s="913"/>
      <c r="Q113" s="484"/>
    </row>
    <row r="114" spans="1:17" s="95" customFormat="1" ht="15.75" hidden="1" customHeight="1" outlineLevel="1">
      <c r="A114" s="484"/>
      <c r="B114" s="916"/>
      <c r="C114" s="925"/>
      <c r="D114" s="921"/>
      <c r="E114" s="921"/>
      <c r="F114" s="923"/>
      <c r="G114" s="87"/>
      <c r="H114" s="921"/>
      <c r="I114" s="921"/>
      <c r="J114" s="914"/>
      <c r="K114" s="914"/>
      <c r="L114" s="914"/>
      <c r="M114" s="914"/>
      <c r="N114" s="914"/>
      <c r="O114" s="914"/>
      <c r="P114" s="914"/>
      <c r="Q114" s="484"/>
    </row>
    <row r="115" spans="1:17" s="95" customFormat="1" ht="15.75" hidden="1" customHeight="1" outlineLevel="1">
      <c r="A115" s="484"/>
      <c r="B115" s="917"/>
      <c r="C115" s="926"/>
      <c r="D115" s="922"/>
      <c r="E115" s="922"/>
      <c r="F115" s="924"/>
      <c r="G115" s="92"/>
      <c r="H115" s="922"/>
      <c r="I115" s="922"/>
      <c r="J115" s="915"/>
      <c r="K115" s="915"/>
      <c r="L115" s="915"/>
      <c r="M115" s="915"/>
      <c r="N115" s="915"/>
      <c r="O115" s="915"/>
      <c r="P115" s="915"/>
      <c r="Q115" s="484"/>
    </row>
    <row r="116" spans="1:17" s="95" customFormat="1" ht="15.75" hidden="1" customHeight="1" outlineLevel="1">
      <c r="A116" s="484"/>
      <c r="B116" s="916">
        <v>35</v>
      </c>
      <c r="C116" s="925"/>
      <c r="D116" s="921"/>
      <c r="E116" s="921" t="s">
        <v>19</v>
      </c>
      <c r="F116" s="923" t="str">
        <f>VLOOKUP(E116,$S$14:$T$18,2,0)</f>
        <v>-</v>
      </c>
      <c r="G116" s="84"/>
      <c r="H116" s="921"/>
      <c r="I116" s="921"/>
      <c r="J116" s="913">
        <f t="shared" ref="J116" si="34">SUM(K116:O118)</f>
        <v>0</v>
      </c>
      <c r="K116" s="913"/>
      <c r="L116" s="913"/>
      <c r="M116" s="913"/>
      <c r="N116" s="913"/>
      <c r="O116" s="913"/>
      <c r="P116" s="913"/>
      <c r="Q116" s="484"/>
    </row>
    <row r="117" spans="1:17" s="95" customFormat="1" ht="15.75" hidden="1" customHeight="1" outlineLevel="1">
      <c r="A117" s="484"/>
      <c r="B117" s="916"/>
      <c r="C117" s="925"/>
      <c r="D117" s="921"/>
      <c r="E117" s="921"/>
      <c r="F117" s="923"/>
      <c r="G117" s="87"/>
      <c r="H117" s="921"/>
      <c r="I117" s="921"/>
      <c r="J117" s="914"/>
      <c r="K117" s="914"/>
      <c r="L117" s="914"/>
      <c r="M117" s="914"/>
      <c r="N117" s="914"/>
      <c r="O117" s="914"/>
      <c r="P117" s="914"/>
      <c r="Q117" s="484"/>
    </row>
    <row r="118" spans="1:17" s="95" customFormat="1" ht="15.75" hidden="1" customHeight="1" outlineLevel="1">
      <c r="A118" s="484"/>
      <c r="B118" s="917"/>
      <c r="C118" s="926"/>
      <c r="D118" s="922"/>
      <c r="E118" s="922"/>
      <c r="F118" s="924"/>
      <c r="G118" s="92"/>
      <c r="H118" s="922"/>
      <c r="I118" s="922"/>
      <c r="J118" s="915"/>
      <c r="K118" s="915"/>
      <c r="L118" s="915"/>
      <c r="M118" s="915"/>
      <c r="N118" s="915"/>
      <c r="O118" s="915"/>
      <c r="P118" s="915"/>
      <c r="Q118" s="484"/>
    </row>
    <row r="119" spans="1:17" s="95" customFormat="1" ht="15.75" hidden="1" customHeight="1" outlineLevel="1">
      <c r="A119" s="484"/>
      <c r="B119" s="916">
        <v>36</v>
      </c>
      <c r="C119" s="925"/>
      <c r="D119" s="921"/>
      <c r="E119" s="921" t="s">
        <v>19</v>
      </c>
      <c r="F119" s="923" t="str">
        <f>VLOOKUP(E119,$S$14:$T$18,2,0)</f>
        <v>-</v>
      </c>
      <c r="G119" s="84"/>
      <c r="H119" s="921"/>
      <c r="I119" s="921"/>
      <c r="J119" s="913">
        <f t="shared" ref="J119" si="35">SUM(K119:O121)</f>
        <v>0</v>
      </c>
      <c r="K119" s="913"/>
      <c r="L119" s="913"/>
      <c r="M119" s="913"/>
      <c r="N119" s="913"/>
      <c r="O119" s="913"/>
      <c r="P119" s="913"/>
      <c r="Q119" s="484"/>
    </row>
    <row r="120" spans="1:17" s="95" customFormat="1" ht="15.75" hidden="1" customHeight="1" outlineLevel="1">
      <c r="A120" s="484"/>
      <c r="B120" s="916"/>
      <c r="C120" s="925"/>
      <c r="D120" s="921"/>
      <c r="E120" s="921"/>
      <c r="F120" s="923"/>
      <c r="G120" s="87"/>
      <c r="H120" s="921"/>
      <c r="I120" s="921"/>
      <c r="J120" s="914"/>
      <c r="K120" s="914"/>
      <c r="L120" s="914"/>
      <c r="M120" s="914"/>
      <c r="N120" s="914"/>
      <c r="O120" s="914"/>
      <c r="P120" s="914"/>
      <c r="Q120" s="484"/>
    </row>
    <row r="121" spans="1:17" s="95" customFormat="1" ht="15.75" hidden="1" customHeight="1" outlineLevel="1">
      <c r="A121" s="484"/>
      <c r="B121" s="917"/>
      <c r="C121" s="926"/>
      <c r="D121" s="922"/>
      <c r="E121" s="922"/>
      <c r="F121" s="924"/>
      <c r="G121" s="92"/>
      <c r="H121" s="922"/>
      <c r="I121" s="922"/>
      <c r="J121" s="915"/>
      <c r="K121" s="915"/>
      <c r="L121" s="915"/>
      <c r="M121" s="915"/>
      <c r="N121" s="915"/>
      <c r="O121" s="915"/>
      <c r="P121" s="915"/>
      <c r="Q121" s="484"/>
    </row>
    <row r="122" spans="1:17" s="95" customFormat="1" ht="15.75" hidden="1" customHeight="1" outlineLevel="1">
      <c r="A122" s="484"/>
      <c r="B122" s="916">
        <v>37</v>
      </c>
      <c r="C122" s="925"/>
      <c r="D122" s="921"/>
      <c r="E122" s="921" t="s">
        <v>19</v>
      </c>
      <c r="F122" s="923" t="str">
        <f>VLOOKUP(E122,$S$14:$T$18,2,0)</f>
        <v>-</v>
      </c>
      <c r="G122" s="84"/>
      <c r="H122" s="921"/>
      <c r="I122" s="921"/>
      <c r="J122" s="913">
        <f t="shared" ref="J122" si="36">SUM(K122:O124)</f>
        <v>0</v>
      </c>
      <c r="K122" s="913"/>
      <c r="L122" s="913"/>
      <c r="M122" s="913"/>
      <c r="N122" s="913"/>
      <c r="O122" s="913"/>
      <c r="P122" s="913"/>
      <c r="Q122" s="484"/>
    </row>
    <row r="123" spans="1:17" s="95" customFormat="1" ht="15.75" hidden="1" customHeight="1" outlineLevel="1">
      <c r="A123" s="484"/>
      <c r="B123" s="916"/>
      <c r="C123" s="925"/>
      <c r="D123" s="921"/>
      <c r="E123" s="921"/>
      <c r="F123" s="923"/>
      <c r="G123" s="87"/>
      <c r="H123" s="921"/>
      <c r="I123" s="921"/>
      <c r="J123" s="914"/>
      <c r="K123" s="914"/>
      <c r="L123" s="914"/>
      <c r="M123" s="914"/>
      <c r="N123" s="914"/>
      <c r="O123" s="914"/>
      <c r="P123" s="914"/>
      <c r="Q123" s="484"/>
    </row>
    <row r="124" spans="1:17" s="95" customFormat="1" ht="15.75" hidden="1" customHeight="1" outlineLevel="1">
      <c r="A124" s="484"/>
      <c r="B124" s="917"/>
      <c r="C124" s="926"/>
      <c r="D124" s="922"/>
      <c r="E124" s="922"/>
      <c r="F124" s="924"/>
      <c r="G124" s="92"/>
      <c r="H124" s="922"/>
      <c r="I124" s="922"/>
      <c r="J124" s="915"/>
      <c r="K124" s="915"/>
      <c r="L124" s="915"/>
      <c r="M124" s="915"/>
      <c r="N124" s="915"/>
      <c r="O124" s="915"/>
      <c r="P124" s="915"/>
      <c r="Q124" s="484"/>
    </row>
    <row r="125" spans="1:17" s="95" customFormat="1" ht="15.75" hidden="1" customHeight="1" outlineLevel="1">
      <c r="A125" s="484"/>
      <c r="B125" s="916">
        <v>38</v>
      </c>
      <c r="C125" s="925"/>
      <c r="D125" s="921"/>
      <c r="E125" s="921" t="s">
        <v>19</v>
      </c>
      <c r="F125" s="923" t="str">
        <f>VLOOKUP(E125,$S$14:$T$18,2,0)</f>
        <v>-</v>
      </c>
      <c r="G125" s="84"/>
      <c r="H125" s="921"/>
      <c r="I125" s="921"/>
      <c r="J125" s="913">
        <f t="shared" ref="J125" si="37">SUM(K125:O127)</f>
        <v>0</v>
      </c>
      <c r="K125" s="913"/>
      <c r="L125" s="913"/>
      <c r="M125" s="913"/>
      <c r="N125" s="913"/>
      <c r="O125" s="913"/>
      <c r="P125" s="913"/>
      <c r="Q125" s="484"/>
    </row>
    <row r="126" spans="1:17" s="95" customFormat="1" ht="15.75" hidden="1" customHeight="1" outlineLevel="1">
      <c r="A126" s="484"/>
      <c r="B126" s="916"/>
      <c r="C126" s="925"/>
      <c r="D126" s="921"/>
      <c r="E126" s="921"/>
      <c r="F126" s="923"/>
      <c r="G126" s="87"/>
      <c r="H126" s="921"/>
      <c r="I126" s="921"/>
      <c r="J126" s="914"/>
      <c r="K126" s="914"/>
      <c r="L126" s="914"/>
      <c r="M126" s="914"/>
      <c r="N126" s="914"/>
      <c r="O126" s="914"/>
      <c r="P126" s="914"/>
      <c r="Q126" s="484"/>
    </row>
    <row r="127" spans="1:17" s="95" customFormat="1" ht="15.75" hidden="1" customHeight="1" outlineLevel="1">
      <c r="A127" s="484"/>
      <c r="B127" s="917"/>
      <c r="C127" s="926"/>
      <c r="D127" s="922"/>
      <c r="E127" s="922"/>
      <c r="F127" s="924"/>
      <c r="G127" s="92"/>
      <c r="H127" s="922"/>
      <c r="I127" s="922"/>
      <c r="J127" s="915"/>
      <c r="K127" s="915"/>
      <c r="L127" s="915"/>
      <c r="M127" s="915"/>
      <c r="N127" s="915"/>
      <c r="O127" s="915"/>
      <c r="P127" s="915"/>
      <c r="Q127" s="484"/>
    </row>
    <row r="128" spans="1:17" s="95" customFormat="1" ht="15.75" hidden="1" customHeight="1" outlineLevel="1">
      <c r="A128" s="484"/>
      <c r="B128" s="916">
        <v>39</v>
      </c>
      <c r="C128" s="925"/>
      <c r="D128" s="921"/>
      <c r="E128" s="921" t="s">
        <v>19</v>
      </c>
      <c r="F128" s="923" t="str">
        <f>VLOOKUP(E128,$S$14:$T$18,2,0)</f>
        <v>-</v>
      </c>
      <c r="G128" s="84"/>
      <c r="H128" s="921"/>
      <c r="I128" s="921"/>
      <c r="J128" s="913">
        <f t="shared" ref="J128" si="38">SUM(K128:O130)</f>
        <v>0</v>
      </c>
      <c r="K128" s="913"/>
      <c r="L128" s="913"/>
      <c r="M128" s="913"/>
      <c r="N128" s="913"/>
      <c r="O128" s="913"/>
      <c r="P128" s="913"/>
      <c r="Q128" s="484"/>
    </row>
    <row r="129" spans="1:17" s="95" customFormat="1" ht="15.75" hidden="1" customHeight="1" outlineLevel="1">
      <c r="A129" s="484"/>
      <c r="B129" s="916"/>
      <c r="C129" s="925"/>
      <c r="D129" s="921"/>
      <c r="E129" s="921"/>
      <c r="F129" s="923"/>
      <c r="G129" s="87"/>
      <c r="H129" s="921"/>
      <c r="I129" s="921"/>
      <c r="J129" s="914"/>
      <c r="K129" s="914"/>
      <c r="L129" s="914"/>
      <c r="M129" s="914"/>
      <c r="N129" s="914"/>
      <c r="O129" s="914"/>
      <c r="P129" s="914"/>
      <c r="Q129" s="484"/>
    </row>
    <row r="130" spans="1:17" s="95" customFormat="1" ht="15.75" hidden="1" customHeight="1" outlineLevel="1">
      <c r="A130" s="484"/>
      <c r="B130" s="917"/>
      <c r="C130" s="926"/>
      <c r="D130" s="922"/>
      <c r="E130" s="922"/>
      <c r="F130" s="924"/>
      <c r="G130" s="92"/>
      <c r="H130" s="922"/>
      <c r="I130" s="922"/>
      <c r="J130" s="915"/>
      <c r="K130" s="915"/>
      <c r="L130" s="915"/>
      <c r="M130" s="915"/>
      <c r="N130" s="915"/>
      <c r="O130" s="915"/>
      <c r="P130" s="915"/>
      <c r="Q130" s="484"/>
    </row>
    <row r="131" spans="1:17" s="95" customFormat="1" ht="15.75" hidden="1" customHeight="1" outlineLevel="1">
      <c r="A131" s="484"/>
      <c r="B131" s="916">
        <v>40</v>
      </c>
      <c r="C131" s="925"/>
      <c r="D131" s="921"/>
      <c r="E131" s="921" t="s">
        <v>19</v>
      </c>
      <c r="F131" s="923" t="str">
        <f>VLOOKUP(E131,$S$14:$T$18,2,0)</f>
        <v>-</v>
      </c>
      <c r="G131" s="84"/>
      <c r="H131" s="921"/>
      <c r="I131" s="921"/>
      <c r="J131" s="913">
        <f t="shared" ref="J131" si="39">SUM(K131:O133)</f>
        <v>0</v>
      </c>
      <c r="K131" s="913"/>
      <c r="L131" s="913"/>
      <c r="M131" s="913"/>
      <c r="N131" s="913"/>
      <c r="O131" s="913"/>
      <c r="P131" s="913"/>
      <c r="Q131" s="484"/>
    </row>
    <row r="132" spans="1:17" s="95" customFormat="1" ht="15.75" hidden="1" customHeight="1" outlineLevel="1">
      <c r="A132" s="484"/>
      <c r="B132" s="916"/>
      <c r="C132" s="925"/>
      <c r="D132" s="921"/>
      <c r="E132" s="921"/>
      <c r="F132" s="923"/>
      <c r="G132" s="87"/>
      <c r="H132" s="921"/>
      <c r="I132" s="921"/>
      <c r="J132" s="914"/>
      <c r="K132" s="914"/>
      <c r="L132" s="914"/>
      <c r="M132" s="914"/>
      <c r="N132" s="914"/>
      <c r="O132" s="914"/>
      <c r="P132" s="914"/>
      <c r="Q132" s="484"/>
    </row>
    <row r="133" spans="1:17" s="95" customFormat="1" ht="15.75" hidden="1" customHeight="1" outlineLevel="1">
      <c r="A133" s="484"/>
      <c r="B133" s="917"/>
      <c r="C133" s="926"/>
      <c r="D133" s="922"/>
      <c r="E133" s="922"/>
      <c r="F133" s="924"/>
      <c r="G133" s="92"/>
      <c r="H133" s="922"/>
      <c r="I133" s="922"/>
      <c r="J133" s="915"/>
      <c r="K133" s="915"/>
      <c r="L133" s="915"/>
      <c r="M133" s="915"/>
      <c r="N133" s="915"/>
      <c r="O133" s="915"/>
      <c r="P133" s="915"/>
      <c r="Q133" s="484"/>
    </row>
    <row r="134" spans="1:17" s="95" customFormat="1" ht="15.75" hidden="1" customHeight="1" outlineLevel="1">
      <c r="A134" s="484"/>
      <c r="B134" s="916">
        <v>41</v>
      </c>
      <c r="C134" s="925"/>
      <c r="D134" s="921"/>
      <c r="E134" s="921" t="s">
        <v>19</v>
      </c>
      <c r="F134" s="923" t="str">
        <f>VLOOKUP(E134,$S$14:$T$18,2,0)</f>
        <v>-</v>
      </c>
      <c r="G134" s="84"/>
      <c r="H134" s="921"/>
      <c r="I134" s="921"/>
      <c r="J134" s="913">
        <f t="shared" ref="J134" si="40">SUM(K134:O136)</f>
        <v>0</v>
      </c>
      <c r="K134" s="913"/>
      <c r="L134" s="913"/>
      <c r="M134" s="913"/>
      <c r="N134" s="913"/>
      <c r="O134" s="913"/>
      <c r="P134" s="913"/>
      <c r="Q134" s="484"/>
    </row>
    <row r="135" spans="1:17" s="95" customFormat="1" ht="15.75" hidden="1" customHeight="1" outlineLevel="1">
      <c r="A135" s="484"/>
      <c r="B135" s="916"/>
      <c r="C135" s="925"/>
      <c r="D135" s="921"/>
      <c r="E135" s="921"/>
      <c r="F135" s="923"/>
      <c r="G135" s="87"/>
      <c r="H135" s="921"/>
      <c r="I135" s="921"/>
      <c r="J135" s="914"/>
      <c r="K135" s="914"/>
      <c r="L135" s="914"/>
      <c r="M135" s="914"/>
      <c r="N135" s="914"/>
      <c r="O135" s="914"/>
      <c r="P135" s="914"/>
      <c r="Q135" s="484"/>
    </row>
    <row r="136" spans="1:17" s="95" customFormat="1" ht="15.75" hidden="1" customHeight="1" outlineLevel="1">
      <c r="A136" s="484"/>
      <c r="B136" s="917"/>
      <c r="C136" s="926"/>
      <c r="D136" s="922"/>
      <c r="E136" s="922"/>
      <c r="F136" s="924"/>
      <c r="G136" s="92"/>
      <c r="H136" s="922"/>
      <c r="I136" s="922"/>
      <c r="J136" s="915"/>
      <c r="K136" s="915"/>
      <c r="L136" s="915"/>
      <c r="M136" s="915"/>
      <c r="N136" s="915"/>
      <c r="O136" s="915"/>
      <c r="P136" s="915"/>
      <c r="Q136" s="484"/>
    </row>
    <row r="137" spans="1:17" s="95" customFormat="1" ht="15.75" hidden="1" customHeight="1" outlineLevel="1">
      <c r="A137" s="484"/>
      <c r="B137" s="916">
        <v>42</v>
      </c>
      <c r="C137" s="925"/>
      <c r="D137" s="921"/>
      <c r="E137" s="921" t="s">
        <v>19</v>
      </c>
      <c r="F137" s="923" t="str">
        <f>VLOOKUP(E137,$S$14:$T$18,2,0)</f>
        <v>-</v>
      </c>
      <c r="G137" s="84"/>
      <c r="H137" s="921"/>
      <c r="I137" s="921"/>
      <c r="J137" s="913">
        <f t="shared" ref="J137" si="41">SUM(K137:O139)</f>
        <v>0</v>
      </c>
      <c r="K137" s="913"/>
      <c r="L137" s="913"/>
      <c r="M137" s="913"/>
      <c r="N137" s="913"/>
      <c r="O137" s="913"/>
      <c r="P137" s="913"/>
      <c r="Q137" s="484"/>
    </row>
    <row r="138" spans="1:17" s="95" customFormat="1" ht="15.75" hidden="1" customHeight="1" outlineLevel="1">
      <c r="A138" s="484"/>
      <c r="B138" s="916"/>
      <c r="C138" s="925"/>
      <c r="D138" s="921"/>
      <c r="E138" s="921"/>
      <c r="F138" s="923"/>
      <c r="G138" s="87"/>
      <c r="H138" s="921"/>
      <c r="I138" s="921"/>
      <c r="J138" s="914"/>
      <c r="K138" s="914"/>
      <c r="L138" s="914"/>
      <c r="M138" s="914"/>
      <c r="N138" s="914"/>
      <c r="O138" s="914"/>
      <c r="P138" s="914"/>
      <c r="Q138" s="484"/>
    </row>
    <row r="139" spans="1:17" s="95" customFormat="1" ht="15.75" hidden="1" customHeight="1" outlineLevel="1">
      <c r="A139" s="484"/>
      <c r="B139" s="917"/>
      <c r="C139" s="926"/>
      <c r="D139" s="922"/>
      <c r="E139" s="922"/>
      <c r="F139" s="924"/>
      <c r="G139" s="92"/>
      <c r="H139" s="922"/>
      <c r="I139" s="922"/>
      <c r="J139" s="915"/>
      <c r="K139" s="915"/>
      <c r="L139" s="915"/>
      <c r="M139" s="915"/>
      <c r="N139" s="915"/>
      <c r="O139" s="915"/>
      <c r="P139" s="915"/>
      <c r="Q139" s="484"/>
    </row>
    <row r="140" spans="1:17" s="95" customFormat="1" ht="15.75" hidden="1" customHeight="1" outlineLevel="1">
      <c r="A140" s="484"/>
      <c r="B140" s="916">
        <v>43</v>
      </c>
      <c r="C140" s="925"/>
      <c r="D140" s="921"/>
      <c r="E140" s="921" t="s">
        <v>19</v>
      </c>
      <c r="F140" s="923" t="str">
        <f>VLOOKUP(E140,$S$14:$T$18,2,0)</f>
        <v>-</v>
      </c>
      <c r="G140" s="84"/>
      <c r="H140" s="921"/>
      <c r="I140" s="921"/>
      <c r="J140" s="913">
        <f t="shared" ref="J140" si="42">SUM(K140:O142)</f>
        <v>0</v>
      </c>
      <c r="K140" s="913"/>
      <c r="L140" s="913"/>
      <c r="M140" s="913"/>
      <c r="N140" s="913"/>
      <c r="O140" s="913"/>
      <c r="P140" s="913"/>
      <c r="Q140" s="484"/>
    </row>
    <row r="141" spans="1:17" s="95" customFormat="1" ht="15.75" hidden="1" customHeight="1" outlineLevel="1">
      <c r="A141" s="484"/>
      <c r="B141" s="916"/>
      <c r="C141" s="925"/>
      <c r="D141" s="921"/>
      <c r="E141" s="921"/>
      <c r="F141" s="923"/>
      <c r="G141" s="87"/>
      <c r="H141" s="921"/>
      <c r="I141" s="921"/>
      <c r="J141" s="914"/>
      <c r="K141" s="914"/>
      <c r="L141" s="914"/>
      <c r="M141" s="914"/>
      <c r="N141" s="914"/>
      <c r="O141" s="914"/>
      <c r="P141" s="914"/>
      <c r="Q141" s="484"/>
    </row>
    <row r="142" spans="1:17" s="95" customFormat="1" ht="15.75" hidden="1" customHeight="1" outlineLevel="1">
      <c r="A142" s="484"/>
      <c r="B142" s="917"/>
      <c r="C142" s="926"/>
      <c r="D142" s="922"/>
      <c r="E142" s="922"/>
      <c r="F142" s="924"/>
      <c r="G142" s="92"/>
      <c r="H142" s="922"/>
      <c r="I142" s="922"/>
      <c r="J142" s="915"/>
      <c r="K142" s="915"/>
      <c r="L142" s="915"/>
      <c r="M142" s="915"/>
      <c r="N142" s="915"/>
      <c r="O142" s="915"/>
      <c r="P142" s="915"/>
      <c r="Q142" s="484"/>
    </row>
    <row r="143" spans="1:17" s="95" customFormat="1" ht="15.75" hidden="1" customHeight="1" outlineLevel="1">
      <c r="A143" s="484"/>
      <c r="B143" s="916">
        <v>44</v>
      </c>
      <c r="C143" s="925"/>
      <c r="D143" s="921"/>
      <c r="E143" s="921" t="s">
        <v>19</v>
      </c>
      <c r="F143" s="923" t="str">
        <f>VLOOKUP(E143,$S$14:$T$18,2,0)</f>
        <v>-</v>
      </c>
      <c r="G143" s="84"/>
      <c r="H143" s="395"/>
      <c r="I143" s="921"/>
      <c r="J143" s="913">
        <f t="shared" ref="J143" si="43">SUM(K143:O145)</f>
        <v>0</v>
      </c>
      <c r="K143" s="913"/>
      <c r="L143" s="913"/>
      <c r="M143" s="913"/>
      <c r="N143" s="913"/>
      <c r="O143" s="913"/>
      <c r="P143" s="913"/>
      <c r="Q143" s="484"/>
    </row>
    <row r="144" spans="1:17" s="95" customFormat="1" ht="15.75" hidden="1" customHeight="1" outlineLevel="1">
      <c r="A144" s="484"/>
      <c r="B144" s="916"/>
      <c r="C144" s="925"/>
      <c r="D144" s="921"/>
      <c r="E144" s="921"/>
      <c r="F144" s="923"/>
      <c r="G144" s="87"/>
      <c r="H144" s="395"/>
      <c r="I144" s="921"/>
      <c r="J144" s="914"/>
      <c r="K144" s="914"/>
      <c r="L144" s="914"/>
      <c r="M144" s="914"/>
      <c r="N144" s="914"/>
      <c r="O144" s="914"/>
      <c r="P144" s="914"/>
      <c r="Q144" s="484"/>
    </row>
    <row r="145" spans="1:17" s="95" customFormat="1" ht="15.75" hidden="1" customHeight="1" outlineLevel="1">
      <c r="A145" s="484"/>
      <c r="B145" s="917"/>
      <c r="C145" s="926"/>
      <c r="D145" s="922"/>
      <c r="E145" s="922"/>
      <c r="F145" s="924"/>
      <c r="G145" s="92"/>
      <c r="H145" s="396"/>
      <c r="I145" s="922"/>
      <c r="J145" s="915"/>
      <c r="K145" s="915"/>
      <c r="L145" s="915"/>
      <c r="M145" s="915"/>
      <c r="N145" s="915"/>
      <c r="O145" s="915"/>
      <c r="P145" s="915"/>
      <c r="Q145" s="484"/>
    </row>
    <row r="146" spans="1:17" s="95" customFormat="1" ht="15.75" hidden="1" customHeight="1" outlineLevel="1">
      <c r="A146" s="484"/>
      <c r="B146" s="916">
        <v>45</v>
      </c>
      <c r="C146" s="925"/>
      <c r="D146" s="921"/>
      <c r="E146" s="921" t="s">
        <v>19</v>
      </c>
      <c r="F146" s="923" t="str">
        <f>VLOOKUP(E146,$S$14:$T$18,2,0)</f>
        <v>-</v>
      </c>
      <c r="G146" s="84"/>
      <c r="H146" s="395"/>
      <c r="I146" s="921"/>
      <c r="J146" s="913">
        <f t="shared" ref="J146" si="44">SUM(K146:O148)</f>
        <v>0</v>
      </c>
      <c r="K146" s="913"/>
      <c r="L146" s="913"/>
      <c r="M146" s="913"/>
      <c r="N146" s="913"/>
      <c r="O146" s="913"/>
      <c r="P146" s="913"/>
      <c r="Q146" s="484"/>
    </row>
    <row r="147" spans="1:17" s="95" customFormat="1" ht="15.75" hidden="1" customHeight="1" outlineLevel="1">
      <c r="A147" s="484"/>
      <c r="B147" s="916"/>
      <c r="C147" s="925"/>
      <c r="D147" s="921"/>
      <c r="E147" s="921"/>
      <c r="F147" s="923"/>
      <c r="G147" s="87"/>
      <c r="H147" s="395"/>
      <c r="I147" s="921"/>
      <c r="J147" s="914"/>
      <c r="K147" s="914"/>
      <c r="L147" s="914"/>
      <c r="M147" s="914"/>
      <c r="N147" s="914"/>
      <c r="O147" s="914"/>
      <c r="P147" s="914"/>
      <c r="Q147" s="484"/>
    </row>
    <row r="148" spans="1:17" s="95" customFormat="1" ht="15.75" hidden="1" customHeight="1" outlineLevel="1">
      <c r="A148" s="484"/>
      <c r="B148" s="917"/>
      <c r="C148" s="926"/>
      <c r="D148" s="922"/>
      <c r="E148" s="922"/>
      <c r="F148" s="924"/>
      <c r="G148" s="92"/>
      <c r="H148" s="396"/>
      <c r="I148" s="922"/>
      <c r="J148" s="915"/>
      <c r="K148" s="915"/>
      <c r="L148" s="915"/>
      <c r="M148" s="915"/>
      <c r="N148" s="915"/>
      <c r="O148" s="915"/>
      <c r="P148" s="915"/>
      <c r="Q148" s="484"/>
    </row>
    <row r="149" spans="1:17" s="95" customFormat="1" ht="15.75" hidden="1" customHeight="1" outlineLevel="1">
      <c r="A149" s="484"/>
      <c r="B149" s="916">
        <v>46</v>
      </c>
      <c r="C149" s="925"/>
      <c r="D149" s="921"/>
      <c r="E149" s="921" t="s">
        <v>19</v>
      </c>
      <c r="F149" s="923" t="str">
        <f>VLOOKUP(E149,$S$14:$T$18,2,0)</f>
        <v>-</v>
      </c>
      <c r="G149" s="84"/>
      <c r="H149" s="395"/>
      <c r="I149" s="921"/>
      <c r="J149" s="913">
        <f t="shared" ref="J149" si="45">SUM(K149:O151)</f>
        <v>0</v>
      </c>
      <c r="K149" s="913"/>
      <c r="L149" s="913"/>
      <c r="M149" s="913"/>
      <c r="N149" s="913"/>
      <c r="O149" s="913"/>
      <c r="P149" s="913"/>
      <c r="Q149" s="484"/>
    </row>
    <row r="150" spans="1:17" s="95" customFormat="1" ht="15.75" hidden="1" customHeight="1" outlineLevel="1">
      <c r="A150" s="484"/>
      <c r="B150" s="916"/>
      <c r="C150" s="925"/>
      <c r="D150" s="921"/>
      <c r="E150" s="921"/>
      <c r="F150" s="923"/>
      <c r="G150" s="87"/>
      <c r="H150" s="395"/>
      <c r="I150" s="921"/>
      <c r="J150" s="914"/>
      <c r="K150" s="914"/>
      <c r="L150" s="914"/>
      <c r="M150" s="914"/>
      <c r="N150" s="914"/>
      <c r="O150" s="914"/>
      <c r="P150" s="914"/>
      <c r="Q150" s="484"/>
    </row>
    <row r="151" spans="1:17" s="95" customFormat="1" ht="15.75" hidden="1" customHeight="1" outlineLevel="1">
      <c r="A151" s="484"/>
      <c r="B151" s="917"/>
      <c r="C151" s="926"/>
      <c r="D151" s="922"/>
      <c r="E151" s="922"/>
      <c r="F151" s="924"/>
      <c r="G151" s="92"/>
      <c r="H151" s="396"/>
      <c r="I151" s="922"/>
      <c r="J151" s="915"/>
      <c r="K151" s="915"/>
      <c r="L151" s="915"/>
      <c r="M151" s="915"/>
      <c r="N151" s="915"/>
      <c r="O151" s="915"/>
      <c r="P151" s="915"/>
      <c r="Q151" s="484"/>
    </row>
    <row r="152" spans="1:17" s="95" customFormat="1" ht="15.75" hidden="1" customHeight="1" outlineLevel="1">
      <c r="A152" s="484"/>
      <c r="B152" s="916">
        <v>47</v>
      </c>
      <c r="C152" s="925"/>
      <c r="D152" s="921"/>
      <c r="E152" s="921" t="s">
        <v>19</v>
      </c>
      <c r="F152" s="923" t="str">
        <f>VLOOKUP(E152,$S$14:$T$18,2,0)</f>
        <v>-</v>
      </c>
      <c r="G152" s="84"/>
      <c r="H152" s="395"/>
      <c r="I152" s="921"/>
      <c r="J152" s="913">
        <f t="shared" ref="J152" si="46">SUM(K152:O154)</f>
        <v>0</v>
      </c>
      <c r="K152" s="913"/>
      <c r="L152" s="913"/>
      <c r="M152" s="913"/>
      <c r="N152" s="913"/>
      <c r="O152" s="913"/>
      <c r="P152" s="913"/>
      <c r="Q152" s="484"/>
    </row>
    <row r="153" spans="1:17" s="95" customFormat="1" ht="15.75" hidden="1" customHeight="1" outlineLevel="1">
      <c r="A153" s="484"/>
      <c r="B153" s="916"/>
      <c r="C153" s="925"/>
      <c r="D153" s="921"/>
      <c r="E153" s="921"/>
      <c r="F153" s="923"/>
      <c r="G153" s="87"/>
      <c r="H153" s="395"/>
      <c r="I153" s="921"/>
      <c r="J153" s="914"/>
      <c r="K153" s="914"/>
      <c r="L153" s="914"/>
      <c r="M153" s="914"/>
      <c r="N153" s="914"/>
      <c r="O153" s="914"/>
      <c r="P153" s="914"/>
      <c r="Q153" s="484"/>
    </row>
    <row r="154" spans="1:17" s="95" customFormat="1" ht="15.75" hidden="1" customHeight="1" outlineLevel="1">
      <c r="A154" s="484"/>
      <c r="B154" s="917"/>
      <c r="C154" s="926"/>
      <c r="D154" s="922"/>
      <c r="E154" s="922"/>
      <c r="F154" s="924"/>
      <c r="G154" s="92"/>
      <c r="H154" s="396"/>
      <c r="I154" s="922"/>
      <c r="J154" s="915"/>
      <c r="K154" s="915"/>
      <c r="L154" s="915"/>
      <c r="M154" s="915"/>
      <c r="N154" s="915"/>
      <c r="O154" s="915"/>
      <c r="P154" s="915"/>
      <c r="Q154" s="484"/>
    </row>
    <row r="155" spans="1:17" s="95" customFormat="1" ht="15.75" hidden="1" customHeight="1" outlineLevel="1">
      <c r="A155" s="484"/>
      <c r="B155" s="916">
        <v>48</v>
      </c>
      <c r="C155" s="925"/>
      <c r="D155" s="921"/>
      <c r="E155" s="921" t="s">
        <v>19</v>
      </c>
      <c r="F155" s="923" t="str">
        <f>VLOOKUP(E155,$S$14:$T$18,2,0)</f>
        <v>-</v>
      </c>
      <c r="G155" s="84"/>
      <c r="H155" s="395"/>
      <c r="I155" s="921"/>
      <c r="J155" s="913">
        <f t="shared" ref="J155" si="47">SUM(K155:O157)</f>
        <v>0</v>
      </c>
      <c r="K155" s="913"/>
      <c r="L155" s="913"/>
      <c r="M155" s="913"/>
      <c r="N155" s="913"/>
      <c r="O155" s="913"/>
      <c r="P155" s="913"/>
      <c r="Q155" s="484"/>
    </row>
    <row r="156" spans="1:17" s="95" customFormat="1" ht="15.75" hidden="1" customHeight="1" outlineLevel="1">
      <c r="A156" s="484"/>
      <c r="B156" s="916"/>
      <c r="C156" s="925"/>
      <c r="D156" s="921"/>
      <c r="E156" s="921"/>
      <c r="F156" s="923"/>
      <c r="G156" s="87"/>
      <c r="H156" s="395"/>
      <c r="I156" s="921"/>
      <c r="J156" s="914"/>
      <c r="K156" s="914"/>
      <c r="L156" s="914"/>
      <c r="M156" s="914"/>
      <c r="N156" s="914"/>
      <c r="O156" s="914"/>
      <c r="P156" s="914"/>
      <c r="Q156" s="484"/>
    </row>
    <row r="157" spans="1:17" s="95" customFormat="1" ht="15.75" hidden="1" customHeight="1" outlineLevel="1">
      <c r="A157" s="484"/>
      <c r="B157" s="917"/>
      <c r="C157" s="926"/>
      <c r="D157" s="922"/>
      <c r="E157" s="922"/>
      <c r="F157" s="924"/>
      <c r="G157" s="92"/>
      <c r="H157" s="396"/>
      <c r="I157" s="922"/>
      <c r="J157" s="915"/>
      <c r="K157" s="915"/>
      <c r="L157" s="915"/>
      <c r="M157" s="915"/>
      <c r="N157" s="915"/>
      <c r="O157" s="915"/>
      <c r="P157" s="915"/>
      <c r="Q157" s="484"/>
    </row>
    <row r="158" spans="1:17" s="95" customFormat="1" ht="15.75" hidden="1" customHeight="1" outlineLevel="1">
      <c r="A158" s="484"/>
      <c r="B158" s="916">
        <v>49</v>
      </c>
      <c r="C158" s="925"/>
      <c r="D158" s="921"/>
      <c r="E158" s="921" t="s">
        <v>19</v>
      </c>
      <c r="F158" s="923" t="str">
        <f>VLOOKUP(E158,$S$14:$T$18,2,0)</f>
        <v>-</v>
      </c>
      <c r="G158" s="84"/>
      <c r="H158" s="395"/>
      <c r="I158" s="921"/>
      <c r="J158" s="913">
        <f t="shared" ref="J158" si="48">SUM(K158:O160)</f>
        <v>0</v>
      </c>
      <c r="K158" s="913"/>
      <c r="L158" s="913"/>
      <c r="M158" s="913"/>
      <c r="N158" s="913"/>
      <c r="O158" s="913"/>
      <c r="P158" s="913"/>
      <c r="Q158" s="484"/>
    </row>
    <row r="159" spans="1:17" s="95" customFormat="1" ht="15.75" hidden="1" customHeight="1" outlineLevel="1">
      <c r="A159" s="484"/>
      <c r="B159" s="916"/>
      <c r="C159" s="925"/>
      <c r="D159" s="921"/>
      <c r="E159" s="921"/>
      <c r="F159" s="923"/>
      <c r="G159" s="87"/>
      <c r="H159" s="395"/>
      <c r="I159" s="921"/>
      <c r="J159" s="914"/>
      <c r="K159" s="914"/>
      <c r="L159" s="914"/>
      <c r="M159" s="914"/>
      <c r="N159" s="914"/>
      <c r="O159" s="914"/>
      <c r="P159" s="914"/>
      <c r="Q159" s="484"/>
    </row>
    <row r="160" spans="1:17" s="95" customFormat="1" ht="15.75" hidden="1" customHeight="1" outlineLevel="1">
      <c r="A160" s="484"/>
      <c r="B160" s="917"/>
      <c r="C160" s="926"/>
      <c r="D160" s="922"/>
      <c r="E160" s="922"/>
      <c r="F160" s="924"/>
      <c r="G160" s="92"/>
      <c r="H160" s="396"/>
      <c r="I160" s="922"/>
      <c r="J160" s="915"/>
      <c r="K160" s="915"/>
      <c r="L160" s="915"/>
      <c r="M160" s="915"/>
      <c r="N160" s="915"/>
      <c r="O160" s="915"/>
      <c r="P160" s="915"/>
      <c r="Q160" s="484"/>
    </row>
    <row r="161" spans="1:17" s="95" customFormat="1" ht="15.75" hidden="1" customHeight="1" outlineLevel="1">
      <c r="A161" s="484"/>
      <c r="B161" s="916">
        <v>50</v>
      </c>
      <c r="C161" s="925"/>
      <c r="D161" s="921"/>
      <c r="E161" s="921" t="s">
        <v>19</v>
      </c>
      <c r="F161" s="923" t="str">
        <f>VLOOKUP(E161,$S$14:$T$18,2,0)</f>
        <v>-</v>
      </c>
      <c r="G161" s="84"/>
      <c r="H161" s="395"/>
      <c r="I161" s="921"/>
      <c r="J161" s="913">
        <f t="shared" ref="J161" si="49">SUM(K161:O163)</f>
        <v>0</v>
      </c>
      <c r="K161" s="913"/>
      <c r="L161" s="913"/>
      <c r="M161" s="913"/>
      <c r="N161" s="913"/>
      <c r="O161" s="913"/>
      <c r="P161" s="913"/>
      <c r="Q161" s="484"/>
    </row>
    <row r="162" spans="1:17" s="95" customFormat="1" ht="15.75" hidden="1" customHeight="1" outlineLevel="1">
      <c r="A162" s="484"/>
      <c r="B162" s="916"/>
      <c r="C162" s="925"/>
      <c r="D162" s="921"/>
      <c r="E162" s="921"/>
      <c r="F162" s="923"/>
      <c r="G162" s="87"/>
      <c r="H162" s="395"/>
      <c r="I162" s="921"/>
      <c r="J162" s="914"/>
      <c r="K162" s="914"/>
      <c r="L162" s="914"/>
      <c r="M162" s="914"/>
      <c r="N162" s="914"/>
      <c r="O162" s="914"/>
      <c r="P162" s="914"/>
      <c r="Q162" s="484"/>
    </row>
    <row r="163" spans="1:17" s="95" customFormat="1" ht="15.75" hidden="1" customHeight="1" outlineLevel="1">
      <c r="A163" s="484"/>
      <c r="B163" s="917"/>
      <c r="C163" s="926"/>
      <c r="D163" s="922"/>
      <c r="E163" s="922"/>
      <c r="F163" s="924"/>
      <c r="G163" s="92"/>
      <c r="H163" s="396"/>
      <c r="I163" s="922"/>
      <c r="J163" s="915"/>
      <c r="K163" s="915"/>
      <c r="L163" s="915"/>
      <c r="M163" s="915"/>
      <c r="N163" s="915"/>
      <c r="O163" s="915"/>
      <c r="P163" s="915"/>
      <c r="Q163" s="484"/>
    </row>
    <row r="164" spans="1:17" s="95" customFormat="1" ht="15.75" hidden="1" customHeight="1" outlineLevel="1">
      <c r="A164" s="484"/>
      <c r="B164" s="916">
        <v>51</v>
      </c>
      <c r="C164" s="925"/>
      <c r="D164" s="921"/>
      <c r="E164" s="921" t="s">
        <v>19</v>
      </c>
      <c r="F164" s="923" t="str">
        <f>VLOOKUP(E164,$S$14:$T$18,2,0)</f>
        <v>-</v>
      </c>
      <c r="G164" s="84"/>
      <c r="H164" s="395"/>
      <c r="I164" s="921"/>
      <c r="J164" s="913">
        <f t="shared" ref="J164" si="50">SUM(K164:O166)</f>
        <v>0</v>
      </c>
      <c r="K164" s="913"/>
      <c r="L164" s="913"/>
      <c r="M164" s="913"/>
      <c r="N164" s="913"/>
      <c r="O164" s="913"/>
      <c r="P164" s="913"/>
      <c r="Q164" s="484"/>
    </row>
    <row r="165" spans="1:17" s="95" customFormat="1" ht="15.75" hidden="1" customHeight="1" outlineLevel="1">
      <c r="A165" s="484"/>
      <c r="B165" s="916"/>
      <c r="C165" s="925"/>
      <c r="D165" s="921"/>
      <c r="E165" s="921"/>
      <c r="F165" s="923"/>
      <c r="G165" s="87"/>
      <c r="H165" s="395"/>
      <c r="I165" s="921"/>
      <c r="J165" s="914"/>
      <c r="K165" s="914"/>
      <c r="L165" s="914"/>
      <c r="M165" s="914"/>
      <c r="N165" s="914"/>
      <c r="O165" s="914"/>
      <c r="P165" s="914"/>
      <c r="Q165" s="484"/>
    </row>
    <row r="166" spans="1:17" s="95" customFormat="1" ht="15.75" hidden="1" customHeight="1" outlineLevel="1">
      <c r="A166" s="484"/>
      <c r="B166" s="917"/>
      <c r="C166" s="926"/>
      <c r="D166" s="922"/>
      <c r="E166" s="922"/>
      <c r="F166" s="924"/>
      <c r="G166" s="92"/>
      <c r="H166" s="396"/>
      <c r="I166" s="922"/>
      <c r="J166" s="915"/>
      <c r="K166" s="915"/>
      <c r="L166" s="915"/>
      <c r="M166" s="915"/>
      <c r="N166" s="915"/>
      <c r="O166" s="915"/>
      <c r="P166" s="915"/>
      <c r="Q166" s="484"/>
    </row>
    <row r="167" spans="1:17" s="95" customFormat="1" ht="15.75" hidden="1" customHeight="1" outlineLevel="1">
      <c r="A167" s="484"/>
      <c r="B167" s="916">
        <v>52</v>
      </c>
      <c r="C167" s="925"/>
      <c r="D167" s="921"/>
      <c r="E167" s="921" t="s">
        <v>19</v>
      </c>
      <c r="F167" s="923" t="str">
        <f>VLOOKUP(E167,$S$14:$T$18,2,0)</f>
        <v>-</v>
      </c>
      <c r="G167" s="84"/>
      <c r="H167" s="395"/>
      <c r="I167" s="921"/>
      <c r="J167" s="913">
        <f t="shared" ref="J167" si="51">SUM(K167:O169)</f>
        <v>0</v>
      </c>
      <c r="K167" s="913"/>
      <c r="L167" s="913"/>
      <c r="M167" s="913"/>
      <c r="N167" s="913"/>
      <c r="O167" s="913"/>
      <c r="P167" s="913"/>
      <c r="Q167" s="484"/>
    </row>
    <row r="168" spans="1:17" s="95" customFormat="1" ht="15.75" hidden="1" customHeight="1" outlineLevel="1">
      <c r="A168" s="484"/>
      <c r="B168" s="916"/>
      <c r="C168" s="925"/>
      <c r="D168" s="921"/>
      <c r="E168" s="921"/>
      <c r="F168" s="923"/>
      <c r="G168" s="87"/>
      <c r="H168" s="395"/>
      <c r="I168" s="921"/>
      <c r="J168" s="914"/>
      <c r="K168" s="914"/>
      <c r="L168" s="914"/>
      <c r="M168" s="914"/>
      <c r="N168" s="914"/>
      <c r="O168" s="914"/>
      <c r="P168" s="914"/>
      <c r="Q168" s="484"/>
    </row>
    <row r="169" spans="1:17" s="95" customFormat="1" ht="15.75" hidden="1" customHeight="1" outlineLevel="1">
      <c r="A169" s="484"/>
      <c r="B169" s="917"/>
      <c r="C169" s="926"/>
      <c r="D169" s="922"/>
      <c r="E169" s="922"/>
      <c r="F169" s="924"/>
      <c r="G169" s="92"/>
      <c r="H169" s="396"/>
      <c r="I169" s="922"/>
      <c r="J169" s="915"/>
      <c r="K169" s="915"/>
      <c r="L169" s="915"/>
      <c r="M169" s="915"/>
      <c r="N169" s="915"/>
      <c r="O169" s="915"/>
      <c r="P169" s="915"/>
      <c r="Q169" s="484"/>
    </row>
    <row r="170" spans="1:17" s="95" customFormat="1" ht="15.75" hidden="1" customHeight="1" outlineLevel="1">
      <c r="A170" s="484"/>
      <c r="B170" s="916">
        <v>53</v>
      </c>
      <c r="C170" s="925"/>
      <c r="D170" s="921"/>
      <c r="E170" s="921" t="s">
        <v>19</v>
      </c>
      <c r="F170" s="923" t="str">
        <f>VLOOKUP(E170,$S$14:$T$18,2,0)</f>
        <v>-</v>
      </c>
      <c r="G170" s="84"/>
      <c r="H170" s="395"/>
      <c r="I170" s="921"/>
      <c r="J170" s="913">
        <f t="shared" ref="J170" si="52">SUM(K170:O172)</f>
        <v>0</v>
      </c>
      <c r="K170" s="913"/>
      <c r="L170" s="913"/>
      <c r="M170" s="913"/>
      <c r="N170" s="913"/>
      <c r="O170" s="913"/>
      <c r="P170" s="913"/>
      <c r="Q170" s="484"/>
    </row>
    <row r="171" spans="1:17" s="95" customFormat="1" ht="15.75" hidden="1" customHeight="1" outlineLevel="1">
      <c r="A171" s="484"/>
      <c r="B171" s="916"/>
      <c r="C171" s="925"/>
      <c r="D171" s="921"/>
      <c r="E171" s="921"/>
      <c r="F171" s="923"/>
      <c r="G171" s="87"/>
      <c r="H171" s="395"/>
      <c r="I171" s="921"/>
      <c r="J171" s="914"/>
      <c r="K171" s="914"/>
      <c r="L171" s="914"/>
      <c r="M171" s="914"/>
      <c r="N171" s="914"/>
      <c r="O171" s="914"/>
      <c r="P171" s="914"/>
      <c r="Q171" s="484"/>
    </row>
    <row r="172" spans="1:17" s="95" customFormat="1" ht="15.75" hidden="1" customHeight="1" outlineLevel="1">
      <c r="A172" s="484"/>
      <c r="B172" s="917"/>
      <c r="C172" s="926"/>
      <c r="D172" s="922"/>
      <c r="E172" s="922"/>
      <c r="F172" s="924"/>
      <c r="G172" s="92"/>
      <c r="H172" s="396"/>
      <c r="I172" s="922"/>
      <c r="J172" s="915"/>
      <c r="K172" s="915"/>
      <c r="L172" s="915"/>
      <c r="M172" s="915"/>
      <c r="N172" s="915"/>
      <c r="O172" s="915"/>
      <c r="P172" s="915"/>
      <c r="Q172" s="484"/>
    </row>
    <row r="173" spans="1:17" s="95" customFormat="1" ht="15.75" hidden="1" customHeight="1" outlineLevel="1">
      <c r="A173" s="484"/>
      <c r="B173" s="916">
        <v>54</v>
      </c>
      <c r="C173" s="925"/>
      <c r="D173" s="921"/>
      <c r="E173" s="921" t="s">
        <v>19</v>
      </c>
      <c r="F173" s="923" t="str">
        <f>VLOOKUP(E173,$S$14:$T$18,2,0)</f>
        <v>-</v>
      </c>
      <c r="G173" s="84"/>
      <c r="H173" s="395"/>
      <c r="I173" s="921"/>
      <c r="J173" s="913">
        <f t="shared" ref="J173" si="53">SUM(K173:O175)</f>
        <v>0</v>
      </c>
      <c r="K173" s="913"/>
      <c r="L173" s="913"/>
      <c r="M173" s="913"/>
      <c r="N173" s="913"/>
      <c r="O173" s="913"/>
      <c r="P173" s="913"/>
      <c r="Q173" s="484"/>
    </row>
    <row r="174" spans="1:17" s="95" customFormat="1" ht="15.75" hidden="1" customHeight="1" outlineLevel="1">
      <c r="A174" s="484"/>
      <c r="B174" s="916"/>
      <c r="C174" s="925"/>
      <c r="D174" s="921"/>
      <c r="E174" s="921"/>
      <c r="F174" s="923"/>
      <c r="G174" s="87"/>
      <c r="H174" s="395"/>
      <c r="I174" s="921"/>
      <c r="J174" s="914"/>
      <c r="K174" s="914"/>
      <c r="L174" s="914"/>
      <c r="M174" s="914"/>
      <c r="N174" s="914"/>
      <c r="O174" s="914"/>
      <c r="P174" s="914"/>
      <c r="Q174" s="484"/>
    </row>
    <row r="175" spans="1:17" s="95" customFormat="1" ht="15.75" hidden="1" customHeight="1" outlineLevel="1">
      <c r="A175" s="484"/>
      <c r="B175" s="917"/>
      <c r="C175" s="926"/>
      <c r="D175" s="922"/>
      <c r="E175" s="922"/>
      <c r="F175" s="924"/>
      <c r="G175" s="92"/>
      <c r="H175" s="396"/>
      <c r="I175" s="922"/>
      <c r="J175" s="915"/>
      <c r="K175" s="915"/>
      <c r="L175" s="915"/>
      <c r="M175" s="915"/>
      <c r="N175" s="915"/>
      <c r="O175" s="915"/>
      <c r="P175" s="915"/>
      <c r="Q175" s="484"/>
    </row>
    <row r="176" spans="1:17" s="95" customFormat="1" ht="15.75" hidden="1" customHeight="1" outlineLevel="1">
      <c r="A176" s="484"/>
      <c r="B176" s="916">
        <v>55</v>
      </c>
      <c r="C176" s="925"/>
      <c r="D176" s="921"/>
      <c r="E176" s="921" t="s">
        <v>19</v>
      </c>
      <c r="F176" s="923" t="str">
        <f>VLOOKUP(E176,$S$14:$T$18,2,0)</f>
        <v>-</v>
      </c>
      <c r="G176" s="84"/>
      <c r="H176" s="395"/>
      <c r="I176" s="921"/>
      <c r="J176" s="913">
        <f t="shared" ref="J176" si="54">SUM(K176:O178)</f>
        <v>0</v>
      </c>
      <c r="K176" s="913"/>
      <c r="L176" s="913"/>
      <c r="M176" s="913"/>
      <c r="N176" s="913"/>
      <c r="O176" s="913"/>
      <c r="P176" s="913"/>
      <c r="Q176" s="484"/>
    </row>
    <row r="177" spans="1:17" s="95" customFormat="1" ht="15.75" hidden="1" customHeight="1" outlineLevel="1">
      <c r="A177" s="484"/>
      <c r="B177" s="916"/>
      <c r="C177" s="925"/>
      <c r="D177" s="921"/>
      <c r="E177" s="921"/>
      <c r="F177" s="923"/>
      <c r="G177" s="87"/>
      <c r="H177" s="395"/>
      <c r="I177" s="921"/>
      <c r="J177" s="914"/>
      <c r="K177" s="914"/>
      <c r="L177" s="914"/>
      <c r="M177" s="914"/>
      <c r="N177" s="914"/>
      <c r="O177" s="914"/>
      <c r="P177" s="914"/>
      <c r="Q177" s="484"/>
    </row>
    <row r="178" spans="1:17" s="95" customFormat="1" ht="15.75" hidden="1" customHeight="1" outlineLevel="1">
      <c r="A178" s="484"/>
      <c r="B178" s="917"/>
      <c r="C178" s="926"/>
      <c r="D178" s="922"/>
      <c r="E178" s="922"/>
      <c r="F178" s="924"/>
      <c r="G178" s="92"/>
      <c r="H178" s="396"/>
      <c r="I178" s="922"/>
      <c r="J178" s="915"/>
      <c r="K178" s="915"/>
      <c r="L178" s="915"/>
      <c r="M178" s="915"/>
      <c r="N178" s="915"/>
      <c r="O178" s="915"/>
      <c r="P178" s="915"/>
      <c r="Q178" s="484"/>
    </row>
    <row r="179" spans="1:17" s="95" customFormat="1" ht="15.75" hidden="1" customHeight="1" outlineLevel="1">
      <c r="A179" s="484"/>
      <c r="B179" s="916">
        <v>56</v>
      </c>
      <c r="C179" s="925"/>
      <c r="D179" s="921"/>
      <c r="E179" s="921" t="s">
        <v>19</v>
      </c>
      <c r="F179" s="923" t="str">
        <f>VLOOKUP(E179,$S$14:$T$18,2,0)</f>
        <v>-</v>
      </c>
      <c r="G179" s="84"/>
      <c r="H179" s="395"/>
      <c r="I179" s="921"/>
      <c r="J179" s="913">
        <f t="shared" ref="J179" si="55">SUM(K179:O181)</f>
        <v>0</v>
      </c>
      <c r="K179" s="913"/>
      <c r="L179" s="913"/>
      <c r="M179" s="913"/>
      <c r="N179" s="913"/>
      <c r="O179" s="913"/>
      <c r="P179" s="913"/>
      <c r="Q179" s="484"/>
    </row>
    <row r="180" spans="1:17" s="95" customFormat="1" ht="15.75" hidden="1" customHeight="1" outlineLevel="1">
      <c r="A180" s="484"/>
      <c r="B180" s="916"/>
      <c r="C180" s="925"/>
      <c r="D180" s="921"/>
      <c r="E180" s="921"/>
      <c r="F180" s="923"/>
      <c r="G180" s="87"/>
      <c r="H180" s="395"/>
      <c r="I180" s="921"/>
      <c r="J180" s="914"/>
      <c r="K180" s="914"/>
      <c r="L180" s="914"/>
      <c r="M180" s="914"/>
      <c r="N180" s="914"/>
      <c r="O180" s="914"/>
      <c r="P180" s="914"/>
      <c r="Q180" s="484"/>
    </row>
    <row r="181" spans="1:17" s="95" customFormat="1" ht="15.75" hidden="1" customHeight="1" outlineLevel="1">
      <c r="A181" s="484"/>
      <c r="B181" s="917"/>
      <c r="C181" s="926"/>
      <c r="D181" s="922"/>
      <c r="E181" s="922"/>
      <c r="F181" s="924"/>
      <c r="G181" s="92"/>
      <c r="H181" s="396"/>
      <c r="I181" s="922"/>
      <c r="J181" s="915"/>
      <c r="K181" s="915"/>
      <c r="L181" s="915"/>
      <c r="M181" s="915"/>
      <c r="N181" s="915"/>
      <c r="O181" s="915"/>
      <c r="P181" s="915"/>
      <c r="Q181" s="484"/>
    </row>
    <row r="182" spans="1:17" s="95" customFormat="1" ht="15.75" hidden="1" customHeight="1" outlineLevel="1">
      <c r="A182" s="484"/>
      <c r="B182" s="916">
        <v>57</v>
      </c>
      <c r="C182" s="925"/>
      <c r="D182" s="921"/>
      <c r="E182" s="921" t="s">
        <v>19</v>
      </c>
      <c r="F182" s="923" t="str">
        <f>VLOOKUP(E182,$S$14:$T$18,2,0)</f>
        <v>-</v>
      </c>
      <c r="G182" s="84"/>
      <c r="H182" s="395"/>
      <c r="I182" s="921"/>
      <c r="J182" s="913">
        <f t="shared" ref="J182" si="56">SUM(K182:O184)</f>
        <v>0</v>
      </c>
      <c r="K182" s="913"/>
      <c r="L182" s="913"/>
      <c r="M182" s="913"/>
      <c r="N182" s="913"/>
      <c r="O182" s="913"/>
      <c r="P182" s="913"/>
      <c r="Q182" s="484"/>
    </row>
    <row r="183" spans="1:17" s="95" customFormat="1" ht="15.75" hidden="1" customHeight="1" outlineLevel="1">
      <c r="A183" s="484"/>
      <c r="B183" s="916"/>
      <c r="C183" s="925"/>
      <c r="D183" s="921"/>
      <c r="E183" s="921"/>
      <c r="F183" s="923"/>
      <c r="G183" s="87"/>
      <c r="H183" s="395"/>
      <c r="I183" s="921"/>
      <c r="J183" s="914"/>
      <c r="K183" s="914"/>
      <c r="L183" s="914"/>
      <c r="M183" s="914"/>
      <c r="N183" s="914"/>
      <c r="O183" s="914"/>
      <c r="P183" s="914"/>
      <c r="Q183" s="484"/>
    </row>
    <row r="184" spans="1:17" s="95" customFormat="1" ht="15.75" hidden="1" customHeight="1" outlineLevel="1">
      <c r="A184" s="484"/>
      <c r="B184" s="917"/>
      <c r="C184" s="926"/>
      <c r="D184" s="922"/>
      <c r="E184" s="922"/>
      <c r="F184" s="924"/>
      <c r="G184" s="92"/>
      <c r="H184" s="396"/>
      <c r="I184" s="922"/>
      <c r="J184" s="915"/>
      <c r="K184" s="915"/>
      <c r="L184" s="915"/>
      <c r="M184" s="915"/>
      <c r="N184" s="915"/>
      <c r="O184" s="915"/>
      <c r="P184" s="915"/>
      <c r="Q184" s="484"/>
    </row>
    <row r="185" spans="1:17" s="95" customFormat="1" ht="15.75" hidden="1" customHeight="1" outlineLevel="1">
      <c r="A185" s="484"/>
      <c r="B185" s="916">
        <v>58</v>
      </c>
      <c r="C185" s="925"/>
      <c r="D185" s="921"/>
      <c r="E185" s="921" t="s">
        <v>19</v>
      </c>
      <c r="F185" s="923" t="str">
        <f>VLOOKUP(E185,$S$14:$T$18,2,0)</f>
        <v>-</v>
      </c>
      <c r="G185" s="84"/>
      <c r="H185" s="395"/>
      <c r="I185" s="921"/>
      <c r="J185" s="913">
        <f t="shared" ref="J185" si="57">SUM(K185:O187)</f>
        <v>0</v>
      </c>
      <c r="K185" s="913"/>
      <c r="L185" s="913"/>
      <c r="M185" s="913"/>
      <c r="N185" s="913"/>
      <c r="O185" s="913"/>
      <c r="P185" s="913"/>
      <c r="Q185" s="484"/>
    </row>
    <row r="186" spans="1:17" s="95" customFormat="1" ht="15.75" hidden="1" customHeight="1" outlineLevel="1">
      <c r="A186" s="484"/>
      <c r="B186" s="916"/>
      <c r="C186" s="925"/>
      <c r="D186" s="921"/>
      <c r="E186" s="921"/>
      <c r="F186" s="923"/>
      <c r="G186" s="87"/>
      <c r="H186" s="395"/>
      <c r="I186" s="921"/>
      <c r="J186" s="914"/>
      <c r="K186" s="914"/>
      <c r="L186" s="914"/>
      <c r="M186" s="914"/>
      <c r="N186" s="914"/>
      <c r="O186" s="914"/>
      <c r="P186" s="914"/>
      <c r="Q186" s="484"/>
    </row>
    <row r="187" spans="1:17" s="95" customFormat="1" ht="15.75" hidden="1" customHeight="1" outlineLevel="1">
      <c r="A187" s="484"/>
      <c r="B187" s="917"/>
      <c r="C187" s="926"/>
      <c r="D187" s="922"/>
      <c r="E187" s="922"/>
      <c r="F187" s="924"/>
      <c r="G187" s="92"/>
      <c r="H187" s="396"/>
      <c r="I187" s="922"/>
      <c r="J187" s="915"/>
      <c r="K187" s="915"/>
      <c r="L187" s="915"/>
      <c r="M187" s="915"/>
      <c r="N187" s="915"/>
      <c r="O187" s="915"/>
      <c r="P187" s="915"/>
      <c r="Q187" s="484"/>
    </row>
    <row r="188" spans="1:17" s="95" customFormat="1" ht="15.75" hidden="1" customHeight="1" outlineLevel="1">
      <c r="A188" s="484"/>
      <c r="B188" s="916">
        <v>59</v>
      </c>
      <c r="C188" s="925"/>
      <c r="D188" s="921"/>
      <c r="E188" s="921" t="s">
        <v>19</v>
      </c>
      <c r="F188" s="923" t="str">
        <f>VLOOKUP(E188,$S$14:$T$18,2,0)</f>
        <v>-</v>
      </c>
      <c r="G188" s="84"/>
      <c r="H188" s="395"/>
      <c r="I188" s="921"/>
      <c r="J188" s="913">
        <f t="shared" ref="J188" si="58">SUM(K188:O190)</f>
        <v>0</v>
      </c>
      <c r="K188" s="913"/>
      <c r="L188" s="913"/>
      <c r="M188" s="913"/>
      <c r="N188" s="913"/>
      <c r="O188" s="913"/>
      <c r="P188" s="913"/>
      <c r="Q188" s="484"/>
    </row>
    <row r="189" spans="1:17" s="95" customFormat="1" ht="15.75" hidden="1" customHeight="1" outlineLevel="1">
      <c r="A189" s="484"/>
      <c r="B189" s="916"/>
      <c r="C189" s="925"/>
      <c r="D189" s="921"/>
      <c r="E189" s="921"/>
      <c r="F189" s="923"/>
      <c r="G189" s="87"/>
      <c r="H189" s="395"/>
      <c r="I189" s="921"/>
      <c r="J189" s="914"/>
      <c r="K189" s="914"/>
      <c r="L189" s="914"/>
      <c r="M189" s="914"/>
      <c r="N189" s="914"/>
      <c r="O189" s="914"/>
      <c r="P189" s="914"/>
      <c r="Q189" s="484"/>
    </row>
    <row r="190" spans="1:17" s="95" customFormat="1" ht="15.75" hidden="1" customHeight="1" outlineLevel="1">
      <c r="A190" s="484"/>
      <c r="B190" s="917"/>
      <c r="C190" s="926"/>
      <c r="D190" s="922"/>
      <c r="E190" s="922"/>
      <c r="F190" s="924"/>
      <c r="G190" s="92"/>
      <c r="H190" s="396"/>
      <c r="I190" s="922"/>
      <c r="J190" s="915"/>
      <c r="K190" s="915"/>
      <c r="L190" s="915"/>
      <c r="M190" s="915"/>
      <c r="N190" s="915"/>
      <c r="O190" s="915"/>
      <c r="P190" s="915"/>
      <c r="Q190" s="484"/>
    </row>
    <row r="191" spans="1:17" s="95" customFormat="1" ht="15.75" hidden="1" customHeight="1" outlineLevel="1">
      <c r="A191" s="484"/>
      <c r="B191" s="916">
        <v>60</v>
      </c>
      <c r="C191" s="925"/>
      <c r="D191" s="921"/>
      <c r="E191" s="921" t="s">
        <v>19</v>
      </c>
      <c r="F191" s="923" t="str">
        <f>VLOOKUP(E191,$S$14:$T$18,2,0)</f>
        <v>-</v>
      </c>
      <c r="G191" s="84"/>
      <c r="H191" s="395"/>
      <c r="I191" s="921"/>
      <c r="J191" s="913">
        <f t="shared" ref="J191" si="59">SUM(K191:O193)</f>
        <v>0</v>
      </c>
      <c r="K191" s="913"/>
      <c r="L191" s="913"/>
      <c r="M191" s="913"/>
      <c r="N191" s="913"/>
      <c r="O191" s="913"/>
      <c r="P191" s="913"/>
      <c r="Q191" s="484"/>
    </row>
    <row r="192" spans="1:17" s="95" customFormat="1" ht="15.75" hidden="1" customHeight="1" outlineLevel="1">
      <c r="A192" s="484"/>
      <c r="B192" s="916"/>
      <c r="C192" s="925"/>
      <c r="D192" s="921"/>
      <c r="E192" s="921"/>
      <c r="F192" s="923"/>
      <c r="G192" s="87"/>
      <c r="H192" s="395"/>
      <c r="I192" s="921"/>
      <c r="J192" s="914"/>
      <c r="K192" s="914"/>
      <c r="L192" s="914"/>
      <c r="M192" s="914"/>
      <c r="N192" s="914"/>
      <c r="O192" s="914"/>
      <c r="P192" s="914"/>
      <c r="Q192" s="484"/>
    </row>
    <row r="193" spans="1:17" s="95" customFormat="1" ht="15.75" hidden="1" customHeight="1" outlineLevel="1">
      <c r="A193" s="484"/>
      <c r="B193" s="917"/>
      <c r="C193" s="926"/>
      <c r="D193" s="922"/>
      <c r="E193" s="922"/>
      <c r="F193" s="924"/>
      <c r="G193" s="92"/>
      <c r="H193" s="396"/>
      <c r="I193" s="922"/>
      <c r="J193" s="915"/>
      <c r="K193" s="915"/>
      <c r="L193" s="915"/>
      <c r="M193" s="915"/>
      <c r="N193" s="915"/>
      <c r="O193" s="915"/>
      <c r="P193" s="915"/>
      <c r="Q193" s="484"/>
    </row>
    <row r="194" spans="1:17" s="95" customFormat="1" ht="15.75" hidden="1" customHeight="1" outlineLevel="1">
      <c r="A194" s="484"/>
      <c r="B194" s="916">
        <v>61</v>
      </c>
      <c r="C194" s="925"/>
      <c r="D194" s="921"/>
      <c r="E194" s="921" t="s">
        <v>19</v>
      </c>
      <c r="F194" s="923" t="str">
        <f>VLOOKUP(E194,$S$14:$T$18,2,0)</f>
        <v>-</v>
      </c>
      <c r="G194" s="84"/>
      <c r="H194" s="395"/>
      <c r="I194" s="921"/>
      <c r="J194" s="913">
        <f t="shared" ref="J194" si="60">SUM(K194:O196)</f>
        <v>0</v>
      </c>
      <c r="K194" s="913"/>
      <c r="L194" s="913"/>
      <c r="M194" s="913"/>
      <c r="N194" s="913"/>
      <c r="O194" s="913"/>
      <c r="P194" s="913"/>
      <c r="Q194" s="484"/>
    </row>
    <row r="195" spans="1:17" s="95" customFormat="1" ht="15.75" hidden="1" customHeight="1" outlineLevel="1">
      <c r="A195" s="484"/>
      <c r="B195" s="916"/>
      <c r="C195" s="925"/>
      <c r="D195" s="921"/>
      <c r="E195" s="921"/>
      <c r="F195" s="923"/>
      <c r="G195" s="87"/>
      <c r="H195" s="395"/>
      <c r="I195" s="921"/>
      <c r="J195" s="914"/>
      <c r="K195" s="914"/>
      <c r="L195" s="914"/>
      <c r="M195" s="914"/>
      <c r="N195" s="914"/>
      <c r="O195" s="914"/>
      <c r="P195" s="914"/>
      <c r="Q195" s="484"/>
    </row>
    <row r="196" spans="1:17" s="95" customFormat="1" ht="15.75" hidden="1" customHeight="1" outlineLevel="1">
      <c r="A196" s="484"/>
      <c r="B196" s="917"/>
      <c r="C196" s="926"/>
      <c r="D196" s="922"/>
      <c r="E196" s="922"/>
      <c r="F196" s="924"/>
      <c r="G196" s="92"/>
      <c r="H196" s="396"/>
      <c r="I196" s="922"/>
      <c r="J196" s="915"/>
      <c r="K196" s="915"/>
      <c r="L196" s="915"/>
      <c r="M196" s="915"/>
      <c r="N196" s="915"/>
      <c r="O196" s="915"/>
      <c r="P196" s="915"/>
      <c r="Q196" s="484"/>
    </row>
    <row r="197" spans="1:17" s="95" customFormat="1" ht="15.75" hidden="1" customHeight="1" outlineLevel="1">
      <c r="A197" s="484"/>
      <c r="B197" s="916">
        <v>62</v>
      </c>
      <c r="C197" s="925"/>
      <c r="D197" s="921"/>
      <c r="E197" s="921" t="s">
        <v>19</v>
      </c>
      <c r="F197" s="923" t="str">
        <f>VLOOKUP(E197,$S$14:$T$18,2,0)</f>
        <v>-</v>
      </c>
      <c r="G197" s="84"/>
      <c r="H197" s="395"/>
      <c r="I197" s="921"/>
      <c r="J197" s="913">
        <f t="shared" ref="J197" si="61">SUM(K197:O199)</f>
        <v>0</v>
      </c>
      <c r="K197" s="913"/>
      <c r="L197" s="913"/>
      <c r="M197" s="913"/>
      <c r="N197" s="913"/>
      <c r="O197" s="913"/>
      <c r="P197" s="913"/>
      <c r="Q197" s="484"/>
    </row>
    <row r="198" spans="1:17" s="95" customFormat="1" ht="15.75" hidden="1" customHeight="1" outlineLevel="1">
      <c r="A198" s="484"/>
      <c r="B198" s="916"/>
      <c r="C198" s="925"/>
      <c r="D198" s="921"/>
      <c r="E198" s="921"/>
      <c r="F198" s="923"/>
      <c r="G198" s="87"/>
      <c r="H198" s="395"/>
      <c r="I198" s="921"/>
      <c r="J198" s="914"/>
      <c r="K198" s="914"/>
      <c r="L198" s="914"/>
      <c r="M198" s="914"/>
      <c r="N198" s="914"/>
      <c r="O198" s="914"/>
      <c r="P198" s="914"/>
      <c r="Q198" s="484"/>
    </row>
    <row r="199" spans="1:17" s="95" customFormat="1" ht="15.75" hidden="1" customHeight="1" outlineLevel="1">
      <c r="A199" s="484"/>
      <c r="B199" s="917"/>
      <c r="C199" s="926"/>
      <c r="D199" s="922"/>
      <c r="E199" s="922"/>
      <c r="F199" s="924"/>
      <c r="G199" s="92"/>
      <c r="H199" s="396"/>
      <c r="I199" s="922"/>
      <c r="J199" s="915"/>
      <c r="K199" s="915"/>
      <c r="L199" s="915"/>
      <c r="M199" s="915"/>
      <c r="N199" s="915"/>
      <c r="O199" s="915"/>
      <c r="P199" s="915"/>
      <c r="Q199" s="484"/>
    </row>
    <row r="200" spans="1:17" s="95" customFormat="1" ht="15.75" hidden="1" customHeight="1" outlineLevel="1">
      <c r="A200" s="484"/>
      <c r="B200" s="916">
        <v>63</v>
      </c>
      <c r="C200" s="925"/>
      <c r="D200" s="921"/>
      <c r="E200" s="921" t="s">
        <v>19</v>
      </c>
      <c r="F200" s="923" t="str">
        <f>VLOOKUP(E200,$S$14:$T$18,2,0)</f>
        <v>-</v>
      </c>
      <c r="G200" s="84"/>
      <c r="H200" s="395"/>
      <c r="I200" s="921"/>
      <c r="J200" s="913">
        <f t="shared" ref="J200" si="62">SUM(K200:O202)</f>
        <v>0</v>
      </c>
      <c r="K200" s="913"/>
      <c r="L200" s="913"/>
      <c r="M200" s="913"/>
      <c r="N200" s="913"/>
      <c r="O200" s="913"/>
      <c r="P200" s="913"/>
      <c r="Q200" s="484"/>
    </row>
    <row r="201" spans="1:17" s="95" customFormat="1" ht="15.75" hidden="1" customHeight="1" outlineLevel="1">
      <c r="A201" s="484"/>
      <c r="B201" s="916"/>
      <c r="C201" s="925"/>
      <c r="D201" s="921"/>
      <c r="E201" s="921"/>
      <c r="F201" s="923"/>
      <c r="G201" s="87"/>
      <c r="H201" s="395"/>
      <c r="I201" s="921"/>
      <c r="J201" s="914"/>
      <c r="K201" s="914"/>
      <c r="L201" s="914"/>
      <c r="M201" s="914"/>
      <c r="N201" s="914"/>
      <c r="O201" s="914"/>
      <c r="P201" s="914"/>
      <c r="Q201" s="484"/>
    </row>
    <row r="202" spans="1:17" s="95" customFormat="1" ht="15.75" hidden="1" customHeight="1" outlineLevel="1">
      <c r="A202" s="484"/>
      <c r="B202" s="917"/>
      <c r="C202" s="926"/>
      <c r="D202" s="922"/>
      <c r="E202" s="922"/>
      <c r="F202" s="924"/>
      <c r="G202" s="92"/>
      <c r="H202" s="396"/>
      <c r="I202" s="922"/>
      <c r="J202" s="915"/>
      <c r="K202" s="915"/>
      <c r="L202" s="915"/>
      <c r="M202" s="915"/>
      <c r="N202" s="915"/>
      <c r="O202" s="915"/>
      <c r="P202" s="915"/>
      <c r="Q202" s="484"/>
    </row>
    <row r="203" spans="1:17" s="95" customFormat="1" ht="15.75" hidden="1" customHeight="1" outlineLevel="1">
      <c r="A203" s="484"/>
      <c r="B203" s="916">
        <v>64</v>
      </c>
      <c r="C203" s="925"/>
      <c r="D203" s="921"/>
      <c r="E203" s="921" t="s">
        <v>19</v>
      </c>
      <c r="F203" s="923" t="str">
        <f>VLOOKUP(E203,$S$14:$T$18,2,0)</f>
        <v>-</v>
      </c>
      <c r="G203" s="84"/>
      <c r="H203" s="395"/>
      <c r="I203" s="921"/>
      <c r="J203" s="913">
        <f t="shared" ref="J203" si="63">SUM(K203:O205)</f>
        <v>0</v>
      </c>
      <c r="K203" s="913"/>
      <c r="L203" s="913"/>
      <c r="M203" s="913"/>
      <c r="N203" s="913"/>
      <c r="O203" s="913"/>
      <c r="P203" s="913"/>
      <c r="Q203" s="484"/>
    </row>
    <row r="204" spans="1:17" s="95" customFormat="1" ht="15.75" hidden="1" customHeight="1" outlineLevel="1">
      <c r="A204" s="484"/>
      <c r="B204" s="916"/>
      <c r="C204" s="925"/>
      <c r="D204" s="921"/>
      <c r="E204" s="921"/>
      <c r="F204" s="923"/>
      <c r="G204" s="87"/>
      <c r="H204" s="395"/>
      <c r="I204" s="921"/>
      <c r="J204" s="914"/>
      <c r="K204" s="914"/>
      <c r="L204" s="914"/>
      <c r="M204" s="914"/>
      <c r="N204" s="914"/>
      <c r="O204" s="914"/>
      <c r="P204" s="914"/>
      <c r="Q204" s="484"/>
    </row>
    <row r="205" spans="1:17" s="95" customFormat="1" ht="15.75" hidden="1" customHeight="1" outlineLevel="1">
      <c r="A205" s="484"/>
      <c r="B205" s="917"/>
      <c r="C205" s="926"/>
      <c r="D205" s="922"/>
      <c r="E205" s="922"/>
      <c r="F205" s="924"/>
      <c r="G205" s="92"/>
      <c r="H205" s="396"/>
      <c r="I205" s="922"/>
      <c r="J205" s="915"/>
      <c r="K205" s="915"/>
      <c r="L205" s="915"/>
      <c r="M205" s="915"/>
      <c r="N205" s="915"/>
      <c r="O205" s="915"/>
      <c r="P205" s="915"/>
      <c r="Q205" s="484"/>
    </row>
    <row r="206" spans="1:17" s="95" customFormat="1" ht="15.75" hidden="1" customHeight="1" outlineLevel="1">
      <c r="A206" s="484"/>
      <c r="B206" s="916">
        <v>65</v>
      </c>
      <c r="C206" s="925"/>
      <c r="D206" s="921"/>
      <c r="E206" s="921" t="s">
        <v>19</v>
      </c>
      <c r="F206" s="923" t="str">
        <f>VLOOKUP(E206,$S$14:$T$18,2,0)</f>
        <v>-</v>
      </c>
      <c r="G206" s="84"/>
      <c r="H206" s="395"/>
      <c r="I206" s="921"/>
      <c r="J206" s="913">
        <f t="shared" ref="J206" si="64">SUM(K206:O208)</f>
        <v>0</v>
      </c>
      <c r="K206" s="913"/>
      <c r="L206" s="913"/>
      <c r="M206" s="913"/>
      <c r="N206" s="913"/>
      <c r="O206" s="913"/>
      <c r="P206" s="913"/>
      <c r="Q206" s="484"/>
    </row>
    <row r="207" spans="1:17" s="95" customFormat="1" ht="15.75" hidden="1" customHeight="1" outlineLevel="1">
      <c r="A207" s="484"/>
      <c r="B207" s="916"/>
      <c r="C207" s="925"/>
      <c r="D207" s="921"/>
      <c r="E207" s="921"/>
      <c r="F207" s="923"/>
      <c r="G207" s="87"/>
      <c r="H207" s="395"/>
      <c r="I207" s="921"/>
      <c r="J207" s="914"/>
      <c r="K207" s="914"/>
      <c r="L207" s="914"/>
      <c r="M207" s="914"/>
      <c r="N207" s="914"/>
      <c r="O207" s="914"/>
      <c r="P207" s="914"/>
      <c r="Q207" s="484"/>
    </row>
    <row r="208" spans="1:17" s="95" customFormat="1" ht="15.75" hidden="1" customHeight="1" outlineLevel="1">
      <c r="A208" s="484"/>
      <c r="B208" s="917"/>
      <c r="C208" s="926"/>
      <c r="D208" s="922"/>
      <c r="E208" s="922"/>
      <c r="F208" s="924"/>
      <c r="G208" s="92"/>
      <c r="H208" s="396"/>
      <c r="I208" s="922"/>
      <c r="J208" s="915"/>
      <c r="K208" s="915"/>
      <c r="L208" s="915"/>
      <c r="M208" s="915"/>
      <c r="N208" s="915"/>
      <c r="O208" s="915"/>
      <c r="P208" s="915"/>
      <c r="Q208" s="484"/>
    </row>
    <row r="209" spans="1:17" s="95" customFormat="1" ht="15.75" hidden="1" customHeight="1" outlineLevel="1">
      <c r="A209" s="484"/>
      <c r="B209" s="916">
        <v>66</v>
      </c>
      <c r="C209" s="925"/>
      <c r="D209" s="921"/>
      <c r="E209" s="921" t="s">
        <v>19</v>
      </c>
      <c r="F209" s="923" t="str">
        <f>VLOOKUP(E209,$S$14:$T$18,2,0)</f>
        <v>-</v>
      </c>
      <c r="G209" s="84"/>
      <c r="H209" s="395"/>
      <c r="I209" s="921"/>
      <c r="J209" s="913">
        <f t="shared" ref="J209" si="65">SUM(K209:O211)</f>
        <v>0</v>
      </c>
      <c r="K209" s="913"/>
      <c r="L209" s="913"/>
      <c r="M209" s="913"/>
      <c r="N209" s="913"/>
      <c r="O209" s="913"/>
      <c r="P209" s="913"/>
      <c r="Q209" s="484"/>
    </row>
    <row r="210" spans="1:17" s="95" customFormat="1" ht="15.75" hidden="1" customHeight="1" outlineLevel="1">
      <c r="A210" s="484"/>
      <c r="B210" s="916"/>
      <c r="C210" s="925"/>
      <c r="D210" s="921"/>
      <c r="E210" s="921"/>
      <c r="F210" s="923"/>
      <c r="G210" s="87"/>
      <c r="H210" s="395"/>
      <c r="I210" s="921"/>
      <c r="J210" s="914"/>
      <c r="K210" s="914"/>
      <c r="L210" s="914"/>
      <c r="M210" s="914"/>
      <c r="N210" s="914"/>
      <c r="O210" s="914"/>
      <c r="P210" s="914"/>
      <c r="Q210" s="484"/>
    </row>
    <row r="211" spans="1:17" s="95" customFormat="1" ht="15.75" hidden="1" customHeight="1" outlineLevel="1">
      <c r="A211" s="484"/>
      <c r="B211" s="917"/>
      <c r="C211" s="926"/>
      <c r="D211" s="922"/>
      <c r="E211" s="922"/>
      <c r="F211" s="924"/>
      <c r="G211" s="92"/>
      <c r="H211" s="396"/>
      <c r="I211" s="922"/>
      <c r="J211" s="915"/>
      <c r="K211" s="915"/>
      <c r="L211" s="915"/>
      <c r="M211" s="915"/>
      <c r="N211" s="915"/>
      <c r="O211" s="915"/>
      <c r="P211" s="915"/>
      <c r="Q211" s="484"/>
    </row>
    <row r="212" spans="1:17" s="95" customFormat="1" ht="15.75" hidden="1" customHeight="1" outlineLevel="1">
      <c r="A212" s="484"/>
      <c r="B212" s="916">
        <v>67</v>
      </c>
      <c r="C212" s="925"/>
      <c r="D212" s="921"/>
      <c r="E212" s="921" t="s">
        <v>19</v>
      </c>
      <c r="F212" s="923" t="str">
        <f>VLOOKUP(E212,$S$14:$T$18,2,0)</f>
        <v>-</v>
      </c>
      <c r="G212" s="84"/>
      <c r="H212" s="395"/>
      <c r="I212" s="921"/>
      <c r="J212" s="913">
        <f t="shared" ref="J212" si="66">SUM(K212:O214)</f>
        <v>0</v>
      </c>
      <c r="K212" s="913"/>
      <c r="L212" s="913"/>
      <c r="M212" s="913"/>
      <c r="N212" s="913"/>
      <c r="O212" s="913"/>
      <c r="P212" s="913"/>
      <c r="Q212" s="484"/>
    </row>
    <row r="213" spans="1:17" s="95" customFormat="1" ht="15.75" hidden="1" customHeight="1" outlineLevel="1">
      <c r="A213" s="484"/>
      <c r="B213" s="916"/>
      <c r="C213" s="925"/>
      <c r="D213" s="921"/>
      <c r="E213" s="921"/>
      <c r="F213" s="923"/>
      <c r="G213" s="87"/>
      <c r="H213" s="395"/>
      <c r="I213" s="921"/>
      <c r="J213" s="914"/>
      <c r="K213" s="914"/>
      <c r="L213" s="914"/>
      <c r="M213" s="914"/>
      <c r="N213" s="914"/>
      <c r="O213" s="914"/>
      <c r="P213" s="914"/>
      <c r="Q213" s="484"/>
    </row>
    <row r="214" spans="1:17" s="95" customFormat="1" ht="15.75" hidden="1" customHeight="1" outlineLevel="1">
      <c r="A214" s="484"/>
      <c r="B214" s="917"/>
      <c r="C214" s="926"/>
      <c r="D214" s="922"/>
      <c r="E214" s="922"/>
      <c r="F214" s="924"/>
      <c r="G214" s="92"/>
      <c r="H214" s="396"/>
      <c r="I214" s="922"/>
      <c r="J214" s="915"/>
      <c r="K214" s="915"/>
      <c r="L214" s="915"/>
      <c r="M214" s="915"/>
      <c r="N214" s="915"/>
      <c r="O214" s="915"/>
      <c r="P214" s="915"/>
      <c r="Q214" s="484"/>
    </row>
    <row r="215" spans="1:17" s="95" customFormat="1" ht="15.75" hidden="1" customHeight="1" outlineLevel="1">
      <c r="A215" s="484"/>
      <c r="B215" s="916">
        <v>68</v>
      </c>
      <c r="C215" s="925"/>
      <c r="D215" s="921"/>
      <c r="E215" s="921" t="s">
        <v>19</v>
      </c>
      <c r="F215" s="923" t="str">
        <f>VLOOKUP(E215,$S$14:$T$18,2,0)</f>
        <v>-</v>
      </c>
      <c r="G215" s="84"/>
      <c r="H215" s="395"/>
      <c r="I215" s="921"/>
      <c r="J215" s="913">
        <f t="shared" ref="J215" si="67">SUM(K215:O217)</f>
        <v>0</v>
      </c>
      <c r="K215" s="913"/>
      <c r="L215" s="913"/>
      <c r="M215" s="913"/>
      <c r="N215" s="913"/>
      <c r="O215" s="913"/>
      <c r="P215" s="913"/>
      <c r="Q215" s="484"/>
    </row>
    <row r="216" spans="1:17" s="95" customFormat="1" ht="15.75" hidden="1" customHeight="1" outlineLevel="1">
      <c r="A216" s="484"/>
      <c r="B216" s="916"/>
      <c r="C216" s="925"/>
      <c r="D216" s="921"/>
      <c r="E216" s="921"/>
      <c r="F216" s="923"/>
      <c r="G216" s="87"/>
      <c r="H216" s="395"/>
      <c r="I216" s="921"/>
      <c r="J216" s="914"/>
      <c r="K216" s="914"/>
      <c r="L216" s="914"/>
      <c r="M216" s="914"/>
      <c r="N216" s="914"/>
      <c r="O216" s="914"/>
      <c r="P216" s="914"/>
      <c r="Q216" s="484"/>
    </row>
    <row r="217" spans="1:17" s="95" customFormat="1" ht="15.75" hidden="1" customHeight="1" outlineLevel="1">
      <c r="A217" s="484"/>
      <c r="B217" s="917"/>
      <c r="C217" s="926"/>
      <c r="D217" s="922"/>
      <c r="E217" s="922"/>
      <c r="F217" s="924"/>
      <c r="G217" s="92"/>
      <c r="H217" s="396"/>
      <c r="I217" s="922"/>
      <c r="J217" s="915"/>
      <c r="K217" s="915"/>
      <c r="L217" s="915"/>
      <c r="M217" s="915"/>
      <c r="N217" s="915"/>
      <c r="O217" s="915"/>
      <c r="P217" s="915"/>
      <c r="Q217" s="484"/>
    </row>
    <row r="218" spans="1:17" s="95" customFormat="1" ht="15.75" hidden="1" customHeight="1" outlineLevel="1">
      <c r="A218" s="484"/>
      <c r="B218" s="916">
        <v>69</v>
      </c>
      <c r="C218" s="925"/>
      <c r="D218" s="921"/>
      <c r="E218" s="921" t="s">
        <v>19</v>
      </c>
      <c r="F218" s="923" t="str">
        <f>VLOOKUP(E218,$S$14:$T$18,2,0)</f>
        <v>-</v>
      </c>
      <c r="G218" s="84"/>
      <c r="H218" s="395"/>
      <c r="I218" s="921"/>
      <c r="J218" s="913">
        <f t="shared" ref="J218" si="68">SUM(K218:O220)</f>
        <v>0</v>
      </c>
      <c r="K218" s="913"/>
      <c r="L218" s="913"/>
      <c r="M218" s="913"/>
      <c r="N218" s="913"/>
      <c r="O218" s="913"/>
      <c r="P218" s="913"/>
      <c r="Q218" s="484"/>
    </row>
    <row r="219" spans="1:17" s="95" customFormat="1" ht="15.75" hidden="1" customHeight="1" outlineLevel="1">
      <c r="A219" s="484"/>
      <c r="B219" s="916"/>
      <c r="C219" s="925"/>
      <c r="D219" s="921"/>
      <c r="E219" s="921"/>
      <c r="F219" s="923"/>
      <c r="G219" s="87"/>
      <c r="H219" s="395"/>
      <c r="I219" s="921"/>
      <c r="J219" s="914"/>
      <c r="K219" s="914"/>
      <c r="L219" s="914"/>
      <c r="M219" s="914"/>
      <c r="N219" s="914"/>
      <c r="O219" s="914"/>
      <c r="P219" s="914"/>
      <c r="Q219" s="484"/>
    </row>
    <row r="220" spans="1:17" s="95" customFormat="1" ht="15.75" hidden="1" customHeight="1" outlineLevel="1">
      <c r="A220" s="484"/>
      <c r="B220" s="917"/>
      <c r="C220" s="926"/>
      <c r="D220" s="922"/>
      <c r="E220" s="922"/>
      <c r="F220" s="924"/>
      <c r="G220" s="92"/>
      <c r="H220" s="396"/>
      <c r="I220" s="922"/>
      <c r="J220" s="915"/>
      <c r="K220" s="915"/>
      <c r="L220" s="915"/>
      <c r="M220" s="915"/>
      <c r="N220" s="915"/>
      <c r="O220" s="915"/>
      <c r="P220" s="915"/>
      <c r="Q220" s="484"/>
    </row>
    <row r="221" spans="1:17" s="95" customFormat="1" ht="15.75" hidden="1" customHeight="1" outlineLevel="1">
      <c r="A221" s="484"/>
      <c r="B221" s="916">
        <v>70</v>
      </c>
      <c r="C221" s="925"/>
      <c r="D221" s="921"/>
      <c r="E221" s="921" t="s">
        <v>19</v>
      </c>
      <c r="F221" s="923" t="str">
        <f>VLOOKUP(E221,$S$14:$T$18,2,0)</f>
        <v>-</v>
      </c>
      <c r="G221" s="84"/>
      <c r="H221" s="395"/>
      <c r="I221" s="921"/>
      <c r="J221" s="913">
        <f t="shared" ref="J221" si="69">SUM(K221:O223)</f>
        <v>0</v>
      </c>
      <c r="K221" s="913"/>
      <c r="L221" s="913"/>
      <c r="M221" s="913"/>
      <c r="N221" s="913"/>
      <c r="O221" s="913"/>
      <c r="P221" s="913"/>
      <c r="Q221" s="484"/>
    </row>
    <row r="222" spans="1:17" s="95" customFormat="1" ht="15.75" hidden="1" customHeight="1" outlineLevel="1">
      <c r="A222" s="484"/>
      <c r="B222" s="916"/>
      <c r="C222" s="925"/>
      <c r="D222" s="921"/>
      <c r="E222" s="921"/>
      <c r="F222" s="923"/>
      <c r="G222" s="87"/>
      <c r="H222" s="395"/>
      <c r="I222" s="921"/>
      <c r="J222" s="914"/>
      <c r="K222" s="914"/>
      <c r="L222" s="914"/>
      <c r="M222" s="914"/>
      <c r="N222" s="914"/>
      <c r="O222" s="914"/>
      <c r="P222" s="914"/>
      <c r="Q222" s="484"/>
    </row>
    <row r="223" spans="1:17" s="95" customFormat="1" ht="15.75" hidden="1" customHeight="1" outlineLevel="1">
      <c r="A223" s="484"/>
      <c r="B223" s="917"/>
      <c r="C223" s="926"/>
      <c r="D223" s="922"/>
      <c r="E223" s="922"/>
      <c r="F223" s="924"/>
      <c r="G223" s="92"/>
      <c r="H223" s="396"/>
      <c r="I223" s="922"/>
      <c r="J223" s="915"/>
      <c r="K223" s="915"/>
      <c r="L223" s="915"/>
      <c r="M223" s="915"/>
      <c r="N223" s="915"/>
      <c r="O223" s="915"/>
      <c r="P223" s="915"/>
      <c r="Q223" s="484"/>
    </row>
    <row r="224" spans="1:17" s="95" customFormat="1" ht="15.75" hidden="1" customHeight="1" outlineLevel="1">
      <c r="A224" s="484"/>
      <c r="B224" s="916">
        <v>71</v>
      </c>
      <c r="C224" s="925"/>
      <c r="D224" s="921"/>
      <c r="E224" s="921" t="s">
        <v>19</v>
      </c>
      <c r="F224" s="923" t="str">
        <f>VLOOKUP(E224,$S$14:$T$18,2,0)</f>
        <v>-</v>
      </c>
      <c r="G224" s="84"/>
      <c r="H224" s="395"/>
      <c r="I224" s="921"/>
      <c r="J224" s="913">
        <f t="shared" ref="J224" si="70">SUM(K224:O226)</f>
        <v>0</v>
      </c>
      <c r="K224" s="913"/>
      <c r="L224" s="913"/>
      <c r="M224" s="913"/>
      <c r="N224" s="913"/>
      <c r="O224" s="913"/>
      <c r="P224" s="913"/>
      <c r="Q224" s="484"/>
    </row>
    <row r="225" spans="1:17" s="95" customFormat="1" ht="15.75" hidden="1" customHeight="1" outlineLevel="1">
      <c r="A225" s="484"/>
      <c r="B225" s="916"/>
      <c r="C225" s="925"/>
      <c r="D225" s="921"/>
      <c r="E225" s="921"/>
      <c r="F225" s="923"/>
      <c r="G225" s="87"/>
      <c r="H225" s="395"/>
      <c r="I225" s="921"/>
      <c r="J225" s="914"/>
      <c r="K225" s="914"/>
      <c r="L225" s="914"/>
      <c r="M225" s="914"/>
      <c r="N225" s="914"/>
      <c r="O225" s="914"/>
      <c r="P225" s="914"/>
      <c r="Q225" s="484"/>
    </row>
    <row r="226" spans="1:17" s="95" customFormat="1" ht="15.75" hidden="1" customHeight="1" outlineLevel="1">
      <c r="A226" s="484"/>
      <c r="B226" s="917"/>
      <c r="C226" s="926"/>
      <c r="D226" s="922"/>
      <c r="E226" s="922"/>
      <c r="F226" s="924"/>
      <c r="G226" s="92"/>
      <c r="H226" s="396"/>
      <c r="I226" s="922"/>
      <c r="J226" s="915"/>
      <c r="K226" s="915"/>
      <c r="L226" s="915"/>
      <c r="M226" s="915"/>
      <c r="N226" s="915"/>
      <c r="O226" s="915"/>
      <c r="P226" s="915"/>
      <c r="Q226" s="484"/>
    </row>
    <row r="227" spans="1:17" s="95" customFormat="1" ht="15.75" hidden="1" customHeight="1" outlineLevel="1">
      <c r="A227" s="484"/>
      <c r="B227" s="916">
        <v>72</v>
      </c>
      <c r="C227" s="925"/>
      <c r="D227" s="921"/>
      <c r="E227" s="921" t="s">
        <v>19</v>
      </c>
      <c r="F227" s="923" t="str">
        <f>VLOOKUP(E227,$S$14:$T$18,2,0)</f>
        <v>-</v>
      </c>
      <c r="G227" s="84"/>
      <c r="H227" s="395"/>
      <c r="I227" s="921"/>
      <c r="J227" s="913">
        <f t="shared" ref="J227" si="71">SUM(K227:O229)</f>
        <v>0</v>
      </c>
      <c r="K227" s="913"/>
      <c r="L227" s="913"/>
      <c r="M227" s="913"/>
      <c r="N227" s="913"/>
      <c r="O227" s="913"/>
      <c r="P227" s="913"/>
      <c r="Q227" s="484"/>
    </row>
    <row r="228" spans="1:17" s="95" customFormat="1" ht="15.75" hidden="1" customHeight="1" outlineLevel="1">
      <c r="A228" s="484"/>
      <c r="B228" s="916"/>
      <c r="C228" s="925"/>
      <c r="D228" s="921"/>
      <c r="E228" s="921"/>
      <c r="F228" s="923"/>
      <c r="G228" s="87"/>
      <c r="H228" s="395"/>
      <c r="I228" s="921"/>
      <c r="J228" s="914"/>
      <c r="K228" s="914"/>
      <c r="L228" s="914"/>
      <c r="M228" s="914"/>
      <c r="N228" s="914"/>
      <c r="O228" s="914"/>
      <c r="P228" s="914"/>
      <c r="Q228" s="484"/>
    </row>
    <row r="229" spans="1:17" s="95" customFormat="1" ht="15.75" hidden="1" customHeight="1" outlineLevel="1">
      <c r="A229" s="484"/>
      <c r="B229" s="917"/>
      <c r="C229" s="926"/>
      <c r="D229" s="922"/>
      <c r="E229" s="922"/>
      <c r="F229" s="924"/>
      <c r="G229" s="92"/>
      <c r="H229" s="396"/>
      <c r="I229" s="922"/>
      <c r="J229" s="915"/>
      <c r="K229" s="915"/>
      <c r="L229" s="915"/>
      <c r="M229" s="915"/>
      <c r="N229" s="915"/>
      <c r="O229" s="915"/>
      <c r="P229" s="915"/>
      <c r="Q229" s="484"/>
    </row>
    <row r="230" spans="1:17" s="95" customFormat="1" ht="15.75" hidden="1" customHeight="1" outlineLevel="1">
      <c r="A230" s="484"/>
      <c r="B230" s="916">
        <v>73</v>
      </c>
      <c r="C230" s="925"/>
      <c r="D230" s="921"/>
      <c r="E230" s="921" t="s">
        <v>19</v>
      </c>
      <c r="F230" s="923" t="str">
        <f>VLOOKUP(E230,$S$14:$T$18,2,0)</f>
        <v>-</v>
      </c>
      <c r="G230" s="84"/>
      <c r="H230" s="395"/>
      <c r="I230" s="921"/>
      <c r="J230" s="913">
        <f t="shared" ref="J230" si="72">SUM(K230:O232)</f>
        <v>0</v>
      </c>
      <c r="K230" s="913"/>
      <c r="L230" s="913"/>
      <c r="M230" s="913"/>
      <c r="N230" s="913"/>
      <c r="O230" s="913"/>
      <c r="P230" s="913"/>
      <c r="Q230" s="484"/>
    </row>
    <row r="231" spans="1:17" s="95" customFormat="1" ht="15.75" hidden="1" customHeight="1" outlineLevel="1">
      <c r="A231" s="484"/>
      <c r="B231" s="916"/>
      <c r="C231" s="925"/>
      <c r="D231" s="921"/>
      <c r="E231" s="921"/>
      <c r="F231" s="923"/>
      <c r="G231" s="87"/>
      <c r="H231" s="395"/>
      <c r="I231" s="921"/>
      <c r="J231" s="914"/>
      <c r="K231" s="914"/>
      <c r="L231" s="914"/>
      <c r="M231" s="914"/>
      <c r="N231" s="914"/>
      <c r="O231" s="914"/>
      <c r="P231" s="914"/>
      <c r="Q231" s="484"/>
    </row>
    <row r="232" spans="1:17" s="95" customFormat="1" ht="15.75" hidden="1" customHeight="1" outlineLevel="1">
      <c r="A232" s="484"/>
      <c r="B232" s="917"/>
      <c r="C232" s="926"/>
      <c r="D232" s="922"/>
      <c r="E232" s="922"/>
      <c r="F232" s="924"/>
      <c r="G232" s="92"/>
      <c r="H232" s="396"/>
      <c r="I232" s="922"/>
      <c r="J232" s="915"/>
      <c r="K232" s="915"/>
      <c r="L232" s="915"/>
      <c r="M232" s="915"/>
      <c r="N232" s="915"/>
      <c r="O232" s="915"/>
      <c r="P232" s="915"/>
      <c r="Q232" s="484"/>
    </row>
    <row r="233" spans="1:17" s="95" customFormat="1" ht="15.75" hidden="1" customHeight="1" outlineLevel="1">
      <c r="A233" s="484"/>
      <c r="B233" s="916">
        <v>74</v>
      </c>
      <c r="C233" s="925"/>
      <c r="D233" s="921"/>
      <c r="E233" s="921" t="s">
        <v>19</v>
      </c>
      <c r="F233" s="923" t="str">
        <f>VLOOKUP(E233,$S$14:$T$18,2,0)</f>
        <v>-</v>
      </c>
      <c r="G233" s="84"/>
      <c r="H233" s="395"/>
      <c r="I233" s="921"/>
      <c r="J233" s="913">
        <f t="shared" ref="J233" si="73">SUM(K233:O235)</f>
        <v>0</v>
      </c>
      <c r="K233" s="913"/>
      <c r="L233" s="913"/>
      <c r="M233" s="913"/>
      <c r="N233" s="913"/>
      <c r="O233" s="913"/>
      <c r="P233" s="913"/>
      <c r="Q233" s="484"/>
    </row>
    <row r="234" spans="1:17" s="95" customFormat="1" ht="15.75" hidden="1" customHeight="1" outlineLevel="1">
      <c r="A234" s="484"/>
      <c r="B234" s="916"/>
      <c r="C234" s="925"/>
      <c r="D234" s="921"/>
      <c r="E234" s="921"/>
      <c r="F234" s="923"/>
      <c r="G234" s="87"/>
      <c r="H234" s="395"/>
      <c r="I234" s="921"/>
      <c r="J234" s="914"/>
      <c r="K234" s="914"/>
      <c r="L234" s="914"/>
      <c r="M234" s="914"/>
      <c r="N234" s="914"/>
      <c r="O234" s="914"/>
      <c r="P234" s="914"/>
      <c r="Q234" s="484"/>
    </row>
    <row r="235" spans="1:17" s="95" customFormat="1" ht="15.75" hidden="1" customHeight="1" outlineLevel="1">
      <c r="A235" s="484"/>
      <c r="B235" s="917"/>
      <c r="C235" s="926"/>
      <c r="D235" s="922"/>
      <c r="E235" s="922"/>
      <c r="F235" s="924"/>
      <c r="G235" s="92"/>
      <c r="H235" s="396"/>
      <c r="I235" s="922"/>
      <c r="J235" s="915"/>
      <c r="K235" s="915"/>
      <c r="L235" s="915"/>
      <c r="M235" s="915"/>
      <c r="N235" s="915"/>
      <c r="O235" s="915"/>
      <c r="P235" s="915"/>
      <c r="Q235" s="484"/>
    </row>
    <row r="236" spans="1:17" s="95" customFormat="1" ht="15.75" hidden="1" customHeight="1" outlineLevel="1">
      <c r="A236" s="484"/>
      <c r="B236" s="916">
        <v>75</v>
      </c>
      <c r="C236" s="925"/>
      <c r="D236" s="921"/>
      <c r="E236" s="921" t="s">
        <v>19</v>
      </c>
      <c r="F236" s="923" t="str">
        <f>VLOOKUP(E236,$S$14:$T$18,2,0)</f>
        <v>-</v>
      </c>
      <c r="G236" s="84"/>
      <c r="H236" s="395"/>
      <c r="I236" s="921"/>
      <c r="J236" s="913">
        <f t="shared" ref="J236" si="74">SUM(K236:O238)</f>
        <v>0</v>
      </c>
      <c r="K236" s="913"/>
      <c r="L236" s="913"/>
      <c r="M236" s="913"/>
      <c r="N236" s="913"/>
      <c r="O236" s="913"/>
      <c r="P236" s="913"/>
      <c r="Q236" s="484"/>
    </row>
    <row r="237" spans="1:17" s="95" customFormat="1" ht="15.75" hidden="1" customHeight="1" outlineLevel="1">
      <c r="A237" s="484"/>
      <c r="B237" s="916"/>
      <c r="C237" s="925"/>
      <c r="D237" s="921"/>
      <c r="E237" s="921"/>
      <c r="F237" s="923"/>
      <c r="G237" s="87"/>
      <c r="H237" s="395"/>
      <c r="I237" s="921"/>
      <c r="J237" s="914"/>
      <c r="K237" s="914"/>
      <c r="L237" s="914"/>
      <c r="M237" s="914"/>
      <c r="N237" s="914"/>
      <c r="O237" s="914"/>
      <c r="P237" s="914"/>
      <c r="Q237" s="484"/>
    </row>
    <row r="238" spans="1:17" s="95" customFormat="1" ht="15.75" hidden="1" customHeight="1" outlineLevel="1">
      <c r="A238" s="484"/>
      <c r="B238" s="917"/>
      <c r="C238" s="926"/>
      <c r="D238" s="922"/>
      <c r="E238" s="922"/>
      <c r="F238" s="924"/>
      <c r="G238" s="92"/>
      <c r="H238" s="396"/>
      <c r="I238" s="922"/>
      <c r="J238" s="915"/>
      <c r="K238" s="915"/>
      <c r="L238" s="915"/>
      <c r="M238" s="915"/>
      <c r="N238" s="915"/>
      <c r="O238" s="915"/>
      <c r="P238" s="915"/>
      <c r="Q238" s="484"/>
    </row>
    <row r="239" spans="1:17" s="95" customFormat="1" ht="15.75" hidden="1" customHeight="1" outlineLevel="1">
      <c r="A239" s="484"/>
      <c r="B239" s="916">
        <v>76</v>
      </c>
      <c r="C239" s="925"/>
      <c r="D239" s="921"/>
      <c r="E239" s="921" t="s">
        <v>19</v>
      </c>
      <c r="F239" s="923" t="str">
        <f>VLOOKUP(E239,$S$14:$T$18,2,0)</f>
        <v>-</v>
      </c>
      <c r="G239" s="84"/>
      <c r="H239" s="395"/>
      <c r="I239" s="921"/>
      <c r="J239" s="913">
        <f t="shared" ref="J239" si="75">SUM(K239:O241)</f>
        <v>0</v>
      </c>
      <c r="K239" s="913"/>
      <c r="L239" s="913"/>
      <c r="M239" s="913"/>
      <c r="N239" s="913"/>
      <c r="O239" s="913"/>
      <c r="P239" s="913"/>
      <c r="Q239" s="484"/>
    </row>
    <row r="240" spans="1:17" s="95" customFormat="1" ht="15.75" hidden="1" customHeight="1" outlineLevel="1">
      <c r="A240" s="484"/>
      <c r="B240" s="916"/>
      <c r="C240" s="925"/>
      <c r="D240" s="921"/>
      <c r="E240" s="921"/>
      <c r="F240" s="923"/>
      <c r="G240" s="87"/>
      <c r="H240" s="395"/>
      <c r="I240" s="921"/>
      <c r="J240" s="914"/>
      <c r="K240" s="914"/>
      <c r="L240" s="914"/>
      <c r="M240" s="914"/>
      <c r="N240" s="914"/>
      <c r="O240" s="914"/>
      <c r="P240" s="914"/>
      <c r="Q240" s="484"/>
    </row>
    <row r="241" spans="1:17" s="95" customFormat="1" ht="15.75" hidden="1" customHeight="1" outlineLevel="1">
      <c r="A241" s="484"/>
      <c r="B241" s="917"/>
      <c r="C241" s="926"/>
      <c r="D241" s="922"/>
      <c r="E241" s="922"/>
      <c r="F241" s="924"/>
      <c r="G241" s="92"/>
      <c r="H241" s="396"/>
      <c r="I241" s="922"/>
      <c r="J241" s="915"/>
      <c r="K241" s="915"/>
      <c r="L241" s="915"/>
      <c r="M241" s="915"/>
      <c r="N241" s="915"/>
      <c r="O241" s="915"/>
      <c r="P241" s="915"/>
      <c r="Q241" s="484"/>
    </row>
    <row r="242" spans="1:17" s="95" customFormat="1" ht="15.75" hidden="1" customHeight="1" outlineLevel="1">
      <c r="A242" s="484"/>
      <c r="B242" s="916">
        <v>77</v>
      </c>
      <c r="C242" s="925"/>
      <c r="D242" s="921"/>
      <c r="E242" s="921" t="s">
        <v>19</v>
      </c>
      <c r="F242" s="923" t="str">
        <f>VLOOKUP(E242,$S$14:$T$18,2,0)</f>
        <v>-</v>
      </c>
      <c r="G242" s="84"/>
      <c r="H242" s="395"/>
      <c r="I242" s="921"/>
      <c r="J242" s="913">
        <f t="shared" ref="J242" si="76">SUM(K242:O244)</f>
        <v>0</v>
      </c>
      <c r="K242" s="913"/>
      <c r="L242" s="913"/>
      <c r="M242" s="913"/>
      <c r="N242" s="913"/>
      <c r="O242" s="913"/>
      <c r="P242" s="913"/>
      <c r="Q242" s="484"/>
    </row>
    <row r="243" spans="1:17" s="95" customFormat="1" ht="15.75" hidden="1" customHeight="1" outlineLevel="1">
      <c r="A243" s="484"/>
      <c r="B243" s="916"/>
      <c r="C243" s="925"/>
      <c r="D243" s="921"/>
      <c r="E243" s="921"/>
      <c r="F243" s="923"/>
      <c r="G243" s="87"/>
      <c r="H243" s="395"/>
      <c r="I243" s="921"/>
      <c r="J243" s="914"/>
      <c r="K243" s="914"/>
      <c r="L243" s="914"/>
      <c r="M243" s="914"/>
      <c r="N243" s="914"/>
      <c r="O243" s="914"/>
      <c r="P243" s="914"/>
      <c r="Q243" s="484"/>
    </row>
    <row r="244" spans="1:17" s="95" customFormat="1" ht="15.75" hidden="1" customHeight="1" outlineLevel="1">
      <c r="A244" s="484"/>
      <c r="B244" s="917"/>
      <c r="C244" s="926"/>
      <c r="D244" s="922"/>
      <c r="E244" s="922"/>
      <c r="F244" s="924"/>
      <c r="G244" s="92"/>
      <c r="H244" s="396"/>
      <c r="I244" s="922"/>
      <c r="J244" s="915"/>
      <c r="K244" s="915"/>
      <c r="L244" s="915"/>
      <c r="M244" s="915"/>
      <c r="N244" s="915"/>
      <c r="O244" s="915"/>
      <c r="P244" s="915"/>
      <c r="Q244" s="484"/>
    </row>
    <row r="245" spans="1:17" s="95" customFormat="1" ht="15.75" hidden="1" customHeight="1" outlineLevel="1">
      <c r="A245" s="484"/>
      <c r="B245" s="916">
        <v>78</v>
      </c>
      <c r="C245" s="925"/>
      <c r="D245" s="921"/>
      <c r="E245" s="921" t="s">
        <v>19</v>
      </c>
      <c r="F245" s="923" t="str">
        <f>VLOOKUP(E245,$S$14:$T$18,2,0)</f>
        <v>-</v>
      </c>
      <c r="G245" s="84"/>
      <c r="H245" s="395"/>
      <c r="I245" s="921"/>
      <c r="J245" s="913">
        <f t="shared" ref="J245" si="77">SUM(K245:O247)</f>
        <v>0</v>
      </c>
      <c r="K245" s="913"/>
      <c r="L245" s="913"/>
      <c r="M245" s="913"/>
      <c r="N245" s="913"/>
      <c r="O245" s="913"/>
      <c r="P245" s="913"/>
      <c r="Q245" s="484"/>
    </row>
    <row r="246" spans="1:17" s="95" customFormat="1" ht="15.75" hidden="1" customHeight="1" outlineLevel="1">
      <c r="A246" s="484"/>
      <c r="B246" s="916"/>
      <c r="C246" s="925"/>
      <c r="D246" s="921"/>
      <c r="E246" s="921"/>
      <c r="F246" s="923"/>
      <c r="G246" s="87"/>
      <c r="H246" s="395"/>
      <c r="I246" s="921"/>
      <c r="J246" s="914"/>
      <c r="K246" s="914"/>
      <c r="L246" s="914"/>
      <c r="M246" s="914"/>
      <c r="N246" s="914"/>
      <c r="O246" s="914"/>
      <c r="P246" s="914"/>
      <c r="Q246" s="484"/>
    </row>
    <row r="247" spans="1:17" s="95" customFormat="1" ht="15.75" hidden="1" customHeight="1" outlineLevel="1">
      <c r="A247" s="484"/>
      <c r="B247" s="917"/>
      <c r="C247" s="926"/>
      <c r="D247" s="922"/>
      <c r="E247" s="922"/>
      <c r="F247" s="924"/>
      <c r="G247" s="92"/>
      <c r="H247" s="396"/>
      <c r="I247" s="922"/>
      <c r="J247" s="915"/>
      <c r="K247" s="915"/>
      <c r="L247" s="915"/>
      <c r="M247" s="915"/>
      <c r="N247" s="915"/>
      <c r="O247" s="915"/>
      <c r="P247" s="915"/>
      <c r="Q247" s="484"/>
    </row>
    <row r="248" spans="1:17" s="95" customFormat="1" ht="15.75" hidden="1" customHeight="1" outlineLevel="1">
      <c r="A248" s="484"/>
      <c r="B248" s="916">
        <v>79</v>
      </c>
      <c r="C248" s="925"/>
      <c r="D248" s="921"/>
      <c r="E248" s="921" t="s">
        <v>19</v>
      </c>
      <c r="F248" s="923" t="str">
        <f>VLOOKUP(E248,$S$14:$T$18,2,0)</f>
        <v>-</v>
      </c>
      <c r="G248" s="84"/>
      <c r="H248" s="395"/>
      <c r="I248" s="921"/>
      <c r="J248" s="913">
        <f t="shared" ref="J248" si="78">SUM(K248:O250)</f>
        <v>0</v>
      </c>
      <c r="K248" s="913"/>
      <c r="L248" s="913"/>
      <c r="M248" s="913"/>
      <c r="N248" s="913"/>
      <c r="O248" s="913"/>
      <c r="P248" s="913"/>
      <c r="Q248" s="484"/>
    </row>
    <row r="249" spans="1:17" s="95" customFormat="1" ht="15.75" hidden="1" customHeight="1" outlineLevel="1">
      <c r="A249" s="484"/>
      <c r="B249" s="916"/>
      <c r="C249" s="925"/>
      <c r="D249" s="921"/>
      <c r="E249" s="921"/>
      <c r="F249" s="923"/>
      <c r="G249" s="87"/>
      <c r="H249" s="395"/>
      <c r="I249" s="921"/>
      <c r="J249" s="914"/>
      <c r="K249" s="914"/>
      <c r="L249" s="914"/>
      <c r="M249" s="914"/>
      <c r="N249" s="914"/>
      <c r="O249" s="914"/>
      <c r="P249" s="914"/>
      <c r="Q249" s="484"/>
    </row>
    <row r="250" spans="1:17" s="95" customFormat="1" ht="15.75" hidden="1" customHeight="1" outlineLevel="1">
      <c r="A250" s="484"/>
      <c r="B250" s="917"/>
      <c r="C250" s="926"/>
      <c r="D250" s="922"/>
      <c r="E250" s="922"/>
      <c r="F250" s="924"/>
      <c r="G250" s="92"/>
      <c r="H250" s="396"/>
      <c r="I250" s="922"/>
      <c r="J250" s="915"/>
      <c r="K250" s="915"/>
      <c r="L250" s="915"/>
      <c r="M250" s="915"/>
      <c r="N250" s="915"/>
      <c r="O250" s="915"/>
      <c r="P250" s="915"/>
      <c r="Q250" s="484"/>
    </row>
    <row r="251" spans="1:17" s="95" customFormat="1" ht="15.75" hidden="1" customHeight="1" outlineLevel="1">
      <c r="A251" s="484"/>
      <c r="B251" s="916">
        <v>80</v>
      </c>
      <c r="C251" s="925"/>
      <c r="D251" s="921"/>
      <c r="E251" s="921" t="s">
        <v>19</v>
      </c>
      <c r="F251" s="923" t="str">
        <f>VLOOKUP(E251,$S$14:$T$18,2,0)</f>
        <v>-</v>
      </c>
      <c r="G251" s="84"/>
      <c r="H251" s="395"/>
      <c r="I251" s="921"/>
      <c r="J251" s="913">
        <f t="shared" ref="J251" si="79">SUM(K251:O253)</f>
        <v>0</v>
      </c>
      <c r="K251" s="913"/>
      <c r="L251" s="913"/>
      <c r="M251" s="913"/>
      <c r="N251" s="913"/>
      <c r="O251" s="913"/>
      <c r="P251" s="913"/>
      <c r="Q251" s="484"/>
    </row>
    <row r="252" spans="1:17" s="95" customFormat="1" ht="15.75" hidden="1" customHeight="1" outlineLevel="1">
      <c r="A252" s="484"/>
      <c r="B252" s="916"/>
      <c r="C252" s="925"/>
      <c r="D252" s="921"/>
      <c r="E252" s="921"/>
      <c r="F252" s="923"/>
      <c r="G252" s="87"/>
      <c r="H252" s="395"/>
      <c r="I252" s="921"/>
      <c r="J252" s="914"/>
      <c r="K252" s="914"/>
      <c r="L252" s="914"/>
      <c r="M252" s="914"/>
      <c r="N252" s="914"/>
      <c r="O252" s="914"/>
      <c r="P252" s="914"/>
      <c r="Q252" s="484"/>
    </row>
    <row r="253" spans="1:17" s="95" customFormat="1" ht="15.75" hidden="1" customHeight="1" outlineLevel="1">
      <c r="A253" s="484"/>
      <c r="B253" s="917"/>
      <c r="C253" s="926"/>
      <c r="D253" s="922"/>
      <c r="E253" s="922"/>
      <c r="F253" s="924"/>
      <c r="G253" s="92"/>
      <c r="H253" s="396"/>
      <c r="I253" s="922"/>
      <c r="J253" s="915"/>
      <c r="K253" s="915"/>
      <c r="L253" s="915"/>
      <c r="M253" s="915"/>
      <c r="N253" s="915"/>
      <c r="O253" s="915"/>
      <c r="P253" s="915"/>
      <c r="Q253" s="484"/>
    </row>
    <row r="254" spans="1:17" s="95" customFormat="1" ht="15.75" hidden="1" customHeight="1" outlineLevel="1">
      <c r="A254" s="484"/>
      <c r="B254" s="916">
        <v>81</v>
      </c>
      <c r="C254" s="925"/>
      <c r="D254" s="921"/>
      <c r="E254" s="921" t="s">
        <v>19</v>
      </c>
      <c r="F254" s="923" t="str">
        <f>VLOOKUP(E254,$S$14:$T$18,2,0)</f>
        <v>-</v>
      </c>
      <c r="G254" s="84"/>
      <c r="H254" s="395"/>
      <c r="I254" s="921"/>
      <c r="J254" s="913">
        <f t="shared" ref="J254" si="80">SUM(K254:O256)</f>
        <v>0</v>
      </c>
      <c r="K254" s="913"/>
      <c r="L254" s="913"/>
      <c r="M254" s="913"/>
      <c r="N254" s="913"/>
      <c r="O254" s="913"/>
      <c r="P254" s="913"/>
      <c r="Q254" s="484"/>
    </row>
    <row r="255" spans="1:17" s="95" customFormat="1" ht="15.75" hidden="1" customHeight="1" outlineLevel="1">
      <c r="A255" s="484"/>
      <c r="B255" s="916"/>
      <c r="C255" s="925"/>
      <c r="D255" s="921"/>
      <c r="E255" s="921"/>
      <c r="F255" s="923"/>
      <c r="G255" s="87"/>
      <c r="H255" s="395"/>
      <c r="I255" s="921"/>
      <c r="J255" s="914"/>
      <c r="K255" s="914"/>
      <c r="L255" s="914"/>
      <c r="M255" s="914"/>
      <c r="N255" s="914"/>
      <c r="O255" s="914"/>
      <c r="P255" s="914"/>
      <c r="Q255" s="484"/>
    </row>
    <row r="256" spans="1:17" s="95" customFormat="1" ht="15.75" hidden="1" customHeight="1" outlineLevel="1">
      <c r="A256" s="484"/>
      <c r="B256" s="917"/>
      <c r="C256" s="926"/>
      <c r="D256" s="922"/>
      <c r="E256" s="922"/>
      <c r="F256" s="924"/>
      <c r="G256" s="92"/>
      <c r="H256" s="396"/>
      <c r="I256" s="922"/>
      <c r="J256" s="915"/>
      <c r="K256" s="915"/>
      <c r="L256" s="915"/>
      <c r="M256" s="915"/>
      <c r="N256" s="915"/>
      <c r="O256" s="915"/>
      <c r="P256" s="915"/>
      <c r="Q256" s="484"/>
    </row>
    <row r="257" spans="1:17" s="95" customFormat="1" ht="15.75" hidden="1" customHeight="1" outlineLevel="1">
      <c r="A257" s="484"/>
      <c r="B257" s="916">
        <v>82</v>
      </c>
      <c r="C257" s="925"/>
      <c r="D257" s="921"/>
      <c r="E257" s="921" t="s">
        <v>19</v>
      </c>
      <c r="F257" s="923" t="str">
        <f>VLOOKUP(E257,$S$14:$T$18,2,0)</f>
        <v>-</v>
      </c>
      <c r="G257" s="84"/>
      <c r="H257" s="395"/>
      <c r="I257" s="921"/>
      <c r="J257" s="913">
        <f t="shared" ref="J257" si="81">SUM(K257:O259)</f>
        <v>0</v>
      </c>
      <c r="K257" s="913"/>
      <c r="L257" s="913"/>
      <c r="M257" s="913"/>
      <c r="N257" s="913"/>
      <c r="O257" s="913"/>
      <c r="P257" s="913"/>
      <c r="Q257" s="484"/>
    </row>
    <row r="258" spans="1:17" s="95" customFormat="1" ht="15.75" hidden="1" customHeight="1" outlineLevel="1">
      <c r="A258" s="484"/>
      <c r="B258" s="916"/>
      <c r="C258" s="925"/>
      <c r="D258" s="921"/>
      <c r="E258" s="921"/>
      <c r="F258" s="923"/>
      <c r="G258" s="87"/>
      <c r="H258" s="395"/>
      <c r="I258" s="921"/>
      <c r="J258" s="914"/>
      <c r="K258" s="914"/>
      <c r="L258" s="914"/>
      <c r="M258" s="914"/>
      <c r="N258" s="914"/>
      <c r="O258" s="914"/>
      <c r="P258" s="914"/>
      <c r="Q258" s="484"/>
    </row>
    <row r="259" spans="1:17" s="95" customFormat="1" ht="15.75" hidden="1" customHeight="1" outlineLevel="1">
      <c r="A259" s="484"/>
      <c r="B259" s="917"/>
      <c r="C259" s="926"/>
      <c r="D259" s="922"/>
      <c r="E259" s="922"/>
      <c r="F259" s="924"/>
      <c r="G259" s="92"/>
      <c r="H259" s="396"/>
      <c r="I259" s="922"/>
      <c r="J259" s="915"/>
      <c r="K259" s="915"/>
      <c r="L259" s="915"/>
      <c r="M259" s="915"/>
      <c r="N259" s="915"/>
      <c r="O259" s="915"/>
      <c r="P259" s="915"/>
      <c r="Q259" s="484"/>
    </row>
    <row r="260" spans="1:17" s="95" customFormat="1" ht="15.75" hidden="1" customHeight="1" outlineLevel="1">
      <c r="A260" s="484"/>
      <c r="B260" s="916">
        <v>83</v>
      </c>
      <c r="C260" s="925"/>
      <c r="D260" s="921"/>
      <c r="E260" s="921" t="s">
        <v>19</v>
      </c>
      <c r="F260" s="923" t="str">
        <f>VLOOKUP(E260,$S$14:$T$18,2,0)</f>
        <v>-</v>
      </c>
      <c r="G260" s="84"/>
      <c r="H260" s="395"/>
      <c r="I260" s="921"/>
      <c r="J260" s="913">
        <f t="shared" ref="J260" si="82">SUM(K260:O262)</f>
        <v>0</v>
      </c>
      <c r="K260" s="913"/>
      <c r="L260" s="913"/>
      <c r="M260" s="913"/>
      <c r="N260" s="913"/>
      <c r="O260" s="913"/>
      <c r="P260" s="913"/>
      <c r="Q260" s="484"/>
    </row>
    <row r="261" spans="1:17" s="95" customFormat="1" ht="15.75" hidden="1" customHeight="1" outlineLevel="1">
      <c r="A261" s="484"/>
      <c r="B261" s="916"/>
      <c r="C261" s="925"/>
      <c r="D261" s="921"/>
      <c r="E261" s="921"/>
      <c r="F261" s="923"/>
      <c r="G261" s="87"/>
      <c r="H261" s="395"/>
      <c r="I261" s="921"/>
      <c r="J261" s="914"/>
      <c r="K261" s="914"/>
      <c r="L261" s="914"/>
      <c r="M261" s="914"/>
      <c r="N261" s="914"/>
      <c r="O261" s="914"/>
      <c r="P261" s="914"/>
      <c r="Q261" s="484"/>
    </row>
    <row r="262" spans="1:17" s="95" customFormat="1" ht="15.75" hidden="1" customHeight="1" outlineLevel="1">
      <c r="A262" s="484"/>
      <c r="B262" s="917"/>
      <c r="C262" s="926"/>
      <c r="D262" s="922"/>
      <c r="E262" s="922"/>
      <c r="F262" s="924"/>
      <c r="G262" s="92"/>
      <c r="H262" s="396"/>
      <c r="I262" s="922"/>
      <c r="J262" s="915"/>
      <c r="K262" s="915"/>
      <c r="L262" s="915"/>
      <c r="M262" s="915"/>
      <c r="N262" s="915"/>
      <c r="O262" s="915"/>
      <c r="P262" s="915"/>
      <c r="Q262" s="484"/>
    </row>
    <row r="263" spans="1:17" s="95" customFormat="1" ht="15.75" hidden="1" customHeight="1" outlineLevel="1">
      <c r="A263" s="484"/>
      <c r="B263" s="916">
        <v>84</v>
      </c>
      <c r="C263" s="925"/>
      <c r="D263" s="921"/>
      <c r="E263" s="921" t="s">
        <v>19</v>
      </c>
      <c r="F263" s="923" t="str">
        <f>VLOOKUP(E263,$S$14:$T$18,2,0)</f>
        <v>-</v>
      </c>
      <c r="G263" s="84"/>
      <c r="H263" s="395"/>
      <c r="I263" s="921"/>
      <c r="J263" s="913">
        <f t="shared" ref="J263" si="83">SUM(K263:O265)</f>
        <v>0</v>
      </c>
      <c r="K263" s="913"/>
      <c r="L263" s="913"/>
      <c r="M263" s="913"/>
      <c r="N263" s="913"/>
      <c r="O263" s="913"/>
      <c r="P263" s="913"/>
      <c r="Q263" s="484"/>
    </row>
    <row r="264" spans="1:17" s="95" customFormat="1" ht="15.75" hidden="1" customHeight="1" outlineLevel="1">
      <c r="A264" s="484"/>
      <c r="B264" s="916"/>
      <c r="C264" s="925"/>
      <c r="D264" s="921"/>
      <c r="E264" s="921"/>
      <c r="F264" s="923"/>
      <c r="G264" s="87"/>
      <c r="H264" s="395"/>
      <c r="I264" s="921"/>
      <c r="J264" s="914"/>
      <c r="K264" s="914"/>
      <c r="L264" s="914"/>
      <c r="M264" s="914"/>
      <c r="N264" s="914"/>
      <c r="O264" s="914"/>
      <c r="P264" s="914"/>
      <c r="Q264" s="484"/>
    </row>
    <row r="265" spans="1:17" s="95" customFormat="1" ht="15.75" hidden="1" customHeight="1" outlineLevel="1">
      <c r="A265" s="484"/>
      <c r="B265" s="917"/>
      <c r="C265" s="926"/>
      <c r="D265" s="922"/>
      <c r="E265" s="922"/>
      <c r="F265" s="924"/>
      <c r="G265" s="92"/>
      <c r="H265" s="396"/>
      <c r="I265" s="922"/>
      <c r="J265" s="915"/>
      <c r="K265" s="915"/>
      <c r="L265" s="915"/>
      <c r="M265" s="915"/>
      <c r="N265" s="915"/>
      <c r="O265" s="915"/>
      <c r="P265" s="915"/>
      <c r="Q265" s="484"/>
    </row>
    <row r="266" spans="1:17" s="95" customFormat="1" ht="15.75" hidden="1" customHeight="1" outlineLevel="1">
      <c r="A266" s="484"/>
      <c r="B266" s="916">
        <v>85</v>
      </c>
      <c r="C266" s="925"/>
      <c r="D266" s="921"/>
      <c r="E266" s="921" t="s">
        <v>19</v>
      </c>
      <c r="F266" s="923" t="str">
        <f>VLOOKUP(E266,$S$14:$T$18,2,0)</f>
        <v>-</v>
      </c>
      <c r="G266" s="84"/>
      <c r="H266" s="395"/>
      <c r="I266" s="921"/>
      <c r="J266" s="913">
        <f t="shared" ref="J266" si="84">SUM(K266:O268)</f>
        <v>0</v>
      </c>
      <c r="K266" s="913"/>
      <c r="L266" s="913"/>
      <c r="M266" s="913"/>
      <c r="N266" s="913"/>
      <c r="O266" s="913"/>
      <c r="P266" s="913"/>
      <c r="Q266" s="484"/>
    </row>
    <row r="267" spans="1:17" s="95" customFormat="1" ht="15.75" hidden="1" customHeight="1" outlineLevel="1">
      <c r="A267" s="484"/>
      <c r="B267" s="916"/>
      <c r="C267" s="925"/>
      <c r="D267" s="921"/>
      <c r="E267" s="921"/>
      <c r="F267" s="923"/>
      <c r="G267" s="87"/>
      <c r="H267" s="395"/>
      <c r="I267" s="921"/>
      <c r="J267" s="914"/>
      <c r="K267" s="914"/>
      <c r="L267" s="914"/>
      <c r="M267" s="914"/>
      <c r="N267" s="914"/>
      <c r="O267" s="914"/>
      <c r="P267" s="914"/>
      <c r="Q267" s="484"/>
    </row>
    <row r="268" spans="1:17" s="95" customFormat="1" ht="15.75" hidden="1" customHeight="1" outlineLevel="1">
      <c r="A268" s="484"/>
      <c r="B268" s="917"/>
      <c r="C268" s="926"/>
      <c r="D268" s="922"/>
      <c r="E268" s="922"/>
      <c r="F268" s="924"/>
      <c r="G268" s="92"/>
      <c r="H268" s="396"/>
      <c r="I268" s="922"/>
      <c r="J268" s="915"/>
      <c r="K268" s="915"/>
      <c r="L268" s="915"/>
      <c r="M268" s="915"/>
      <c r="N268" s="915"/>
      <c r="O268" s="915"/>
      <c r="P268" s="915"/>
      <c r="Q268" s="484"/>
    </row>
    <row r="269" spans="1:17" s="95" customFormat="1" ht="15.75" hidden="1" customHeight="1" outlineLevel="1">
      <c r="A269" s="484"/>
      <c r="B269" s="916">
        <v>86</v>
      </c>
      <c r="C269" s="925"/>
      <c r="D269" s="921"/>
      <c r="E269" s="921" t="s">
        <v>19</v>
      </c>
      <c r="F269" s="923" t="str">
        <f>VLOOKUP(E269,$S$14:$T$18,2,0)</f>
        <v>-</v>
      </c>
      <c r="G269" s="84"/>
      <c r="H269" s="395"/>
      <c r="I269" s="921"/>
      <c r="J269" s="913">
        <f t="shared" ref="J269" si="85">SUM(K269:O271)</f>
        <v>0</v>
      </c>
      <c r="K269" s="913"/>
      <c r="L269" s="913"/>
      <c r="M269" s="913"/>
      <c r="N269" s="913"/>
      <c r="O269" s="913"/>
      <c r="P269" s="913"/>
      <c r="Q269" s="484"/>
    </row>
    <row r="270" spans="1:17" s="95" customFormat="1" ht="15.75" hidden="1" customHeight="1" outlineLevel="1">
      <c r="A270" s="484"/>
      <c r="B270" s="916"/>
      <c r="C270" s="925"/>
      <c r="D270" s="921"/>
      <c r="E270" s="921"/>
      <c r="F270" s="923"/>
      <c r="G270" s="87"/>
      <c r="H270" s="395"/>
      <c r="I270" s="921"/>
      <c r="J270" s="914"/>
      <c r="K270" s="914"/>
      <c r="L270" s="914"/>
      <c r="M270" s="914"/>
      <c r="N270" s="914"/>
      <c r="O270" s="914"/>
      <c r="P270" s="914"/>
      <c r="Q270" s="484"/>
    </row>
    <row r="271" spans="1:17" s="95" customFormat="1" ht="15.75" hidden="1" customHeight="1" outlineLevel="1">
      <c r="A271" s="484"/>
      <c r="B271" s="917"/>
      <c r="C271" s="926"/>
      <c r="D271" s="922"/>
      <c r="E271" s="922"/>
      <c r="F271" s="924"/>
      <c r="G271" s="92"/>
      <c r="H271" s="396"/>
      <c r="I271" s="922"/>
      <c r="J271" s="915"/>
      <c r="K271" s="915"/>
      <c r="L271" s="915"/>
      <c r="M271" s="915"/>
      <c r="N271" s="915"/>
      <c r="O271" s="915"/>
      <c r="P271" s="915"/>
      <c r="Q271" s="484"/>
    </row>
    <row r="272" spans="1:17" s="95" customFormat="1" ht="15.75" hidden="1" customHeight="1" outlineLevel="1">
      <c r="A272" s="484"/>
      <c r="B272" s="916">
        <v>87</v>
      </c>
      <c r="C272" s="925"/>
      <c r="D272" s="921"/>
      <c r="E272" s="921" t="s">
        <v>19</v>
      </c>
      <c r="F272" s="923" t="str">
        <f>VLOOKUP(E272,$S$14:$T$18,2,0)</f>
        <v>-</v>
      </c>
      <c r="G272" s="84"/>
      <c r="H272" s="395"/>
      <c r="I272" s="921"/>
      <c r="J272" s="913">
        <f t="shared" ref="J272" si="86">SUM(K272:O274)</f>
        <v>0</v>
      </c>
      <c r="K272" s="913"/>
      <c r="L272" s="913"/>
      <c r="M272" s="913"/>
      <c r="N272" s="913"/>
      <c r="O272" s="913"/>
      <c r="P272" s="913"/>
      <c r="Q272" s="484"/>
    </row>
    <row r="273" spans="1:17" s="95" customFormat="1" ht="15.75" hidden="1" customHeight="1" outlineLevel="1">
      <c r="A273" s="484"/>
      <c r="B273" s="916"/>
      <c r="C273" s="925"/>
      <c r="D273" s="921"/>
      <c r="E273" s="921"/>
      <c r="F273" s="923"/>
      <c r="G273" s="87"/>
      <c r="H273" s="395"/>
      <c r="I273" s="921"/>
      <c r="J273" s="914"/>
      <c r="K273" s="914"/>
      <c r="L273" s="914"/>
      <c r="M273" s="914"/>
      <c r="N273" s="914"/>
      <c r="O273" s="914"/>
      <c r="P273" s="914"/>
      <c r="Q273" s="484"/>
    </row>
    <row r="274" spans="1:17" s="95" customFormat="1" ht="15.75" hidden="1" customHeight="1" outlineLevel="1">
      <c r="A274" s="484"/>
      <c r="B274" s="917"/>
      <c r="C274" s="926"/>
      <c r="D274" s="922"/>
      <c r="E274" s="922"/>
      <c r="F274" s="924"/>
      <c r="G274" s="92"/>
      <c r="H274" s="396"/>
      <c r="I274" s="922"/>
      <c r="J274" s="915"/>
      <c r="K274" s="915"/>
      <c r="L274" s="915"/>
      <c r="M274" s="915"/>
      <c r="N274" s="915"/>
      <c r="O274" s="915"/>
      <c r="P274" s="915"/>
      <c r="Q274" s="484"/>
    </row>
    <row r="275" spans="1:17" s="95" customFormat="1" ht="15.75" hidden="1" customHeight="1" outlineLevel="1">
      <c r="A275" s="484"/>
      <c r="B275" s="916">
        <v>88</v>
      </c>
      <c r="C275" s="925"/>
      <c r="D275" s="921"/>
      <c r="E275" s="921" t="s">
        <v>19</v>
      </c>
      <c r="F275" s="923" t="str">
        <f>VLOOKUP(E275,$S$14:$T$18,2,0)</f>
        <v>-</v>
      </c>
      <c r="G275" s="84"/>
      <c r="H275" s="395"/>
      <c r="I275" s="921"/>
      <c r="J275" s="913">
        <f t="shared" ref="J275" si="87">SUM(K275:O277)</f>
        <v>0</v>
      </c>
      <c r="K275" s="913"/>
      <c r="L275" s="913"/>
      <c r="M275" s="913"/>
      <c r="N275" s="913"/>
      <c r="O275" s="913"/>
      <c r="P275" s="913"/>
      <c r="Q275" s="484"/>
    </row>
    <row r="276" spans="1:17" s="95" customFormat="1" ht="15.75" hidden="1" customHeight="1" outlineLevel="1">
      <c r="A276" s="484"/>
      <c r="B276" s="916"/>
      <c r="C276" s="925"/>
      <c r="D276" s="921"/>
      <c r="E276" s="921"/>
      <c r="F276" s="923"/>
      <c r="G276" s="87"/>
      <c r="H276" s="395"/>
      <c r="I276" s="921"/>
      <c r="J276" s="914"/>
      <c r="K276" s="914"/>
      <c r="L276" s="914"/>
      <c r="M276" s="914"/>
      <c r="N276" s="914"/>
      <c r="O276" s="914"/>
      <c r="P276" s="914"/>
      <c r="Q276" s="484"/>
    </row>
    <row r="277" spans="1:17" s="95" customFormat="1" ht="15.75" hidden="1" customHeight="1" outlineLevel="1">
      <c r="A277" s="484"/>
      <c r="B277" s="917"/>
      <c r="C277" s="926"/>
      <c r="D277" s="922"/>
      <c r="E277" s="922"/>
      <c r="F277" s="924"/>
      <c r="G277" s="92"/>
      <c r="H277" s="396"/>
      <c r="I277" s="922"/>
      <c r="J277" s="915"/>
      <c r="K277" s="915"/>
      <c r="L277" s="915"/>
      <c r="M277" s="915"/>
      <c r="N277" s="915"/>
      <c r="O277" s="915"/>
      <c r="P277" s="915"/>
      <c r="Q277" s="484"/>
    </row>
    <row r="278" spans="1:17" s="95" customFormat="1" ht="15.75" hidden="1" customHeight="1" outlineLevel="1">
      <c r="A278" s="484"/>
      <c r="B278" s="916">
        <v>89</v>
      </c>
      <c r="C278" s="925"/>
      <c r="D278" s="921"/>
      <c r="E278" s="921" t="s">
        <v>19</v>
      </c>
      <c r="F278" s="923" t="str">
        <f>VLOOKUP(E278,$S$14:$T$18,2,0)</f>
        <v>-</v>
      </c>
      <c r="G278" s="84"/>
      <c r="H278" s="395"/>
      <c r="I278" s="921"/>
      <c r="J278" s="913">
        <f t="shared" ref="J278" si="88">SUM(K278:O280)</f>
        <v>0</v>
      </c>
      <c r="K278" s="913"/>
      <c r="L278" s="913"/>
      <c r="M278" s="913"/>
      <c r="N278" s="913"/>
      <c r="O278" s="913"/>
      <c r="P278" s="913"/>
      <c r="Q278" s="484"/>
    </row>
    <row r="279" spans="1:17" s="95" customFormat="1" ht="15.75" hidden="1" customHeight="1" outlineLevel="1">
      <c r="A279" s="484"/>
      <c r="B279" s="916"/>
      <c r="C279" s="925"/>
      <c r="D279" s="921"/>
      <c r="E279" s="921"/>
      <c r="F279" s="923"/>
      <c r="G279" s="87"/>
      <c r="H279" s="395"/>
      <c r="I279" s="921"/>
      <c r="J279" s="914"/>
      <c r="K279" s="914"/>
      <c r="L279" s="914"/>
      <c r="M279" s="914"/>
      <c r="N279" s="914"/>
      <c r="O279" s="914"/>
      <c r="P279" s="914"/>
      <c r="Q279" s="484"/>
    </row>
    <row r="280" spans="1:17" s="95" customFormat="1" ht="15.75" hidden="1" customHeight="1" outlineLevel="1">
      <c r="A280" s="484"/>
      <c r="B280" s="917"/>
      <c r="C280" s="926"/>
      <c r="D280" s="922"/>
      <c r="E280" s="922"/>
      <c r="F280" s="924"/>
      <c r="G280" s="92"/>
      <c r="H280" s="396"/>
      <c r="I280" s="922"/>
      <c r="J280" s="915"/>
      <c r="K280" s="915"/>
      <c r="L280" s="915"/>
      <c r="M280" s="915"/>
      <c r="N280" s="915"/>
      <c r="O280" s="915"/>
      <c r="P280" s="915"/>
      <c r="Q280" s="484"/>
    </row>
    <row r="281" spans="1:17" s="95" customFormat="1" ht="15.75" hidden="1" customHeight="1" outlineLevel="1">
      <c r="A281" s="484"/>
      <c r="B281" s="916">
        <v>90</v>
      </c>
      <c r="C281" s="925"/>
      <c r="D281" s="921"/>
      <c r="E281" s="921" t="s">
        <v>19</v>
      </c>
      <c r="F281" s="923" t="str">
        <f>VLOOKUP(E281,$S$14:$T$18,2,0)</f>
        <v>-</v>
      </c>
      <c r="G281" s="84"/>
      <c r="H281" s="395"/>
      <c r="I281" s="921"/>
      <c r="J281" s="913">
        <f t="shared" ref="J281" si="89">SUM(K281:O283)</f>
        <v>0</v>
      </c>
      <c r="K281" s="913"/>
      <c r="L281" s="913"/>
      <c r="M281" s="913"/>
      <c r="N281" s="913"/>
      <c r="O281" s="913"/>
      <c r="P281" s="913"/>
      <c r="Q281" s="484"/>
    </row>
    <row r="282" spans="1:17" s="95" customFormat="1" ht="15.75" hidden="1" customHeight="1" outlineLevel="1">
      <c r="A282" s="484"/>
      <c r="B282" s="916"/>
      <c r="C282" s="925"/>
      <c r="D282" s="921"/>
      <c r="E282" s="921"/>
      <c r="F282" s="923"/>
      <c r="G282" s="87"/>
      <c r="H282" s="395"/>
      <c r="I282" s="921"/>
      <c r="J282" s="914"/>
      <c r="K282" s="914"/>
      <c r="L282" s="914"/>
      <c r="M282" s="914"/>
      <c r="N282" s="914"/>
      <c r="O282" s="914"/>
      <c r="P282" s="914"/>
      <c r="Q282" s="484"/>
    </row>
    <row r="283" spans="1:17" s="95" customFormat="1" ht="15.75" hidden="1" customHeight="1" outlineLevel="1">
      <c r="A283" s="484"/>
      <c r="B283" s="917"/>
      <c r="C283" s="926"/>
      <c r="D283" s="922"/>
      <c r="E283" s="922"/>
      <c r="F283" s="924"/>
      <c r="G283" s="92"/>
      <c r="H283" s="396"/>
      <c r="I283" s="922"/>
      <c r="J283" s="915"/>
      <c r="K283" s="915"/>
      <c r="L283" s="915"/>
      <c r="M283" s="915"/>
      <c r="N283" s="915"/>
      <c r="O283" s="915"/>
      <c r="P283" s="915"/>
      <c r="Q283" s="484"/>
    </row>
    <row r="284" spans="1:17" s="95" customFormat="1" ht="15.75" hidden="1" customHeight="1" outlineLevel="1">
      <c r="A284" s="484"/>
      <c r="B284" s="916">
        <v>91</v>
      </c>
      <c r="C284" s="925"/>
      <c r="D284" s="921"/>
      <c r="E284" s="921" t="s">
        <v>19</v>
      </c>
      <c r="F284" s="923" t="str">
        <f>VLOOKUP(E284,$S$14:$T$18,2,0)</f>
        <v>-</v>
      </c>
      <c r="G284" s="84"/>
      <c r="H284" s="395"/>
      <c r="I284" s="921"/>
      <c r="J284" s="913">
        <f t="shared" ref="J284" si="90">SUM(K284:O286)</f>
        <v>0</v>
      </c>
      <c r="K284" s="913"/>
      <c r="L284" s="913"/>
      <c r="M284" s="913"/>
      <c r="N284" s="913"/>
      <c r="O284" s="913"/>
      <c r="P284" s="913"/>
      <c r="Q284" s="484"/>
    </row>
    <row r="285" spans="1:17" s="95" customFormat="1" ht="15.75" hidden="1" customHeight="1" outlineLevel="1">
      <c r="A285" s="484"/>
      <c r="B285" s="916"/>
      <c r="C285" s="925"/>
      <c r="D285" s="921"/>
      <c r="E285" s="921"/>
      <c r="F285" s="923"/>
      <c r="G285" s="87"/>
      <c r="H285" s="395"/>
      <c r="I285" s="921"/>
      <c r="J285" s="914"/>
      <c r="K285" s="914"/>
      <c r="L285" s="914"/>
      <c r="M285" s="914"/>
      <c r="N285" s="914"/>
      <c r="O285" s="914"/>
      <c r="P285" s="914"/>
      <c r="Q285" s="484"/>
    </row>
    <row r="286" spans="1:17" s="95" customFormat="1" ht="15.75" hidden="1" customHeight="1" outlineLevel="1">
      <c r="A286" s="484"/>
      <c r="B286" s="917"/>
      <c r="C286" s="926"/>
      <c r="D286" s="922"/>
      <c r="E286" s="922"/>
      <c r="F286" s="924"/>
      <c r="G286" s="92"/>
      <c r="H286" s="396"/>
      <c r="I286" s="922"/>
      <c r="J286" s="915"/>
      <c r="K286" s="915"/>
      <c r="L286" s="915"/>
      <c r="M286" s="915"/>
      <c r="N286" s="915"/>
      <c r="O286" s="915"/>
      <c r="P286" s="915"/>
      <c r="Q286" s="484"/>
    </row>
    <row r="287" spans="1:17" s="95" customFormat="1" ht="15.75" hidden="1" customHeight="1" outlineLevel="1">
      <c r="A287" s="484"/>
      <c r="B287" s="916">
        <v>92</v>
      </c>
      <c r="C287" s="925"/>
      <c r="D287" s="921"/>
      <c r="E287" s="921" t="s">
        <v>19</v>
      </c>
      <c r="F287" s="923" t="str">
        <f>VLOOKUP(E287,$S$14:$T$18,2,0)</f>
        <v>-</v>
      </c>
      <c r="G287" s="84"/>
      <c r="H287" s="395"/>
      <c r="I287" s="921"/>
      <c r="J287" s="913">
        <f t="shared" ref="J287" si="91">SUM(K287:O289)</f>
        <v>0</v>
      </c>
      <c r="K287" s="913"/>
      <c r="L287" s="913"/>
      <c r="M287" s="913"/>
      <c r="N287" s="913"/>
      <c r="O287" s="913"/>
      <c r="P287" s="913"/>
      <c r="Q287" s="484"/>
    </row>
    <row r="288" spans="1:17" s="95" customFormat="1" ht="15.75" hidden="1" customHeight="1" outlineLevel="1">
      <c r="A288" s="484"/>
      <c r="B288" s="916"/>
      <c r="C288" s="925"/>
      <c r="D288" s="921"/>
      <c r="E288" s="921"/>
      <c r="F288" s="923"/>
      <c r="G288" s="87"/>
      <c r="H288" s="395"/>
      <c r="I288" s="921"/>
      <c r="J288" s="914"/>
      <c r="K288" s="914"/>
      <c r="L288" s="914"/>
      <c r="M288" s="914"/>
      <c r="N288" s="914"/>
      <c r="O288" s="914"/>
      <c r="P288" s="914"/>
      <c r="Q288" s="484"/>
    </row>
    <row r="289" spans="1:17" s="95" customFormat="1" ht="15.75" hidden="1" customHeight="1" outlineLevel="1">
      <c r="A289" s="484"/>
      <c r="B289" s="917"/>
      <c r="C289" s="926"/>
      <c r="D289" s="922"/>
      <c r="E289" s="922"/>
      <c r="F289" s="924"/>
      <c r="G289" s="92"/>
      <c r="H289" s="396"/>
      <c r="I289" s="922"/>
      <c r="J289" s="915"/>
      <c r="K289" s="915"/>
      <c r="L289" s="915"/>
      <c r="M289" s="915"/>
      <c r="N289" s="915"/>
      <c r="O289" s="915"/>
      <c r="P289" s="915"/>
      <c r="Q289" s="484"/>
    </row>
    <row r="290" spans="1:17" s="95" customFormat="1" ht="15.75" hidden="1" customHeight="1" outlineLevel="1">
      <c r="A290" s="484"/>
      <c r="B290" s="916">
        <v>93</v>
      </c>
      <c r="C290" s="925"/>
      <c r="D290" s="921"/>
      <c r="E290" s="921" t="s">
        <v>19</v>
      </c>
      <c r="F290" s="923" t="str">
        <f>VLOOKUP(E290,$S$14:$T$18,2,0)</f>
        <v>-</v>
      </c>
      <c r="G290" s="84"/>
      <c r="H290" s="395"/>
      <c r="I290" s="921"/>
      <c r="J290" s="913">
        <f t="shared" ref="J290" si="92">SUM(K290:O292)</f>
        <v>0</v>
      </c>
      <c r="K290" s="913"/>
      <c r="L290" s="913"/>
      <c r="M290" s="913"/>
      <c r="N290" s="913"/>
      <c r="O290" s="913"/>
      <c r="P290" s="913"/>
      <c r="Q290" s="484"/>
    </row>
    <row r="291" spans="1:17" s="95" customFormat="1" ht="15.75" hidden="1" customHeight="1" outlineLevel="1">
      <c r="A291" s="484"/>
      <c r="B291" s="916"/>
      <c r="C291" s="925"/>
      <c r="D291" s="921"/>
      <c r="E291" s="921"/>
      <c r="F291" s="923"/>
      <c r="G291" s="87"/>
      <c r="H291" s="395"/>
      <c r="I291" s="921"/>
      <c r="J291" s="914"/>
      <c r="K291" s="914"/>
      <c r="L291" s="914"/>
      <c r="M291" s="914"/>
      <c r="N291" s="914"/>
      <c r="O291" s="914"/>
      <c r="P291" s="914"/>
      <c r="Q291" s="484"/>
    </row>
    <row r="292" spans="1:17" s="95" customFormat="1" ht="15.75" hidden="1" customHeight="1" outlineLevel="1">
      <c r="A292" s="484"/>
      <c r="B292" s="917"/>
      <c r="C292" s="926"/>
      <c r="D292" s="922"/>
      <c r="E292" s="922"/>
      <c r="F292" s="924"/>
      <c r="G292" s="92"/>
      <c r="H292" s="396"/>
      <c r="I292" s="922"/>
      <c r="J292" s="915"/>
      <c r="K292" s="915"/>
      <c r="L292" s="915"/>
      <c r="M292" s="915"/>
      <c r="N292" s="915"/>
      <c r="O292" s="915"/>
      <c r="P292" s="915"/>
      <c r="Q292" s="484"/>
    </row>
    <row r="293" spans="1:17" s="95" customFormat="1" ht="15.75" hidden="1" customHeight="1" outlineLevel="1">
      <c r="A293" s="484"/>
      <c r="B293" s="916">
        <v>94</v>
      </c>
      <c r="C293" s="925"/>
      <c r="D293" s="921"/>
      <c r="E293" s="921" t="s">
        <v>19</v>
      </c>
      <c r="F293" s="923" t="str">
        <f>VLOOKUP(E293,$S$14:$T$18,2,0)</f>
        <v>-</v>
      </c>
      <c r="G293" s="84"/>
      <c r="H293" s="395"/>
      <c r="I293" s="921"/>
      <c r="J293" s="913">
        <f t="shared" ref="J293" si="93">SUM(K293:O295)</f>
        <v>0</v>
      </c>
      <c r="K293" s="913"/>
      <c r="L293" s="913"/>
      <c r="M293" s="913"/>
      <c r="N293" s="913"/>
      <c r="O293" s="913"/>
      <c r="P293" s="913"/>
      <c r="Q293" s="484"/>
    </row>
    <row r="294" spans="1:17" s="95" customFormat="1" ht="15.75" hidden="1" customHeight="1" outlineLevel="1">
      <c r="A294" s="484"/>
      <c r="B294" s="916"/>
      <c r="C294" s="925"/>
      <c r="D294" s="921"/>
      <c r="E294" s="921"/>
      <c r="F294" s="923"/>
      <c r="G294" s="87"/>
      <c r="H294" s="395"/>
      <c r="I294" s="921"/>
      <c r="J294" s="914"/>
      <c r="K294" s="914"/>
      <c r="L294" s="914"/>
      <c r="M294" s="914"/>
      <c r="N294" s="914"/>
      <c r="O294" s="914"/>
      <c r="P294" s="914"/>
      <c r="Q294" s="484"/>
    </row>
    <row r="295" spans="1:17" s="95" customFormat="1" ht="15.75" hidden="1" customHeight="1" outlineLevel="1">
      <c r="A295" s="484"/>
      <c r="B295" s="917"/>
      <c r="C295" s="926"/>
      <c r="D295" s="922"/>
      <c r="E295" s="922"/>
      <c r="F295" s="924"/>
      <c r="G295" s="92"/>
      <c r="H295" s="396"/>
      <c r="I295" s="922"/>
      <c r="J295" s="915"/>
      <c r="K295" s="915"/>
      <c r="L295" s="915"/>
      <c r="M295" s="915"/>
      <c r="N295" s="915"/>
      <c r="O295" s="915"/>
      <c r="P295" s="915"/>
      <c r="Q295" s="484"/>
    </row>
    <row r="296" spans="1:17" s="95" customFormat="1" ht="15.75" hidden="1" customHeight="1" outlineLevel="1">
      <c r="A296" s="484"/>
      <c r="B296" s="916">
        <v>95</v>
      </c>
      <c r="C296" s="925"/>
      <c r="D296" s="921"/>
      <c r="E296" s="921" t="s">
        <v>19</v>
      </c>
      <c r="F296" s="923" t="str">
        <f>VLOOKUP(E296,$S$14:$T$18,2,0)</f>
        <v>-</v>
      </c>
      <c r="G296" s="84"/>
      <c r="H296" s="395"/>
      <c r="I296" s="921"/>
      <c r="J296" s="913">
        <f t="shared" ref="J296" si="94">SUM(K296:O298)</f>
        <v>0</v>
      </c>
      <c r="K296" s="913"/>
      <c r="L296" s="913"/>
      <c r="M296" s="913"/>
      <c r="N296" s="913"/>
      <c r="O296" s="913"/>
      <c r="P296" s="913"/>
      <c r="Q296" s="484"/>
    </row>
    <row r="297" spans="1:17" s="95" customFormat="1" ht="15.75" hidden="1" customHeight="1" outlineLevel="1">
      <c r="A297" s="484"/>
      <c r="B297" s="916"/>
      <c r="C297" s="925"/>
      <c r="D297" s="921"/>
      <c r="E297" s="921"/>
      <c r="F297" s="923"/>
      <c r="G297" s="87"/>
      <c r="H297" s="395"/>
      <c r="I297" s="921"/>
      <c r="J297" s="914"/>
      <c r="K297" s="914"/>
      <c r="L297" s="914"/>
      <c r="M297" s="914"/>
      <c r="N297" s="914"/>
      <c r="O297" s="914"/>
      <c r="P297" s="914"/>
      <c r="Q297" s="484"/>
    </row>
    <row r="298" spans="1:17" s="95" customFormat="1" ht="15.75" hidden="1" customHeight="1" outlineLevel="1">
      <c r="A298" s="484"/>
      <c r="B298" s="917"/>
      <c r="C298" s="926"/>
      <c r="D298" s="922"/>
      <c r="E298" s="922"/>
      <c r="F298" s="924"/>
      <c r="G298" s="92"/>
      <c r="H298" s="396"/>
      <c r="I298" s="922"/>
      <c r="J298" s="915"/>
      <c r="K298" s="915"/>
      <c r="L298" s="915"/>
      <c r="M298" s="915"/>
      <c r="N298" s="915"/>
      <c r="O298" s="915"/>
      <c r="P298" s="915"/>
      <c r="Q298" s="484"/>
    </row>
    <row r="299" spans="1:17" s="95" customFormat="1" ht="15.75" hidden="1" customHeight="1" outlineLevel="1">
      <c r="A299" s="484"/>
      <c r="B299" s="916">
        <v>96</v>
      </c>
      <c r="C299" s="925"/>
      <c r="D299" s="921"/>
      <c r="E299" s="921" t="s">
        <v>19</v>
      </c>
      <c r="F299" s="923" t="str">
        <f>VLOOKUP(E299,$S$14:$T$18,2,0)</f>
        <v>-</v>
      </c>
      <c r="G299" s="84"/>
      <c r="H299" s="395"/>
      <c r="I299" s="921"/>
      <c r="J299" s="913">
        <f t="shared" ref="J299" si="95">SUM(K299:O301)</f>
        <v>0</v>
      </c>
      <c r="K299" s="913"/>
      <c r="L299" s="913"/>
      <c r="M299" s="913"/>
      <c r="N299" s="913"/>
      <c r="O299" s="913"/>
      <c r="P299" s="913"/>
      <c r="Q299" s="484"/>
    </row>
    <row r="300" spans="1:17" s="95" customFormat="1" ht="15.75" hidden="1" customHeight="1" outlineLevel="1">
      <c r="A300" s="484"/>
      <c r="B300" s="916"/>
      <c r="C300" s="925"/>
      <c r="D300" s="921"/>
      <c r="E300" s="921"/>
      <c r="F300" s="923"/>
      <c r="G300" s="87"/>
      <c r="H300" s="395"/>
      <c r="I300" s="921"/>
      <c r="J300" s="914"/>
      <c r="K300" s="914"/>
      <c r="L300" s="914"/>
      <c r="M300" s="914"/>
      <c r="N300" s="914"/>
      <c r="O300" s="914"/>
      <c r="P300" s="914"/>
      <c r="Q300" s="484"/>
    </row>
    <row r="301" spans="1:17" s="95" customFormat="1" ht="15.75" hidden="1" customHeight="1" outlineLevel="1">
      <c r="A301" s="484"/>
      <c r="B301" s="917"/>
      <c r="C301" s="926"/>
      <c r="D301" s="922"/>
      <c r="E301" s="922"/>
      <c r="F301" s="924"/>
      <c r="G301" s="92"/>
      <c r="H301" s="396"/>
      <c r="I301" s="922"/>
      <c r="J301" s="915"/>
      <c r="K301" s="915"/>
      <c r="L301" s="915"/>
      <c r="M301" s="915"/>
      <c r="N301" s="915"/>
      <c r="O301" s="915"/>
      <c r="P301" s="915"/>
      <c r="Q301" s="484"/>
    </row>
    <row r="302" spans="1:17" s="95" customFormat="1" ht="15.75" hidden="1" customHeight="1" outlineLevel="1">
      <c r="A302" s="484"/>
      <c r="B302" s="916">
        <v>97</v>
      </c>
      <c r="C302" s="925"/>
      <c r="D302" s="921"/>
      <c r="E302" s="921" t="s">
        <v>19</v>
      </c>
      <c r="F302" s="923" t="str">
        <f>VLOOKUP(E302,$S$14:$T$18,2,0)</f>
        <v>-</v>
      </c>
      <c r="G302" s="84"/>
      <c r="H302" s="395"/>
      <c r="I302" s="921"/>
      <c r="J302" s="913">
        <f t="shared" ref="J302" si="96">SUM(K302:O304)</f>
        <v>0</v>
      </c>
      <c r="K302" s="913"/>
      <c r="L302" s="913"/>
      <c r="M302" s="913"/>
      <c r="N302" s="913"/>
      <c r="O302" s="913"/>
      <c r="P302" s="913"/>
      <c r="Q302" s="484"/>
    </row>
    <row r="303" spans="1:17" s="95" customFormat="1" ht="15.75" hidden="1" customHeight="1" outlineLevel="1">
      <c r="A303" s="484"/>
      <c r="B303" s="916"/>
      <c r="C303" s="925"/>
      <c r="D303" s="921"/>
      <c r="E303" s="921"/>
      <c r="F303" s="923"/>
      <c r="G303" s="87"/>
      <c r="H303" s="395"/>
      <c r="I303" s="921"/>
      <c r="J303" s="914"/>
      <c r="K303" s="914"/>
      <c r="L303" s="914"/>
      <c r="M303" s="914"/>
      <c r="N303" s="914"/>
      <c r="O303" s="914"/>
      <c r="P303" s="914"/>
      <c r="Q303" s="484"/>
    </row>
    <row r="304" spans="1:17" s="95" customFormat="1" ht="15.75" hidden="1" customHeight="1" outlineLevel="1">
      <c r="A304" s="484"/>
      <c r="B304" s="917"/>
      <c r="C304" s="926"/>
      <c r="D304" s="922"/>
      <c r="E304" s="922"/>
      <c r="F304" s="924"/>
      <c r="G304" s="92"/>
      <c r="H304" s="396"/>
      <c r="I304" s="922"/>
      <c r="J304" s="915"/>
      <c r="K304" s="915"/>
      <c r="L304" s="915"/>
      <c r="M304" s="915"/>
      <c r="N304" s="915"/>
      <c r="O304" s="915"/>
      <c r="P304" s="915"/>
      <c r="Q304" s="484"/>
    </row>
    <row r="305" spans="1:17" s="95" customFormat="1" ht="15.75" hidden="1" customHeight="1" outlineLevel="1">
      <c r="A305" s="484"/>
      <c r="B305" s="916">
        <v>98</v>
      </c>
      <c r="C305" s="925"/>
      <c r="D305" s="921"/>
      <c r="E305" s="921" t="s">
        <v>19</v>
      </c>
      <c r="F305" s="923" t="str">
        <f>VLOOKUP(E305,$S$14:$T$18,2,0)</f>
        <v>-</v>
      </c>
      <c r="G305" s="84"/>
      <c r="H305" s="395"/>
      <c r="I305" s="921"/>
      <c r="J305" s="913">
        <f t="shared" ref="J305" si="97">SUM(K305:O307)</f>
        <v>0</v>
      </c>
      <c r="K305" s="913"/>
      <c r="L305" s="913"/>
      <c r="M305" s="913"/>
      <c r="N305" s="913"/>
      <c r="O305" s="913"/>
      <c r="P305" s="913"/>
      <c r="Q305" s="484"/>
    </row>
    <row r="306" spans="1:17" s="95" customFormat="1" ht="15.75" hidden="1" customHeight="1" outlineLevel="1">
      <c r="A306" s="484"/>
      <c r="B306" s="916"/>
      <c r="C306" s="925"/>
      <c r="D306" s="921"/>
      <c r="E306" s="921"/>
      <c r="F306" s="923"/>
      <c r="G306" s="87"/>
      <c r="H306" s="395"/>
      <c r="I306" s="921"/>
      <c r="J306" s="914"/>
      <c r="K306" s="914"/>
      <c r="L306" s="914"/>
      <c r="M306" s="914"/>
      <c r="N306" s="914"/>
      <c r="O306" s="914"/>
      <c r="P306" s="914"/>
      <c r="Q306" s="484"/>
    </row>
    <row r="307" spans="1:17" s="95" customFormat="1" ht="15.75" hidden="1" customHeight="1" outlineLevel="1">
      <c r="A307" s="484"/>
      <c r="B307" s="917"/>
      <c r="C307" s="926"/>
      <c r="D307" s="922"/>
      <c r="E307" s="922"/>
      <c r="F307" s="924"/>
      <c r="G307" s="92"/>
      <c r="H307" s="396"/>
      <c r="I307" s="922"/>
      <c r="J307" s="915"/>
      <c r="K307" s="915"/>
      <c r="L307" s="915"/>
      <c r="M307" s="915"/>
      <c r="N307" s="915"/>
      <c r="O307" s="915"/>
      <c r="P307" s="915"/>
      <c r="Q307" s="484"/>
    </row>
    <row r="308" spans="1:17" s="95" customFormat="1" ht="15.75" hidden="1" customHeight="1" outlineLevel="1">
      <c r="A308" s="484"/>
      <c r="B308" s="916">
        <v>99</v>
      </c>
      <c r="C308" s="925"/>
      <c r="D308" s="921"/>
      <c r="E308" s="921" t="s">
        <v>19</v>
      </c>
      <c r="F308" s="923" t="str">
        <f>VLOOKUP(E308,$S$14:$T$18,2,0)</f>
        <v>-</v>
      </c>
      <c r="G308" s="84"/>
      <c r="H308" s="395"/>
      <c r="I308" s="921"/>
      <c r="J308" s="913">
        <f t="shared" ref="J308" si="98">SUM(K308:O310)</f>
        <v>0</v>
      </c>
      <c r="K308" s="913"/>
      <c r="L308" s="913"/>
      <c r="M308" s="913"/>
      <c r="N308" s="913"/>
      <c r="O308" s="913"/>
      <c r="P308" s="913"/>
      <c r="Q308" s="484"/>
    </row>
    <row r="309" spans="1:17" s="95" customFormat="1" ht="15.75" hidden="1" customHeight="1" outlineLevel="1">
      <c r="A309" s="484"/>
      <c r="B309" s="916"/>
      <c r="C309" s="925"/>
      <c r="D309" s="921"/>
      <c r="E309" s="921"/>
      <c r="F309" s="923"/>
      <c r="G309" s="87"/>
      <c r="H309" s="395"/>
      <c r="I309" s="921"/>
      <c r="J309" s="914"/>
      <c r="K309" s="914"/>
      <c r="L309" s="914"/>
      <c r="M309" s="914"/>
      <c r="N309" s="914"/>
      <c r="O309" s="914"/>
      <c r="P309" s="914"/>
      <c r="Q309" s="484"/>
    </row>
    <row r="310" spans="1:17" s="95" customFormat="1" ht="15.75" hidden="1" customHeight="1" outlineLevel="1">
      <c r="A310" s="484"/>
      <c r="B310" s="917"/>
      <c r="C310" s="926"/>
      <c r="D310" s="922"/>
      <c r="E310" s="922"/>
      <c r="F310" s="924"/>
      <c r="G310" s="92"/>
      <c r="H310" s="396"/>
      <c r="I310" s="922"/>
      <c r="J310" s="915"/>
      <c r="K310" s="915"/>
      <c r="L310" s="915"/>
      <c r="M310" s="915"/>
      <c r="N310" s="915"/>
      <c r="O310" s="915"/>
      <c r="P310" s="915"/>
      <c r="Q310" s="484"/>
    </row>
    <row r="311" spans="1:17" s="95" customFormat="1" ht="15.75" hidden="1" customHeight="1" outlineLevel="1">
      <c r="A311" s="484"/>
      <c r="B311" s="916">
        <v>100</v>
      </c>
      <c r="C311" s="925"/>
      <c r="D311" s="921"/>
      <c r="E311" s="921" t="s">
        <v>19</v>
      </c>
      <c r="F311" s="923" t="str">
        <f>VLOOKUP(E311,$S$14:$T$18,2,0)</f>
        <v>-</v>
      </c>
      <c r="G311" s="84"/>
      <c r="H311" s="395"/>
      <c r="I311" s="921"/>
      <c r="J311" s="913">
        <f t="shared" ref="J311" si="99">SUM(K311:O313)</f>
        <v>0</v>
      </c>
      <c r="K311" s="913"/>
      <c r="L311" s="913"/>
      <c r="M311" s="913"/>
      <c r="N311" s="913"/>
      <c r="O311" s="913"/>
      <c r="P311" s="913"/>
      <c r="Q311" s="484"/>
    </row>
    <row r="312" spans="1:17" s="95" customFormat="1" ht="15.75" hidden="1" customHeight="1" outlineLevel="1">
      <c r="A312" s="484"/>
      <c r="B312" s="916"/>
      <c r="C312" s="925"/>
      <c r="D312" s="921"/>
      <c r="E312" s="921"/>
      <c r="F312" s="923"/>
      <c r="G312" s="87"/>
      <c r="H312" s="395"/>
      <c r="I312" s="921"/>
      <c r="J312" s="914"/>
      <c r="K312" s="914"/>
      <c r="L312" s="914"/>
      <c r="M312" s="914"/>
      <c r="N312" s="914"/>
      <c r="O312" s="914"/>
      <c r="P312" s="914"/>
      <c r="Q312" s="484"/>
    </row>
    <row r="313" spans="1:17" s="95" customFormat="1" ht="15.75" hidden="1" customHeight="1" outlineLevel="1">
      <c r="A313" s="484"/>
      <c r="B313" s="917"/>
      <c r="C313" s="926"/>
      <c r="D313" s="922"/>
      <c r="E313" s="922"/>
      <c r="F313" s="924"/>
      <c r="G313" s="92"/>
      <c r="H313" s="396"/>
      <c r="I313" s="922"/>
      <c r="J313" s="915"/>
      <c r="K313" s="915"/>
      <c r="L313" s="915"/>
      <c r="M313" s="915"/>
      <c r="N313" s="915"/>
      <c r="O313" s="915"/>
      <c r="P313" s="915"/>
      <c r="Q313" s="484"/>
    </row>
    <row r="314" spans="1:17" s="95" customFormat="1" ht="15.75" hidden="1" customHeight="1" outlineLevel="1">
      <c r="A314" s="484"/>
      <c r="B314" s="916">
        <v>101</v>
      </c>
      <c r="C314" s="925"/>
      <c r="D314" s="921"/>
      <c r="E314" s="921" t="s">
        <v>19</v>
      </c>
      <c r="F314" s="923" t="str">
        <f>VLOOKUP(E314,$S$14:$T$18,2,0)</f>
        <v>-</v>
      </c>
      <c r="G314" s="84"/>
      <c r="H314" s="395"/>
      <c r="I314" s="921"/>
      <c r="J314" s="913">
        <f t="shared" ref="J314" si="100">SUM(K314:O316)</f>
        <v>0</v>
      </c>
      <c r="K314" s="913"/>
      <c r="L314" s="913"/>
      <c r="M314" s="913"/>
      <c r="N314" s="913"/>
      <c r="O314" s="913"/>
      <c r="P314" s="913"/>
      <c r="Q314" s="484"/>
    </row>
    <row r="315" spans="1:17" s="95" customFormat="1" ht="15.75" hidden="1" customHeight="1" outlineLevel="1">
      <c r="A315" s="484"/>
      <c r="B315" s="916"/>
      <c r="C315" s="925"/>
      <c r="D315" s="921"/>
      <c r="E315" s="921"/>
      <c r="F315" s="923"/>
      <c r="G315" s="87"/>
      <c r="H315" s="395"/>
      <c r="I315" s="921"/>
      <c r="J315" s="914"/>
      <c r="K315" s="914"/>
      <c r="L315" s="914"/>
      <c r="M315" s="914"/>
      <c r="N315" s="914"/>
      <c r="O315" s="914"/>
      <c r="P315" s="914"/>
      <c r="Q315" s="484"/>
    </row>
    <row r="316" spans="1:17" s="95" customFormat="1" ht="15.75" hidden="1" customHeight="1" outlineLevel="1">
      <c r="A316" s="484"/>
      <c r="B316" s="917"/>
      <c r="C316" s="926"/>
      <c r="D316" s="922"/>
      <c r="E316" s="922"/>
      <c r="F316" s="924"/>
      <c r="G316" s="92"/>
      <c r="H316" s="396"/>
      <c r="I316" s="922"/>
      <c r="J316" s="915"/>
      <c r="K316" s="915"/>
      <c r="L316" s="915"/>
      <c r="M316" s="915"/>
      <c r="N316" s="915"/>
      <c r="O316" s="915"/>
      <c r="P316" s="915"/>
      <c r="Q316" s="484"/>
    </row>
    <row r="317" spans="1:17" s="95" customFormat="1" ht="15.75" hidden="1" customHeight="1" outlineLevel="1">
      <c r="A317" s="484"/>
      <c r="B317" s="916">
        <v>102</v>
      </c>
      <c r="C317" s="925"/>
      <c r="D317" s="921"/>
      <c r="E317" s="921" t="s">
        <v>19</v>
      </c>
      <c r="F317" s="923" t="str">
        <f>VLOOKUP(E317,$S$14:$T$18,2,0)</f>
        <v>-</v>
      </c>
      <c r="G317" s="84"/>
      <c r="H317" s="395"/>
      <c r="I317" s="921"/>
      <c r="J317" s="913">
        <f t="shared" ref="J317" si="101">SUM(K317:O319)</f>
        <v>0</v>
      </c>
      <c r="K317" s="913"/>
      <c r="L317" s="913"/>
      <c r="M317" s="913"/>
      <c r="N317" s="913"/>
      <c r="O317" s="913"/>
      <c r="P317" s="913"/>
      <c r="Q317" s="484"/>
    </row>
    <row r="318" spans="1:17" s="95" customFormat="1" ht="15.75" hidden="1" customHeight="1" outlineLevel="1">
      <c r="A318" s="484"/>
      <c r="B318" s="916"/>
      <c r="C318" s="925"/>
      <c r="D318" s="921"/>
      <c r="E318" s="921"/>
      <c r="F318" s="923"/>
      <c r="G318" s="87"/>
      <c r="H318" s="395"/>
      <c r="I318" s="921"/>
      <c r="J318" s="914"/>
      <c r="K318" s="914"/>
      <c r="L318" s="914"/>
      <c r="M318" s="914"/>
      <c r="N318" s="914"/>
      <c r="O318" s="914"/>
      <c r="P318" s="914"/>
      <c r="Q318" s="484"/>
    </row>
    <row r="319" spans="1:17" s="95" customFormat="1" ht="15.75" hidden="1" customHeight="1" outlineLevel="1">
      <c r="A319" s="484"/>
      <c r="B319" s="917"/>
      <c r="C319" s="926"/>
      <c r="D319" s="922"/>
      <c r="E319" s="922"/>
      <c r="F319" s="924"/>
      <c r="G319" s="92"/>
      <c r="H319" s="396"/>
      <c r="I319" s="922"/>
      <c r="J319" s="915"/>
      <c r="K319" s="915"/>
      <c r="L319" s="915"/>
      <c r="M319" s="915"/>
      <c r="N319" s="915"/>
      <c r="O319" s="915"/>
      <c r="P319" s="915"/>
      <c r="Q319" s="484"/>
    </row>
    <row r="320" spans="1:17" s="95" customFormat="1" ht="15.75" hidden="1" customHeight="1" outlineLevel="1">
      <c r="A320" s="484"/>
      <c r="B320" s="916">
        <v>103</v>
      </c>
      <c r="C320" s="925"/>
      <c r="D320" s="921"/>
      <c r="E320" s="921" t="s">
        <v>19</v>
      </c>
      <c r="F320" s="923" t="str">
        <f>VLOOKUP(E320,$S$14:$T$18,2,0)</f>
        <v>-</v>
      </c>
      <c r="G320" s="84"/>
      <c r="H320" s="395"/>
      <c r="I320" s="921"/>
      <c r="J320" s="913">
        <f t="shared" ref="J320" si="102">SUM(K320:O322)</f>
        <v>0</v>
      </c>
      <c r="K320" s="913"/>
      <c r="L320" s="913"/>
      <c r="M320" s="913"/>
      <c r="N320" s="913"/>
      <c r="O320" s="913"/>
      <c r="P320" s="913"/>
      <c r="Q320" s="484"/>
    </row>
    <row r="321" spans="1:17" s="95" customFormat="1" ht="15.75" hidden="1" customHeight="1" outlineLevel="1">
      <c r="A321" s="484"/>
      <c r="B321" s="916"/>
      <c r="C321" s="925"/>
      <c r="D321" s="921"/>
      <c r="E321" s="921"/>
      <c r="F321" s="923"/>
      <c r="G321" s="87"/>
      <c r="H321" s="395"/>
      <c r="I321" s="921"/>
      <c r="J321" s="914"/>
      <c r="K321" s="914"/>
      <c r="L321" s="914"/>
      <c r="M321" s="914"/>
      <c r="N321" s="914"/>
      <c r="O321" s="914"/>
      <c r="P321" s="914"/>
      <c r="Q321" s="484"/>
    </row>
    <row r="322" spans="1:17" s="95" customFormat="1" ht="15.75" hidden="1" customHeight="1" outlineLevel="1">
      <c r="A322" s="484"/>
      <c r="B322" s="917"/>
      <c r="C322" s="926"/>
      <c r="D322" s="922"/>
      <c r="E322" s="922"/>
      <c r="F322" s="924"/>
      <c r="G322" s="92"/>
      <c r="H322" s="396"/>
      <c r="I322" s="922"/>
      <c r="J322" s="915"/>
      <c r="K322" s="915"/>
      <c r="L322" s="915"/>
      <c r="M322" s="915"/>
      <c r="N322" s="915"/>
      <c r="O322" s="915"/>
      <c r="P322" s="915"/>
      <c r="Q322" s="484"/>
    </row>
    <row r="323" spans="1:17" s="95" customFormat="1" ht="15.75" hidden="1" customHeight="1" outlineLevel="1">
      <c r="A323" s="484"/>
      <c r="B323" s="916">
        <v>104</v>
      </c>
      <c r="C323" s="925"/>
      <c r="D323" s="921"/>
      <c r="E323" s="921" t="s">
        <v>19</v>
      </c>
      <c r="F323" s="923" t="str">
        <f>VLOOKUP(E323,$S$14:$T$18,2,0)</f>
        <v>-</v>
      </c>
      <c r="G323" s="84"/>
      <c r="H323" s="395"/>
      <c r="I323" s="921"/>
      <c r="J323" s="913">
        <f t="shared" ref="J323" si="103">SUM(K323:O325)</f>
        <v>0</v>
      </c>
      <c r="K323" s="913"/>
      <c r="L323" s="913"/>
      <c r="M323" s="913"/>
      <c r="N323" s="913"/>
      <c r="O323" s="913"/>
      <c r="P323" s="913"/>
      <c r="Q323" s="484"/>
    </row>
    <row r="324" spans="1:17" s="95" customFormat="1" ht="15.75" hidden="1" customHeight="1" outlineLevel="1">
      <c r="A324" s="484"/>
      <c r="B324" s="916"/>
      <c r="C324" s="925"/>
      <c r="D324" s="921"/>
      <c r="E324" s="921"/>
      <c r="F324" s="923"/>
      <c r="G324" s="87"/>
      <c r="H324" s="395"/>
      <c r="I324" s="921"/>
      <c r="J324" s="914"/>
      <c r="K324" s="914"/>
      <c r="L324" s="914"/>
      <c r="M324" s="914"/>
      <c r="N324" s="914"/>
      <c r="O324" s="914"/>
      <c r="P324" s="914"/>
      <c r="Q324" s="484"/>
    </row>
    <row r="325" spans="1:17" s="95" customFormat="1" ht="15.75" hidden="1" customHeight="1" outlineLevel="1">
      <c r="A325" s="484"/>
      <c r="B325" s="917"/>
      <c r="C325" s="926"/>
      <c r="D325" s="922"/>
      <c r="E325" s="922"/>
      <c r="F325" s="924"/>
      <c r="G325" s="92"/>
      <c r="H325" s="396"/>
      <c r="I325" s="922"/>
      <c r="J325" s="915"/>
      <c r="K325" s="915"/>
      <c r="L325" s="915"/>
      <c r="M325" s="915"/>
      <c r="N325" s="915"/>
      <c r="O325" s="915"/>
      <c r="P325" s="915"/>
      <c r="Q325" s="484"/>
    </row>
    <row r="326" spans="1:17" s="95" customFormat="1" ht="15.75" hidden="1" customHeight="1" outlineLevel="1">
      <c r="A326" s="484"/>
      <c r="B326" s="916">
        <v>105</v>
      </c>
      <c r="C326" s="925"/>
      <c r="D326" s="921"/>
      <c r="E326" s="921" t="s">
        <v>19</v>
      </c>
      <c r="F326" s="923" t="str">
        <f>VLOOKUP(E326,$S$14:$T$18,2,0)</f>
        <v>-</v>
      </c>
      <c r="G326" s="84"/>
      <c r="H326" s="395"/>
      <c r="I326" s="921"/>
      <c r="J326" s="913">
        <f t="shared" ref="J326" si="104">SUM(K326:O328)</f>
        <v>0</v>
      </c>
      <c r="K326" s="913"/>
      <c r="L326" s="913"/>
      <c r="M326" s="913"/>
      <c r="N326" s="913"/>
      <c r="O326" s="913"/>
      <c r="P326" s="913"/>
      <c r="Q326" s="484"/>
    </row>
    <row r="327" spans="1:17" s="95" customFormat="1" ht="15.75" hidden="1" customHeight="1" outlineLevel="1">
      <c r="A327" s="484"/>
      <c r="B327" s="916"/>
      <c r="C327" s="925"/>
      <c r="D327" s="921"/>
      <c r="E327" s="921"/>
      <c r="F327" s="923"/>
      <c r="G327" s="87"/>
      <c r="H327" s="395"/>
      <c r="I327" s="921"/>
      <c r="J327" s="914"/>
      <c r="K327" s="914"/>
      <c r="L327" s="914"/>
      <c r="M327" s="914"/>
      <c r="N327" s="914"/>
      <c r="O327" s="914"/>
      <c r="P327" s="914"/>
      <c r="Q327" s="484"/>
    </row>
    <row r="328" spans="1:17" s="95" customFormat="1" ht="15.75" hidden="1" customHeight="1" outlineLevel="1">
      <c r="A328" s="484"/>
      <c r="B328" s="917"/>
      <c r="C328" s="926"/>
      <c r="D328" s="922"/>
      <c r="E328" s="922"/>
      <c r="F328" s="924"/>
      <c r="G328" s="92"/>
      <c r="H328" s="396"/>
      <c r="I328" s="922"/>
      <c r="J328" s="915"/>
      <c r="K328" s="915"/>
      <c r="L328" s="915"/>
      <c r="M328" s="915"/>
      <c r="N328" s="915"/>
      <c r="O328" s="915"/>
      <c r="P328" s="915"/>
      <c r="Q328" s="484"/>
    </row>
    <row r="329" spans="1:17" s="95" customFormat="1" ht="15.75" hidden="1" customHeight="1" outlineLevel="1">
      <c r="A329" s="484"/>
      <c r="B329" s="916">
        <v>106</v>
      </c>
      <c r="C329" s="925"/>
      <c r="D329" s="921"/>
      <c r="E329" s="921" t="s">
        <v>19</v>
      </c>
      <c r="F329" s="923" t="str">
        <f>VLOOKUP(E329,$S$14:$T$18,2,0)</f>
        <v>-</v>
      </c>
      <c r="G329" s="84"/>
      <c r="H329" s="395"/>
      <c r="I329" s="921"/>
      <c r="J329" s="913">
        <f t="shared" ref="J329" si="105">SUM(K329:O331)</f>
        <v>0</v>
      </c>
      <c r="K329" s="913"/>
      <c r="L329" s="913"/>
      <c r="M329" s="913"/>
      <c r="N329" s="913"/>
      <c r="O329" s="913"/>
      <c r="P329" s="913"/>
      <c r="Q329" s="484"/>
    </row>
    <row r="330" spans="1:17" s="95" customFormat="1" ht="15.75" hidden="1" customHeight="1" outlineLevel="1">
      <c r="A330" s="484"/>
      <c r="B330" s="916"/>
      <c r="C330" s="925"/>
      <c r="D330" s="921"/>
      <c r="E330" s="921"/>
      <c r="F330" s="923"/>
      <c r="G330" s="87"/>
      <c r="H330" s="395"/>
      <c r="I330" s="921"/>
      <c r="J330" s="914"/>
      <c r="K330" s="914"/>
      <c r="L330" s="914"/>
      <c r="M330" s="914"/>
      <c r="N330" s="914"/>
      <c r="O330" s="914"/>
      <c r="P330" s="914"/>
      <c r="Q330" s="484"/>
    </row>
    <row r="331" spans="1:17" s="95" customFormat="1" ht="15.75" hidden="1" customHeight="1" outlineLevel="1">
      <c r="A331" s="484"/>
      <c r="B331" s="917"/>
      <c r="C331" s="926"/>
      <c r="D331" s="922"/>
      <c r="E331" s="922"/>
      <c r="F331" s="924"/>
      <c r="G331" s="92"/>
      <c r="H331" s="396"/>
      <c r="I331" s="922"/>
      <c r="J331" s="915"/>
      <c r="K331" s="915"/>
      <c r="L331" s="915"/>
      <c r="M331" s="915"/>
      <c r="N331" s="915"/>
      <c r="O331" s="915"/>
      <c r="P331" s="915"/>
      <c r="Q331" s="484"/>
    </row>
    <row r="332" spans="1:17" s="95" customFormat="1" ht="15.75" hidden="1" customHeight="1" outlineLevel="1">
      <c r="A332" s="484"/>
      <c r="B332" s="916">
        <v>107</v>
      </c>
      <c r="C332" s="925"/>
      <c r="D332" s="921"/>
      <c r="E332" s="921" t="s">
        <v>19</v>
      </c>
      <c r="F332" s="923" t="str">
        <f>VLOOKUP(E332,$S$14:$T$18,2,0)</f>
        <v>-</v>
      </c>
      <c r="G332" s="84"/>
      <c r="H332" s="395"/>
      <c r="I332" s="921"/>
      <c r="J332" s="913">
        <f t="shared" ref="J332" si="106">SUM(K332:O334)</f>
        <v>0</v>
      </c>
      <c r="K332" s="913"/>
      <c r="L332" s="913"/>
      <c r="M332" s="913"/>
      <c r="N332" s="913"/>
      <c r="O332" s="913"/>
      <c r="P332" s="913"/>
      <c r="Q332" s="484"/>
    </row>
    <row r="333" spans="1:17" s="95" customFormat="1" ht="15.75" hidden="1" customHeight="1" outlineLevel="1">
      <c r="A333" s="484"/>
      <c r="B333" s="916"/>
      <c r="C333" s="925"/>
      <c r="D333" s="921"/>
      <c r="E333" s="921"/>
      <c r="F333" s="923"/>
      <c r="G333" s="87"/>
      <c r="H333" s="395"/>
      <c r="I333" s="921"/>
      <c r="J333" s="914"/>
      <c r="K333" s="914"/>
      <c r="L333" s="914"/>
      <c r="M333" s="914"/>
      <c r="N333" s="914"/>
      <c r="O333" s="914"/>
      <c r="P333" s="914"/>
      <c r="Q333" s="484"/>
    </row>
    <row r="334" spans="1:17" s="95" customFormat="1" ht="15.75" hidden="1" customHeight="1" outlineLevel="1">
      <c r="A334" s="484"/>
      <c r="B334" s="917"/>
      <c r="C334" s="926"/>
      <c r="D334" s="922"/>
      <c r="E334" s="922"/>
      <c r="F334" s="924"/>
      <c r="G334" s="92"/>
      <c r="H334" s="396"/>
      <c r="I334" s="922"/>
      <c r="J334" s="915"/>
      <c r="K334" s="915"/>
      <c r="L334" s="915"/>
      <c r="M334" s="915"/>
      <c r="N334" s="915"/>
      <c r="O334" s="915"/>
      <c r="P334" s="915"/>
      <c r="Q334" s="484"/>
    </row>
    <row r="335" spans="1:17" s="95" customFormat="1" ht="15.75" hidden="1" customHeight="1" outlineLevel="1">
      <c r="A335" s="484"/>
      <c r="B335" s="916">
        <v>108</v>
      </c>
      <c r="C335" s="925"/>
      <c r="D335" s="921"/>
      <c r="E335" s="921" t="s">
        <v>19</v>
      </c>
      <c r="F335" s="923" t="str">
        <f>VLOOKUP(E335,$S$14:$T$18,2,0)</f>
        <v>-</v>
      </c>
      <c r="G335" s="84"/>
      <c r="H335" s="395"/>
      <c r="I335" s="921"/>
      <c r="J335" s="913">
        <f t="shared" ref="J335" si="107">SUM(K335:O337)</f>
        <v>0</v>
      </c>
      <c r="K335" s="913"/>
      <c r="L335" s="913"/>
      <c r="M335" s="913"/>
      <c r="N335" s="913"/>
      <c r="O335" s="913"/>
      <c r="P335" s="913"/>
      <c r="Q335" s="484"/>
    </row>
    <row r="336" spans="1:17" s="95" customFormat="1" ht="15.75" hidden="1" customHeight="1" outlineLevel="1">
      <c r="A336" s="484"/>
      <c r="B336" s="916"/>
      <c r="C336" s="925"/>
      <c r="D336" s="921"/>
      <c r="E336" s="921"/>
      <c r="F336" s="923"/>
      <c r="G336" s="87"/>
      <c r="H336" s="395"/>
      <c r="I336" s="921"/>
      <c r="J336" s="914"/>
      <c r="K336" s="914"/>
      <c r="L336" s="914"/>
      <c r="M336" s="914"/>
      <c r="N336" s="914"/>
      <c r="O336" s="914"/>
      <c r="P336" s="914"/>
      <c r="Q336" s="484"/>
    </row>
    <row r="337" spans="1:17" s="95" customFormat="1" ht="15.75" hidden="1" customHeight="1" outlineLevel="1">
      <c r="A337" s="484"/>
      <c r="B337" s="917"/>
      <c r="C337" s="926"/>
      <c r="D337" s="922"/>
      <c r="E337" s="922"/>
      <c r="F337" s="924"/>
      <c r="G337" s="92"/>
      <c r="H337" s="396"/>
      <c r="I337" s="922"/>
      <c r="J337" s="915"/>
      <c r="K337" s="915"/>
      <c r="L337" s="915"/>
      <c r="M337" s="915"/>
      <c r="N337" s="915"/>
      <c r="O337" s="915"/>
      <c r="P337" s="915"/>
      <c r="Q337" s="484"/>
    </row>
    <row r="338" spans="1:17" s="95" customFormat="1" ht="15.75" hidden="1" customHeight="1" outlineLevel="1">
      <c r="A338" s="484"/>
      <c r="B338" s="916">
        <v>109</v>
      </c>
      <c r="C338" s="925"/>
      <c r="D338" s="921"/>
      <c r="E338" s="921" t="s">
        <v>19</v>
      </c>
      <c r="F338" s="923" t="str">
        <f>VLOOKUP(E338,$S$14:$T$18,2,0)</f>
        <v>-</v>
      </c>
      <c r="G338" s="84"/>
      <c r="H338" s="395"/>
      <c r="I338" s="921"/>
      <c r="J338" s="913">
        <f t="shared" ref="J338" si="108">SUM(K338:O340)</f>
        <v>0</v>
      </c>
      <c r="K338" s="913"/>
      <c r="L338" s="913"/>
      <c r="M338" s="913"/>
      <c r="N338" s="913"/>
      <c r="O338" s="913"/>
      <c r="P338" s="913"/>
      <c r="Q338" s="484"/>
    </row>
    <row r="339" spans="1:17" s="95" customFormat="1" ht="15.75" hidden="1" customHeight="1" outlineLevel="1">
      <c r="A339" s="484"/>
      <c r="B339" s="916"/>
      <c r="C339" s="925"/>
      <c r="D339" s="921"/>
      <c r="E339" s="921"/>
      <c r="F339" s="923"/>
      <c r="G339" s="87"/>
      <c r="H339" s="395"/>
      <c r="I339" s="921"/>
      <c r="J339" s="914"/>
      <c r="K339" s="914"/>
      <c r="L339" s="914"/>
      <c r="M339" s="914"/>
      <c r="N339" s="914"/>
      <c r="O339" s="914"/>
      <c r="P339" s="914"/>
      <c r="Q339" s="484"/>
    </row>
    <row r="340" spans="1:17" s="95" customFormat="1" ht="15.75" hidden="1" customHeight="1" outlineLevel="1">
      <c r="A340" s="484"/>
      <c r="B340" s="917"/>
      <c r="C340" s="926"/>
      <c r="D340" s="922"/>
      <c r="E340" s="922"/>
      <c r="F340" s="924"/>
      <c r="G340" s="92"/>
      <c r="H340" s="396"/>
      <c r="I340" s="922"/>
      <c r="J340" s="915"/>
      <c r="K340" s="915"/>
      <c r="L340" s="915"/>
      <c r="M340" s="915"/>
      <c r="N340" s="915"/>
      <c r="O340" s="915"/>
      <c r="P340" s="915"/>
      <c r="Q340" s="484"/>
    </row>
    <row r="341" spans="1:17" s="95" customFormat="1" ht="15.75" hidden="1" customHeight="1" outlineLevel="1">
      <c r="A341" s="484"/>
      <c r="B341" s="916">
        <v>110</v>
      </c>
      <c r="C341" s="925"/>
      <c r="D341" s="921"/>
      <c r="E341" s="921" t="s">
        <v>19</v>
      </c>
      <c r="F341" s="923" t="str">
        <f>VLOOKUP(E341,$S$14:$T$18,2,0)</f>
        <v>-</v>
      </c>
      <c r="G341" s="84"/>
      <c r="H341" s="395"/>
      <c r="I341" s="921"/>
      <c r="J341" s="913">
        <f t="shared" ref="J341" si="109">SUM(K341:O343)</f>
        <v>0</v>
      </c>
      <c r="K341" s="913"/>
      <c r="L341" s="913"/>
      <c r="M341" s="913"/>
      <c r="N341" s="913"/>
      <c r="O341" s="913"/>
      <c r="P341" s="913"/>
      <c r="Q341" s="484"/>
    </row>
    <row r="342" spans="1:17" s="95" customFormat="1" ht="15.75" hidden="1" customHeight="1" outlineLevel="1">
      <c r="A342" s="484"/>
      <c r="B342" s="916"/>
      <c r="C342" s="925"/>
      <c r="D342" s="921"/>
      <c r="E342" s="921"/>
      <c r="F342" s="923"/>
      <c r="G342" s="87"/>
      <c r="H342" s="395"/>
      <c r="I342" s="921"/>
      <c r="J342" s="914"/>
      <c r="K342" s="914"/>
      <c r="L342" s="914"/>
      <c r="M342" s="914"/>
      <c r="N342" s="914"/>
      <c r="O342" s="914"/>
      <c r="P342" s="914"/>
      <c r="Q342" s="484"/>
    </row>
    <row r="343" spans="1:17" s="95" customFormat="1" ht="15.75" hidden="1" customHeight="1" outlineLevel="1">
      <c r="A343" s="484"/>
      <c r="B343" s="917"/>
      <c r="C343" s="926"/>
      <c r="D343" s="922"/>
      <c r="E343" s="922"/>
      <c r="F343" s="924"/>
      <c r="G343" s="92"/>
      <c r="H343" s="396"/>
      <c r="I343" s="922"/>
      <c r="J343" s="915"/>
      <c r="K343" s="915"/>
      <c r="L343" s="915"/>
      <c r="M343" s="915"/>
      <c r="N343" s="915"/>
      <c r="O343" s="915"/>
      <c r="P343" s="915"/>
      <c r="Q343" s="484"/>
    </row>
    <row r="344" spans="1:17" s="95" customFormat="1" ht="15.75" hidden="1" customHeight="1" outlineLevel="1">
      <c r="A344" s="484"/>
      <c r="B344" s="916">
        <v>111</v>
      </c>
      <c r="C344" s="925"/>
      <c r="D344" s="921"/>
      <c r="E344" s="921" t="s">
        <v>19</v>
      </c>
      <c r="F344" s="923" t="str">
        <f>VLOOKUP(E344,$S$14:$T$18,2,0)</f>
        <v>-</v>
      </c>
      <c r="G344" s="84"/>
      <c r="H344" s="395"/>
      <c r="I344" s="921"/>
      <c r="J344" s="913">
        <f t="shared" ref="J344" si="110">SUM(K344:O346)</f>
        <v>0</v>
      </c>
      <c r="K344" s="913"/>
      <c r="L344" s="913"/>
      <c r="M344" s="913"/>
      <c r="N344" s="913"/>
      <c r="O344" s="913"/>
      <c r="P344" s="913"/>
      <c r="Q344" s="484"/>
    </row>
    <row r="345" spans="1:17" s="95" customFormat="1" ht="15.75" hidden="1" customHeight="1" outlineLevel="1">
      <c r="A345" s="484"/>
      <c r="B345" s="916"/>
      <c r="C345" s="925"/>
      <c r="D345" s="921"/>
      <c r="E345" s="921"/>
      <c r="F345" s="923"/>
      <c r="G345" s="87"/>
      <c r="H345" s="395"/>
      <c r="I345" s="921"/>
      <c r="J345" s="914"/>
      <c r="K345" s="914"/>
      <c r="L345" s="914"/>
      <c r="M345" s="914"/>
      <c r="N345" s="914"/>
      <c r="O345" s="914"/>
      <c r="P345" s="914"/>
      <c r="Q345" s="484"/>
    </row>
    <row r="346" spans="1:17" s="95" customFormat="1" ht="15.75" hidden="1" customHeight="1" outlineLevel="1">
      <c r="A346" s="484"/>
      <c r="B346" s="917"/>
      <c r="C346" s="926"/>
      <c r="D346" s="922"/>
      <c r="E346" s="922"/>
      <c r="F346" s="924"/>
      <c r="G346" s="92"/>
      <c r="H346" s="396"/>
      <c r="I346" s="922"/>
      <c r="J346" s="915"/>
      <c r="K346" s="915"/>
      <c r="L346" s="915"/>
      <c r="M346" s="915"/>
      <c r="N346" s="915"/>
      <c r="O346" s="915"/>
      <c r="P346" s="915"/>
      <c r="Q346" s="484"/>
    </row>
    <row r="347" spans="1:17" s="95" customFormat="1" ht="15.75" hidden="1" customHeight="1" outlineLevel="1">
      <c r="A347" s="484"/>
      <c r="B347" s="916">
        <v>112</v>
      </c>
      <c r="C347" s="925"/>
      <c r="D347" s="921"/>
      <c r="E347" s="921" t="s">
        <v>19</v>
      </c>
      <c r="F347" s="923" t="str">
        <f>VLOOKUP(E347,$S$14:$T$18,2,0)</f>
        <v>-</v>
      </c>
      <c r="G347" s="84"/>
      <c r="H347" s="395"/>
      <c r="I347" s="921"/>
      <c r="J347" s="913">
        <f t="shared" ref="J347" si="111">SUM(K347:O349)</f>
        <v>0</v>
      </c>
      <c r="K347" s="913"/>
      <c r="L347" s="913"/>
      <c r="M347" s="913"/>
      <c r="N347" s="913"/>
      <c r="O347" s="913"/>
      <c r="P347" s="913"/>
      <c r="Q347" s="484"/>
    </row>
    <row r="348" spans="1:17" s="95" customFormat="1" ht="15.75" hidden="1" customHeight="1" outlineLevel="1">
      <c r="A348" s="484"/>
      <c r="B348" s="916"/>
      <c r="C348" s="925"/>
      <c r="D348" s="921"/>
      <c r="E348" s="921"/>
      <c r="F348" s="923"/>
      <c r="G348" s="87"/>
      <c r="H348" s="395"/>
      <c r="I348" s="921"/>
      <c r="J348" s="914"/>
      <c r="K348" s="914"/>
      <c r="L348" s="914"/>
      <c r="M348" s="914"/>
      <c r="N348" s="914"/>
      <c r="O348" s="914"/>
      <c r="P348" s="914"/>
      <c r="Q348" s="484"/>
    </row>
    <row r="349" spans="1:17" s="95" customFormat="1" ht="15.75" hidden="1" customHeight="1" outlineLevel="1">
      <c r="A349" s="484"/>
      <c r="B349" s="917"/>
      <c r="C349" s="926"/>
      <c r="D349" s="922"/>
      <c r="E349" s="922"/>
      <c r="F349" s="924"/>
      <c r="G349" s="92"/>
      <c r="H349" s="396"/>
      <c r="I349" s="922"/>
      <c r="J349" s="915"/>
      <c r="K349" s="915"/>
      <c r="L349" s="915"/>
      <c r="M349" s="915"/>
      <c r="N349" s="915"/>
      <c r="O349" s="915"/>
      <c r="P349" s="915"/>
      <c r="Q349" s="484"/>
    </row>
    <row r="350" spans="1:17" s="95" customFormat="1" ht="15.75" hidden="1" customHeight="1" outlineLevel="1">
      <c r="A350" s="484"/>
      <c r="B350" s="916">
        <v>113</v>
      </c>
      <c r="C350" s="925"/>
      <c r="D350" s="921"/>
      <c r="E350" s="921" t="s">
        <v>19</v>
      </c>
      <c r="F350" s="923" t="str">
        <f>VLOOKUP(E350,$S$14:$T$18,2,0)</f>
        <v>-</v>
      </c>
      <c r="G350" s="84"/>
      <c r="H350" s="395"/>
      <c r="I350" s="921"/>
      <c r="J350" s="913">
        <f t="shared" ref="J350" si="112">SUM(K350:O352)</f>
        <v>0</v>
      </c>
      <c r="K350" s="913"/>
      <c r="L350" s="913"/>
      <c r="M350" s="913"/>
      <c r="N350" s="913"/>
      <c r="O350" s="913"/>
      <c r="P350" s="913"/>
      <c r="Q350" s="484"/>
    </row>
    <row r="351" spans="1:17" s="95" customFormat="1" ht="15.75" hidden="1" customHeight="1" outlineLevel="1">
      <c r="A351" s="484"/>
      <c r="B351" s="916"/>
      <c r="C351" s="925"/>
      <c r="D351" s="921"/>
      <c r="E351" s="921"/>
      <c r="F351" s="923"/>
      <c r="G351" s="87"/>
      <c r="H351" s="395"/>
      <c r="I351" s="921"/>
      <c r="J351" s="914"/>
      <c r="K351" s="914"/>
      <c r="L351" s="914"/>
      <c r="M351" s="914"/>
      <c r="N351" s="914"/>
      <c r="O351" s="914"/>
      <c r="P351" s="914"/>
      <c r="Q351" s="484"/>
    </row>
    <row r="352" spans="1:17" s="95" customFormat="1" ht="15.75" hidden="1" customHeight="1" outlineLevel="1">
      <c r="A352" s="484"/>
      <c r="B352" s="917"/>
      <c r="C352" s="926"/>
      <c r="D352" s="922"/>
      <c r="E352" s="922"/>
      <c r="F352" s="924"/>
      <c r="G352" s="92"/>
      <c r="H352" s="396"/>
      <c r="I352" s="922"/>
      <c r="J352" s="915"/>
      <c r="K352" s="915"/>
      <c r="L352" s="915"/>
      <c r="M352" s="915"/>
      <c r="N352" s="915"/>
      <c r="O352" s="915"/>
      <c r="P352" s="915"/>
      <c r="Q352" s="484"/>
    </row>
    <row r="353" spans="1:17" s="95" customFormat="1" ht="15.75" hidden="1" customHeight="1" outlineLevel="1">
      <c r="A353" s="484"/>
      <c r="B353" s="916">
        <v>114</v>
      </c>
      <c r="C353" s="925"/>
      <c r="D353" s="921"/>
      <c r="E353" s="921" t="s">
        <v>19</v>
      </c>
      <c r="F353" s="923" t="str">
        <f>VLOOKUP(E353,$S$14:$T$18,2,0)</f>
        <v>-</v>
      </c>
      <c r="G353" s="84"/>
      <c r="H353" s="395"/>
      <c r="I353" s="921"/>
      <c r="J353" s="913">
        <f t="shared" ref="J353" si="113">SUM(K353:O355)</f>
        <v>0</v>
      </c>
      <c r="K353" s="913"/>
      <c r="L353" s="913"/>
      <c r="M353" s="913"/>
      <c r="N353" s="913"/>
      <c r="O353" s="913"/>
      <c r="P353" s="913"/>
      <c r="Q353" s="484"/>
    </row>
    <row r="354" spans="1:17" s="95" customFormat="1" ht="15.75" hidden="1" customHeight="1" outlineLevel="1">
      <c r="A354" s="484"/>
      <c r="B354" s="916"/>
      <c r="C354" s="925"/>
      <c r="D354" s="921"/>
      <c r="E354" s="921"/>
      <c r="F354" s="923"/>
      <c r="G354" s="87"/>
      <c r="H354" s="395"/>
      <c r="I354" s="921"/>
      <c r="J354" s="914"/>
      <c r="K354" s="914"/>
      <c r="L354" s="914"/>
      <c r="M354" s="914"/>
      <c r="N354" s="914"/>
      <c r="O354" s="914"/>
      <c r="P354" s="914"/>
      <c r="Q354" s="484"/>
    </row>
    <row r="355" spans="1:17" s="95" customFormat="1" ht="15.75" hidden="1" customHeight="1" outlineLevel="1">
      <c r="A355" s="484"/>
      <c r="B355" s="917"/>
      <c r="C355" s="926"/>
      <c r="D355" s="922"/>
      <c r="E355" s="922"/>
      <c r="F355" s="924"/>
      <c r="G355" s="92"/>
      <c r="H355" s="396"/>
      <c r="I355" s="922"/>
      <c r="J355" s="915"/>
      <c r="K355" s="915"/>
      <c r="L355" s="915"/>
      <c r="M355" s="915"/>
      <c r="N355" s="915"/>
      <c r="O355" s="915"/>
      <c r="P355" s="915"/>
      <c r="Q355" s="484"/>
    </row>
    <row r="356" spans="1:17" s="95" customFormat="1" ht="15.75" hidden="1" customHeight="1" outlineLevel="1">
      <c r="A356" s="484"/>
      <c r="B356" s="916">
        <v>115</v>
      </c>
      <c r="C356" s="925"/>
      <c r="D356" s="921"/>
      <c r="E356" s="921" t="s">
        <v>19</v>
      </c>
      <c r="F356" s="923" t="str">
        <f>VLOOKUP(E356,$S$14:$T$18,2,0)</f>
        <v>-</v>
      </c>
      <c r="G356" s="84"/>
      <c r="H356" s="395"/>
      <c r="I356" s="921"/>
      <c r="J356" s="913">
        <f t="shared" ref="J356" si="114">SUM(K356:O358)</f>
        <v>0</v>
      </c>
      <c r="K356" s="913"/>
      <c r="L356" s="913"/>
      <c r="M356" s="913"/>
      <c r="N356" s="913"/>
      <c r="O356" s="913"/>
      <c r="P356" s="913"/>
      <c r="Q356" s="484"/>
    </row>
    <row r="357" spans="1:17" s="95" customFormat="1" ht="15.75" hidden="1" customHeight="1" outlineLevel="1">
      <c r="A357" s="484"/>
      <c r="B357" s="916"/>
      <c r="C357" s="925"/>
      <c r="D357" s="921"/>
      <c r="E357" s="921"/>
      <c r="F357" s="923"/>
      <c r="G357" s="87"/>
      <c r="H357" s="395"/>
      <c r="I357" s="921"/>
      <c r="J357" s="914"/>
      <c r="K357" s="914"/>
      <c r="L357" s="914"/>
      <c r="M357" s="914"/>
      <c r="N357" s="914"/>
      <c r="O357" s="914"/>
      <c r="P357" s="914"/>
      <c r="Q357" s="484"/>
    </row>
    <row r="358" spans="1:17" s="95" customFormat="1" ht="15.75" hidden="1" customHeight="1" outlineLevel="1">
      <c r="A358" s="484"/>
      <c r="B358" s="917"/>
      <c r="C358" s="926"/>
      <c r="D358" s="922"/>
      <c r="E358" s="922"/>
      <c r="F358" s="924"/>
      <c r="G358" s="92"/>
      <c r="H358" s="396"/>
      <c r="I358" s="922"/>
      <c r="J358" s="915"/>
      <c r="K358" s="915"/>
      <c r="L358" s="915"/>
      <c r="M358" s="915"/>
      <c r="N358" s="915"/>
      <c r="O358" s="915"/>
      <c r="P358" s="915"/>
      <c r="Q358" s="484"/>
    </row>
    <row r="359" spans="1:17" s="95" customFormat="1" ht="15.75" hidden="1" customHeight="1" outlineLevel="1">
      <c r="A359" s="484"/>
      <c r="B359" s="916">
        <v>116</v>
      </c>
      <c r="C359" s="925"/>
      <c r="D359" s="921"/>
      <c r="E359" s="921" t="s">
        <v>19</v>
      </c>
      <c r="F359" s="923" t="str">
        <f>VLOOKUP(E359,$S$14:$T$18,2,0)</f>
        <v>-</v>
      </c>
      <c r="G359" s="84"/>
      <c r="H359" s="395"/>
      <c r="I359" s="921"/>
      <c r="J359" s="913">
        <f t="shared" ref="J359" si="115">SUM(K359:O361)</f>
        <v>0</v>
      </c>
      <c r="K359" s="913"/>
      <c r="L359" s="913"/>
      <c r="M359" s="913"/>
      <c r="N359" s="913"/>
      <c r="O359" s="913"/>
      <c r="P359" s="913"/>
      <c r="Q359" s="484"/>
    </row>
    <row r="360" spans="1:17" s="95" customFormat="1" ht="15.75" hidden="1" customHeight="1" outlineLevel="1">
      <c r="A360" s="484"/>
      <c r="B360" s="916"/>
      <c r="C360" s="925"/>
      <c r="D360" s="921"/>
      <c r="E360" s="921"/>
      <c r="F360" s="923"/>
      <c r="G360" s="87"/>
      <c r="H360" s="395"/>
      <c r="I360" s="921"/>
      <c r="J360" s="914"/>
      <c r="K360" s="914"/>
      <c r="L360" s="914"/>
      <c r="M360" s="914"/>
      <c r="N360" s="914"/>
      <c r="O360" s="914"/>
      <c r="P360" s="914"/>
      <c r="Q360" s="484"/>
    </row>
    <row r="361" spans="1:17" s="95" customFormat="1" ht="15.75" hidden="1" customHeight="1" outlineLevel="1">
      <c r="A361" s="484"/>
      <c r="B361" s="917"/>
      <c r="C361" s="926"/>
      <c r="D361" s="922"/>
      <c r="E361" s="922"/>
      <c r="F361" s="924"/>
      <c r="G361" s="92"/>
      <c r="H361" s="396"/>
      <c r="I361" s="922"/>
      <c r="J361" s="915"/>
      <c r="K361" s="915"/>
      <c r="L361" s="915"/>
      <c r="M361" s="915"/>
      <c r="N361" s="915"/>
      <c r="O361" s="915"/>
      <c r="P361" s="915"/>
      <c r="Q361" s="484"/>
    </row>
    <row r="362" spans="1:17" s="95" customFormat="1" ht="15.75" hidden="1" customHeight="1" outlineLevel="1">
      <c r="A362" s="484"/>
      <c r="B362" s="916">
        <v>117</v>
      </c>
      <c r="C362" s="925"/>
      <c r="D362" s="921"/>
      <c r="E362" s="921" t="s">
        <v>19</v>
      </c>
      <c r="F362" s="923" t="str">
        <f>VLOOKUP(E362,$S$14:$T$18,2,0)</f>
        <v>-</v>
      </c>
      <c r="G362" s="84"/>
      <c r="H362" s="395"/>
      <c r="I362" s="921"/>
      <c r="J362" s="913">
        <f t="shared" ref="J362" si="116">SUM(K362:O364)</f>
        <v>0</v>
      </c>
      <c r="K362" s="913"/>
      <c r="L362" s="913"/>
      <c r="M362" s="913"/>
      <c r="N362" s="913"/>
      <c r="O362" s="913"/>
      <c r="P362" s="913"/>
      <c r="Q362" s="484"/>
    </row>
    <row r="363" spans="1:17" s="95" customFormat="1" ht="15.75" hidden="1" customHeight="1" outlineLevel="1">
      <c r="A363" s="484"/>
      <c r="B363" s="916"/>
      <c r="C363" s="925"/>
      <c r="D363" s="921"/>
      <c r="E363" s="921"/>
      <c r="F363" s="923"/>
      <c r="G363" s="87"/>
      <c r="H363" s="395"/>
      <c r="I363" s="921"/>
      <c r="J363" s="914"/>
      <c r="K363" s="914"/>
      <c r="L363" s="914"/>
      <c r="M363" s="914"/>
      <c r="N363" s="914"/>
      <c r="O363" s="914"/>
      <c r="P363" s="914"/>
      <c r="Q363" s="484"/>
    </row>
    <row r="364" spans="1:17" s="95" customFormat="1" ht="15.75" hidden="1" customHeight="1" outlineLevel="1">
      <c r="A364" s="484"/>
      <c r="B364" s="917"/>
      <c r="C364" s="926"/>
      <c r="D364" s="922"/>
      <c r="E364" s="922"/>
      <c r="F364" s="924"/>
      <c r="G364" s="92"/>
      <c r="H364" s="396"/>
      <c r="I364" s="922"/>
      <c r="J364" s="915"/>
      <c r="K364" s="915"/>
      <c r="L364" s="915"/>
      <c r="M364" s="915"/>
      <c r="N364" s="915"/>
      <c r="O364" s="915"/>
      <c r="P364" s="915"/>
      <c r="Q364" s="484"/>
    </row>
    <row r="365" spans="1:17" s="95" customFormat="1" ht="15.75" hidden="1" customHeight="1" outlineLevel="1">
      <c r="A365" s="484"/>
      <c r="B365" s="916">
        <v>118</v>
      </c>
      <c r="C365" s="925"/>
      <c r="D365" s="921"/>
      <c r="E365" s="921" t="s">
        <v>19</v>
      </c>
      <c r="F365" s="923" t="str">
        <f>VLOOKUP(E365,$S$14:$T$18,2,0)</f>
        <v>-</v>
      </c>
      <c r="G365" s="84"/>
      <c r="H365" s="395"/>
      <c r="I365" s="921"/>
      <c r="J365" s="913">
        <f t="shared" ref="J365" si="117">SUM(K365:O367)</f>
        <v>0</v>
      </c>
      <c r="K365" s="913"/>
      <c r="L365" s="913"/>
      <c r="M365" s="913"/>
      <c r="N365" s="913"/>
      <c r="O365" s="913"/>
      <c r="P365" s="913"/>
      <c r="Q365" s="484"/>
    </row>
    <row r="366" spans="1:17" s="95" customFormat="1" ht="15.75" hidden="1" customHeight="1" outlineLevel="1">
      <c r="A366" s="484"/>
      <c r="B366" s="916"/>
      <c r="C366" s="925"/>
      <c r="D366" s="921"/>
      <c r="E366" s="921"/>
      <c r="F366" s="923"/>
      <c r="G366" s="87"/>
      <c r="H366" s="395"/>
      <c r="I366" s="921"/>
      <c r="J366" s="914"/>
      <c r="K366" s="914"/>
      <c r="L366" s="914"/>
      <c r="M366" s="914"/>
      <c r="N366" s="914"/>
      <c r="O366" s="914"/>
      <c r="P366" s="914"/>
      <c r="Q366" s="484"/>
    </row>
    <row r="367" spans="1:17" s="95" customFormat="1" ht="15.75" hidden="1" customHeight="1" outlineLevel="1">
      <c r="A367" s="484"/>
      <c r="B367" s="917"/>
      <c r="C367" s="926"/>
      <c r="D367" s="922"/>
      <c r="E367" s="922"/>
      <c r="F367" s="924"/>
      <c r="G367" s="92"/>
      <c r="H367" s="396"/>
      <c r="I367" s="922"/>
      <c r="J367" s="915"/>
      <c r="K367" s="915"/>
      <c r="L367" s="915"/>
      <c r="M367" s="915"/>
      <c r="N367" s="915"/>
      <c r="O367" s="915"/>
      <c r="P367" s="915"/>
      <c r="Q367" s="484"/>
    </row>
    <row r="368" spans="1:17" s="95" customFormat="1" ht="15.75" hidden="1" customHeight="1" outlineLevel="1">
      <c r="A368" s="484"/>
      <c r="B368" s="916">
        <v>119</v>
      </c>
      <c r="C368" s="925"/>
      <c r="D368" s="921"/>
      <c r="E368" s="921" t="s">
        <v>19</v>
      </c>
      <c r="F368" s="923" t="str">
        <f>VLOOKUP(E368,$S$14:$T$18,2,0)</f>
        <v>-</v>
      </c>
      <c r="G368" s="84"/>
      <c r="H368" s="395"/>
      <c r="I368" s="921"/>
      <c r="J368" s="913">
        <f t="shared" ref="J368" si="118">SUM(K368:O370)</f>
        <v>0</v>
      </c>
      <c r="K368" s="913"/>
      <c r="L368" s="913"/>
      <c r="M368" s="913"/>
      <c r="N368" s="913"/>
      <c r="O368" s="913"/>
      <c r="P368" s="913"/>
      <c r="Q368" s="484"/>
    </row>
    <row r="369" spans="1:17" s="95" customFormat="1" ht="15.75" hidden="1" customHeight="1" outlineLevel="1">
      <c r="A369" s="484"/>
      <c r="B369" s="916"/>
      <c r="C369" s="925"/>
      <c r="D369" s="921"/>
      <c r="E369" s="921"/>
      <c r="F369" s="923"/>
      <c r="G369" s="87"/>
      <c r="H369" s="395"/>
      <c r="I369" s="921"/>
      <c r="J369" s="914"/>
      <c r="K369" s="914"/>
      <c r="L369" s="914"/>
      <c r="M369" s="914"/>
      <c r="N369" s="914"/>
      <c r="O369" s="914"/>
      <c r="P369" s="914"/>
      <c r="Q369" s="484"/>
    </row>
    <row r="370" spans="1:17" s="95" customFormat="1" ht="15.75" hidden="1" customHeight="1" outlineLevel="1">
      <c r="A370" s="484"/>
      <c r="B370" s="917"/>
      <c r="C370" s="926"/>
      <c r="D370" s="922"/>
      <c r="E370" s="922"/>
      <c r="F370" s="924"/>
      <c r="G370" s="92"/>
      <c r="H370" s="396"/>
      <c r="I370" s="922"/>
      <c r="J370" s="915"/>
      <c r="K370" s="915"/>
      <c r="L370" s="915"/>
      <c r="M370" s="915"/>
      <c r="N370" s="915"/>
      <c r="O370" s="915"/>
      <c r="P370" s="915"/>
      <c r="Q370" s="484"/>
    </row>
    <row r="371" spans="1:17" s="95" customFormat="1" ht="15.75" hidden="1" customHeight="1" outlineLevel="1">
      <c r="A371" s="484"/>
      <c r="B371" s="916">
        <v>120</v>
      </c>
      <c r="C371" s="925"/>
      <c r="D371" s="921"/>
      <c r="E371" s="921" t="s">
        <v>19</v>
      </c>
      <c r="F371" s="923" t="str">
        <f>VLOOKUP(E371,$S$14:$T$18,2,0)</f>
        <v>-</v>
      </c>
      <c r="G371" s="84"/>
      <c r="H371" s="395"/>
      <c r="I371" s="921"/>
      <c r="J371" s="913">
        <f t="shared" ref="J371" si="119">SUM(K371:O373)</f>
        <v>0</v>
      </c>
      <c r="K371" s="913"/>
      <c r="L371" s="913"/>
      <c r="M371" s="913"/>
      <c r="N371" s="913"/>
      <c r="O371" s="913"/>
      <c r="P371" s="913"/>
      <c r="Q371" s="484"/>
    </row>
    <row r="372" spans="1:17" s="95" customFormat="1" ht="15.75" hidden="1" customHeight="1" outlineLevel="1">
      <c r="A372" s="484"/>
      <c r="B372" s="916"/>
      <c r="C372" s="925"/>
      <c r="D372" s="921"/>
      <c r="E372" s="921"/>
      <c r="F372" s="923"/>
      <c r="G372" s="87"/>
      <c r="H372" s="395"/>
      <c r="I372" s="921"/>
      <c r="J372" s="914"/>
      <c r="K372" s="914"/>
      <c r="L372" s="914"/>
      <c r="M372" s="914"/>
      <c r="N372" s="914"/>
      <c r="O372" s="914"/>
      <c r="P372" s="914"/>
      <c r="Q372" s="484"/>
    </row>
    <row r="373" spans="1:17" s="95" customFormat="1" ht="15.75" hidden="1" customHeight="1" outlineLevel="1">
      <c r="A373" s="484"/>
      <c r="B373" s="917"/>
      <c r="C373" s="926"/>
      <c r="D373" s="922"/>
      <c r="E373" s="922"/>
      <c r="F373" s="924"/>
      <c r="G373" s="92"/>
      <c r="H373" s="396"/>
      <c r="I373" s="922"/>
      <c r="J373" s="915"/>
      <c r="K373" s="915"/>
      <c r="L373" s="915"/>
      <c r="M373" s="915"/>
      <c r="N373" s="915"/>
      <c r="O373" s="915"/>
      <c r="P373" s="915"/>
      <c r="Q373" s="484"/>
    </row>
    <row r="374" spans="1:17" s="95" customFormat="1" ht="15.75" hidden="1" customHeight="1" outlineLevel="1">
      <c r="A374" s="484"/>
      <c r="B374" s="916">
        <v>121</v>
      </c>
      <c r="C374" s="925"/>
      <c r="D374" s="921"/>
      <c r="E374" s="921" t="s">
        <v>19</v>
      </c>
      <c r="F374" s="923" t="str">
        <f>VLOOKUP(E374,$S$14:$T$18,2,0)</f>
        <v>-</v>
      </c>
      <c r="G374" s="84"/>
      <c r="H374" s="395"/>
      <c r="I374" s="921"/>
      <c r="J374" s="913">
        <f t="shared" ref="J374" si="120">SUM(K374:O376)</f>
        <v>0</v>
      </c>
      <c r="K374" s="913"/>
      <c r="L374" s="913"/>
      <c r="M374" s="913"/>
      <c r="N374" s="913"/>
      <c r="O374" s="913"/>
      <c r="P374" s="913"/>
      <c r="Q374" s="484"/>
    </row>
    <row r="375" spans="1:17" s="95" customFormat="1" ht="15.75" hidden="1" customHeight="1" outlineLevel="1">
      <c r="A375" s="484"/>
      <c r="B375" s="916"/>
      <c r="C375" s="925"/>
      <c r="D375" s="921"/>
      <c r="E375" s="921"/>
      <c r="F375" s="923"/>
      <c r="G375" s="87"/>
      <c r="H375" s="395"/>
      <c r="I375" s="921"/>
      <c r="J375" s="914"/>
      <c r="K375" s="914"/>
      <c r="L375" s="914"/>
      <c r="M375" s="914"/>
      <c r="N375" s="914"/>
      <c r="O375" s="914"/>
      <c r="P375" s="914"/>
      <c r="Q375" s="484"/>
    </row>
    <row r="376" spans="1:17" s="95" customFormat="1" ht="15.75" hidden="1" customHeight="1" outlineLevel="1">
      <c r="A376" s="484"/>
      <c r="B376" s="917"/>
      <c r="C376" s="926"/>
      <c r="D376" s="922"/>
      <c r="E376" s="922"/>
      <c r="F376" s="924"/>
      <c r="G376" s="92"/>
      <c r="H376" s="396"/>
      <c r="I376" s="922"/>
      <c r="J376" s="915"/>
      <c r="K376" s="915"/>
      <c r="L376" s="915"/>
      <c r="M376" s="915"/>
      <c r="N376" s="915"/>
      <c r="O376" s="915"/>
      <c r="P376" s="915"/>
      <c r="Q376" s="484"/>
    </row>
    <row r="377" spans="1:17" s="95" customFormat="1" ht="15.75" hidden="1" customHeight="1" outlineLevel="1">
      <c r="A377" s="484"/>
      <c r="B377" s="916">
        <v>122</v>
      </c>
      <c r="C377" s="925"/>
      <c r="D377" s="921"/>
      <c r="E377" s="921" t="s">
        <v>19</v>
      </c>
      <c r="F377" s="923" t="str">
        <f>VLOOKUP(E377,$S$14:$T$18,2,0)</f>
        <v>-</v>
      </c>
      <c r="G377" s="84"/>
      <c r="H377" s="395"/>
      <c r="I377" s="921"/>
      <c r="J377" s="913">
        <f t="shared" ref="J377" si="121">SUM(K377:O379)</f>
        <v>0</v>
      </c>
      <c r="K377" s="913"/>
      <c r="L377" s="913"/>
      <c r="M377" s="913"/>
      <c r="N377" s="913"/>
      <c r="O377" s="913"/>
      <c r="P377" s="913"/>
      <c r="Q377" s="484"/>
    </row>
    <row r="378" spans="1:17" s="95" customFormat="1" ht="15.75" hidden="1" customHeight="1" outlineLevel="1">
      <c r="A378" s="484"/>
      <c r="B378" s="916"/>
      <c r="C378" s="925"/>
      <c r="D378" s="921"/>
      <c r="E378" s="921"/>
      <c r="F378" s="923"/>
      <c r="G378" s="87"/>
      <c r="H378" s="395"/>
      <c r="I378" s="921"/>
      <c r="J378" s="914"/>
      <c r="K378" s="914"/>
      <c r="L378" s="914"/>
      <c r="M378" s="914"/>
      <c r="N378" s="914"/>
      <c r="O378" s="914"/>
      <c r="P378" s="914"/>
      <c r="Q378" s="484"/>
    </row>
    <row r="379" spans="1:17" s="95" customFormat="1" ht="15.75" hidden="1" customHeight="1" outlineLevel="1">
      <c r="A379" s="484"/>
      <c r="B379" s="917"/>
      <c r="C379" s="926"/>
      <c r="D379" s="922"/>
      <c r="E379" s="922"/>
      <c r="F379" s="924"/>
      <c r="G379" s="92"/>
      <c r="H379" s="396"/>
      <c r="I379" s="922"/>
      <c r="J379" s="915"/>
      <c r="K379" s="915"/>
      <c r="L379" s="915"/>
      <c r="M379" s="915"/>
      <c r="N379" s="915"/>
      <c r="O379" s="915"/>
      <c r="P379" s="915"/>
      <c r="Q379" s="484"/>
    </row>
    <row r="380" spans="1:17" s="95" customFormat="1" ht="15.75" hidden="1" customHeight="1" outlineLevel="1">
      <c r="A380" s="484"/>
      <c r="B380" s="916">
        <v>123</v>
      </c>
      <c r="C380" s="925"/>
      <c r="D380" s="921"/>
      <c r="E380" s="921" t="s">
        <v>19</v>
      </c>
      <c r="F380" s="923" t="str">
        <f>VLOOKUP(E380,$S$14:$T$18,2,0)</f>
        <v>-</v>
      </c>
      <c r="G380" s="84"/>
      <c r="H380" s="395"/>
      <c r="I380" s="921"/>
      <c r="J380" s="913">
        <f t="shared" ref="J380" si="122">SUM(K380:O382)</f>
        <v>0</v>
      </c>
      <c r="K380" s="913"/>
      <c r="L380" s="913"/>
      <c r="M380" s="913"/>
      <c r="N380" s="913"/>
      <c r="O380" s="913"/>
      <c r="P380" s="913"/>
      <c r="Q380" s="484"/>
    </row>
    <row r="381" spans="1:17" s="95" customFormat="1" ht="15.75" hidden="1" customHeight="1" outlineLevel="1">
      <c r="A381" s="484"/>
      <c r="B381" s="916"/>
      <c r="C381" s="925"/>
      <c r="D381" s="921"/>
      <c r="E381" s="921"/>
      <c r="F381" s="923"/>
      <c r="G381" s="87"/>
      <c r="H381" s="395"/>
      <c r="I381" s="921"/>
      <c r="J381" s="914"/>
      <c r="K381" s="914"/>
      <c r="L381" s="914"/>
      <c r="M381" s="914"/>
      <c r="N381" s="914"/>
      <c r="O381" s="914"/>
      <c r="P381" s="914"/>
      <c r="Q381" s="484"/>
    </row>
    <row r="382" spans="1:17" s="95" customFormat="1" ht="15.75" hidden="1" customHeight="1" outlineLevel="1">
      <c r="A382" s="484"/>
      <c r="B382" s="917"/>
      <c r="C382" s="926"/>
      <c r="D382" s="922"/>
      <c r="E382" s="922"/>
      <c r="F382" s="924"/>
      <c r="G382" s="92"/>
      <c r="H382" s="396"/>
      <c r="I382" s="922"/>
      <c r="J382" s="915"/>
      <c r="K382" s="915"/>
      <c r="L382" s="915"/>
      <c r="M382" s="915"/>
      <c r="N382" s="915"/>
      <c r="O382" s="915"/>
      <c r="P382" s="915"/>
      <c r="Q382" s="484"/>
    </row>
    <row r="383" spans="1:17" s="95" customFormat="1" ht="15.75" hidden="1" customHeight="1" outlineLevel="1">
      <c r="A383" s="484"/>
      <c r="B383" s="916">
        <v>124</v>
      </c>
      <c r="C383" s="925"/>
      <c r="D383" s="921"/>
      <c r="E383" s="921" t="s">
        <v>19</v>
      </c>
      <c r="F383" s="923" t="str">
        <f>VLOOKUP(E383,$S$14:$T$18,2,0)</f>
        <v>-</v>
      </c>
      <c r="G383" s="84"/>
      <c r="H383" s="395"/>
      <c r="I383" s="921"/>
      <c r="J383" s="913">
        <f t="shared" ref="J383" si="123">SUM(K383:O385)</f>
        <v>0</v>
      </c>
      <c r="K383" s="913"/>
      <c r="L383" s="913"/>
      <c r="M383" s="913"/>
      <c r="N383" s="913"/>
      <c r="O383" s="913"/>
      <c r="P383" s="913"/>
      <c r="Q383" s="484"/>
    </row>
    <row r="384" spans="1:17" s="95" customFormat="1" ht="15.75" hidden="1" customHeight="1" outlineLevel="1">
      <c r="A384" s="484"/>
      <c r="B384" s="916"/>
      <c r="C384" s="925"/>
      <c r="D384" s="921"/>
      <c r="E384" s="921"/>
      <c r="F384" s="923"/>
      <c r="G384" s="87"/>
      <c r="H384" s="395"/>
      <c r="I384" s="921"/>
      <c r="J384" s="914"/>
      <c r="K384" s="914"/>
      <c r="L384" s="914"/>
      <c r="M384" s="914"/>
      <c r="N384" s="914"/>
      <c r="O384" s="914"/>
      <c r="P384" s="914"/>
      <c r="Q384" s="484"/>
    </row>
    <row r="385" spans="1:17" s="95" customFormat="1" ht="15.75" hidden="1" customHeight="1" outlineLevel="1">
      <c r="A385" s="484"/>
      <c r="B385" s="917"/>
      <c r="C385" s="926"/>
      <c r="D385" s="922"/>
      <c r="E385" s="922"/>
      <c r="F385" s="924"/>
      <c r="G385" s="92"/>
      <c r="H385" s="396"/>
      <c r="I385" s="922"/>
      <c r="J385" s="915"/>
      <c r="K385" s="915"/>
      <c r="L385" s="915"/>
      <c r="M385" s="915"/>
      <c r="N385" s="915"/>
      <c r="O385" s="915"/>
      <c r="P385" s="915"/>
      <c r="Q385" s="484"/>
    </row>
    <row r="386" spans="1:17" s="95" customFormat="1" ht="15.75" hidden="1" customHeight="1" outlineLevel="1">
      <c r="A386" s="484"/>
      <c r="B386" s="916">
        <v>125</v>
      </c>
      <c r="C386" s="925"/>
      <c r="D386" s="921"/>
      <c r="E386" s="921" t="s">
        <v>19</v>
      </c>
      <c r="F386" s="923" t="str">
        <f>VLOOKUP(E386,$S$14:$T$18,2,0)</f>
        <v>-</v>
      </c>
      <c r="G386" s="84"/>
      <c r="H386" s="395"/>
      <c r="I386" s="921"/>
      <c r="J386" s="913">
        <f t="shared" ref="J386" si="124">SUM(K386:O388)</f>
        <v>0</v>
      </c>
      <c r="K386" s="913"/>
      <c r="L386" s="913"/>
      <c r="M386" s="913"/>
      <c r="N386" s="913"/>
      <c r="O386" s="913"/>
      <c r="P386" s="913"/>
      <c r="Q386" s="484"/>
    </row>
    <row r="387" spans="1:17" s="95" customFormat="1" ht="15.75" hidden="1" customHeight="1" outlineLevel="1">
      <c r="A387" s="484"/>
      <c r="B387" s="916"/>
      <c r="C387" s="925"/>
      <c r="D387" s="921"/>
      <c r="E387" s="921"/>
      <c r="F387" s="923"/>
      <c r="G387" s="87"/>
      <c r="H387" s="395"/>
      <c r="I387" s="921"/>
      <c r="J387" s="914"/>
      <c r="K387" s="914"/>
      <c r="L387" s="914"/>
      <c r="M387" s="914"/>
      <c r="N387" s="914"/>
      <c r="O387" s="914"/>
      <c r="P387" s="914"/>
      <c r="Q387" s="484"/>
    </row>
    <row r="388" spans="1:17" s="95" customFormat="1" ht="15.75" hidden="1" customHeight="1" outlineLevel="1">
      <c r="A388" s="484"/>
      <c r="B388" s="917"/>
      <c r="C388" s="926"/>
      <c r="D388" s="922"/>
      <c r="E388" s="922"/>
      <c r="F388" s="924"/>
      <c r="G388" s="92"/>
      <c r="H388" s="396"/>
      <c r="I388" s="922"/>
      <c r="J388" s="915"/>
      <c r="K388" s="915"/>
      <c r="L388" s="915"/>
      <c r="M388" s="915"/>
      <c r="N388" s="915"/>
      <c r="O388" s="915"/>
      <c r="P388" s="915"/>
      <c r="Q388" s="484"/>
    </row>
    <row r="389" spans="1:17" s="95" customFormat="1" ht="15.75" hidden="1" customHeight="1" outlineLevel="1">
      <c r="A389" s="484"/>
      <c r="B389" s="916">
        <v>126</v>
      </c>
      <c r="C389" s="925"/>
      <c r="D389" s="921"/>
      <c r="E389" s="921" t="s">
        <v>19</v>
      </c>
      <c r="F389" s="923" t="str">
        <f>VLOOKUP(E389,$S$14:$T$18,2,0)</f>
        <v>-</v>
      </c>
      <c r="G389" s="84"/>
      <c r="H389" s="395"/>
      <c r="I389" s="921"/>
      <c r="J389" s="913">
        <f t="shared" ref="J389" si="125">SUM(K389:O391)</f>
        <v>0</v>
      </c>
      <c r="K389" s="913"/>
      <c r="L389" s="913"/>
      <c r="M389" s="913"/>
      <c r="N389" s="913"/>
      <c r="O389" s="913"/>
      <c r="P389" s="913"/>
      <c r="Q389" s="484"/>
    </row>
    <row r="390" spans="1:17" s="95" customFormat="1" ht="15.75" hidden="1" customHeight="1" outlineLevel="1">
      <c r="A390" s="484"/>
      <c r="B390" s="916"/>
      <c r="C390" s="925"/>
      <c r="D390" s="921"/>
      <c r="E390" s="921"/>
      <c r="F390" s="923"/>
      <c r="G390" s="87"/>
      <c r="H390" s="395"/>
      <c r="I390" s="921"/>
      <c r="J390" s="914"/>
      <c r="K390" s="914"/>
      <c r="L390" s="914"/>
      <c r="M390" s="914"/>
      <c r="N390" s="914"/>
      <c r="O390" s="914"/>
      <c r="P390" s="914"/>
      <c r="Q390" s="484"/>
    </row>
    <row r="391" spans="1:17" s="95" customFormat="1" ht="15.75" hidden="1" customHeight="1" outlineLevel="1">
      <c r="A391" s="484"/>
      <c r="B391" s="917"/>
      <c r="C391" s="926"/>
      <c r="D391" s="922"/>
      <c r="E391" s="922"/>
      <c r="F391" s="924"/>
      <c r="G391" s="92"/>
      <c r="H391" s="396"/>
      <c r="I391" s="922"/>
      <c r="J391" s="915"/>
      <c r="K391" s="915"/>
      <c r="L391" s="915"/>
      <c r="M391" s="915"/>
      <c r="N391" s="915"/>
      <c r="O391" s="915"/>
      <c r="P391" s="915"/>
      <c r="Q391" s="484"/>
    </row>
    <row r="392" spans="1:17" s="95" customFormat="1" ht="15.75" hidden="1" customHeight="1" outlineLevel="1">
      <c r="A392" s="484"/>
      <c r="B392" s="916">
        <v>127</v>
      </c>
      <c r="C392" s="925"/>
      <c r="D392" s="921"/>
      <c r="E392" s="921" t="s">
        <v>19</v>
      </c>
      <c r="F392" s="923" t="str">
        <f>VLOOKUP(E392,$S$14:$T$18,2,0)</f>
        <v>-</v>
      </c>
      <c r="G392" s="84"/>
      <c r="H392" s="395"/>
      <c r="I392" s="921"/>
      <c r="J392" s="913">
        <f t="shared" ref="J392" si="126">SUM(K392:O394)</f>
        <v>0</v>
      </c>
      <c r="K392" s="913"/>
      <c r="L392" s="913"/>
      <c r="M392" s="913"/>
      <c r="N392" s="913"/>
      <c r="O392" s="913"/>
      <c r="P392" s="913"/>
      <c r="Q392" s="484"/>
    </row>
    <row r="393" spans="1:17" s="95" customFormat="1" ht="15.75" hidden="1" customHeight="1" outlineLevel="1">
      <c r="A393" s="484"/>
      <c r="B393" s="916"/>
      <c r="C393" s="925"/>
      <c r="D393" s="921"/>
      <c r="E393" s="921"/>
      <c r="F393" s="923"/>
      <c r="G393" s="87"/>
      <c r="H393" s="395"/>
      <c r="I393" s="921"/>
      <c r="J393" s="914"/>
      <c r="K393" s="914"/>
      <c r="L393" s="914"/>
      <c r="M393" s="914"/>
      <c r="N393" s="914"/>
      <c r="O393" s="914"/>
      <c r="P393" s="914"/>
      <c r="Q393" s="484"/>
    </row>
    <row r="394" spans="1:17" s="95" customFormat="1" ht="15.75" hidden="1" customHeight="1" outlineLevel="1">
      <c r="A394" s="484"/>
      <c r="B394" s="917"/>
      <c r="C394" s="926"/>
      <c r="D394" s="922"/>
      <c r="E394" s="922"/>
      <c r="F394" s="924"/>
      <c r="G394" s="92"/>
      <c r="H394" s="396"/>
      <c r="I394" s="922"/>
      <c r="J394" s="915"/>
      <c r="K394" s="915"/>
      <c r="L394" s="915"/>
      <c r="M394" s="915"/>
      <c r="N394" s="915"/>
      <c r="O394" s="915"/>
      <c r="P394" s="915"/>
      <c r="Q394" s="484"/>
    </row>
    <row r="395" spans="1:17" s="95" customFormat="1" ht="15.75" hidden="1" customHeight="1" outlineLevel="1">
      <c r="A395" s="484"/>
      <c r="B395" s="916">
        <v>128</v>
      </c>
      <c r="C395" s="925"/>
      <c r="D395" s="921"/>
      <c r="E395" s="921" t="s">
        <v>19</v>
      </c>
      <c r="F395" s="923" t="str">
        <f>VLOOKUP(E395,$S$14:$T$18,2,0)</f>
        <v>-</v>
      </c>
      <c r="G395" s="84"/>
      <c r="H395" s="395"/>
      <c r="I395" s="921"/>
      <c r="J395" s="913">
        <f t="shared" ref="J395" si="127">SUM(K395:O397)</f>
        <v>0</v>
      </c>
      <c r="K395" s="913"/>
      <c r="L395" s="913"/>
      <c r="M395" s="913"/>
      <c r="N395" s="913"/>
      <c r="O395" s="913"/>
      <c r="P395" s="913"/>
      <c r="Q395" s="484"/>
    </row>
    <row r="396" spans="1:17" s="95" customFormat="1" ht="15.75" hidden="1" customHeight="1" outlineLevel="1">
      <c r="A396" s="484"/>
      <c r="B396" s="916"/>
      <c r="C396" s="925"/>
      <c r="D396" s="921"/>
      <c r="E396" s="921"/>
      <c r="F396" s="923"/>
      <c r="G396" s="87"/>
      <c r="H396" s="395"/>
      <c r="I396" s="921"/>
      <c r="J396" s="914"/>
      <c r="K396" s="914"/>
      <c r="L396" s="914"/>
      <c r="M396" s="914"/>
      <c r="N396" s="914"/>
      <c r="O396" s="914"/>
      <c r="P396" s="914"/>
      <c r="Q396" s="484"/>
    </row>
    <row r="397" spans="1:17" s="95" customFormat="1" ht="15.75" hidden="1" customHeight="1" outlineLevel="1">
      <c r="A397" s="484"/>
      <c r="B397" s="917"/>
      <c r="C397" s="926"/>
      <c r="D397" s="922"/>
      <c r="E397" s="922"/>
      <c r="F397" s="924"/>
      <c r="G397" s="92"/>
      <c r="H397" s="396"/>
      <c r="I397" s="922"/>
      <c r="J397" s="915"/>
      <c r="K397" s="915"/>
      <c r="L397" s="915"/>
      <c r="M397" s="915"/>
      <c r="N397" s="915"/>
      <c r="O397" s="915"/>
      <c r="P397" s="915"/>
      <c r="Q397" s="484"/>
    </row>
    <row r="398" spans="1:17" s="95" customFormat="1" ht="15.75" hidden="1" customHeight="1" outlineLevel="1">
      <c r="A398" s="484"/>
      <c r="B398" s="916">
        <v>129</v>
      </c>
      <c r="C398" s="925"/>
      <c r="D398" s="921"/>
      <c r="E398" s="921" t="s">
        <v>19</v>
      </c>
      <c r="F398" s="923" t="str">
        <f>VLOOKUP(E398,$S$14:$T$18,2,0)</f>
        <v>-</v>
      </c>
      <c r="G398" s="84"/>
      <c r="H398" s="395"/>
      <c r="I398" s="921"/>
      <c r="J398" s="913">
        <f t="shared" ref="J398" si="128">SUM(K398:O400)</f>
        <v>0</v>
      </c>
      <c r="K398" s="913"/>
      <c r="L398" s="913"/>
      <c r="M398" s="913"/>
      <c r="N398" s="913"/>
      <c r="O398" s="913"/>
      <c r="P398" s="913"/>
      <c r="Q398" s="484"/>
    </row>
    <row r="399" spans="1:17" s="95" customFormat="1" ht="15.75" hidden="1" customHeight="1" outlineLevel="1">
      <c r="A399" s="484"/>
      <c r="B399" s="916"/>
      <c r="C399" s="925"/>
      <c r="D399" s="921"/>
      <c r="E399" s="921"/>
      <c r="F399" s="923"/>
      <c r="G399" s="87"/>
      <c r="H399" s="395"/>
      <c r="I399" s="921"/>
      <c r="J399" s="914"/>
      <c r="K399" s="914"/>
      <c r="L399" s="914"/>
      <c r="M399" s="914"/>
      <c r="N399" s="914"/>
      <c r="O399" s="914"/>
      <c r="P399" s="914"/>
      <c r="Q399" s="484"/>
    </row>
    <row r="400" spans="1:17" s="95" customFormat="1" ht="15.75" hidden="1" customHeight="1" outlineLevel="1">
      <c r="A400" s="484"/>
      <c r="B400" s="917"/>
      <c r="C400" s="926"/>
      <c r="D400" s="922"/>
      <c r="E400" s="922"/>
      <c r="F400" s="924"/>
      <c r="G400" s="92"/>
      <c r="H400" s="396"/>
      <c r="I400" s="922"/>
      <c r="J400" s="915"/>
      <c r="K400" s="915"/>
      <c r="L400" s="915"/>
      <c r="M400" s="915"/>
      <c r="N400" s="915"/>
      <c r="O400" s="915"/>
      <c r="P400" s="915"/>
      <c r="Q400" s="484"/>
    </row>
    <row r="401" spans="1:17" s="95" customFormat="1" ht="15.75" hidden="1" customHeight="1" outlineLevel="1">
      <c r="A401" s="484"/>
      <c r="B401" s="916">
        <v>130</v>
      </c>
      <c r="C401" s="925"/>
      <c r="D401" s="921"/>
      <c r="E401" s="921" t="s">
        <v>19</v>
      </c>
      <c r="F401" s="923" t="str">
        <f>VLOOKUP(E401,$S$14:$T$18,2,0)</f>
        <v>-</v>
      </c>
      <c r="G401" s="84"/>
      <c r="H401" s="395"/>
      <c r="I401" s="921"/>
      <c r="J401" s="913">
        <f t="shared" ref="J401" si="129">SUM(K401:O403)</f>
        <v>0</v>
      </c>
      <c r="K401" s="913"/>
      <c r="L401" s="913"/>
      <c r="M401" s="913"/>
      <c r="N401" s="913"/>
      <c r="O401" s="913"/>
      <c r="P401" s="913"/>
      <c r="Q401" s="484"/>
    </row>
    <row r="402" spans="1:17" s="95" customFormat="1" ht="15.75" hidden="1" customHeight="1" outlineLevel="1">
      <c r="A402" s="484"/>
      <c r="B402" s="916"/>
      <c r="C402" s="925"/>
      <c r="D402" s="921"/>
      <c r="E402" s="921"/>
      <c r="F402" s="923"/>
      <c r="G402" s="87"/>
      <c r="H402" s="395"/>
      <c r="I402" s="921"/>
      <c r="J402" s="914"/>
      <c r="K402" s="914"/>
      <c r="L402" s="914"/>
      <c r="M402" s="914"/>
      <c r="N402" s="914"/>
      <c r="O402" s="914"/>
      <c r="P402" s="914"/>
      <c r="Q402" s="484"/>
    </row>
    <row r="403" spans="1:17" s="95" customFormat="1" ht="15.75" hidden="1" customHeight="1" outlineLevel="1">
      <c r="A403" s="484"/>
      <c r="B403" s="917"/>
      <c r="C403" s="926"/>
      <c r="D403" s="922"/>
      <c r="E403" s="922"/>
      <c r="F403" s="924"/>
      <c r="G403" s="92"/>
      <c r="H403" s="396"/>
      <c r="I403" s="922"/>
      <c r="J403" s="915"/>
      <c r="K403" s="915"/>
      <c r="L403" s="915"/>
      <c r="M403" s="915"/>
      <c r="N403" s="915"/>
      <c r="O403" s="915"/>
      <c r="P403" s="915"/>
      <c r="Q403" s="484"/>
    </row>
    <row r="404" spans="1:17" s="95" customFormat="1" ht="15.75" hidden="1" customHeight="1" outlineLevel="1">
      <c r="A404" s="484"/>
      <c r="B404" s="916">
        <v>131</v>
      </c>
      <c r="C404" s="925"/>
      <c r="D404" s="921"/>
      <c r="E404" s="921" t="s">
        <v>19</v>
      </c>
      <c r="F404" s="923" t="str">
        <f>VLOOKUP(E404,$S$14:$T$18,2,0)</f>
        <v>-</v>
      </c>
      <c r="G404" s="84"/>
      <c r="H404" s="395"/>
      <c r="I404" s="921"/>
      <c r="J404" s="913">
        <f t="shared" ref="J404" si="130">SUM(K404:O406)</f>
        <v>0</v>
      </c>
      <c r="K404" s="913"/>
      <c r="L404" s="913"/>
      <c r="M404" s="913"/>
      <c r="N404" s="913"/>
      <c r="O404" s="913"/>
      <c r="P404" s="913"/>
      <c r="Q404" s="484"/>
    </row>
    <row r="405" spans="1:17" s="95" customFormat="1" ht="15.75" hidden="1" customHeight="1" outlineLevel="1">
      <c r="A405" s="484"/>
      <c r="B405" s="916"/>
      <c r="C405" s="925"/>
      <c r="D405" s="921"/>
      <c r="E405" s="921"/>
      <c r="F405" s="923"/>
      <c r="G405" s="87"/>
      <c r="H405" s="395"/>
      <c r="I405" s="921"/>
      <c r="J405" s="914"/>
      <c r="K405" s="914"/>
      <c r="L405" s="914"/>
      <c r="M405" s="914"/>
      <c r="N405" s="914"/>
      <c r="O405" s="914"/>
      <c r="P405" s="914"/>
      <c r="Q405" s="484"/>
    </row>
    <row r="406" spans="1:17" s="95" customFormat="1" ht="15.75" hidden="1" customHeight="1" outlineLevel="1">
      <c r="A406" s="484"/>
      <c r="B406" s="917"/>
      <c r="C406" s="926"/>
      <c r="D406" s="922"/>
      <c r="E406" s="922"/>
      <c r="F406" s="924"/>
      <c r="G406" s="92"/>
      <c r="H406" s="396"/>
      <c r="I406" s="922"/>
      <c r="J406" s="915"/>
      <c r="K406" s="915"/>
      <c r="L406" s="915"/>
      <c r="M406" s="915"/>
      <c r="N406" s="915"/>
      <c r="O406" s="915"/>
      <c r="P406" s="915"/>
      <c r="Q406" s="484"/>
    </row>
    <row r="407" spans="1:17" s="95" customFormat="1" ht="15.75" hidden="1" customHeight="1" outlineLevel="1">
      <c r="A407" s="484"/>
      <c r="B407" s="916">
        <v>132</v>
      </c>
      <c r="C407" s="925"/>
      <c r="D407" s="921"/>
      <c r="E407" s="921" t="s">
        <v>19</v>
      </c>
      <c r="F407" s="923" t="str">
        <f>VLOOKUP(E407,$S$14:$T$18,2,0)</f>
        <v>-</v>
      </c>
      <c r="G407" s="84"/>
      <c r="H407" s="395"/>
      <c r="I407" s="921"/>
      <c r="J407" s="913">
        <f t="shared" ref="J407" si="131">SUM(K407:O409)</f>
        <v>0</v>
      </c>
      <c r="K407" s="913"/>
      <c r="L407" s="913"/>
      <c r="M407" s="913"/>
      <c r="N407" s="913"/>
      <c r="O407" s="913"/>
      <c r="P407" s="913"/>
      <c r="Q407" s="484"/>
    </row>
    <row r="408" spans="1:17" s="95" customFormat="1" ht="15.75" hidden="1" customHeight="1" outlineLevel="1">
      <c r="A408" s="484"/>
      <c r="B408" s="916"/>
      <c r="C408" s="925"/>
      <c r="D408" s="921"/>
      <c r="E408" s="921"/>
      <c r="F408" s="923"/>
      <c r="G408" s="87"/>
      <c r="H408" s="395"/>
      <c r="I408" s="921"/>
      <c r="J408" s="914"/>
      <c r="K408" s="914"/>
      <c r="L408" s="914"/>
      <c r="M408" s="914"/>
      <c r="N408" s="914"/>
      <c r="O408" s="914"/>
      <c r="P408" s="914"/>
      <c r="Q408" s="484"/>
    </row>
    <row r="409" spans="1:17" s="95" customFormat="1" ht="15.75" hidden="1" customHeight="1" outlineLevel="1">
      <c r="A409" s="484"/>
      <c r="B409" s="917"/>
      <c r="C409" s="926"/>
      <c r="D409" s="922"/>
      <c r="E409" s="922"/>
      <c r="F409" s="924"/>
      <c r="G409" s="92"/>
      <c r="H409" s="396"/>
      <c r="I409" s="922"/>
      <c r="J409" s="915"/>
      <c r="K409" s="915"/>
      <c r="L409" s="915"/>
      <c r="M409" s="915"/>
      <c r="N409" s="915"/>
      <c r="O409" s="915"/>
      <c r="P409" s="915"/>
      <c r="Q409" s="484"/>
    </row>
    <row r="410" spans="1:17" s="95" customFormat="1" ht="15.75" hidden="1" customHeight="1" outlineLevel="1">
      <c r="A410" s="484"/>
      <c r="B410" s="916">
        <v>133</v>
      </c>
      <c r="C410" s="925"/>
      <c r="D410" s="921"/>
      <c r="E410" s="921" t="s">
        <v>19</v>
      </c>
      <c r="F410" s="923" t="str">
        <f>VLOOKUP(E410,$S$14:$T$18,2,0)</f>
        <v>-</v>
      </c>
      <c r="G410" s="84"/>
      <c r="H410" s="395"/>
      <c r="I410" s="921"/>
      <c r="J410" s="913">
        <f t="shared" ref="J410" si="132">SUM(K410:O412)</f>
        <v>0</v>
      </c>
      <c r="K410" s="913"/>
      <c r="L410" s="913"/>
      <c r="M410" s="913"/>
      <c r="N410" s="913"/>
      <c r="O410" s="913"/>
      <c r="P410" s="913"/>
      <c r="Q410" s="484"/>
    </row>
    <row r="411" spans="1:17" s="95" customFormat="1" ht="15.75" hidden="1" customHeight="1" outlineLevel="1">
      <c r="A411" s="484"/>
      <c r="B411" s="916"/>
      <c r="C411" s="925"/>
      <c r="D411" s="921"/>
      <c r="E411" s="921"/>
      <c r="F411" s="923"/>
      <c r="G411" s="87"/>
      <c r="H411" s="395"/>
      <c r="I411" s="921"/>
      <c r="J411" s="914"/>
      <c r="K411" s="914"/>
      <c r="L411" s="914"/>
      <c r="M411" s="914"/>
      <c r="N411" s="914"/>
      <c r="O411" s="914"/>
      <c r="P411" s="914"/>
      <c r="Q411" s="484"/>
    </row>
    <row r="412" spans="1:17" s="95" customFormat="1" ht="15.75" hidden="1" customHeight="1" outlineLevel="1">
      <c r="A412" s="484"/>
      <c r="B412" s="917"/>
      <c r="C412" s="926"/>
      <c r="D412" s="922"/>
      <c r="E412" s="922"/>
      <c r="F412" s="924"/>
      <c r="G412" s="92"/>
      <c r="H412" s="396"/>
      <c r="I412" s="922"/>
      <c r="J412" s="915"/>
      <c r="K412" s="915"/>
      <c r="L412" s="915"/>
      <c r="M412" s="915"/>
      <c r="N412" s="915"/>
      <c r="O412" s="915"/>
      <c r="P412" s="915"/>
      <c r="Q412" s="484"/>
    </row>
    <row r="413" spans="1:17" s="95" customFormat="1" ht="15.75" hidden="1" customHeight="1" outlineLevel="1">
      <c r="A413" s="484"/>
      <c r="B413" s="916">
        <v>134</v>
      </c>
      <c r="C413" s="925"/>
      <c r="D413" s="921"/>
      <c r="E413" s="921" t="s">
        <v>19</v>
      </c>
      <c r="F413" s="923" t="str">
        <f>VLOOKUP(E413,$S$14:$T$18,2,0)</f>
        <v>-</v>
      </c>
      <c r="G413" s="84"/>
      <c r="H413" s="395"/>
      <c r="I413" s="921"/>
      <c r="J413" s="913">
        <f t="shared" ref="J413" si="133">SUM(K413:O415)</f>
        <v>0</v>
      </c>
      <c r="K413" s="913"/>
      <c r="L413" s="913"/>
      <c r="M413" s="913"/>
      <c r="N413" s="913"/>
      <c r="O413" s="913"/>
      <c r="P413" s="913"/>
      <c r="Q413" s="484"/>
    </row>
    <row r="414" spans="1:17" s="95" customFormat="1" ht="15.75" hidden="1" customHeight="1" outlineLevel="1">
      <c r="A414" s="484"/>
      <c r="B414" s="916"/>
      <c r="C414" s="925"/>
      <c r="D414" s="921"/>
      <c r="E414" s="921"/>
      <c r="F414" s="923"/>
      <c r="G414" s="87"/>
      <c r="H414" s="395"/>
      <c r="I414" s="921"/>
      <c r="J414" s="914"/>
      <c r="K414" s="914"/>
      <c r="L414" s="914"/>
      <c r="M414" s="914"/>
      <c r="N414" s="914"/>
      <c r="O414" s="914"/>
      <c r="P414" s="914"/>
      <c r="Q414" s="484"/>
    </row>
    <row r="415" spans="1:17" s="95" customFormat="1" ht="15.75" hidden="1" customHeight="1" outlineLevel="1">
      <c r="A415" s="484"/>
      <c r="B415" s="917"/>
      <c r="C415" s="926"/>
      <c r="D415" s="922"/>
      <c r="E415" s="922"/>
      <c r="F415" s="924"/>
      <c r="G415" s="92"/>
      <c r="H415" s="396"/>
      <c r="I415" s="922"/>
      <c r="J415" s="915"/>
      <c r="K415" s="915"/>
      <c r="L415" s="915"/>
      <c r="M415" s="915"/>
      <c r="N415" s="915"/>
      <c r="O415" s="915"/>
      <c r="P415" s="915"/>
      <c r="Q415" s="484"/>
    </row>
    <row r="416" spans="1:17" s="95" customFormat="1" ht="15.75" hidden="1" customHeight="1" outlineLevel="1">
      <c r="A416" s="484"/>
      <c r="B416" s="916">
        <v>135</v>
      </c>
      <c r="C416" s="925"/>
      <c r="D416" s="921"/>
      <c r="E416" s="921" t="s">
        <v>19</v>
      </c>
      <c r="F416" s="923" t="str">
        <f>VLOOKUP(E416,$S$14:$T$18,2,0)</f>
        <v>-</v>
      </c>
      <c r="G416" s="84"/>
      <c r="H416" s="395"/>
      <c r="I416" s="921"/>
      <c r="J416" s="913">
        <f t="shared" ref="J416" si="134">SUM(K416:O418)</f>
        <v>0</v>
      </c>
      <c r="K416" s="913"/>
      <c r="L416" s="913"/>
      <c r="M416" s="913"/>
      <c r="N416" s="913"/>
      <c r="O416" s="913"/>
      <c r="P416" s="913"/>
      <c r="Q416" s="484"/>
    </row>
    <row r="417" spans="1:17" s="95" customFormat="1" ht="15.75" hidden="1" customHeight="1" outlineLevel="1">
      <c r="A417" s="484"/>
      <c r="B417" s="916"/>
      <c r="C417" s="925"/>
      <c r="D417" s="921"/>
      <c r="E417" s="921"/>
      <c r="F417" s="923"/>
      <c r="G417" s="87"/>
      <c r="H417" s="395"/>
      <c r="I417" s="921"/>
      <c r="J417" s="914"/>
      <c r="K417" s="914"/>
      <c r="L417" s="914"/>
      <c r="M417" s="914"/>
      <c r="N417" s="914"/>
      <c r="O417" s="914"/>
      <c r="P417" s="914"/>
      <c r="Q417" s="484"/>
    </row>
    <row r="418" spans="1:17" s="95" customFormat="1" ht="15.75" hidden="1" customHeight="1" outlineLevel="1">
      <c r="A418" s="484"/>
      <c r="B418" s="917"/>
      <c r="C418" s="926"/>
      <c r="D418" s="922"/>
      <c r="E418" s="922"/>
      <c r="F418" s="924"/>
      <c r="G418" s="92"/>
      <c r="H418" s="396"/>
      <c r="I418" s="922"/>
      <c r="J418" s="915"/>
      <c r="K418" s="915"/>
      <c r="L418" s="915"/>
      <c r="M418" s="915"/>
      <c r="N418" s="915"/>
      <c r="O418" s="915"/>
      <c r="P418" s="915"/>
      <c r="Q418" s="484"/>
    </row>
    <row r="419" spans="1:17" s="95" customFormat="1" ht="15.75" hidden="1" customHeight="1" outlineLevel="1">
      <c r="A419" s="484"/>
      <c r="B419" s="916">
        <v>136</v>
      </c>
      <c r="C419" s="925"/>
      <c r="D419" s="921"/>
      <c r="E419" s="921" t="s">
        <v>19</v>
      </c>
      <c r="F419" s="923" t="str">
        <f>VLOOKUP(E419,$S$14:$T$18,2,0)</f>
        <v>-</v>
      </c>
      <c r="G419" s="84"/>
      <c r="H419" s="395"/>
      <c r="I419" s="921"/>
      <c r="J419" s="913">
        <f t="shared" ref="J419" si="135">SUM(K419:O421)</f>
        <v>0</v>
      </c>
      <c r="K419" s="913"/>
      <c r="L419" s="913"/>
      <c r="M419" s="913"/>
      <c r="N419" s="913"/>
      <c r="O419" s="913"/>
      <c r="P419" s="913"/>
      <c r="Q419" s="484"/>
    </row>
    <row r="420" spans="1:17" s="95" customFormat="1" ht="15.75" hidden="1" customHeight="1" outlineLevel="1">
      <c r="A420" s="484"/>
      <c r="B420" s="916"/>
      <c r="C420" s="925"/>
      <c r="D420" s="921"/>
      <c r="E420" s="921"/>
      <c r="F420" s="923"/>
      <c r="G420" s="87"/>
      <c r="H420" s="395"/>
      <c r="I420" s="921"/>
      <c r="J420" s="914"/>
      <c r="K420" s="914"/>
      <c r="L420" s="914"/>
      <c r="M420" s="914"/>
      <c r="N420" s="914"/>
      <c r="O420" s="914"/>
      <c r="P420" s="914"/>
      <c r="Q420" s="484"/>
    </row>
    <row r="421" spans="1:17" s="95" customFormat="1" ht="15.75" hidden="1" customHeight="1" outlineLevel="1">
      <c r="A421" s="484"/>
      <c r="B421" s="917"/>
      <c r="C421" s="926"/>
      <c r="D421" s="922"/>
      <c r="E421" s="922"/>
      <c r="F421" s="924"/>
      <c r="G421" s="92"/>
      <c r="H421" s="396"/>
      <c r="I421" s="922"/>
      <c r="J421" s="915"/>
      <c r="K421" s="915"/>
      <c r="L421" s="915"/>
      <c r="M421" s="915"/>
      <c r="N421" s="915"/>
      <c r="O421" s="915"/>
      <c r="P421" s="915"/>
      <c r="Q421" s="484"/>
    </row>
    <row r="422" spans="1:17" s="95" customFormat="1" ht="15.75" hidden="1" customHeight="1" outlineLevel="1">
      <c r="A422" s="484"/>
      <c r="B422" s="916">
        <v>137</v>
      </c>
      <c r="C422" s="925"/>
      <c r="D422" s="921"/>
      <c r="E422" s="921" t="s">
        <v>19</v>
      </c>
      <c r="F422" s="923" t="str">
        <f>VLOOKUP(E422,$S$14:$T$18,2,0)</f>
        <v>-</v>
      </c>
      <c r="G422" s="84"/>
      <c r="H422" s="395"/>
      <c r="I422" s="921"/>
      <c r="J422" s="913">
        <f t="shared" ref="J422" si="136">SUM(K422:O424)</f>
        <v>0</v>
      </c>
      <c r="K422" s="913"/>
      <c r="L422" s="913"/>
      <c r="M422" s="913"/>
      <c r="N422" s="913"/>
      <c r="O422" s="913"/>
      <c r="P422" s="913"/>
      <c r="Q422" s="484"/>
    </row>
    <row r="423" spans="1:17" s="95" customFormat="1" ht="15.75" hidden="1" customHeight="1" outlineLevel="1">
      <c r="A423" s="484"/>
      <c r="B423" s="916"/>
      <c r="C423" s="925"/>
      <c r="D423" s="921"/>
      <c r="E423" s="921"/>
      <c r="F423" s="923"/>
      <c r="G423" s="87"/>
      <c r="H423" s="395"/>
      <c r="I423" s="921"/>
      <c r="J423" s="914"/>
      <c r="K423" s="914"/>
      <c r="L423" s="914"/>
      <c r="M423" s="914"/>
      <c r="N423" s="914"/>
      <c r="O423" s="914"/>
      <c r="P423" s="914"/>
      <c r="Q423" s="484"/>
    </row>
    <row r="424" spans="1:17" s="95" customFormat="1" ht="15.75" hidden="1" customHeight="1" outlineLevel="1">
      <c r="A424" s="484"/>
      <c r="B424" s="917"/>
      <c r="C424" s="926"/>
      <c r="D424" s="922"/>
      <c r="E424" s="922"/>
      <c r="F424" s="924"/>
      <c r="G424" s="92"/>
      <c r="H424" s="396"/>
      <c r="I424" s="922"/>
      <c r="J424" s="915"/>
      <c r="K424" s="915"/>
      <c r="L424" s="915"/>
      <c r="M424" s="915"/>
      <c r="N424" s="915"/>
      <c r="O424" s="915"/>
      <c r="P424" s="915"/>
      <c r="Q424" s="484"/>
    </row>
    <row r="425" spans="1:17" s="95" customFormat="1" ht="15.75" hidden="1" customHeight="1" outlineLevel="1">
      <c r="A425" s="484"/>
      <c r="B425" s="916">
        <v>138</v>
      </c>
      <c r="C425" s="925"/>
      <c r="D425" s="921"/>
      <c r="E425" s="921" t="s">
        <v>19</v>
      </c>
      <c r="F425" s="923" t="str">
        <f>VLOOKUP(E425,$S$14:$T$18,2,0)</f>
        <v>-</v>
      </c>
      <c r="G425" s="84"/>
      <c r="H425" s="395"/>
      <c r="I425" s="921"/>
      <c r="J425" s="913">
        <f t="shared" ref="J425" si="137">SUM(K425:O427)</f>
        <v>0</v>
      </c>
      <c r="K425" s="913"/>
      <c r="L425" s="913"/>
      <c r="M425" s="913"/>
      <c r="N425" s="913"/>
      <c r="O425" s="913"/>
      <c r="P425" s="913"/>
      <c r="Q425" s="484"/>
    </row>
    <row r="426" spans="1:17" s="95" customFormat="1" ht="15.75" hidden="1" customHeight="1" outlineLevel="1">
      <c r="A426" s="484"/>
      <c r="B426" s="916"/>
      <c r="C426" s="925"/>
      <c r="D426" s="921"/>
      <c r="E426" s="921"/>
      <c r="F426" s="923"/>
      <c r="G426" s="87"/>
      <c r="H426" s="395"/>
      <c r="I426" s="921"/>
      <c r="J426" s="914"/>
      <c r="K426" s="914"/>
      <c r="L426" s="914"/>
      <c r="M426" s="914"/>
      <c r="N426" s="914"/>
      <c r="O426" s="914"/>
      <c r="P426" s="914"/>
      <c r="Q426" s="484"/>
    </row>
    <row r="427" spans="1:17" s="95" customFormat="1" ht="15.75" hidden="1" customHeight="1" outlineLevel="1">
      <c r="A427" s="484"/>
      <c r="B427" s="917"/>
      <c r="C427" s="926"/>
      <c r="D427" s="922"/>
      <c r="E427" s="922"/>
      <c r="F427" s="924"/>
      <c r="G427" s="92"/>
      <c r="H427" s="396"/>
      <c r="I427" s="922"/>
      <c r="J427" s="915"/>
      <c r="K427" s="915"/>
      <c r="L427" s="915"/>
      <c r="M427" s="915"/>
      <c r="N427" s="915"/>
      <c r="O427" s="915"/>
      <c r="P427" s="915"/>
      <c r="Q427" s="484"/>
    </row>
    <row r="428" spans="1:17" s="95" customFormat="1" ht="15.75" hidden="1" customHeight="1" outlineLevel="1">
      <c r="A428" s="484"/>
      <c r="B428" s="916">
        <v>139</v>
      </c>
      <c r="C428" s="925"/>
      <c r="D428" s="921"/>
      <c r="E428" s="921" t="s">
        <v>19</v>
      </c>
      <c r="F428" s="923" t="str">
        <f>VLOOKUP(E428,$S$14:$T$18,2,0)</f>
        <v>-</v>
      </c>
      <c r="G428" s="84"/>
      <c r="H428" s="395"/>
      <c r="I428" s="921"/>
      <c r="J428" s="913">
        <f t="shared" ref="J428" si="138">SUM(K428:O430)</f>
        <v>0</v>
      </c>
      <c r="K428" s="913"/>
      <c r="L428" s="913"/>
      <c r="M428" s="913"/>
      <c r="N428" s="913"/>
      <c r="O428" s="913"/>
      <c r="P428" s="913"/>
      <c r="Q428" s="484"/>
    </row>
    <row r="429" spans="1:17" s="95" customFormat="1" ht="15.75" hidden="1" customHeight="1" outlineLevel="1">
      <c r="A429" s="484"/>
      <c r="B429" s="916"/>
      <c r="C429" s="925"/>
      <c r="D429" s="921"/>
      <c r="E429" s="921"/>
      <c r="F429" s="923"/>
      <c r="G429" s="87"/>
      <c r="H429" s="395"/>
      <c r="I429" s="921"/>
      <c r="J429" s="914"/>
      <c r="K429" s="914"/>
      <c r="L429" s="914"/>
      <c r="M429" s="914"/>
      <c r="N429" s="914"/>
      <c r="O429" s="914"/>
      <c r="P429" s="914"/>
      <c r="Q429" s="484"/>
    </row>
    <row r="430" spans="1:17" s="95" customFormat="1" ht="15.75" hidden="1" customHeight="1" outlineLevel="1">
      <c r="A430" s="484"/>
      <c r="B430" s="917"/>
      <c r="C430" s="926"/>
      <c r="D430" s="922"/>
      <c r="E430" s="922"/>
      <c r="F430" s="924"/>
      <c r="G430" s="92"/>
      <c r="H430" s="396"/>
      <c r="I430" s="922"/>
      <c r="J430" s="915"/>
      <c r="K430" s="915"/>
      <c r="L430" s="915"/>
      <c r="M430" s="915"/>
      <c r="N430" s="915"/>
      <c r="O430" s="915"/>
      <c r="P430" s="915"/>
      <c r="Q430" s="484"/>
    </row>
    <row r="431" spans="1:17" s="95" customFormat="1" ht="15.75" hidden="1" customHeight="1" outlineLevel="1">
      <c r="A431" s="484"/>
      <c r="B431" s="916">
        <v>140</v>
      </c>
      <c r="C431" s="925"/>
      <c r="D431" s="921"/>
      <c r="E431" s="921" t="s">
        <v>19</v>
      </c>
      <c r="F431" s="923" t="str">
        <f>VLOOKUP(E431,$S$14:$T$18,2,0)</f>
        <v>-</v>
      </c>
      <c r="G431" s="84"/>
      <c r="H431" s="395"/>
      <c r="I431" s="921"/>
      <c r="J431" s="913">
        <f t="shared" ref="J431" si="139">SUM(K431:O433)</f>
        <v>0</v>
      </c>
      <c r="K431" s="913"/>
      <c r="L431" s="913"/>
      <c r="M431" s="913"/>
      <c r="N431" s="913"/>
      <c r="O431" s="913"/>
      <c r="P431" s="913"/>
      <c r="Q431" s="484"/>
    </row>
    <row r="432" spans="1:17" s="95" customFormat="1" ht="15.75" hidden="1" customHeight="1" outlineLevel="1">
      <c r="A432" s="484"/>
      <c r="B432" s="916"/>
      <c r="C432" s="925"/>
      <c r="D432" s="921"/>
      <c r="E432" s="921"/>
      <c r="F432" s="923"/>
      <c r="G432" s="87"/>
      <c r="H432" s="395"/>
      <c r="I432" s="921"/>
      <c r="J432" s="914"/>
      <c r="K432" s="914"/>
      <c r="L432" s="914"/>
      <c r="M432" s="914"/>
      <c r="N432" s="914"/>
      <c r="O432" s="914"/>
      <c r="P432" s="914"/>
      <c r="Q432" s="484"/>
    </row>
    <row r="433" spans="1:17" s="95" customFormat="1" ht="15.75" hidden="1" customHeight="1" outlineLevel="1">
      <c r="A433" s="484"/>
      <c r="B433" s="917"/>
      <c r="C433" s="926"/>
      <c r="D433" s="922"/>
      <c r="E433" s="922"/>
      <c r="F433" s="924"/>
      <c r="G433" s="92"/>
      <c r="H433" s="396"/>
      <c r="I433" s="922"/>
      <c r="J433" s="915"/>
      <c r="K433" s="915"/>
      <c r="L433" s="915"/>
      <c r="M433" s="915"/>
      <c r="N433" s="915"/>
      <c r="O433" s="915"/>
      <c r="P433" s="915"/>
      <c r="Q433" s="484"/>
    </row>
    <row r="434" spans="1:17" s="95" customFormat="1" ht="15.75" hidden="1" customHeight="1" outlineLevel="1">
      <c r="A434" s="484"/>
      <c r="B434" s="916">
        <v>141</v>
      </c>
      <c r="C434" s="925"/>
      <c r="D434" s="921"/>
      <c r="E434" s="921" t="s">
        <v>19</v>
      </c>
      <c r="F434" s="923" t="str">
        <f>VLOOKUP(E434,$S$14:$T$18,2,0)</f>
        <v>-</v>
      </c>
      <c r="G434" s="84"/>
      <c r="H434" s="395"/>
      <c r="I434" s="921"/>
      <c r="J434" s="913">
        <f t="shared" ref="J434" si="140">SUM(K434:O436)</f>
        <v>0</v>
      </c>
      <c r="K434" s="913"/>
      <c r="L434" s="913"/>
      <c r="M434" s="913"/>
      <c r="N434" s="913"/>
      <c r="O434" s="913"/>
      <c r="P434" s="913"/>
      <c r="Q434" s="484"/>
    </row>
    <row r="435" spans="1:17" s="95" customFormat="1" ht="15.75" hidden="1" customHeight="1" outlineLevel="1">
      <c r="A435" s="484"/>
      <c r="B435" s="916"/>
      <c r="C435" s="925"/>
      <c r="D435" s="921"/>
      <c r="E435" s="921"/>
      <c r="F435" s="923"/>
      <c r="G435" s="87"/>
      <c r="H435" s="395"/>
      <c r="I435" s="921"/>
      <c r="J435" s="914"/>
      <c r="K435" s="914"/>
      <c r="L435" s="914"/>
      <c r="M435" s="914"/>
      <c r="N435" s="914"/>
      <c r="O435" s="914"/>
      <c r="P435" s="914"/>
      <c r="Q435" s="484"/>
    </row>
    <row r="436" spans="1:17" s="95" customFormat="1" ht="15.75" hidden="1" customHeight="1" outlineLevel="1">
      <c r="A436" s="484"/>
      <c r="B436" s="917"/>
      <c r="C436" s="926"/>
      <c r="D436" s="922"/>
      <c r="E436" s="922"/>
      <c r="F436" s="924"/>
      <c r="G436" s="92"/>
      <c r="H436" s="396"/>
      <c r="I436" s="922"/>
      <c r="J436" s="915"/>
      <c r="K436" s="915"/>
      <c r="L436" s="915"/>
      <c r="M436" s="915"/>
      <c r="N436" s="915"/>
      <c r="O436" s="915"/>
      <c r="P436" s="915"/>
      <c r="Q436" s="484"/>
    </row>
    <row r="437" spans="1:17" s="95" customFormat="1" ht="15.75" hidden="1" customHeight="1" outlineLevel="1">
      <c r="A437" s="484"/>
      <c r="B437" s="916">
        <v>142</v>
      </c>
      <c r="C437" s="925"/>
      <c r="D437" s="921"/>
      <c r="E437" s="921" t="s">
        <v>19</v>
      </c>
      <c r="F437" s="923" t="str">
        <f>VLOOKUP(E437,$S$14:$T$18,2,0)</f>
        <v>-</v>
      </c>
      <c r="G437" s="84"/>
      <c r="H437" s="395"/>
      <c r="I437" s="921"/>
      <c r="J437" s="913">
        <f t="shared" ref="J437" si="141">SUM(K437:O439)</f>
        <v>0</v>
      </c>
      <c r="K437" s="913"/>
      <c r="L437" s="913"/>
      <c r="M437" s="913"/>
      <c r="N437" s="913"/>
      <c r="O437" s="913"/>
      <c r="P437" s="913"/>
      <c r="Q437" s="484"/>
    </row>
    <row r="438" spans="1:17" s="95" customFormat="1" ht="15.75" hidden="1" customHeight="1" outlineLevel="1">
      <c r="A438" s="484"/>
      <c r="B438" s="916"/>
      <c r="C438" s="925"/>
      <c r="D438" s="921"/>
      <c r="E438" s="921"/>
      <c r="F438" s="923"/>
      <c r="G438" s="87"/>
      <c r="H438" s="395"/>
      <c r="I438" s="921"/>
      <c r="J438" s="914"/>
      <c r="K438" s="914"/>
      <c r="L438" s="914"/>
      <c r="M438" s="914"/>
      <c r="N438" s="914"/>
      <c r="O438" s="914"/>
      <c r="P438" s="914"/>
      <c r="Q438" s="484"/>
    </row>
    <row r="439" spans="1:17" s="95" customFormat="1" ht="15.75" hidden="1" customHeight="1" outlineLevel="1">
      <c r="A439" s="484"/>
      <c r="B439" s="917"/>
      <c r="C439" s="926"/>
      <c r="D439" s="922"/>
      <c r="E439" s="922"/>
      <c r="F439" s="924"/>
      <c r="G439" s="92"/>
      <c r="H439" s="396"/>
      <c r="I439" s="922"/>
      <c r="J439" s="915"/>
      <c r="K439" s="915"/>
      <c r="L439" s="915"/>
      <c r="M439" s="915"/>
      <c r="N439" s="915"/>
      <c r="O439" s="915"/>
      <c r="P439" s="915"/>
      <c r="Q439" s="484"/>
    </row>
    <row r="440" spans="1:17" s="95" customFormat="1" ht="15.75" hidden="1" customHeight="1" outlineLevel="1">
      <c r="A440" s="484"/>
      <c r="B440" s="916">
        <v>143</v>
      </c>
      <c r="C440" s="925"/>
      <c r="D440" s="921"/>
      <c r="E440" s="921" t="s">
        <v>19</v>
      </c>
      <c r="F440" s="923" t="str">
        <f>VLOOKUP(E440,$S$14:$T$18,2,0)</f>
        <v>-</v>
      </c>
      <c r="G440" s="84"/>
      <c r="H440" s="395"/>
      <c r="I440" s="921"/>
      <c r="J440" s="913">
        <f t="shared" ref="J440" si="142">SUM(K440:O442)</f>
        <v>0</v>
      </c>
      <c r="K440" s="913"/>
      <c r="L440" s="913"/>
      <c r="M440" s="913"/>
      <c r="N440" s="913"/>
      <c r="O440" s="913"/>
      <c r="P440" s="913"/>
      <c r="Q440" s="484"/>
    </row>
    <row r="441" spans="1:17" s="95" customFormat="1" ht="15.75" hidden="1" customHeight="1" outlineLevel="1">
      <c r="A441" s="484"/>
      <c r="B441" s="916"/>
      <c r="C441" s="925"/>
      <c r="D441" s="921"/>
      <c r="E441" s="921"/>
      <c r="F441" s="923"/>
      <c r="G441" s="87"/>
      <c r="H441" s="395"/>
      <c r="I441" s="921"/>
      <c r="J441" s="914"/>
      <c r="K441" s="914"/>
      <c r="L441" s="914"/>
      <c r="M441" s="914"/>
      <c r="N441" s="914"/>
      <c r="O441" s="914"/>
      <c r="P441" s="914"/>
      <c r="Q441" s="484"/>
    </row>
    <row r="442" spans="1:17" s="95" customFormat="1" ht="15.75" hidden="1" customHeight="1" outlineLevel="1">
      <c r="A442" s="484"/>
      <c r="B442" s="917"/>
      <c r="C442" s="926"/>
      <c r="D442" s="922"/>
      <c r="E442" s="922"/>
      <c r="F442" s="924"/>
      <c r="G442" s="92"/>
      <c r="H442" s="396"/>
      <c r="I442" s="922"/>
      <c r="J442" s="915"/>
      <c r="K442" s="915"/>
      <c r="L442" s="915"/>
      <c r="M442" s="915"/>
      <c r="N442" s="915"/>
      <c r="O442" s="915"/>
      <c r="P442" s="915"/>
      <c r="Q442" s="484"/>
    </row>
    <row r="443" spans="1:17" s="95" customFormat="1" ht="15.75" hidden="1" customHeight="1" outlineLevel="1">
      <c r="A443" s="484"/>
      <c r="B443" s="916">
        <v>144</v>
      </c>
      <c r="C443" s="925"/>
      <c r="D443" s="921"/>
      <c r="E443" s="921" t="s">
        <v>19</v>
      </c>
      <c r="F443" s="923" t="str">
        <f>VLOOKUP(E443,$S$14:$T$18,2,0)</f>
        <v>-</v>
      </c>
      <c r="G443" s="84"/>
      <c r="H443" s="395"/>
      <c r="I443" s="921"/>
      <c r="J443" s="913">
        <f t="shared" ref="J443" si="143">SUM(K443:O445)</f>
        <v>0</v>
      </c>
      <c r="K443" s="913"/>
      <c r="L443" s="913"/>
      <c r="M443" s="913"/>
      <c r="N443" s="913"/>
      <c r="O443" s="913"/>
      <c r="P443" s="913"/>
      <c r="Q443" s="484"/>
    </row>
    <row r="444" spans="1:17" s="95" customFormat="1" ht="15.75" hidden="1" customHeight="1" outlineLevel="1">
      <c r="A444" s="484"/>
      <c r="B444" s="916"/>
      <c r="C444" s="925"/>
      <c r="D444" s="921"/>
      <c r="E444" s="921"/>
      <c r="F444" s="923"/>
      <c r="G444" s="87"/>
      <c r="H444" s="395"/>
      <c r="I444" s="921"/>
      <c r="J444" s="914"/>
      <c r="K444" s="914"/>
      <c r="L444" s="914"/>
      <c r="M444" s="914"/>
      <c r="N444" s="914"/>
      <c r="O444" s="914"/>
      <c r="P444" s="914"/>
      <c r="Q444" s="484"/>
    </row>
    <row r="445" spans="1:17" s="95" customFormat="1" ht="15.75" hidden="1" customHeight="1" outlineLevel="1">
      <c r="A445" s="484"/>
      <c r="B445" s="917"/>
      <c r="C445" s="926"/>
      <c r="D445" s="922"/>
      <c r="E445" s="922"/>
      <c r="F445" s="924"/>
      <c r="G445" s="92"/>
      <c r="H445" s="396"/>
      <c r="I445" s="922"/>
      <c r="J445" s="915"/>
      <c r="K445" s="915"/>
      <c r="L445" s="915"/>
      <c r="M445" s="915"/>
      <c r="N445" s="915"/>
      <c r="O445" s="915"/>
      <c r="P445" s="915"/>
      <c r="Q445" s="484"/>
    </row>
    <row r="446" spans="1:17" s="95" customFormat="1" ht="15.75" hidden="1" customHeight="1" outlineLevel="1">
      <c r="A446" s="484"/>
      <c r="B446" s="916">
        <v>145</v>
      </c>
      <c r="C446" s="925"/>
      <c r="D446" s="921"/>
      <c r="E446" s="921" t="s">
        <v>19</v>
      </c>
      <c r="F446" s="923" t="str">
        <f>VLOOKUP(E446,$S$14:$T$18,2,0)</f>
        <v>-</v>
      </c>
      <c r="G446" s="84"/>
      <c r="H446" s="395"/>
      <c r="I446" s="921"/>
      <c r="J446" s="913">
        <f t="shared" ref="J446" si="144">SUM(K446:O448)</f>
        <v>0</v>
      </c>
      <c r="K446" s="913"/>
      <c r="L446" s="913"/>
      <c r="M446" s="913"/>
      <c r="N446" s="913"/>
      <c r="O446" s="913"/>
      <c r="P446" s="913"/>
      <c r="Q446" s="484"/>
    </row>
    <row r="447" spans="1:17" s="95" customFormat="1" ht="15.75" hidden="1" customHeight="1" outlineLevel="1">
      <c r="A447" s="484"/>
      <c r="B447" s="916"/>
      <c r="C447" s="925"/>
      <c r="D447" s="921"/>
      <c r="E447" s="921"/>
      <c r="F447" s="923"/>
      <c r="G447" s="87"/>
      <c r="H447" s="395"/>
      <c r="I447" s="921"/>
      <c r="J447" s="914"/>
      <c r="K447" s="914"/>
      <c r="L447" s="914"/>
      <c r="M447" s="914"/>
      <c r="N447" s="914"/>
      <c r="O447" s="914"/>
      <c r="P447" s="914"/>
      <c r="Q447" s="484"/>
    </row>
    <row r="448" spans="1:17" s="95" customFormat="1" ht="15.75" hidden="1" customHeight="1" outlineLevel="1">
      <c r="A448" s="484"/>
      <c r="B448" s="917"/>
      <c r="C448" s="926"/>
      <c r="D448" s="922"/>
      <c r="E448" s="922"/>
      <c r="F448" s="924"/>
      <c r="G448" s="92"/>
      <c r="H448" s="396"/>
      <c r="I448" s="922"/>
      <c r="J448" s="915"/>
      <c r="K448" s="915"/>
      <c r="L448" s="915"/>
      <c r="M448" s="915"/>
      <c r="N448" s="915"/>
      <c r="O448" s="915"/>
      <c r="P448" s="915"/>
      <c r="Q448" s="484"/>
    </row>
    <row r="449" spans="1:17" s="95" customFormat="1" ht="15.75" hidden="1" customHeight="1" outlineLevel="1">
      <c r="A449" s="484"/>
      <c r="B449" s="916">
        <v>146</v>
      </c>
      <c r="C449" s="925"/>
      <c r="D449" s="921"/>
      <c r="E449" s="921" t="s">
        <v>19</v>
      </c>
      <c r="F449" s="923" t="str">
        <f>VLOOKUP(E449,$S$14:$T$18,2,0)</f>
        <v>-</v>
      </c>
      <c r="G449" s="84"/>
      <c r="H449" s="395"/>
      <c r="I449" s="921"/>
      <c r="J449" s="913">
        <f t="shared" ref="J449" si="145">SUM(K449:O451)</f>
        <v>0</v>
      </c>
      <c r="K449" s="913"/>
      <c r="L449" s="913"/>
      <c r="M449" s="913"/>
      <c r="N449" s="913"/>
      <c r="O449" s="913"/>
      <c r="P449" s="913"/>
      <c r="Q449" s="484"/>
    </row>
    <row r="450" spans="1:17" s="95" customFormat="1" ht="15.75" hidden="1" customHeight="1" outlineLevel="1">
      <c r="A450" s="484"/>
      <c r="B450" s="916"/>
      <c r="C450" s="925"/>
      <c r="D450" s="921"/>
      <c r="E450" s="921"/>
      <c r="F450" s="923"/>
      <c r="G450" s="87"/>
      <c r="H450" s="395"/>
      <c r="I450" s="921"/>
      <c r="J450" s="914"/>
      <c r="K450" s="914"/>
      <c r="L450" s="914"/>
      <c r="M450" s="914"/>
      <c r="N450" s="914"/>
      <c r="O450" s="914"/>
      <c r="P450" s="914"/>
      <c r="Q450" s="484"/>
    </row>
    <row r="451" spans="1:17" s="95" customFormat="1" ht="15.75" hidden="1" customHeight="1" outlineLevel="1">
      <c r="A451" s="484"/>
      <c r="B451" s="917"/>
      <c r="C451" s="926"/>
      <c r="D451" s="922"/>
      <c r="E451" s="922"/>
      <c r="F451" s="924"/>
      <c r="G451" s="92"/>
      <c r="H451" s="396"/>
      <c r="I451" s="922"/>
      <c r="J451" s="915"/>
      <c r="K451" s="915"/>
      <c r="L451" s="915"/>
      <c r="M451" s="915"/>
      <c r="N451" s="915"/>
      <c r="O451" s="915"/>
      <c r="P451" s="915"/>
      <c r="Q451" s="484"/>
    </row>
    <row r="452" spans="1:17" s="95" customFormat="1" ht="15.75" hidden="1" customHeight="1" outlineLevel="1">
      <c r="A452" s="484"/>
      <c r="B452" s="916">
        <v>147</v>
      </c>
      <c r="C452" s="925"/>
      <c r="D452" s="921"/>
      <c r="E452" s="921" t="s">
        <v>19</v>
      </c>
      <c r="F452" s="923" t="str">
        <f>VLOOKUP(E452,$S$14:$T$18,2,0)</f>
        <v>-</v>
      </c>
      <c r="G452" s="84"/>
      <c r="H452" s="395"/>
      <c r="I452" s="921"/>
      <c r="J452" s="913">
        <f t="shared" ref="J452" si="146">SUM(K452:O454)</f>
        <v>0</v>
      </c>
      <c r="K452" s="913"/>
      <c r="L452" s="913"/>
      <c r="M452" s="913"/>
      <c r="N452" s="913"/>
      <c r="O452" s="913"/>
      <c r="P452" s="913"/>
      <c r="Q452" s="484"/>
    </row>
    <row r="453" spans="1:17" s="95" customFormat="1" ht="15.75" hidden="1" customHeight="1" outlineLevel="1">
      <c r="A453" s="484"/>
      <c r="B453" s="916"/>
      <c r="C453" s="925"/>
      <c r="D453" s="921"/>
      <c r="E453" s="921"/>
      <c r="F453" s="923"/>
      <c r="G453" s="87"/>
      <c r="H453" s="395"/>
      <c r="I453" s="921"/>
      <c r="J453" s="914"/>
      <c r="K453" s="914"/>
      <c r="L453" s="914"/>
      <c r="M453" s="914"/>
      <c r="N453" s="914"/>
      <c r="O453" s="914"/>
      <c r="P453" s="914"/>
      <c r="Q453" s="484"/>
    </row>
    <row r="454" spans="1:17" s="95" customFormat="1" ht="15.75" hidden="1" customHeight="1" outlineLevel="1">
      <c r="A454" s="484"/>
      <c r="B454" s="917"/>
      <c r="C454" s="926"/>
      <c r="D454" s="922"/>
      <c r="E454" s="922"/>
      <c r="F454" s="924"/>
      <c r="G454" s="92"/>
      <c r="H454" s="396"/>
      <c r="I454" s="922"/>
      <c r="J454" s="915"/>
      <c r="K454" s="915"/>
      <c r="L454" s="915"/>
      <c r="M454" s="915"/>
      <c r="N454" s="915"/>
      <c r="O454" s="915"/>
      <c r="P454" s="915"/>
      <c r="Q454" s="484"/>
    </row>
    <row r="455" spans="1:17" s="95" customFormat="1" ht="15.75" hidden="1" customHeight="1" outlineLevel="1">
      <c r="A455" s="484"/>
      <c r="B455" s="916">
        <v>148</v>
      </c>
      <c r="C455" s="925"/>
      <c r="D455" s="921"/>
      <c r="E455" s="921" t="s">
        <v>19</v>
      </c>
      <c r="F455" s="923" t="str">
        <f>VLOOKUP(E455,$S$14:$T$18,2,0)</f>
        <v>-</v>
      </c>
      <c r="G455" s="84"/>
      <c r="H455" s="395"/>
      <c r="I455" s="921"/>
      <c r="J455" s="913">
        <f t="shared" ref="J455" si="147">SUM(K455:O457)</f>
        <v>0</v>
      </c>
      <c r="K455" s="913"/>
      <c r="L455" s="913"/>
      <c r="M455" s="913"/>
      <c r="N455" s="913"/>
      <c r="O455" s="913"/>
      <c r="P455" s="913"/>
      <c r="Q455" s="484"/>
    </row>
    <row r="456" spans="1:17" s="95" customFormat="1" ht="15.75" hidden="1" customHeight="1" outlineLevel="1">
      <c r="A456" s="484"/>
      <c r="B456" s="916"/>
      <c r="C456" s="925"/>
      <c r="D456" s="921"/>
      <c r="E456" s="921"/>
      <c r="F456" s="923"/>
      <c r="G456" s="87"/>
      <c r="H456" s="395"/>
      <c r="I456" s="921"/>
      <c r="J456" s="914"/>
      <c r="K456" s="914"/>
      <c r="L456" s="914"/>
      <c r="M456" s="914"/>
      <c r="N456" s="914"/>
      <c r="O456" s="914"/>
      <c r="P456" s="914"/>
      <c r="Q456" s="484"/>
    </row>
    <row r="457" spans="1:17" s="95" customFormat="1" ht="15.75" hidden="1" customHeight="1" outlineLevel="1">
      <c r="A457" s="484"/>
      <c r="B457" s="917"/>
      <c r="C457" s="926"/>
      <c r="D457" s="922"/>
      <c r="E457" s="922"/>
      <c r="F457" s="924"/>
      <c r="G457" s="92"/>
      <c r="H457" s="396"/>
      <c r="I457" s="922"/>
      <c r="J457" s="915"/>
      <c r="K457" s="915"/>
      <c r="L457" s="915"/>
      <c r="M457" s="915"/>
      <c r="N457" s="915"/>
      <c r="O457" s="915"/>
      <c r="P457" s="915"/>
      <c r="Q457" s="484"/>
    </row>
    <row r="458" spans="1:17" s="95" customFormat="1" ht="15.75" hidden="1" customHeight="1" outlineLevel="1">
      <c r="A458" s="484"/>
      <c r="B458" s="916">
        <v>149</v>
      </c>
      <c r="C458" s="925"/>
      <c r="D458" s="921"/>
      <c r="E458" s="921" t="s">
        <v>19</v>
      </c>
      <c r="F458" s="923" t="str">
        <f>VLOOKUP(E458,$S$14:$T$18,2,0)</f>
        <v>-</v>
      </c>
      <c r="G458" s="84"/>
      <c r="H458" s="395"/>
      <c r="I458" s="921"/>
      <c r="J458" s="913">
        <f t="shared" ref="J458" si="148">SUM(K458:O460)</f>
        <v>0</v>
      </c>
      <c r="K458" s="913"/>
      <c r="L458" s="913"/>
      <c r="M458" s="913"/>
      <c r="N458" s="913"/>
      <c r="O458" s="913"/>
      <c r="P458" s="913"/>
      <c r="Q458" s="484"/>
    </row>
    <row r="459" spans="1:17" s="95" customFormat="1" ht="15.75" hidden="1" customHeight="1" outlineLevel="1">
      <c r="A459" s="484"/>
      <c r="B459" s="916"/>
      <c r="C459" s="925"/>
      <c r="D459" s="921"/>
      <c r="E459" s="921"/>
      <c r="F459" s="923"/>
      <c r="G459" s="87"/>
      <c r="H459" s="395"/>
      <c r="I459" s="921"/>
      <c r="J459" s="914"/>
      <c r="K459" s="914"/>
      <c r="L459" s="914"/>
      <c r="M459" s="914"/>
      <c r="N459" s="914"/>
      <c r="O459" s="914"/>
      <c r="P459" s="914"/>
      <c r="Q459" s="484"/>
    </row>
    <row r="460" spans="1:17" s="95" customFormat="1" ht="15.75" hidden="1" customHeight="1" outlineLevel="1">
      <c r="A460" s="484"/>
      <c r="B460" s="917"/>
      <c r="C460" s="926"/>
      <c r="D460" s="922"/>
      <c r="E460" s="922"/>
      <c r="F460" s="924"/>
      <c r="G460" s="92"/>
      <c r="H460" s="396"/>
      <c r="I460" s="922"/>
      <c r="J460" s="915"/>
      <c r="K460" s="915"/>
      <c r="L460" s="915"/>
      <c r="M460" s="915"/>
      <c r="N460" s="915"/>
      <c r="O460" s="915"/>
      <c r="P460" s="915"/>
      <c r="Q460" s="484"/>
    </row>
    <row r="461" spans="1:17" s="95" customFormat="1" ht="15.75" hidden="1" customHeight="1" outlineLevel="1">
      <c r="A461" s="484"/>
      <c r="B461" s="916">
        <v>150</v>
      </c>
      <c r="C461" s="925"/>
      <c r="D461" s="921"/>
      <c r="E461" s="921" t="s">
        <v>19</v>
      </c>
      <c r="F461" s="923" t="str">
        <f>VLOOKUP(E461,$S$14:$T$18,2,0)</f>
        <v>-</v>
      </c>
      <c r="G461" s="84"/>
      <c r="H461" s="395"/>
      <c r="I461" s="921"/>
      <c r="J461" s="913">
        <f t="shared" ref="J461" si="149">SUM(K461:O463)</f>
        <v>0</v>
      </c>
      <c r="K461" s="913"/>
      <c r="L461" s="913"/>
      <c r="M461" s="913"/>
      <c r="N461" s="913"/>
      <c r="O461" s="913"/>
      <c r="P461" s="913"/>
      <c r="Q461" s="484"/>
    </row>
    <row r="462" spans="1:17" s="95" customFormat="1" ht="15.75" hidden="1" customHeight="1" outlineLevel="1">
      <c r="A462" s="484"/>
      <c r="B462" s="916"/>
      <c r="C462" s="925"/>
      <c r="D462" s="921"/>
      <c r="E462" s="921"/>
      <c r="F462" s="923"/>
      <c r="G462" s="87"/>
      <c r="H462" s="395"/>
      <c r="I462" s="921"/>
      <c r="J462" s="914"/>
      <c r="K462" s="914"/>
      <c r="L462" s="914"/>
      <c r="M462" s="914"/>
      <c r="N462" s="914"/>
      <c r="O462" s="914"/>
      <c r="P462" s="914"/>
      <c r="Q462" s="484"/>
    </row>
    <row r="463" spans="1:17" s="95" customFormat="1" ht="15.75" hidden="1" customHeight="1" outlineLevel="1">
      <c r="A463" s="484"/>
      <c r="B463" s="917"/>
      <c r="C463" s="926"/>
      <c r="D463" s="922"/>
      <c r="E463" s="922"/>
      <c r="F463" s="924"/>
      <c r="G463" s="92"/>
      <c r="H463" s="396"/>
      <c r="I463" s="922"/>
      <c r="J463" s="915"/>
      <c r="K463" s="915"/>
      <c r="L463" s="915"/>
      <c r="M463" s="915"/>
      <c r="N463" s="915"/>
      <c r="O463" s="915"/>
      <c r="P463" s="915"/>
      <c r="Q463" s="484"/>
    </row>
    <row r="464" spans="1:17" s="95" customFormat="1" ht="15.75" hidden="1" customHeight="1" outlineLevel="1">
      <c r="A464" s="484"/>
      <c r="B464" s="916">
        <v>151</v>
      </c>
      <c r="C464" s="925"/>
      <c r="D464" s="921"/>
      <c r="E464" s="921" t="s">
        <v>19</v>
      </c>
      <c r="F464" s="923" t="str">
        <f>VLOOKUP(E464,$S$14:$T$18,2,0)</f>
        <v>-</v>
      </c>
      <c r="G464" s="84"/>
      <c r="H464" s="395"/>
      <c r="I464" s="921"/>
      <c r="J464" s="913">
        <f t="shared" ref="J464" si="150">SUM(K464:O466)</f>
        <v>0</v>
      </c>
      <c r="K464" s="913"/>
      <c r="L464" s="913"/>
      <c r="M464" s="913"/>
      <c r="N464" s="913"/>
      <c r="O464" s="913"/>
      <c r="P464" s="913"/>
      <c r="Q464" s="484"/>
    </row>
    <row r="465" spans="1:17" s="95" customFormat="1" ht="15.75" hidden="1" customHeight="1" outlineLevel="1">
      <c r="A465" s="484"/>
      <c r="B465" s="916"/>
      <c r="C465" s="925"/>
      <c r="D465" s="921"/>
      <c r="E465" s="921"/>
      <c r="F465" s="923"/>
      <c r="G465" s="87"/>
      <c r="H465" s="395"/>
      <c r="I465" s="921"/>
      <c r="J465" s="914"/>
      <c r="K465" s="914"/>
      <c r="L465" s="914"/>
      <c r="M465" s="914"/>
      <c r="N465" s="914"/>
      <c r="O465" s="914"/>
      <c r="P465" s="914"/>
      <c r="Q465" s="484"/>
    </row>
    <row r="466" spans="1:17" s="95" customFormat="1" ht="15.75" hidden="1" customHeight="1" outlineLevel="1">
      <c r="A466" s="484"/>
      <c r="B466" s="917"/>
      <c r="C466" s="926"/>
      <c r="D466" s="922"/>
      <c r="E466" s="922"/>
      <c r="F466" s="924"/>
      <c r="G466" s="92"/>
      <c r="H466" s="396"/>
      <c r="I466" s="922"/>
      <c r="J466" s="915"/>
      <c r="K466" s="915"/>
      <c r="L466" s="915"/>
      <c r="M466" s="915"/>
      <c r="N466" s="915"/>
      <c r="O466" s="915"/>
      <c r="P466" s="915"/>
      <c r="Q466" s="484"/>
    </row>
    <row r="467" spans="1:17" s="95" customFormat="1" ht="15.75" hidden="1" customHeight="1" outlineLevel="1">
      <c r="A467" s="484"/>
      <c r="B467" s="916">
        <v>152</v>
      </c>
      <c r="C467" s="925"/>
      <c r="D467" s="921"/>
      <c r="E467" s="921" t="s">
        <v>19</v>
      </c>
      <c r="F467" s="923" t="str">
        <f>VLOOKUP(E467,$S$14:$T$18,2,0)</f>
        <v>-</v>
      </c>
      <c r="G467" s="84"/>
      <c r="H467" s="395"/>
      <c r="I467" s="921"/>
      <c r="J467" s="913">
        <f t="shared" ref="J467" si="151">SUM(K467:O469)</f>
        <v>0</v>
      </c>
      <c r="K467" s="913"/>
      <c r="L467" s="913"/>
      <c r="M467" s="913"/>
      <c r="N467" s="913"/>
      <c r="O467" s="913"/>
      <c r="P467" s="913"/>
      <c r="Q467" s="484"/>
    </row>
    <row r="468" spans="1:17" s="95" customFormat="1" ht="15.75" hidden="1" customHeight="1" outlineLevel="1">
      <c r="A468" s="484"/>
      <c r="B468" s="916"/>
      <c r="C468" s="925"/>
      <c r="D468" s="921"/>
      <c r="E468" s="921"/>
      <c r="F468" s="923"/>
      <c r="G468" s="87"/>
      <c r="H468" s="395"/>
      <c r="I468" s="921"/>
      <c r="J468" s="914"/>
      <c r="K468" s="914"/>
      <c r="L468" s="914"/>
      <c r="M468" s="914"/>
      <c r="N468" s="914"/>
      <c r="O468" s="914"/>
      <c r="P468" s="914"/>
      <c r="Q468" s="484"/>
    </row>
    <row r="469" spans="1:17" s="95" customFormat="1" ht="15.75" hidden="1" customHeight="1" outlineLevel="1">
      <c r="A469" s="484"/>
      <c r="B469" s="917"/>
      <c r="C469" s="926"/>
      <c r="D469" s="922"/>
      <c r="E469" s="922"/>
      <c r="F469" s="924"/>
      <c r="G469" s="92"/>
      <c r="H469" s="396"/>
      <c r="I469" s="922"/>
      <c r="J469" s="915"/>
      <c r="K469" s="915"/>
      <c r="L469" s="915"/>
      <c r="M469" s="915"/>
      <c r="N469" s="915"/>
      <c r="O469" s="915"/>
      <c r="P469" s="915"/>
      <c r="Q469" s="484"/>
    </row>
    <row r="470" spans="1:17" s="95" customFormat="1" ht="15.75" hidden="1" customHeight="1" outlineLevel="1">
      <c r="A470" s="484"/>
      <c r="B470" s="916">
        <v>153</v>
      </c>
      <c r="C470" s="925"/>
      <c r="D470" s="921"/>
      <c r="E470" s="921" t="s">
        <v>19</v>
      </c>
      <c r="F470" s="923" t="str">
        <f>VLOOKUP(E470,$S$14:$T$18,2,0)</f>
        <v>-</v>
      </c>
      <c r="G470" s="84"/>
      <c r="H470" s="395"/>
      <c r="I470" s="921"/>
      <c r="J470" s="913">
        <f t="shared" ref="J470" si="152">SUM(K470:O472)</f>
        <v>0</v>
      </c>
      <c r="K470" s="913"/>
      <c r="L470" s="913"/>
      <c r="M470" s="913"/>
      <c r="N470" s="913"/>
      <c r="O470" s="913"/>
      <c r="P470" s="913"/>
      <c r="Q470" s="484"/>
    </row>
    <row r="471" spans="1:17" s="95" customFormat="1" ht="15.75" hidden="1" customHeight="1" outlineLevel="1">
      <c r="A471" s="484"/>
      <c r="B471" s="916"/>
      <c r="C471" s="925"/>
      <c r="D471" s="921"/>
      <c r="E471" s="921"/>
      <c r="F471" s="923"/>
      <c r="G471" s="87"/>
      <c r="H471" s="395"/>
      <c r="I471" s="921"/>
      <c r="J471" s="914"/>
      <c r="K471" s="914"/>
      <c r="L471" s="914"/>
      <c r="M471" s="914"/>
      <c r="N471" s="914"/>
      <c r="O471" s="914"/>
      <c r="P471" s="914"/>
      <c r="Q471" s="484"/>
    </row>
    <row r="472" spans="1:17" s="95" customFormat="1" ht="15.75" hidden="1" customHeight="1" outlineLevel="1">
      <c r="A472" s="484"/>
      <c r="B472" s="917"/>
      <c r="C472" s="926"/>
      <c r="D472" s="922"/>
      <c r="E472" s="922"/>
      <c r="F472" s="924"/>
      <c r="G472" s="92"/>
      <c r="H472" s="396"/>
      <c r="I472" s="922"/>
      <c r="J472" s="915"/>
      <c r="K472" s="915"/>
      <c r="L472" s="915"/>
      <c r="M472" s="915"/>
      <c r="N472" s="915"/>
      <c r="O472" s="915"/>
      <c r="P472" s="915"/>
      <c r="Q472" s="484"/>
    </row>
    <row r="473" spans="1:17" s="95" customFormat="1" ht="15.75" hidden="1" customHeight="1" outlineLevel="1">
      <c r="A473" s="484"/>
      <c r="B473" s="916">
        <v>154</v>
      </c>
      <c r="C473" s="925"/>
      <c r="D473" s="921"/>
      <c r="E473" s="921" t="s">
        <v>19</v>
      </c>
      <c r="F473" s="923" t="str">
        <f>VLOOKUP(E473,$S$14:$T$18,2,0)</f>
        <v>-</v>
      </c>
      <c r="G473" s="84"/>
      <c r="H473" s="395"/>
      <c r="I473" s="921"/>
      <c r="J473" s="913">
        <f t="shared" ref="J473" si="153">SUM(K473:O475)</f>
        <v>0</v>
      </c>
      <c r="K473" s="913"/>
      <c r="L473" s="913"/>
      <c r="M473" s="913"/>
      <c r="N473" s="913"/>
      <c r="O473" s="913"/>
      <c r="P473" s="913"/>
      <c r="Q473" s="484"/>
    </row>
    <row r="474" spans="1:17" s="95" customFormat="1" ht="15.75" hidden="1" customHeight="1" outlineLevel="1">
      <c r="A474" s="484"/>
      <c r="B474" s="916"/>
      <c r="C474" s="925"/>
      <c r="D474" s="921"/>
      <c r="E474" s="921"/>
      <c r="F474" s="923"/>
      <c r="G474" s="87"/>
      <c r="H474" s="395"/>
      <c r="I474" s="921"/>
      <c r="J474" s="914"/>
      <c r="K474" s="914"/>
      <c r="L474" s="914"/>
      <c r="M474" s="914"/>
      <c r="N474" s="914"/>
      <c r="O474" s="914"/>
      <c r="P474" s="914"/>
      <c r="Q474" s="484"/>
    </row>
    <row r="475" spans="1:17" s="95" customFormat="1" ht="15.75" hidden="1" customHeight="1" outlineLevel="1">
      <c r="A475" s="484"/>
      <c r="B475" s="917"/>
      <c r="C475" s="926"/>
      <c r="D475" s="922"/>
      <c r="E475" s="922"/>
      <c r="F475" s="924"/>
      <c r="G475" s="92"/>
      <c r="H475" s="396"/>
      <c r="I475" s="922"/>
      <c r="J475" s="915"/>
      <c r="K475" s="915"/>
      <c r="L475" s="915"/>
      <c r="M475" s="915"/>
      <c r="N475" s="915"/>
      <c r="O475" s="915"/>
      <c r="P475" s="915"/>
      <c r="Q475" s="484"/>
    </row>
    <row r="476" spans="1:17" s="95" customFormat="1" ht="15.75" hidden="1" customHeight="1" outlineLevel="1">
      <c r="A476" s="484"/>
      <c r="B476" s="916">
        <v>155</v>
      </c>
      <c r="C476" s="925"/>
      <c r="D476" s="921"/>
      <c r="E476" s="921" t="s">
        <v>19</v>
      </c>
      <c r="F476" s="923" t="str">
        <f>VLOOKUP(E476,$S$14:$T$18,2,0)</f>
        <v>-</v>
      </c>
      <c r="G476" s="84"/>
      <c r="H476" s="395"/>
      <c r="I476" s="921"/>
      <c r="J476" s="913">
        <f t="shared" ref="J476" si="154">SUM(K476:O478)</f>
        <v>0</v>
      </c>
      <c r="K476" s="913"/>
      <c r="L476" s="913"/>
      <c r="M476" s="913"/>
      <c r="N476" s="913"/>
      <c r="O476" s="913"/>
      <c r="P476" s="913"/>
      <c r="Q476" s="484"/>
    </row>
    <row r="477" spans="1:17" s="95" customFormat="1" ht="15.75" hidden="1" customHeight="1" outlineLevel="1">
      <c r="A477" s="484"/>
      <c r="B477" s="916"/>
      <c r="C477" s="925"/>
      <c r="D477" s="921"/>
      <c r="E477" s="921"/>
      <c r="F477" s="923"/>
      <c r="G477" s="87"/>
      <c r="H477" s="395"/>
      <c r="I477" s="921"/>
      <c r="J477" s="914"/>
      <c r="K477" s="914"/>
      <c r="L477" s="914"/>
      <c r="M477" s="914"/>
      <c r="N477" s="914"/>
      <c r="O477" s="914"/>
      <c r="P477" s="914"/>
      <c r="Q477" s="484"/>
    </row>
    <row r="478" spans="1:17" s="95" customFormat="1" ht="15.75" hidden="1" customHeight="1" outlineLevel="1">
      <c r="A478" s="484"/>
      <c r="B478" s="917"/>
      <c r="C478" s="926"/>
      <c r="D478" s="922"/>
      <c r="E478" s="922"/>
      <c r="F478" s="924"/>
      <c r="G478" s="92"/>
      <c r="H478" s="396"/>
      <c r="I478" s="922"/>
      <c r="J478" s="915"/>
      <c r="K478" s="915"/>
      <c r="L478" s="915"/>
      <c r="M478" s="915"/>
      <c r="N478" s="915"/>
      <c r="O478" s="915"/>
      <c r="P478" s="915"/>
      <c r="Q478" s="484"/>
    </row>
    <row r="479" spans="1:17" s="95" customFormat="1" ht="15.75" hidden="1" customHeight="1" outlineLevel="1">
      <c r="A479" s="484"/>
      <c r="B479" s="916">
        <v>156</v>
      </c>
      <c r="C479" s="925"/>
      <c r="D479" s="921"/>
      <c r="E479" s="921" t="s">
        <v>19</v>
      </c>
      <c r="F479" s="923" t="str">
        <f>VLOOKUP(E479,$S$14:$T$18,2,0)</f>
        <v>-</v>
      </c>
      <c r="G479" s="84"/>
      <c r="H479" s="395"/>
      <c r="I479" s="921"/>
      <c r="J479" s="913">
        <f t="shared" ref="J479" si="155">SUM(K479:O481)</f>
        <v>0</v>
      </c>
      <c r="K479" s="913"/>
      <c r="L479" s="913"/>
      <c r="M479" s="913"/>
      <c r="N479" s="913"/>
      <c r="O479" s="913"/>
      <c r="P479" s="913"/>
      <c r="Q479" s="484"/>
    </row>
    <row r="480" spans="1:17" s="95" customFormat="1" ht="15.75" hidden="1" customHeight="1" outlineLevel="1">
      <c r="A480" s="484"/>
      <c r="B480" s="916"/>
      <c r="C480" s="925"/>
      <c r="D480" s="921"/>
      <c r="E480" s="921"/>
      <c r="F480" s="923"/>
      <c r="G480" s="87"/>
      <c r="H480" s="395"/>
      <c r="I480" s="921"/>
      <c r="J480" s="914"/>
      <c r="K480" s="914"/>
      <c r="L480" s="914"/>
      <c r="M480" s="914"/>
      <c r="N480" s="914"/>
      <c r="O480" s="914"/>
      <c r="P480" s="914"/>
      <c r="Q480" s="484"/>
    </row>
    <row r="481" spans="1:17" s="95" customFormat="1" ht="15.75" hidden="1" customHeight="1" outlineLevel="1">
      <c r="A481" s="484"/>
      <c r="B481" s="917"/>
      <c r="C481" s="926"/>
      <c r="D481" s="922"/>
      <c r="E481" s="922"/>
      <c r="F481" s="924"/>
      <c r="G481" s="92"/>
      <c r="H481" s="396"/>
      <c r="I481" s="922"/>
      <c r="J481" s="915"/>
      <c r="K481" s="915"/>
      <c r="L481" s="915"/>
      <c r="M481" s="915"/>
      <c r="N481" s="915"/>
      <c r="O481" s="915"/>
      <c r="P481" s="915"/>
      <c r="Q481" s="484"/>
    </row>
    <row r="482" spans="1:17" s="95" customFormat="1" ht="15.75" hidden="1" customHeight="1" outlineLevel="1">
      <c r="A482" s="484"/>
      <c r="B482" s="916">
        <v>157</v>
      </c>
      <c r="C482" s="925"/>
      <c r="D482" s="921"/>
      <c r="E482" s="921" t="s">
        <v>19</v>
      </c>
      <c r="F482" s="923" t="str">
        <f>VLOOKUP(E482,$S$14:$T$18,2,0)</f>
        <v>-</v>
      </c>
      <c r="G482" s="84"/>
      <c r="H482" s="395"/>
      <c r="I482" s="921"/>
      <c r="J482" s="913">
        <f t="shared" ref="J482" si="156">SUM(K482:O484)</f>
        <v>0</v>
      </c>
      <c r="K482" s="913"/>
      <c r="L482" s="913"/>
      <c r="M482" s="913"/>
      <c r="N482" s="913"/>
      <c r="O482" s="913"/>
      <c r="P482" s="913"/>
      <c r="Q482" s="484"/>
    </row>
    <row r="483" spans="1:17" s="95" customFormat="1" ht="15.75" hidden="1" customHeight="1" outlineLevel="1">
      <c r="A483" s="484"/>
      <c r="B483" s="916"/>
      <c r="C483" s="925"/>
      <c r="D483" s="921"/>
      <c r="E483" s="921"/>
      <c r="F483" s="923"/>
      <c r="G483" s="87"/>
      <c r="H483" s="395"/>
      <c r="I483" s="921"/>
      <c r="J483" s="914"/>
      <c r="K483" s="914"/>
      <c r="L483" s="914"/>
      <c r="M483" s="914"/>
      <c r="N483" s="914"/>
      <c r="O483" s="914"/>
      <c r="P483" s="914"/>
      <c r="Q483" s="484"/>
    </row>
    <row r="484" spans="1:17" s="95" customFormat="1" ht="15.75" hidden="1" customHeight="1" outlineLevel="1">
      <c r="A484" s="484"/>
      <c r="B484" s="917"/>
      <c r="C484" s="926"/>
      <c r="D484" s="922"/>
      <c r="E484" s="922"/>
      <c r="F484" s="924"/>
      <c r="G484" s="92"/>
      <c r="H484" s="396"/>
      <c r="I484" s="922"/>
      <c r="J484" s="915"/>
      <c r="K484" s="915"/>
      <c r="L484" s="915"/>
      <c r="M484" s="915"/>
      <c r="N484" s="915"/>
      <c r="O484" s="915"/>
      <c r="P484" s="915"/>
      <c r="Q484" s="484"/>
    </row>
    <row r="485" spans="1:17" s="95" customFormat="1" ht="15.75" hidden="1" customHeight="1" outlineLevel="1">
      <c r="A485" s="484"/>
      <c r="B485" s="916">
        <v>158</v>
      </c>
      <c r="C485" s="925"/>
      <c r="D485" s="921"/>
      <c r="E485" s="921" t="s">
        <v>19</v>
      </c>
      <c r="F485" s="923" t="str">
        <f>VLOOKUP(E485,$S$14:$T$18,2,0)</f>
        <v>-</v>
      </c>
      <c r="G485" s="84"/>
      <c r="H485" s="395"/>
      <c r="I485" s="921"/>
      <c r="J485" s="913">
        <f t="shared" ref="J485" si="157">SUM(K485:O487)</f>
        <v>0</v>
      </c>
      <c r="K485" s="913"/>
      <c r="L485" s="913"/>
      <c r="M485" s="913"/>
      <c r="N485" s="913"/>
      <c r="O485" s="913"/>
      <c r="P485" s="913"/>
      <c r="Q485" s="484"/>
    </row>
    <row r="486" spans="1:17" s="95" customFormat="1" ht="15.75" hidden="1" customHeight="1" outlineLevel="1">
      <c r="A486" s="484"/>
      <c r="B486" s="916"/>
      <c r="C486" s="925"/>
      <c r="D486" s="921"/>
      <c r="E486" s="921"/>
      <c r="F486" s="923"/>
      <c r="G486" s="87"/>
      <c r="H486" s="395"/>
      <c r="I486" s="921"/>
      <c r="J486" s="914"/>
      <c r="K486" s="914"/>
      <c r="L486" s="914"/>
      <c r="M486" s="914"/>
      <c r="N486" s="914"/>
      <c r="O486" s="914"/>
      <c r="P486" s="914"/>
      <c r="Q486" s="484"/>
    </row>
    <row r="487" spans="1:17" s="95" customFormat="1" ht="15.75" hidden="1" customHeight="1" outlineLevel="1">
      <c r="A487" s="484"/>
      <c r="B487" s="917"/>
      <c r="C487" s="926"/>
      <c r="D487" s="922"/>
      <c r="E487" s="922"/>
      <c r="F487" s="924"/>
      <c r="G487" s="92"/>
      <c r="H487" s="396"/>
      <c r="I487" s="922"/>
      <c r="J487" s="915"/>
      <c r="K487" s="915"/>
      <c r="L487" s="915"/>
      <c r="M487" s="915"/>
      <c r="N487" s="915"/>
      <c r="O487" s="915"/>
      <c r="P487" s="915"/>
      <c r="Q487" s="484"/>
    </row>
    <row r="488" spans="1:17" s="95" customFormat="1" ht="15.75" hidden="1" customHeight="1" outlineLevel="1">
      <c r="A488" s="484"/>
      <c r="B488" s="916">
        <v>159</v>
      </c>
      <c r="C488" s="925"/>
      <c r="D488" s="921"/>
      <c r="E488" s="921" t="s">
        <v>19</v>
      </c>
      <c r="F488" s="923" t="str">
        <f>VLOOKUP(E488,$S$14:$T$18,2,0)</f>
        <v>-</v>
      </c>
      <c r="G488" s="84"/>
      <c r="H488" s="395"/>
      <c r="I488" s="921"/>
      <c r="J488" s="913">
        <f t="shared" ref="J488" si="158">SUM(K488:O490)</f>
        <v>0</v>
      </c>
      <c r="K488" s="913"/>
      <c r="L488" s="913"/>
      <c r="M488" s="913"/>
      <c r="N488" s="913"/>
      <c r="O488" s="913"/>
      <c r="P488" s="913"/>
      <c r="Q488" s="484"/>
    </row>
    <row r="489" spans="1:17" s="95" customFormat="1" ht="15.75" hidden="1" customHeight="1" outlineLevel="1">
      <c r="A489" s="484"/>
      <c r="B489" s="916"/>
      <c r="C489" s="925"/>
      <c r="D489" s="921"/>
      <c r="E489" s="921"/>
      <c r="F489" s="923"/>
      <c r="G489" s="87"/>
      <c r="H489" s="395"/>
      <c r="I489" s="921"/>
      <c r="J489" s="914"/>
      <c r="K489" s="914"/>
      <c r="L489" s="914"/>
      <c r="M489" s="914"/>
      <c r="N489" s="914"/>
      <c r="O489" s="914"/>
      <c r="P489" s="914"/>
      <c r="Q489" s="484"/>
    </row>
    <row r="490" spans="1:17" s="95" customFormat="1" ht="15.75" hidden="1" customHeight="1" outlineLevel="1">
      <c r="A490" s="484"/>
      <c r="B490" s="917"/>
      <c r="C490" s="926"/>
      <c r="D490" s="922"/>
      <c r="E490" s="922"/>
      <c r="F490" s="924"/>
      <c r="G490" s="92"/>
      <c r="H490" s="396"/>
      <c r="I490" s="922"/>
      <c r="J490" s="915"/>
      <c r="K490" s="915"/>
      <c r="L490" s="915"/>
      <c r="M490" s="915"/>
      <c r="N490" s="915"/>
      <c r="O490" s="915"/>
      <c r="P490" s="915"/>
      <c r="Q490" s="484"/>
    </row>
    <row r="491" spans="1:17" s="95" customFormat="1" ht="15.75" hidden="1" customHeight="1" outlineLevel="1">
      <c r="A491" s="484"/>
      <c r="B491" s="916">
        <v>160</v>
      </c>
      <c r="C491" s="925"/>
      <c r="D491" s="921"/>
      <c r="E491" s="921" t="s">
        <v>19</v>
      </c>
      <c r="F491" s="923" t="str">
        <f>VLOOKUP(E491,$S$14:$T$18,2,0)</f>
        <v>-</v>
      </c>
      <c r="G491" s="84"/>
      <c r="H491" s="395"/>
      <c r="I491" s="921"/>
      <c r="J491" s="913">
        <f t="shared" ref="J491" si="159">SUM(K491:O493)</f>
        <v>0</v>
      </c>
      <c r="K491" s="913"/>
      <c r="L491" s="913"/>
      <c r="M491" s="913"/>
      <c r="N491" s="913"/>
      <c r="O491" s="913"/>
      <c r="P491" s="913"/>
      <c r="Q491" s="484"/>
    </row>
    <row r="492" spans="1:17" s="95" customFormat="1" ht="15.75" hidden="1" customHeight="1" outlineLevel="1">
      <c r="A492" s="484"/>
      <c r="B492" s="916"/>
      <c r="C492" s="925"/>
      <c r="D492" s="921"/>
      <c r="E492" s="921"/>
      <c r="F492" s="923"/>
      <c r="G492" s="87"/>
      <c r="H492" s="395"/>
      <c r="I492" s="921"/>
      <c r="J492" s="914"/>
      <c r="K492" s="914"/>
      <c r="L492" s="914"/>
      <c r="M492" s="914"/>
      <c r="N492" s="914"/>
      <c r="O492" s="914"/>
      <c r="P492" s="914"/>
      <c r="Q492" s="484"/>
    </row>
    <row r="493" spans="1:17" s="95" customFormat="1" ht="15.75" hidden="1" customHeight="1" outlineLevel="1">
      <c r="A493" s="484"/>
      <c r="B493" s="917"/>
      <c r="C493" s="926"/>
      <c r="D493" s="922"/>
      <c r="E493" s="922"/>
      <c r="F493" s="924"/>
      <c r="G493" s="92"/>
      <c r="H493" s="396"/>
      <c r="I493" s="922"/>
      <c r="J493" s="915"/>
      <c r="K493" s="915"/>
      <c r="L493" s="915"/>
      <c r="M493" s="915"/>
      <c r="N493" s="915"/>
      <c r="O493" s="915"/>
      <c r="P493" s="915"/>
      <c r="Q493" s="484"/>
    </row>
    <row r="494" spans="1:17" s="95" customFormat="1" ht="15.75" hidden="1" customHeight="1" outlineLevel="1">
      <c r="A494" s="484"/>
      <c r="B494" s="916">
        <v>161</v>
      </c>
      <c r="C494" s="925"/>
      <c r="D494" s="921"/>
      <c r="E494" s="921" t="s">
        <v>19</v>
      </c>
      <c r="F494" s="923" t="str">
        <f>VLOOKUP(E494,$S$14:$T$18,2,0)</f>
        <v>-</v>
      </c>
      <c r="G494" s="84"/>
      <c r="H494" s="395"/>
      <c r="I494" s="921"/>
      <c r="J494" s="913">
        <f t="shared" ref="J494" si="160">SUM(K494:O496)</f>
        <v>0</v>
      </c>
      <c r="K494" s="913"/>
      <c r="L494" s="913"/>
      <c r="M494" s="913"/>
      <c r="N494" s="913"/>
      <c r="O494" s="913"/>
      <c r="P494" s="913"/>
      <c r="Q494" s="484"/>
    </row>
    <row r="495" spans="1:17" s="95" customFormat="1" ht="15.75" hidden="1" customHeight="1" outlineLevel="1">
      <c r="A495" s="484"/>
      <c r="B495" s="916"/>
      <c r="C495" s="925"/>
      <c r="D495" s="921"/>
      <c r="E495" s="921"/>
      <c r="F495" s="923"/>
      <c r="G495" s="87"/>
      <c r="H495" s="395"/>
      <c r="I495" s="921"/>
      <c r="J495" s="914"/>
      <c r="K495" s="914"/>
      <c r="L495" s="914"/>
      <c r="M495" s="914"/>
      <c r="N495" s="914"/>
      <c r="O495" s="914"/>
      <c r="P495" s="914"/>
      <c r="Q495" s="484"/>
    </row>
    <row r="496" spans="1:17" s="95" customFormat="1" ht="15.75" hidden="1" customHeight="1" outlineLevel="1">
      <c r="A496" s="484"/>
      <c r="B496" s="917"/>
      <c r="C496" s="926"/>
      <c r="D496" s="922"/>
      <c r="E496" s="922"/>
      <c r="F496" s="924"/>
      <c r="G496" s="92"/>
      <c r="H496" s="396"/>
      <c r="I496" s="922"/>
      <c r="J496" s="915"/>
      <c r="K496" s="915"/>
      <c r="L496" s="915"/>
      <c r="M496" s="915"/>
      <c r="N496" s="915"/>
      <c r="O496" s="915"/>
      <c r="P496" s="915"/>
      <c r="Q496" s="484"/>
    </row>
    <row r="497" spans="1:17" s="95" customFormat="1" ht="15.75" hidden="1" customHeight="1" outlineLevel="1">
      <c r="A497" s="484"/>
      <c r="B497" s="916">
        <v>162</v>
      </c>
      <c r="C497" s="925"/>
      <c r="D497" s="921"/>
      <c r="E497" s="921" t="s">
        <v>19</v>
      </c>
      <c r="F497" s="923" t="str">
        <f>VLOOKUP(E497,$S$14:$T$18,2,0)</f>
        <v>-</v>
      </c>
      <c r="G497" s="84"/>
      <c r="H497" s="395"/>
      <c r="I497" s="921"/>
      <c r="J497" s="913">
        <f t="shared" ref="J497" si="161">SUM(K497:O499)</f>
        <v>0</v>
      </c>
      <c r="K497" s="913"/>
      <c r="L497" s="913"/>
      <c r="M497" s="913"/>
      <c r="N497" s="913"/>
      <c r="O497" s="913"/>
      <c r="P497" s="913"/>
      <c r="Q497" s="484"/>
    </row>
    <row r="498" spans="1:17" s="95" customFormat="1" ht="15.75" hidden="1" customHeight="1" outlineLevel="1">
      <c r="A498" s="484"/>
      <c r="B498" s="916"/>
      <c r="C498" s="925"/>
      <c r="D498" s="921"/>
      <c r="E498" s="921"/>
      <c r="F498" s="923"/>
      <c r="G498" s="87"/>
      <c r="H498" s="395"/>
      <c r="I498" s="921"/>
      <c r="J498" s="914"/>
      <c r="K498" s="914"/>
      <c r="L498" s="914"/>
      <c r="M498" s="914"/>
      <c r="N498" s="914"/>
      <c r="O498" s="914"/>
      <c r="P498" s="914"/>
      <c r="Q498" s="484"/>
    </row>
    <row r="499" spans="1:17" s="95" customFormat="1" ht="15.75" hidden="1" customHeight="1" outlineLevel="1">
      <c r="A499" s="484"/>
      <c r="B499" s="917"/>
      <c r="C499" s="926"/>
      <c r="D499" s="922"/>
      <c r="E499" s="922"/>
      <c r="F499" s="924"/>
      <c r="G499" s="92"/>
      <c r="H499" s="396"/>
      <c r="I499" s="922"/>
      <c r="J499" s="915"/>
      <c r="K499" s="915"/>
      <c r="L499" s="915"/>
      <c r="M499" s="915"/>
      <c r="N499" s="915"/>
      <c r="O499" s="915"/>
      <c r="P499" s="915"/>
      <c r="Q499" s="484"/>
    </row>
    <row r="500" spans="1:17" s="95" customFormat="1" ht="15.75" hidden="1" customHeight="1" outlineLevel="1">
      <c r="A500" s="484"/>
      <c r="B500" s="916">
        <v>163</v>
      </c>
      <c r="C500" s="925"/>
      <c r="D500" s="921"/>
      <c r="E500" s="921" t="s">
        <v>19</v>
      </c>
      <c r="F500" s="923" t="str">
        <f>VLOOKUP(E500,$S$14:$T$18,2,0)</f>
        <v>-</v>
      </c>
      <c r="G500" s="84"/>
      <c r="H500" s="395"/>
      <c r="I500" s="921"/>
      <c r="J500" s="913">
        <f t="shared" ref="J500" si="162">SUM(K500:O502)</f>
        <v>0</v>
      </c>
      <c r="K500" s="913"/>
      <c r="L500" s="913"/>
      <c r="M500" s="913"/>
      <c r="N500" s="913"/>
      <c r="O500" s="913"/>
      <c r="P500" s="913"/>
      <c r="Q500" s="484"/>
    </row>
    <row r="501" spans="1:17" s="95" customFormat="1" ht="15.75" hidden="1" customHeight="1" outlineLevel="1">
      <c r="A501" s="484"/>
      <c r="B501" s="916"/>
      <c r="C501" s="925"/>
      <c r="D501" s="921"/>
      <c r="E501" s="921"/>
      <c r="F501" s="923"/>
      <c r="G501" s="87"/>
      <c r="H501" s="395"/>
      <c r="I501" s="921"/>
      <c r="J501" s="914"/>
      <c r="K501" s="914"/>
      <c r="L501" s="914"/>
      <c r="M501" s="914"/>
      <c r="N501" s="914"/>
      <c r="O501" s="914"/>
      <c r="P501" s="914"/>
      <c r="Q501" s="484"/>
    </row>
    <row r="502" spans="1:17" s="95" customFormat="1" ht="15.75" hidden="1" customHeight="1" outlineLevel="1">
      <c r="A502" s="484"/>
      <c r="B502" s="917"/>
      <c r="C502" s="926"/>
      <c r="D502" s="922"/>
      <c r="E502" s="922"/>
      <c r="F502" s="924"/>
      <c r="G502" s="92"/>
      <c r="H502" s="396"/>
      <c r="I502" s="922"/>
      <c r="J502" s="915"/>
      <c r="K502" s="915"/>
      <c r="L502" s="915"/>
      <c r="M502" s="915"/>
      <c r="N502" s="915"/>
      <c r="O502" s="915"/>
      <c r="P502" s="915"/>
      <c r="Q502" s="484"/>
    </row>
    <row r="503" spans="1:17" s="95" customFormat="1" ht="15.75" hidden="1" customHeight="1" outlineLevel="1">
      <c r="A503" s="484"/>
      <c r="B503" s="916">
        <v>164</v>
      </c>
      <c r="C503" s="925"/>
      <c r="D503" s="921"/>
      <c r="E503" s="921" t="s">
        <v>19</v>
      </c>
      <c r="F503" s="923" t="str">
        <f>VLOOKUP(E503,$S$14:$T$18,2,0)</f>
        <v>-</v>
      </c>
      <c r="G503" s="84"/>
      <c r="H503" s="395"/>
      <c r="I503" s="921"/>
      <c r="J503" s="913">
        <f t="shared" ref="J503" si="163">SUM(K503:O505)</f>
        <v>0</v>
      </c>
      <c r="K503" s="913"/>
      <c r="L503" s="913"/>
      <c r="M503" s="913"/>
      <c r="N503" s="913"/>
      <c r="O503" s="913"/>
      <c r="P503" s="913"/>
      <c r="Q503" s="484"/>
    </row>
    <row r="504" spans="1:17" s="95" customFormat="1" ht="15.75" hidden="1" customHeight="1" outlineLevel="1">
      <c r="A504" s="484"/>
      <c r="B504" s="916"/>
      <c r="C504" s="925"/>
      <c r="D504" s="921"/>
      <c r="E504" s="921"/>
      <c r="F504" s="923"/>
      <c r="G504" s="87"/>
      <c r="H504" s="395"/>
      <c r="I504" s="921"/>
      <c r="J504" s="914"/>
      <c r="K504" s="914"/>
      <c r="L504" s="914"/>
      <c r="M504" s="914"/>
      <c r="N504" s="914"/>
      <c r="O504" s="914"/>
      <c r="P504" s="914"/>
      <c r="Q504" s="484"/>
    </row>
    <row r="505" spans="1:17" s="95" customFormat="1" ht="15.75" hidden="1" customHeight="1" outlineLevel="1">
      <c r="A505" s="484"/>
      <c r="B505" s="917"/>
      <c r="C505" s="926"/>
      <c r="D505" s="922"/>
      <c r="E505" s="922"/>
      <c r="F505" s="924"/>
      <c r="G505" s="92"/>
      <c r="H505" s="396"/>
      <c r="I505" s="922"/>
      <c r="J505" s="915"/>
      <c r="K505" s="915"/>
      <c r="L505" s="915"/>
      <c r="M505" s="915"/>
      <c r="N505" s="915"/>
      <c r="O505" s="915"/>
      <c r="P505" s="915"/>
      <c r="Q505" s="484"/>
    </row>
    <row r="506" spans="1:17" s="95" customFormat="1" ht="15.75" hidden="1" customHeight="1" outlineLevel="1">
      <c r="A506" s="484"/>
      <c r="B506" s="916">
        <v>165</v>
      </c>
      <c r="C506" s="925"/>
      <c r="D506" s="921"/>
      <c r="E506" s="921" t="s">
        <v>19</v>
      </c>
      <c r="F506" s="923" t="str">
        <f>VLOOKUP(E506,$S$14:$T$18,2,0)</f>
        <v>-</v>
      </c>
      <c r="G506" s="84"/>
      <c r="H506" s="395"/>
      <c r="I506" s="921"/>
      <c r="J506" s="913">
        <f t="shared" ref="J506" si="164">SUM(K506:O508)</f>
        <v>0</v>
      </c>
      <c r="K506" s="913"/>
      <c r="L506" s="913"/>
      <c r="M506" s="913"/>
      <c r="N506" s="913"/>
      <c r="O506" s="913"/>
      <c r="P506" s="913"/>
      <c r="Q506" s="484"/>
    </row>
    <row r="507" spans="1:17" s="95" customFormat="1" ht="15.75" hidden="1" customHeight="1" outlineLevel="1">
      <c r="A507" s="484"/>
      <c r="B507" s="916"/>
      <c r="C507" s="925"/>
      <c r="D507" s="921"/>
      <c r="E507" s="921"/>
      <c r="F507" s="923"/>
      <c r="G507" s="87"/>
      <c r="H507" s="395"/>
      <c r="I507" s="921"/>
      <c r="J507" s="914"/>
      <c r="K507" s="914"/>
      <c r="L507" s="914"/>
      <c r="M507" s="914"/>
      <c r="N507" s="914"/>
      <c r="O507" s="914"/>
      <c r="P507" s="914"/>
      <c r="Q507" s="484"/>
    </row>
    <row r="508" spans="1:17" s="95" customFormat="1" ht="15.75" hidden="1" customHeight="1" outlineLevel="1">
      <c r="A508" s="484"/>
      <c r="B508" s="917"/>
      <c r="C508" s="926"/>
      <c r="D508" s="922"/>
      <c r="E508" s="922"/>
      <c r="F508" s="924"/>
      <c r="G508" s="92"/>
      <c r="H508" s="396"/>
      <c r="I508" s="922"/>
      <c r="J508" s="915"/>
      <c r="K508" s="915"/>
      <c r="L508" s="915"/>
      <c r="M508" s="915"/>
      <c r="N508" s="915"/>
      <c r="O508" s="915"/>
      <c r="P508" s="915"/>
      <c r="Q508" s="484"/>
    </row>
    <row r="509" spans="1:17" s="95" customFormat="1" ht="15.75" hidden="1" customHeight="1" outlineLevel="1">
      <c r="A509" s="484"/>
      <c r="B509" s="916">
        <v>166</v>
      </c>
      <c r="C509" s="925"/>
      <c r="D509" s="921"/>
      <c r="E509" s="921" t="s">
        <v>19</v>
      </c>
      <c r="F509" s="923" t="str">
        <f>VLOOKUP(E509,$S$14:$T$18,2,0)</f>
        <v>-</v>
      </c>
      <c r="G509" s="84"/>
      <c r="H509" s="395"/>
      <c r="I509" s="921"/>
      <c r="J509" s="913">
        <f t="shared" ref="J509" si="165">SUM(K509:O511)</f>
        <v>0</v>
      </c>
      <c r="K509" s="913"/>
      <c r="L509" s="913"/>
      <c r="M509" s="913"/>
      <c r="N509" s="913"/>
      <c r="O509" s="913"/>
      <c r="P509" s="913"/>
      <c r="Q509" s="484"/>
    </row>
    <row r="510" spans="1:17" s="95" customFormat="1" ht="15.75" hidden="1" customHeight="1" outlineLevel="1">
      <c r="A510" s="484"/>
      <c r="B510" s="916"/>
      <c r="C510" s="925"/>
      <c r="D510" s="921"/>
      <c r="E510" s="921"/>
      <c r="F510" s="923"/>
      <c r="G510" s="87"/>
      <c r="H510" s="395"/>
      <c r="I510" s="921"/>
      <c r="J510" s="914"/>
      <c r="K510" s="914"/>
      <c r="L510" s="914"/>
      <c r="M510" s="914"/>
      <c r="N510" s="914"/>
      <c r="O510" s="914"/>
      <c r="P510" s="914"/>
      <c r="Q510" s="484"/>
    </row>
    <row r="511" spans="1:17" s="95" customFormat="1" ht="15.75" hidden="1" customHeight="1" outlineLevel="1">
      <c r="A511" s="484"/>
      <c r="B511" s="917"/>
      <c r="C511" s="926"/>
      <c r="D511" s="922"/>
      <c r="E511" s="922"/>
      <c r="F511" s="924"/>
      <c r="G511" s="92"/>
      <c r="H511" s="396"/>
      <c r="I511" s="922"/>
      <c r="J511" s="915"/>
      <c r="K511" s="915"/>
      <c r="L511" s="915"/>
      <c r="M511" s="915"/>
      <c r="N511" s="915"/>
      <c r="O511" s="915"/>
      <c r="P511" s="915"/>
      <c r="Q511" s="484"/>
    </row>
    <row r="512" spans="1:17" s="95" customFormat="1" ht="15.75" hidden="1" customHeight="1" outlineLevel="1">
      <c r="A512" s="484"/>
      <c r="B512" s="916">
        <v>167</v>
      </c>
      <c r="C512" s="925"/>
      <c r="D512" s="921"/>
      <c r="E512" s="921" t="s">
        <v>19</v>
      </c>
      <c r="F512" s="923" t="str">
        <f>VLOOKUP(E512,$S$14:$T$18,2,0)</f>
        <v>-</v>
      </c>
      <c r="G512" s="84"/>
      <c r="H512" s="395"/>
      <c r="I512" s="921"/>
      <c r="J512" s="913">
        <f t="shared" ref="J512" si="166">SUM(K512:O514)</f>
        <v>0</v>
      </c>
      <c r="K512" s="913"/>
      <c r="L512" s="913"/>
      <c r="M512" s="913"/>
      <c r="N512" s="913"/>
      <c r="O512" s="913"/>
      <c r="P512" s="913"/>
      <c r="Q512" s="484"/>
    </row>
    <row r="513" spans="1:17" s="95" customFormat="1" ht="15.75" hidden="1" customHeight="1" outlineLevel="1">
      <c r="A513" s="484"/>
      <c r="B513" s="916"/>
      <c r="C513" s="925"/>
      <c r="D513" s="921"/>
      <c r="E513" s="921"/>
      <c r="F513" s="923"/>
      <c r="G513" s="87"/>
      <c r="H513" s="395"/>
      <c r="I513" s="921"/>
      <c r="J513" s="914"/>
      <c r="K513" s="914"/>
      <c r="L513" s="914"/>
      <c r="M513" s="914"/>
      <c r="N513" s="914"/>
      <c r="O513" s="914"/>
      <c r="P513" s="914"/>
      <c r="Q513" s="484"/>
    </row>
    <row r="514" spans="1:17" s="95" customFormat="1" ht="15.75" hidden="1" customHeight="1" outlineLevel="1">
      <c r="A514" s="484"/>
      <c r="B514" s="917"/>
      <c r="C514" s="926"/>
      <c r="D514" s="922"/>
      <c r="E514" s="922"/>
      <c r="F514" s="924"/>
      <c r="G514" s="92"/>
      <c r="H514" s="396"/>
      <c r="I514" s="922"/>
      <c r="J514" s="915"/>
      <c r="K514" s="915"/>
      <c r="L514" s="915"/>
      <c r="M514" s="915"/>
      <c r="N514" s="915"/>
      <c r="O514" s="915"/>
      <c r="P514" s="915"/>
      <c r="Q514" s="484"/>
    </row>
    <row r="515" spans="1:17" s="95" customFormat="1" ht="15.75" hidden="1" customHeight="1" outlineLevel="1">
      <c r="A515" s="484"/>
      <c r="B515" s="916">
        <v>168</v>
      </c>
      <c r="C515" s="925"/>
      <c r="D515" s="921"/>
      <c r="E515" s="921" t="s">
        <v>19</v>
      </c>
      <c r="F515" s="923" t="str">
        <f>VLOOKUP(E515,$S$14:$T$18,2,0)</f>
        <v>-</v>
      </c>
      <c r="G515" s="84"/>
      <c r="H515" s="395"/>
      <c r="I515" s="921"/>
      <c r="J515" s="913">
        <f t="shared" ref="J515" si="167">SUM(K515:O517)</f>
        <v>0</v>
      </c>
      <c r="K515" s="913"/>
      <c r="L515" s="913"/>
      <c r="M515" s="913"/>
      <c r="N515" s="913"/>
      <c r="O515" s="913"/>
      <c r="P515" s="913"/>
      <c r="Q515" s="484"/>
    </row>
    <row r="516" spans="1:17" s="95" customFormat="1" ht="15.75" hidden="1" customHeight="1" outlineLevel="1">
      <c r="A516" s="484"/>
      <c r="B516" s="916"/>
      <c r="C516" s="925"/>
      <c r="D516" s="921"/>
      <c r="E516" s="921"/>
      <c r="F516" s="923"/>
      <c r="G516" s="87"/>
      <c r="H516" s="395"/>
      <c r="I516" s="921"/>
      <c r="J516" s="914"/>
      <c r="K516" s="914"/>
      <c r="L516" s="914"/>
      <c r="M516" s="914"/>
      <c r="N516" s="914"/>
      <c r="O516" s="914"/>
      <c r="P516" s="914"/>
      <c r="Q516" s="484"/>
    </row>
    <row r="517" spans="1:17" s="95" customFormat="1" ht="15.75" hidden="1" customHeight="1" outlineLevel="1">
      <c r="A517" s="484"/>
      <c r="B517" s="917"/>
      <c r="C517" s="926"/>
      <c r="D517" s="922"/>
      <c r="E517" s="922"/>
      <c r="F517" s="924"/>
      <c r="G517" s="92"/>
      <c r="H517" s="396"/>
      <c r="I517" s="922"/>
      <c r="J517" s="915"/>
      <c r="K517" s="915"/>
      <c r="L517" s="915"/>
      <c r="M517" s="915"/>
      <c r="N517" s="915"/>
      <c r="O517" s="915"/>
      <c r="P517" s="915"/>
      <c r="Q517" s="484"/>
    </row>
    <row r="518" spans="1:17" s="95" customFormat="1" ht="15.75" hidden="1" customHeight="1" outlineLevel="1">
      <c r="A518" s="484"/>
      <c r="B518" s="916">
        <v>169</v>
      </c>
      <c r="C518" s="925"/>
      <c r="D518" s="921"/>
      <c r="E518" s="921" t="s">
        <v>19</v>
      </c>
      <c r="F518" s="923" t="str">
        <f>VLOOKUP(E518,$S$14:$T$18,2,0)</f>
        <v>-</v>
      </c>
      <c r="G518" s="84"/>
      <c r="H518" s="395"/>
      <c r="I518" s="921"/>
      <c r="J518" s="913">
        <f t="shared" ref="J518" si="168">SUM(K518:O520)</f>
        <v>0</v>
      </c>
      <c r="K518" s="913"/>
      <c r="L518" s="913"/>
      <c r="M518" s="913"/>
      <c r="N518" s="913"/>
      <c r="O518" s="913"/>
      <c r="P518" s="913"/>
      <c r="Q518" s="484"/>
    </row>
    <row r="519" spans="1:17" s="95" customFormat="1" ht="15.75" hidden="1" customHeight="1" outlineLevel="1">
      <c r="A519" s="484"/>
      <c r="B519" s="916"/>
      <c r="C519" s="925"/>
      <c r="D519" s="921"/>
      <c r="E519" s="921"/>
      <c r="F519" s="923"/>
      <c r="G519" s="87"/>
      <c r="H519" s="395"/>
      <c r="I519" s="921"/>
      <c r="J519" s="914"/>
      <c r="K519" s="914"/>
      <c r="L519" s="914"/>
      <c r="M519" s="914"/>
      <c r="N519" s="914"/>
      <c r="O519" s="914"/>
      <c r="P519" s="914"/>
      <c r="Q519" s="484"/>
    </row>
    <row r="520" spans="1:17" s="95" customFormat="1" ht="15.75" hidden="1" customHeight="1" outlineLevel="1">
      <c r="A520" s="484"/>
      <c r="B520" s="917"/>
      <c r="C520" s="926"/>
      <c r="D520" s="922"/>
      <c r="E520" s="922"/>
      <c r="F520" s="924"/>
      <c r="G520" s="92"/>
      <c r="H520" s="396"/>
      <c r="I520" s="922"/>
      <c r="J520" s="915"/>
      <c r="K520" s="915"/>
      <c r="L520" s="915"/>
      <c r="M520" s="915"/>
      <c r="N520" s="915"/>
      <c r="O520" s="915"/>
      <c r="P520" s="915"/>
      <c r="Q520" s="484"/>
    </row>
    <row r="521" spans="1:17" s="95" customFormat="1" ht="15.75" hidden="1" customHeight="1" outlineLevel="1">
      <c r="A521" s="484"/>
      <c r="B521" s="916">
        <v>170</v>
      </c>
      <c r="C521" s="925"/>
      <c r="D521" s="921"/>
      <c r="E521" s="921" t="s">
        <v>19</v>
      </c>
      <c r="F521" s="923" t="str">
        <f>VLOOKUP(E521,$S$14:$T$18,2,0)</f>
        <v>-</v>
      </c>
      <c r="G521" s="84"/>
      <c r="H521" s="395"/>
      <c r="I521" s="921"/>
      <c r="J521" s="913">
        <f t="shared" ref="J521" si="169">SUM(K521:O523)</f>
        <v>0</v>
      </c>
      <c r="K521" s="913"/>
      <c r="L521" s="913"/>
      <c r="M521" s="913"/>
      <c r="N521" s="913"/>
      <c r="O521" s="913"/>
      <c r="P521" s="913"/>
      <c r="Q521" s="484"/>
    </row>
    <row r="522" spans="1:17" s="95" customFormat="1" ht="15.75" hidden="1" customHeight="1" outlineLevel="1">
      <c r="A522" s="484"/>
      <c r="B522" s="916"/>
      <c r="C522" s="925"/>
      <c r="D522" s="921"/>
      <c r="E522" s="921"/>
      <c r="F522" s="923"/>
      <c r="G522" s="87"/>
      <c r="H522" s="395"/>
      <c r="I522" s="921"/>
      <c r="J522" s="914"/>
      <c r="K522" s="914"/>
      <c r="L522" s="914"/>
      <c r="M522" s="914"/>
      <c r="N522" s="914"/>
      <c r="O522" s="914"/>
      <c r="P522" s="914"/>
      <c r="Q522" s="484"/>
    </row>
    <row r="523" spans="1:17" s="95" customFormat="1" ht="15.75" hidden="1" customHeight="1" outlineLevel="1">
      <c r="A523" s="484"/>
      <c r="B523" s="917"/>
      <c r="C523" s="926"/>
      <c r="D523" s="922"/>
      <c r="E523" s="922"/>
      <c r="F523" s="924"/>
      <c r="G523" s="92"/>
      <c r="H523" s="396"/>
      <c r="I523" s="922"/>
      <c r="J523" s="915"/>
      <c r="K523" s="915"/>
      <c r="L523" s="915"/>
      <c r="M523" s="915"/>
      <c r="N523" s="915"/>
      <c r="O523" s="915"/>
      <c r="P523" s="915"/>
      <c r="Q523" s="484"/>
    </row>
    <row r="524" spans="1:17" s="95" customFormat="1" ht="15.75" hidden="1" customHeight="1" outlineLevel="1">
      <c r="A524" s="484"/>
      <c r="B524" s="916">
        <v>171</v>
      </c>
      <c r="C524" s="925"/>
      <c r="D524" s="921"/>
      <c r="E524" s="921" t="s">
        <v>19</v>
      </c>
      <c r="F524" s="923" t="str">
        <f>VLOOKUP(E524,$S$14:$T$18,2,0)</f>
        <v>-</v>
      </c>
      <c r="G524" s="84"/>
      <c r="H524" s="395"/>
      <c r="I524" s="921"/>
      <c r="J524" s="913">
        <f t="shared" ref="J524" si="170">SUM(K524:O526)</f>
        <v>0</v>
      </c>
      <c r="K524" s="913"/>
      <c r="L524" s="913"/>
      <c r="M524" s="913"/>
      <c r="N524" s="913"/>
      <c r="O524" s="913"/>
      <c r="P524" s="913"/>
      <c r="Q524" s="484"/>
    </row>
    <row r="525" spans="1:17" s="95" customFormat="1" ht="15.75" hidden="1" customHeight="1" outlineLevel="1">
      <c r="A525" s="484"/>
      <c r="B525" s="916"/>
      <c r="C525" s="925"/>
      <c r="D525" s="921"/>
      <c r="E525" s="921"/>
      <c r="F525" s="923"/>
      <c r="G525" s="87"/>
      <c r="H525" s="395"/>
      <c r="I525" s="921"/>
      <c r="J525" s="914"/>
      <c r="K525" s="914"/>
      <c r="L525" s="914"/>
      <c r="M525" s="914"/>
      <c r="N525" s="914"/>
      <c r="O525" s="914"/>
      <c r="P525" s="914"/>
      <c r="Q525" s="484"/>
    </row>
    <row r="526" spans="1:17" s="95" customFormat="1" ht="15.75" hidden="1" customHeight="1" outlineLevel="1">
      <c r="A526" s="484"/>
      <c r="B526" s="917"/>
      <c r="C526" s="926"/>
      <c r="D526" s="922"/>
      <c r="E526" s="922"/>
      <c r="F526" s="924"/>
      <c r="G526" s="92"/>
      <c r="H526" s="396"/>
      <c r="I526" s="922"/>
      <c r="J526" s="915"/>
      <c r="K526" s="915"/>
      <c r="L526" s="915"/>
      <c r="M526" s="915"/>
      <c r="N526" s="915"/>
      <c r="O526" s="915"/>
      <c r="P526" s="915"/>
      <c r="Q526" s="484"/>
    </row>
    <row r="527" spans="1:17" s="95" customFormat="1" ht="15.75" hidden="1" customHeight="1" outlineLevel="1">
      <c r="A527" s="484"/>
      <c r="B527" s="916">
        <v>172</v>
      </c>
      <c r="C527" s="925"/>
      <c r="D527" s="921"/>
      <c r="E527" s="921" t="s">
        <v>19</v>
      </c>
      <c r="F527" s="923" t="str">
        <f>VLOOKUP(E527,$S$14:$T$18,2,0)</f>
        <v>-</v>
      </c>
      <c r="G527" s="84"/>
      <c r="H527" s="395"/>
      <c r="I527" s="921"/>
      <c r="J527" s="913">
        <f t="shared" ref="J527" si="171">SUM(K527:O529)</f>
        <v>0</v>
      </c>
      <c r="K527" s="913"/>
      <c r="L527" s="913"/>
      <c r="M527" s="913"/>
      <c r="N527" s="913"/>
      <c r="O527" s="913"/>
      <c r="P527" s="913"/>
      <c r="Q527" s="484"/>
    </row>
    <row r="528" spans="1:17" s="95" customFormat="1" ht="15.75" hidden="1" customHeight="1" outlineLevel="1">
      <c r="A528" s="484"/>
      <c r="B528" s="916"/>
      <c r="C528" s="925"/>
      <c r="D528" s="921"/>
      <c r="E528" s="921"/>
      <c r="F528" s="923"/>
      <c r="G528" s="87"/>
      <c r="H528" s="395"/>
      <c r="I528" s="921"/>
      <c r="J528" s="914"/>
      <c r="K528" s="914"/>
      <c r="L528" s="914"/>
      <c r="M528" s="914"/>
      <c r="N528" s="914"/>
      <c r="O528" s="914"/>
      <c r="P528" s="914"/>
      <c r="Q528" s="484"/>
    </row>
    <row r="529" spans="1:17" s="95" customFormat="1" ht="15.75" hidden="1" customHeight="1" outlineLevel="1">
      <c r="A529" s="484"/>
      <c r="B529" s="917"/>
      <c r="C529" s="926"/>
      <c r="D529" s="922"/>
      <c r="E529" s="922"/>
      <c r="F529" s="924"/>
      <c r="G529" s="92"/>
      <c r="H529" s="396"/>
      <c r="I529" s="922"/>
      <c r="J529" s="915"/>
      <c r="K529" s="915"/>
      <c r="L529" s="915"/>
      <c r="M529" s="915"/>
      <c r="N529" s="915"/>
      <c r="O529" s="915"/>
      <c r="P529" s="915"/>
      <c r="Q529" s="484"/>
    </row>
    <row r="530" spans="1:17" s="95" customFormat="1" ht="15.75" hidden="1" customHeight="1" outlineLevel="1">
      <c r="A530" s="484"/>
      <c r="B530" s="916">
        <v>173</v>
      </c>
      <c r="C530" s="925"/>
      <c r="D530" s="921"/>
      <c r="E530" s="921" t="s">
        <v>19</v>
      </c>
      <c r="F530" s="923" t="str">
        <f>VLOOKUP(E530,$S$14:$T$18,2,0)</f>
        <v>-</v>
      </c>
      <c r="G530" s="84"/>
      <c r="H530" s="395"/>
      <c r="I530" s="921"/>
      <c r="J530" s="913">
        <f t="shared" ref="J530" si="172">SUM(K530:O532)</f>
        <v>0</v>
      </c>
      <c r="K530" s="913"/>
      <c r="L530" s="913"/>
      <c r="M530" s="913"/>
      <c r="N530" s="913"/>
      <c r="O530" s="913"/>
      <c r="P530" s="913"/>
      <c r="Q530" s="484"/>
    </row>
    <row r="531" spans="1:17" s="95" customFormat="1" ht="15.75" hidden="1" customHeight="1" outlineLevel="1">
      <c r="A531" s="484"/>
      <c r="B531" s="916"/>
      <c r="C531" s="925"/>
      <c r="D531" s="921"/>
      <c r="E531" s="921"/>
      <c r="F531" s="923"/>
      <c r="G531" s="87"/>
      <c r="H531" s="395"/>
      <c r="I531" s="921"/>
      <c r="J531" s="914"/>
      <c r="K531" s="914"/>
      <c r="L531" s="914"/>
      <c r="M531" s="914"/>
      <c r="N531" s="914"/>
      <c r="O531" s="914"/>
      <c r="P531" s="914"/>
      <c r="Q531" s="484"/>
    </row>
    <row r="532" spans="1:17" s="95" customFormat="1" ht="15.75" hidden="1" customHeight="1" outlineLevel="1">
      <c r="A532" s="484"/>
      <c r="B532" s="917"/>
      <c r="C532" s="926"/>
      <c r="D532" s="922"/>
      <c r="E532" s="922"/>
      <c r="F532" s="924"/>
      <c r="G532" s="92"/>
      <c r="H532" s="396"/>
      <c r="I532" s="922"/>
      <c r="J532" s="915"/>
      <c r="K532" s="915"/>
      <c r="L532" s="915"/>
      <c r="M532" s="915"/>
      <c r="N532" s="915"/>
      <c r="O532" s="915"/>
      <c r="P532" s="915"/>
      <c r="Q532" s="484"/>
    </row>
    <row r="533" spans="1:17" s="95" customFormat="1" ht="15.75" hidden="1" customHeight="1" outlineLevel="1">
      <c r="A533" s="484"/>
      <c r="B533" s="916">
        <v>174</v>
      </c>
      <c r="C533" s="925"/>
      <c r="D533" s="921"/>
      <c r="E533" s="921" t="s">
        <v>19</v>
      </c>
      <c r="F533" s="923" t="str">
        <f>VLOOKUP(E533,$S$14:$T$18,2,0)</f>
        <v>-</v>
      </c>
      <c r="G533" s="84"/>
      <c r="H533" s="395"/>
      <c r="I533" s="921"/>
      <c r="J533" s="913">
        <f t="shared" ref="J533" si="173">SUM(K533:O535)</f>
        <v>0</v>
      </c>
      <c r="K533" s="913"/>
      <c r="L533" s="913"/>
      <c r="M533" s="913"/>
      <c r="N533" s="913"/>
      <c r="O533" s="913"/>
      <c r="P533" s="913"/>
      <c r="Q533" s="484"/>
    </row>
    <row r="534" spans="1:17" s="95" customFormat="1" ht="15.75" hidden="1" customHeight="1" outlineLevel="1">
      <c r="A534" s="484"/>
      <c r="B534" s="916"/>
      <c r="C534" s="925"/>
      <c r="D534" s="921"/>
      <c r="E534" s="921"/>
      <c r="F534" s="923"/>
      <c r="G534" s="87"/>
      <c r="H534" s="395"/>
      <c r="I534" s="921"/>
      <c r="J534" s="914"/>
      <c r="K534" s="914"/>
      <c r="L534" s="914"/>
      <c r="M534" s="914"/>
      <c r="N534" s="914"/>
      <c r="O534" s="914"/>
      <c r="P534" s="914"/>
      <c r="Q534" s="484"/>
    </row>
    <row r="535" spans="1:17" s="95" customFormat="1" ht="15.75" hidden="1" customHeight="1" outlineLevel="1">
      <c r="A535" s="484"/>
      <c r="B535" s="917"/>
      <c r="C535" s="926"/>
      <c r="D535" s="922"/>
      <c r="E535" s="922"/>
      <c r="F535" s="924"/>
      <c r="G535" s="92"/>
      <c r="H535" s="396"/>
      <c r="I535" s="922"/>
      <c r="J535" s="915"/>
      <c r="K535" s="915"/>
      <c r="L535" s="915"/>
      <c r="M535" s="915"/>
      <c r="N535" s="915"/>
      <c r="O535" s="915"/>
      <c r="P535" s="915"/>
      <c r="Q535" s="484"/>
    </row>
    <row r="536" spans="1:17" s="95" customFormat="1" ht="15.75" hidden="1" customHeight="1" outlineLevel="1">
      <c r="A536" s="484"/>
      <c r="B536" s="916">
        <v>175</v>
      </c>
      <c r="C536" s="925"/>
      <c r="D536" s="921"/>
      <c r="E536" s="921" t="s">
        <v>19</v>
      </c>
      <c r="F536" s="923" t="str">
        <f>VLOOKUP(E536,$S$14:$T$18,2,0)</f>
        <v>-</v>
      </c>
      <c r="G536" s="84"/>
      <c r="H536" s="395"/>
      <c r="I536" s="921"/>
      <c r="J536" s="913">
        <f t="shared" ref="J536" si="174">SUM(K536:O538)</f>
        <v>0</v>
      </c>
      <c r="K536" s="913"/>
      <c r="L536" s="913"/>
      <c r="M536" s="913"/>
      <c r="N536" s="913"/>
      <c r="O536" s="913"/>
      <c r="P536" s="913"/>
      <c r="Q536" s="484"/>
    </row>
    <row r="537" spans="1:17" s="95" customFormat="1" ht="15.75" hidden="1" customHeight="1" outlineLevel="1">
      <c r="A537" s="484"/>
      <c r="B537" s="916"/>
      <c r="C537" s="925"/>
      <c r="D537" s="921"/>
      <c r="E537" s="921"/>
      <c r="F537" s="923"/>
      <c r="G537" s="87"/>
      <c r="H537" s="395"/>
      <c r="I537" s="921"/>
      <c r="J537" s="914"/>
      <c r="K537" s="914"/>
      <c r="L537" s="914"/>
      <c r="M537" s="914"/>
      <c r="N537" s="914"/>
      <c r="O537" s="914"/>
      <c r="P537" s="914"/>
      <c r="Q537" s="484"/>
    </row>
    <row r="538" spans="1:17" s="95" customFormat="1" ht="15.75" hidden="1" customHeight="1" outlineLevel="1">
      <c r="A538" s="484"/>
      <c r="B538" s="917"/>
      <c r="C538" s="926"/>
      <c r="D538" s="922"/>
      <c r="E538" s="922"/>
      <c r="F538" s="924"/>
      <c r="G538" s="92"/>
      <c r="H538" s="396"/>
      <c r="I538" s="922"/>
      <c r="J538" s="915"/>
      <c r="K538" s="915"/>
      <c r="L538" s="915"/>
      <c r="M538" s="915"/>
      <c r="N538" s="915"/>
      <c r="O538" s="915"/>
      <c r="P538" s="915"/>
      <c r="Q538" s="484"/>
    </row>
    <row r="539" spans="1:17" s="95" customFormat="1" ht="15.75" hidden="1" customHeight="1" outlineLevel="1">
      <c r="A539" s="484"/>
      <c r="B539" s="916">
        <v>176</v>
      </c>
      <c r="C539" s="925"/>
      <c r="D539" s="921"/>
      <c r="E539" s="921" t="s">
        <v>19</v>
      </c>
      <c r="F539" s="923" t="str">
        <f>VLOOKUP(E539,$S$14:$T$18,2,0)</f>
        <v>-</v>
      </c>
      <c r="G539" s="84"/>
      <c r="H539" s="395"/>
      <c r="I539" s="921"/>
      <c r="J539" s="913">
        <f t="shared" ref="J539" si="175">SUM(K539:O541)</f>
        <v>0</v>
      </c>
      <c r="K539" s="913"/>
      <c r="L539" s="913"/>
      <c r="M539" s="913"/>
      <c r="N539" s="913"/>
      <c r="O539" s="913"/>
      <c r="P539" s="913"/>
      <c r="Q539" s="484"/>
    </row>
    <row r="540" spans="1:17" s="95" customFormat="1" ht="15.75" hidden="1" customHeight="1" outlineLevel="1">
      <c r="A540" s="484"/>
      <c r="B540" s="916"/>
      <c r="C540" s="925"/>
      <c r="D540" s="921"/>
      <c r="E540" s="921"/>
      <c r="F540" s="923"/>
      <c r="G540" s="87"/>
      <c r="H540" s="395"/>
      <c r="I540" s="921"/>
      <c r="J540" s="914"/>
      <c r="K540" s="914"/>
      <c r="L540" s="914"/>
      <c r="M540" s="914"/>
      <c r="N540" s="914"/>
      <c r="O540" s="914"/>
      <c r="P540" s="914"/>
      <c r="Q540" s="484"/>
    </row>
    <row r="541" spans="1:17" s="95" customFormat="1" ht="15.75" hidden="1" customHeight="1" outlineLevel="1">
      <c r="A541" s="484"/>
      <c r="B541" s="917"/>
      <c r="C541" s="926"/>
      <c r="D541" s="922"/>
      <c r="E541" s="922"/>
      <c r="F541" s="924"/>
      <c r="G541" s="92"/>
      <c r="H541" s="396"/>
      <c r="I541" s="922"/>
      <c r="J541" s="915"/>
      <c r="K541" s="915"/>
      <c r="L541" s="915"/>
      <c r="M541" s="915"/>
      <c r="N541" s="915"/>
      <c r="O541" s="915"/>
      <c r="P541" s="915"/>
      <c r="Q541" s="484"/>
    </row>
    <row r="542" spans="1:17" s="95" customFormat="1" ht="15.75" hidden="1" customHeight="1" outlineLevel="1">
      <c r="A542" s="484"/>
      <c r="B542" s="916">
        <v>177</v>
      </c>
      <c r="C542" s="925"/>
      <c r="D542" s="921"/>
      <c r="E542" s="921" t="s">
        <v>19</v>
      </c>
      <c r="F542" s="923" t="str">
        <f>VLOOKUP(E542,$S$14:$T$18,2,0)</f>
        <v>-</v>
      </c>
      <c r="G542" s="84"/>
      <c r="H542" s="395"/>
      <c r="I542" s="921"/>
      <c r="J542" s="913">
        <f t="shared" ref="J542" si="176">SUM(K542:O544)</f>
        <v>0</v>
      </c>
      <c r="K542" s="913"/>
      <c r="L542" s="913"/>
      <c r="M542" s="913"/>
      <c r="N542" s="913"/>
      <c r="O542" s="913"/>
      <c r="P542" s="913"/>
      <c r="Q542" s="484"/>
    </row>
    <row r="543" spans="1:17" s="95" customFormat="1" ht="15.75" hidden="1" customHeight="1" outlineLevel="1">
      <c r="A543" s="484"/>
      <c r="B543" s="916"/>
      <c r="C543" s="925"/>
      <c r="D543" s="921"/>
      <c r="E543" s="921"/>
      <c r="F543" s="923"/>
      <c r="G543" s="87"/>
      <c r="H543" s="395"/>
      <c r="I543" s="921"/>
      <c r="J543" s="914"/>
      <c r="K543" s="914"/>
      <c r="L543" s="914"/>
      <c r="M543" s="914"/>
      <c r="N543" s="914"/>
      <c r="O543" s="914"/>
      <c r="P543" s="914"/>
      <c r="Q543" s="484"/>
    </row>
    <row r="544" spans="1:17" s="95" customFormat="1" ht="15.75" hidden="1" customHeight="1" outlineLevel="1">
      <c r="A544" s="484"/>
      <c r="B544" s="917"/>
      <c r="C544" s="926"/>
      <c r="D544" s="922"/>
      <c r="E544" s="922"/>
      <c r="F544" s="924"/>
      <c r="G544" s="92"/>
      <c r="H544" s="396"/>
      <c r="I544" s="922"/>
      <c r="J544" s="915"/>
      <c r="K544" s="915"/>
      <c r="L544" s="915"/>
      <c r="M544" s="915"/>
      <c r="N544" s="915"/>
      <c r="O544" s="915"/>
      <c r="P544" s="915"/>
      <c r="Q544" s="484"/>
    </row>
    <row r="545" spans="1:17" s="95" customFormat="1" ht="15.75" hidden="1" customHeight="1" outlineLevel="1">
      <c r="A545" s="484"/>
      <c r="B545" s="916">
        <v>178</v>
      </c>
      <c r="C545" s="925"/>
      <c r="D545" s="921"/>
      <c r="E545" s="921" t="s">
        <v>19</v>
      </c>
      <c r="F545" s="923" t="str">
        <f>VLOOKUP(E545,$S$14:$T$18,2,0)</f>
        <v>-</v>
      </c>
      <c r="G545" s="84"/>
      <c r="H545" s="395"/>
      <c r="I545" s="921"/>
      <c r="J545" s="913">
        <f t="shared" ref="J545" si="177">SUM(K545:O547)</f>
        <v>0</v>
      </c>
      <c r="K545" s="913"/>
      <c r="L545" s="913"/>
      <c r="M545" s="913"/>
      <c r="N545" s="913"/>
      <c r="O545" s="913"/>
      <c r="P545" s="913"/>
      <c r="Q545" s="484"/>
    </row>
    <row r="546" spans="1:17" s="95" customFormat="1" ht="15.75" hidden="1" customHeight="1" outlineLevel="1">
      <c r="A546" s="484"/>
      <c r="B546" s="916"/>
      <c r="C546" s="925"/>
      <c r="D546" s="921"/>
      <c r="E546" s="921"/>
      <c r="F546" s="923"/>
      <c r="G546" s="87"/>
      <c r="H546" s="395"/>
      <c r="I546" s="921"/>
      <c r="J546" s="914"/>
      <c r="K546" s="914"/>
      <c r="L546" s="914"/>
      <c r="M546" s="914"/>
      <c r="N546" s="914"/>
      <c r="O546" s="914"/>
      <c r="P546" s="914"/>
      <c r="Q546" s="484"/>
    </row>
    <row r="547" spans="1:17" s="95" customFormat="1" ht="15.75" hidden="1" customHeight="1" outlineLevel="1">
      <c r="A547" s="484"/>
      <c r="B547" s="917"/>
      <c r="C547" s="926"/>
      <c r="D547" s="922"/>
      <c r="E547" s="922"/>
      <c r="F547" s="924"/>
      <c r="G547" s="92"/>
      <c r="H547" s="396"/>
      <c r="I547" s="922"/>
      <c r="J547" s="915"/>
      <c r="K547" s="915"/>
      <c r="L547" s="915"/>
      <c r="M547" s="915"/>
      <c r="N547" s="915"/>
      <c r="O547" s="915"/>
      <c r="P547" s="915"/>
      <c r="Q547" s="484"/>
    </row>
    <row r="548" spans="1:17" s="95" customFormat="1" ht="15.75" hidden="1" customHeight="1" outlineLevel="1">
      <c r="A548" s="484"/>
      <c r="B548" s="916">
        <v>179</v>
      </c>
      <c r="C548" s="925"/>
      <c r="D548" s="921"/>
      <c r="E548" s="921" t="s">
        <v>19</v>
      </c>
      <c r="F548" s="923" t="str">
        <f>VLOOKUP(E548,$S$14:$T$18,2,0)</f>
        <v>-</v>
      </c>
      <c r="G548" s="84"/>
      <c r="H548" s="395"/>
      <c r="I548" s="921"/>
      <c r="J548" s="913">
        <f t="shared" ref="J548" si="178">SUM(K548:O550)</f>
        <v>0</v>
      </c>
      <c r="K548" s="913"/>
      <c r="L548" s="913"/>
      <c r="M548" s="913"/>
      <c r="N548" s="913"/>
      <c r="O548" s="913"/>
      <c r="P548" s="913"/>
      <c r="Q548" s="484"/>
    </row>
    <row r="549" spans="1:17" s="95" customFormat="1" ht="15.75" hidden="1" customHeight="1" outlineLevel="1">
      <c r="A549" s="484"/>
      <c r="B549" s="916"/>
      <c r="C549" s="925"/>
      <c r="D549" s="921"/>
      <c r="E549" s="921"/>
      <c r="F549" s="923"/>
      <c r="G549" s="87"/>
      <c r="H549" s="395"/>
      <c r="I549" s="921"/>
      <c r="J549" s="914"/>
      <c r="K549" s="914"/>
      <c r="L549" s="914"/>
      <c r="M549" s="914"/>
      <c r="N549" s="914"/>
      <c r="O549" s="914"/>
      <c r="P549" s="914"/>
      <c r="Q549" s="484"/>
    </row>
    <row r="550" spans="1:17" s="95" customFormat="1" ht="15.75" hidden="1" customHeight="1" outlineLevel="1">
      <c r="A550" s="484"/>
      <c r="B550" s="917"/>
      <c r="C550" s="926"/>
      <c r="D550" s="922"/>
      <c r="E550" s="922"/>
      <c r="F550" s="924"/>
      <c r="G550" s="92"/>
      <c r="H550" s="396"/>
      <c r="I550" s="922"/>
      <c r="J550" s="915"/>
      <c r="K550" s="915"/>
      <c r="L550" s="915"/>
      <c r="M550" s="915"/>
      <c r="N550" s="915"/>
      <c r="O550" s="915"/>
      <c r="P550" s="915"/>
      <c r="Q550" s="484"/>
    </row>
    <row r="551" spans="1:17" s="95" customFormat="1" ht="15.75" hidden="1" customHeight="1" outlineLevel="1">
      <c r="A551" s="484"/>
      <c r="B551" s="916">
        <v>180</v>
      </c>
      <c r="C551" s="925"/>
      <c r="D551" s="921"/>
      <c r="E551" s="921" t="s">
        <v>19</v>
      </c>
      <c r="F551" s="923" t="str">
        <f>VLOOKUP(E551,$S$14:$T$18,2,0)</f>
        <v>-</v>
      </c>
      <c r="G551" s="84"/>
      <c r="H551" s="395"/>
      <c r="I551" s="921"/>
      <c r="J551" s="913">
        <f t="shared" ref="J551" si="179">SUM(K551:O553)</f>
        <v>0</v>
      </c>
      <c r="K551" s="913"/>
      <c r="L551" s="913"/>
      <c r="M551" s="913"/>
      <c r="N551" s="913"/>
      <c r="O551" s="913"/>
      <c r="P551" s="913"/>
      <c r="Q551" s="484"/>
    </row>
    <row r="552" spans="1:17" s="95" customFormat="1" ht="15.75" hidden="1" customHeight="1" outlineLevel="1">
      <c r="A552" s="484"/>
      <c r="B552" s="916"/>
      <c r="C552" s="925"/>
      <c r="D552" s="921"/>
      <c r="E552" s="921"/>
      <c r="F552" s="923"/>
      <c r="G552" s="87"/>
      <c r="H552" s="395"/>
      <c r="I552" s="921"/>
      <c r="J552" s="914"/>
      <c r="K552" s="914"/>
      <c r="L552" s="914"/>
      <c r="M552" s="914"/>
      <c r="N552" s="914"/>
      <c r="O552" s="914"/>
      <c r="P552" s="914"/>
      <c r="Q552" s="484"/>
    </row>
    <row r="553" spans="1:17" s="95" customFormat="1" ht="15.75" hidden="1" customHeight="1" outlineLevel="1">
      <c r="A553" s="484"/>
      <c r="B553" s="917"/>
      <c r="C553" s="926"/>
      <c r="D553" s="922"/>
      <c r="E553" s="922"/>
      <c r="F553" s="924"/>
      <c r="G553" s="92"/>
      <c r="H553" s="396"/>
      <c r="I553" s="922"/>
      <c r="J553" s="915"/>
      <c r="K553" s="915"/>
      <c r="L553" s="915"/>
      <c r="M553" s="915"/>
      <c r="N553" s="915"/>
      <c r="O553" s="915"/>
      <c r="P553" s="915"/>
      <c r="Q553" s="484"/>
    </row>
    <row r="554" spans="1:17" s="95" customFormat="1" ht="15.75" hidden="1" customHeight="1" outlineLevel="1">
      <c r="A554" s="484"/>
      <c r="B554" s="916">
        <v>181</v>
      </c>
      <c r="C554" s="925"/>
      <c r="D554" s="921"/>
      <c r="E554" s="921" t="s">
        <v>19</v>
      </c>
      <c r="F554" s="923" t="str">
        <f>VLOOKUP(E554,$S$14:$T$18,2,0)</f>
        <v>-</v>
      </c>
      <c r="G554" s="84"/>
      <c r="H554" s="395"/>
      <c r="I554" s="921"/>
      <c r="J554" s="913">
        <f t="shared" ref="J554" si="180">SUM(K554:O556)</f>
        <v>0</v>
      </c>
      <c r="K554" s="913"/>
      <c r="L554" s="913"/>
      <c r="M554" s="913"/>
      <c r="N554" s="913"/>
      <c r="O554" s="913"/>
      <c r="P554" s="913"/>
      <c r="Q554" s="484"/>
    </row>
    <row r="555" spans="1:17" s="95" customFormat="1" ht="15.75" hidden="1" customHeight="1" outlineLevel="1">
      <c r="A555" s="484"/>
      <c r="B555" s="916"/>
      <c r="C555" s="925"/>
      <c r="D555" s="921"/>
      <c r="E555" s="921"/>
      <c r="F555" s="923"/>
      <c r="G555" s="87"/>
      <c r="H555" s="395"/>
      <c r="I555" s="921"/>
      <c r="J555" s="914"/>
      <c r="K555" s="914"/>
      <c r="L555" s="914"/>
      <c r="M555" s="914"/>
      <c r="N555" s="914"/>
      <c r="O555" s="914"/>
      <c r="P555" s="914"/>
      <c r="Q555" s="484"/>
    </row>
    <row r="556" spans="1:17" s="95" customFormat="1" ht="15.75" hidden="1" customHeight="1" outlineLevel="1">
      <c r="A556" s="484"/>
      <c r="B556" s="917"/>
      <c r="C556" s="926"/>
      <c r="D556" s="922"/>
      <c r="E556" s="922"/>
      <c r="F556" s="924"/>
      <c r="G556" s="92"/>
      <c r="H556" s="396"/>
      <c r="I556" s="922"/>
      <c r="J556" s="915"/>
      <c r="K556" s="915"/>
      <c r="L556" s="915"/>
      <c r="M556" s="915"/>
      <c r="N556" s="915"/>
      <c r="O556" s="915"/>
      <c r="P556" s="915"/>
      <c r="Q556" s="484"/>
    </row>
    <row r="557" spans="1:17" s="95" customFormat="1" ht="15.75" hidden="1" customHeight="1" outlineLevel="1">
      <c r="A557" s="484"/>
      <c r="B557" s="916">
        <v>182</v>
      </c>
      <c r="C557" s="925"/>
      <c r="D557" s="921"/>
      <c r="E557" s="921" t="s">
        <v>19</v>
      </c>
      <c r="F557" s="923" t="str">
        <f>VLOOKUP(E557,$S$14:$T$18,2,0)</f>
        <v>-</v>
      </c>
      <c r="G557" s="84"/>
      <c r="H557" s="395"/>
      <c r="I557" s="921"/>
      <c r="J557" s="913">
        <f t="shared" ref="J557" si="181">SUM(K557:O559)</f>
        <v>0</v>
      </c>
      <c r="K557" s="913"/>
      <c r="L557" s="913"/>
      <c r="M557" s="913"/>
      <c r="N557" s="913"/>
      <c r="O557" s="913"/>
      <c r="P557" s="913"/>
      <c r="Q557" s="484"/>
    </row>
    <row r="558" spans="1:17" s="95" customFormat="1" ht="15.75" hidden="1" customHeight="1" outlineLevel="1">
      <c r="A558" s="484"/>
      <c r="B558" s="916"/>
      <c r="C558" s="925"/>
      <c r="D558" s="921"/>
      <c r="E558" s="921"/>
      <c r="F558" s="923"/>
      <c r="G558" s="87"/>
      <c r="H558" s="395"/>
      <c r="I558" s="921"/>
      <c r="J558" s="914"/>
      <c r="K558" s="914"/>
      <c r="L558" s="914"/>
      <c r="M558" s="914"/>
      <c r="N558" s="914"/>
      <c r="O558" s="914"/>
      <c r="P558" s="914"/>
      <c r="Q558" s="484"/>
    </row>
    <row r="559" spans="1:17" s="95" customFormat="1" ht="15.75" hidden="1" customHeight="1" outlineLevel="1">
      <c r="A559" s="484"/>
      <c r="B559" s="917"/>
      <c r="C559" s="926"/>
      <c r="D559" s="922"/>
      <c r="E559" s="922"/>
      <c r="F559" s="924"/>
      <c r="G559" s="92"/>
      <c r="H559" s="396"/>
      <c r="I559" s="922"/>
      <c r="J559" s="915"/>
      <c r="K559" s="915"/>
      <c r="L559" s="915"/>
      <c r="M559" s="915"/>
      <c r="N559" s="915"/>
      <c r="O559" s="915"/>
      <c r="P559" s="915"/>
      <c r="Q559" s="484"/>
    </row>
    <row r="560" spans="1:17" s="95" customFormat="1" ht="15.75" hidden="1" customHeight="1" outlineLevel="1">
      <c r="A560" s="484"/>
      <c r="B560" s="916">
        <v>183</v>
      </c>
      <c r="C560" s="925"/>
      <c r="D560" s="921"/>
      <c r="E560" s="921" t="s">
        <v>19</v>
      </c>
      <c r="F560" s="923" t="str">
        <f>VLOOKUP(E560,$S$14:$T$18,2,0)</f>
        <v>-</v>
      </c>
      <c r="G560" s="84"/>
      <c r="H560" s="395"/>
      <c r="I560" s="921"/>
      <c r="J560" s="913">
        <f t="shared" ref="J560" si="182">SUM(K560:O562)</f>
        <v>0</v>
      </c>
      <c r="K560" s="913"/>
      <c r="L560" s="913"/>
      <c r="M560" s="913"/>
      <c r="N560" s="913"/>
      <c r="O560" s="913"/>
      <c r="P560" s="913"/>
      <c r="Q560" s="484"/>
    </row>
    <row r="561" spans="1:17" s="95" customFormat="1" ht="15.75" hidden="1" customHeight="1" outlineLevel="1">
      <c r="A561" s="484"/>
      <c r="B561" s="916"/>
      <c r="C561" s="925"/>
      <c r="D561" s="921"/>
      <c r="E561" s="921"/>
      <c r="F561" s="923"/>
      <c r="G561" s="87"/>
      <c r="H561" s="395"/>
      <c r="I561" s="921"/>
      <c r="J561" s="914"/>
      <c r="K561" s="914"/>
      <c r="L561" s="914"/>
      <c r="M561" s="914"/>
      <c r="N561" s="914"/>
      <c r="O561" s="914"/>
      <c r="P561" s="914"/>
      <c r="Q561" s="484"/>
    </row>
    <row r="562" spans="1:17" s="95" customFormat="1" ht="15.75" hidden="1" customHeight="1" outlineLevel="1">
      <c r="A562" s="484"/>
      <c r="B562" s="917"/>
      <c r="C562" s="926"/>
      <c r="D562" s="922"/>
      <c r="E562" s="922"/>
      <c r="F562" s="924"/>
      <c r="G562" s="92"/>
      <c r="H562" s="396"/>
      <c r="I562" s="922"/>
      <c r="J562" s="915"/>
      <c r="K562" s="915"/>
      <c r="L562" s="915"/>
      <c r="M562" s="915"/>
      <c r="N562" s="915"/>
      <c r="O562" s="915"/>
      <c r="P562" s="915"/>
      <c r="Q562" s="484"/>
    </row>
    <row r="563" spans="1:17" s="95" customFormat="1" ht="15.75" hidden="1" customHeight="1" outlineLevel="1">
      <c r="A563" s="484"/>
      <c r="B563" s="916">
        <v>184</v>
      </c>
      <c r="C563" s="925"/>
      <c r="D563" s="921"/>
      <c r="E563" s="921" t="s">
        <v>19</v>
      </c>
      <c r="F563" s="923" t="str">
        <f>VLOOKUP(E563,$S$14:$T$18,2,0)</f>
        <v>-</v>
      </c>
      <c r="G563" s="84"/>
      <c r="H563" s="395"/>
      <c r="I563" s="921"/>
      <c r="J563" s="913">
        <f t="shared" ref="J563" si="183">SUM(K563:O565)</f>
        <v>0</v>
      </c>
      <c r="K563" s="913"/>
      <c r="L563" s="913"/>
      <c r="M563" s="913"/>
      <c r="N563" s="913"/>
      <c r="O563" s="913"/>
      <c r="P563" s="913"/>
      <c r="Q563" s="484"/>
    </row>
    <row r="564" spans="1:17" s="95" customFormat="1" ht="15.75" hidden="1" customHeight="1" outlineLevel="1">
      <c r="A564" s="484"/>
      <c r="B564" s="916"/>
      <c r="C564" s="925"/>
      <c r="D564" s="921"/>
      <c r="E564" s="921"/>
      <c r="F564" s="923"/>
      <c r="G564" s="87"/>
      <c r="H564" s="395"/>
      <c r="I564" s="921"/>
      <c r="J564" s="914"/>
      <c r="K564" s="914"/>
      <c r="L564" s="914"/>
      <c r="M564" s="914"/>
      <c r="N564" s="914"/>
      <c r="O564" s="914"/>
      <c r="P564" s="914"/>
      <c r="Q564" s="484"/>
    </row>
    <row r="565" spans="1:17" s="95" customFormat="1" ht="15.75" hidden="1" customHeight="1" outlineLevel="1">
      <c r="A565" s="484"/>
      <c r="B565" s="917"/>
      <c r="C565" s="926"/>
      <c r="D565" s="922"/>
      <c r="E565" s="922"/>
      <c r="F565" s="924"/>
      <c r="G565" s="92"/>
      <c r="H565" s="396"/>
      <c r="I565" s="922"/>
      <c r="J565" s="915"/>
      <c r="K565" s="915"/>
      <c r="L565" s="915"/>
      <c r="M565" s="915"/>
      <c r="N565" s="915"/>
      <c r="O565" s="915"/>
      <c r="P565" s="915"/>
      <c r="Q565" s="484"/>
    </row>
    <row r="566" spans="1:17" s="95" customFormat="1" ht="15.75" hidden="1" customHeight="1" outlineLevel="1">
      <c r="A566" s="484"/>
      <c r="B566" s="916">
        <v>185</v>
      </c>
      <c r="C566" s="925"/>
      <c r="D566" s="921"/>
      <c r="E566" s="921" t="s">
        <v>19</v>
      </c>
      <c r="F566" s="923" t="str">
        <f>VLOOKUP(E566,$S$14:$T$18,2,0)</f>
        <v>-</v>
      </c>
      <c r="G566" s="84"/>
      <c r="H566" s="395"/>
      <c r="I566" s="921"/>
      <c r="J566" s="913">
        <f t="shared" ref="J566" si="184">SUM(K566:O568)</f>
        <v>0</v>
      </c>
      <c r="K566" s="913"/>
      <c r="L566" s="913"/>
      <c r="M566" s="913"/>
      <c r="N566" s="913"/>
      <c r="O566" s="913"/>
      <c r="P566" s="913"/>
      <c r="Q566" s="484"/>
    </row>
    <row r="567" spans="1:17" s="95" customFormat="1" ht="15.75" hidden="1" customHeight="1" outlineLevel="1">
      <c r="A567" s="484"/>
      <c r="B567" s="916"/>
      <c r="C567" s="925"/>
      <c r="D567" s="921"/>
      <c r="E567" s="921"/>
      <c r="F567" s="923"/>
      <c r="G567" s="87"/>
      <c r="H567" s="395"/>
      <c r="I567" s="921"/>
      <c r="J567" s="914"/>
      <c r="K567" s="914"/>
      <c r="L567" s="914"/>
      <c r="M567" s="914"/>
      <c r="N567" s="914"/>
      <c r="O567" s="914"/>
      <c r="P567" s="914"/>
      <c r="Q567" s="484"/>
    </row>
    <row r="568" spans="1:17" s="95" customFormat="1" ht="15.75" hidden="1" customHeight="1" outlineLevel="1">
      <c r="A568" s="484"/>
      <c r="B568" s="917"/>
      <c r="C568" s="926"/>
      <c r="D568" s="922"/>
      <c r="E568" s="922"/>
      <c r="F568" s="924"/>
      <c r="G568" s="92"/>
      <c r="H568" s="396"/>
      <c r="I568" s="922"/>
      <c r="J568" s="915"/>
      <c r="K568" s="915"/>
      <c r="L568" s="915"/>
      <c r="M568" s="915"/>
      <c r="N568" s="915"/>
      <c r="O568" s="915"/>
      <c r="P568" s="915"/>
      <c r="Q568" s="484"/>
    </row>
    <row r="569" spans="1:17" s="95" customFormat="1" ht="15.75" hidden="1" customHeight="1" outlineLevel="1">
      <c r="A569" s="484"/>
      <c r="B569" s="916">
        <v>186</v>
      </c>
      <c r="C569" s="925"/>
      <c r="D569" s="921"/>
      <c r="E569" s="921" t="s">
        <v>19</v>
      </c>
      <c r="F569" s="923" t="str">
        <f>VLOOKUP(E569,$S$14:$T$18,2,0)</f>
        <v>-</v>
      </c>
      <c r="G569" s="84"/>
      <c r="H569" s="395"/>
      <c r="I569" s="921"/>
      <c r="J569" s="913">
        <f t="shared" ref="J569" si="185">SUM(K569:O571)</f>
        <v>0</v>
      </c>
      <c r="K569" s="913"/>
      <c r="L569" s="913"/>
      <c r="M569" s="913"/>
      <c r="N569" s="913"/>
      <c r="O569" s="913"/>
      <c r="P569" s="913"/>
      <c r="Q569" s="484"/>
    </row>
    <row r="570" spans="1:17" s="95" customFormat="1" ht="15.75" hidden="1" customHeight="1" outlineLevel="1">
      <c r="A570" s="484"/>
      <c r="B570" s="916"/>
      <c r="C570" s="925"/>
      <c r="D570" s="921"/>
      <c r="E570" s="921"/>
      <c r="F570" s="923"/>
      <c r="G570" s="87"/>
      <c r="H570" s="395"/>
      <c r="I570" s="921"/>
      <c r="J570" s="914"/>
      <c r="K570" s="914"/>
      <c r="L570" s="914"/>
      <c r="M570" s="914"/>
      <c r="N570" s="914"/>
      <c r="O570" s="914"/>
      <c r="P570" s="914"/>
      <c r="Q570" s="484"/>
    </row>
    <row r="571" spans="1:17" s="95" customFormat="1" ht="15.75" hidden="1" customHeight="1" outlineLevel="1">
      <c r="A571" s="484"/>
      <c r="B571" s="917"/>
      <c r="C571" s="926"/>
      <c r="D571" s="922"/>
      <c r="E571" s="922"/>
      <c r="F571" s="924"/>
      <c r="G571" s="92"/>
      <c r="H571" s="396"/>
      <c r="I571" s="922"/>
      <c r="J571" s="915"/>
      <c r="K571" s="915"/>
      <c r="L571" s="915"/>
      <c r="M571" s="915"/>
      <c r="N571" s="915"/>
      <c r="O571" s="915"/>
      <c r="P571" s="915"/>
      <c r="Q571" s="484"/>
    </row>
    <row r="572" spans="1:17" s="95" customFormat="1" ht="15.75" hidden="1" customHeight="1" outlineLevel="1">
      <c r="A572" s="484"/>
      <c r="B572" s="916">
        <v>187</v>
      </c>
      <c r="C572" s="925"/>
      <c r="D572" s="921"/>
      <c r="E572" s="921" t="s">
        <v>19</v>
      </c>
      <c r="F572" s="923" t="str">
        <f>VLOOKUP(E572,$S$14:$T$18,2,0)</f>
        <v>-</v>
      </c>
      <c r="G572" s="84"/>
      <c r="H572" s="395"/>
      <c r="I572" s="921"/>
      <c r="J572" s="913">
        <f t="shared" ref="J572" si="186">SUM(K572:O574)</f>
        <v>0</v>
      </c>
      <c r="K572" s="913"/>
      <c r="L572" s="913"/>
      <c r="M572" s="913"/>
      <c r="N572" s="913"/>
      <c r="O572" s="913"/>
      <c r="P572" s="913"/>
      <c r="Q572" s="484"/>
    </row>
    <row r="573" spans="1:17" s="95" customFormat="1" ht="15.75" hidden="1" customHeight="1" outlineLevel="1">
      <c r="A573" s="484"/>
      <c r="B573" s="916"/>
      <c r="C573" s="925"/>
      <c r="D573" s="921"/>
      <c r="E573" s="921"/>
      <c r="F573" s="923"/>
      <c r="G573" s="87"/>
      <c r="H573" s="395"/>
      <c r="I573" s="921"/>
      <c r="J573" s="914"/>
      <c r="K573" s="914"/>
      <c r="L573" s="914"/>
      <c r="M573" s="914"/>
      <c r="N573" s="914"/>
      <c r="O573" s="914"/>
      <c r="P573" s="914"/>
      <c r="Q573" s="484"/>
    </row>
    <row r="574" spans="1:17" s="95" customFormat="1" ht="15.75" hidden="1" customHeight="1" outlineLevel="1">
      <c r="A574" s="484"/>
      <c r="B574" s="917"/>
      <c r="C574" s="926"/>
      <c r="D574" s="922"/>
      <c r="E574" s="922"/>
      <c r="F574" s="924"/>
      <c r="G574" s="92"/>
      <c r="H574" s="396"/>
      <c r="I574" s="922"/>
      <c r="J574" s="915"/>
      <c r="K574" s="915"/>
      <c r="L574" s="915"/>
      <c r="M574" s="915"/>
      <c r="N574" s="915"/>
      <c r="O574" s="915"/>
      <c r="P574" s="915"/>
      <c r="Q574" s="484"/>
    </row>
    <row r="575" spans="1:17" s="95" customFormat="1" ht="15.75" hidden="1" customHeight="1" outlineLevel="1">
      <c r="A575" s="484"/>
      <c r="B575" s="916">
        <v>188</v>
      </c>
      <c r="C575" s="925"/>
      <c r="D575" s="921"/>
      <c r="E575" s="921" t="s">
        <v>19</v>
      </c>
      <c r="F575" s="923" t="str">
        <f>VLOOKUP(E575,$S$14:$T$18,2,0)</f>
        <v>-</v>
      </c>
      <c r="G575" s="84"/>
      <c r="H575" s="395"/>
      <c r="I575" s="921"/>
      <c r="J575" s="913">
        <f t="shared" ref="J575" si="187">SUM(K575:O577)</f>
        <v>0</v>
      </c>
      <c r="K575" s="913"/>
      <c r="L575" s="913"/>
      <c r="M575" s="913"/>
      <c r="N575" s="913"/>
      <c r="O575" s="913"/>
      <c r="P575" s="913"/>
      <c r="Q575" s="484"/>
    </row>
    <row r="576" spans="1:17" s="95" customFormat="1" ht="15.75" hidden="1" customHeight="1" outlineLevel="1">
      <c r="A576" s="484"/>
      <c r="B576" s="916"/>
      <c r="C576" s="925"/>
      <c r="D576" s="921"/>
      <c r="E576" s="921"/>
      <c r="F576" s="923"/>
      <c r="G576" s="87"/>
      <c r="H576" s="395"/>
      <c r="I576" s="921"/>
      <c r="J576" s="914"/>
      <c r="K576" s="914"/>
      <c r="L576" s="914"/>
      <c r="M576" s="914"/>
      <c r="N576" s="914"/>
      <c r="O576" s="914"/>
      <c r="P576" s="914"/>
      <c r="Q576" s="484"/>
    </row>
    <row r="577" spans="1:17" s="95" customFormat="1" ht="15.75" hidden="1" customHeight="1" outlineLevel="1">
      <c r="A577" s="484"/>
      <c r="B577" s="917"/>
      <c r="C577" s="926"/>
      <c r="D577" s="922"/>
      <c r="E577" s="922"/>
      <c r="F577" s="924"/>
      <c r="G577" s="92"/>
      <c r="H577" s="396"/>
      <c r="I577" s="922"/>
      <c r="J577" s="915"/>
      <c r="K577" s="915"/>
      <c r="L577" s="915"/>
      <c r="M577" s="915"/>
      <c r="N577" s="915"/>
      <c r="O577" s="915"/>
      <c r="P577" s="915"/>
      <c r="Q577" s="484"/>
    </row>
    <row r="578" spans="1:17" s="95" customFormat="1" ht="15.75" hidden="1" customHeight="1" outlineLevel="1">
      <c r="A578" s="484"/>
      <c r="B578" s="916">
        <v>189</v>
      </c>
      <c r="C578" s="925"/>
      <c r="D578" s="921"/>
      <c r="E578" s="921" t="s">
        <v>19</v>
      </c>
      <c r="F578" s="923" t="str">
        <f>VLOOKUP(E578,$S$14:$T$18,2,0)</f>
        <v>-</v>
      </c>
      <c r="G578" s="84"/>
      <c r="H578" s="395"/>
      <c r="I578" s="921"/>
      <c r="J578" s="913">
        <f t="shared" ref="J578" si="188">SUM(K578:O580)</f>
        <v>0</v>
      </c>
      <c r="K578" s="913"/>
      <c r="L578" s="913"/>
      <c r="M578" s="913"/>
      <c r="N578" s="913"/>
      <c r="O578" s="913"/>
      <c r="P578" s="913"/>
      <c r="Q578" s="484"/>
    </row>
    <row r="579" spans="1:17" s="95" customFormat="1" ht="15.75" hidden="1" customHeight="1" outlineLevel="1">
      <c r="A579" s="484"/>
      <c r="B579" s="916"/>
      <c r="C579" s="925"/>
      <c r="D579" s="921"/>
      <c r="E579" s="921"/>
      <c r="F579" s="923"/>
      <c r="G579" s="87"/>
      <c r="H579" s="395"/>
      <c r="I579" s="921"/>
      <c r="J579" s="914"/>
      <c r="K579" s="914"/>
      <c r="L579" s="914"/>
      <c r="M579" s="914"/>
      <c r="N579" s="914"/>
      <c r="O579" s="914"/>
      <c r="P579" s="914"/>
      <c r="Q579" s="484"/>
    </row>
    <row r="580" spans="1:17" s="95" customFormat="1" ht="15.75" hidden="1" customHeight="1" outlineLevel="1">
      <c r="A580" s="484"/>
      <c r="B580" s="917"/>
      <c r="C580" s="926"/>
      <c r="D580" s="922"/>
      <c r="E580" s="922"/>
      <c r="F580" s="924"/>
      <c r="G580" s="92"/>
      <c r="H580" s="396"/>
      <c r="I580" s="922"/>
      <c r="J580" s="915"/>
      <c r="K580" s="915"/>
      <c r="L580" s="915"/>
      <c r="M580" s="915"/>
      <c r="N580" s="915"/>
      <c r="O580" s="915"/>
      <c r="P580" s="915"/>
      <c r="Q580" s="484"/>
    </row>
    <row r="581" spans="1:17" s="95" customFormat="1" ht="15.75" hidden="1" customHeight="1" outlineLevel="1">
      <c r="A581" s="484"/>
      <c r="B581" s="916">
        <v>190</v>
      </c>
      <c r="C581" s="925"/>
      <c r="D581" s="921"/>
      <c r="E581" s="921" t="s">
        <v>19</v>
      </c>
      <c r="F581" s="923" t="str">
        <f>VLOOKUP(E581,$S$14:$T$18,2,0)</f>
        <v>-</v>
      </c>
      <c r="G581" s="84"/>
      <c r="H581" s="395"/>
      <c r="I581" s="921"/>
      <c r="J581" s="913">
        <f t="shared" ref="J581" si="189">SUM(K581:O583)</f>
        <v>0</v>
      </c>
      <c r="K581" s="913"/>
      <c r="L581" s="913"/>
      <c r="M581" s="913"/>
      <c r="N581" s="913"/>
      <c r="O581" s="913"/>
      <c r="P581" s="913"/>
      <c r="Q581" s="484"/>
    </row>
    <row r="582" spans="1:17" s="95" customFormat="1" ht="15.75" hidden="1" customHeight="1" outlineLevel="1">
      <c r="A582" s="484"/>
      <c r="B582" s="916"/>
      <c r="C582" s="925"/>
      <c r="D582" s="921"/>
      <c r="E582" s="921"/>
      <c r="F582" s="923"/>
      <c r="G582" s="87"/>
      <c r="H582" s="395"/>
      <c r="I582" s="921"/>
      <c r="J582" s="914"/>
      <c r="K582" s="914"/>
      <c r="L582" s="914"/>
      <c r="M582" s="914"/>
      <c r="N582" s="914"/>
      <c r="O582" s="914"/>
      <c r="P582" s="914"/>
      <c r="Q582" s="484"/>
    </row>
    <row r="583" spans="1:17" s="95" customFormat="1" ht="15.75" hidden="1" customHeight="1" outlineLevel="1">
      <c r="A583" s="484"/>
      <c r="B583" s="917"/>
      <c r="C583" s="926"/>
      <c r="D583" s="922"/>
      <c r="E583" s="922"/>
      <c r="F583" s="924"/>
      <c r="G583" s="92"/>
      <c r="H583" s="396"/>
      <c r="I583" s="922"/>
      <c r="J583" s="915"/>
      <c r="K583" s="915"/>
      <c r="L583" s="915"/>
      <c r="M583" s="915"/>
      <c r="N583" s="915"/>
      <c r="O583" s="915"/>
      <c r="P583" s="915"/>
      <c r="Q583" s="484"/>
    </row>
    <row r="584" spans="1:17" s="95" customFormat="1" ht="15.75" hidden="1" customHeight="1" outlineLevel="1">
      <c r="A584" s="484"/>
      <c r="B584" s="916">
        <v>191</v>
      </c>
      <c r="C584" s="925"/>
      <c r="D584" s="921"/>
      <c r="E584" s="921" t="s">
        <v>19</v>
      </c>
      <c r="F584" s="923" t="str">
        <f>VLOOKUP(E584,$S$14:$T$18,2,0)</f>
        <v>-</v>
      </c>
      <c r="G584" s="84"/>
      <c r="H584" s="395"/>
      <c r="I584" s="921"/>
      <c r="J584" s="913">
        <f t="shared" ref="J584" si="190">SUM(K584:O586)</f>
        <v>0</v>
      </c>
      <c r="K584" s="913"/>
      <c r="L584" s="913"/>
      <c r="M584" s="913"/>
      <c r="N584" s="913"/>
      <c r="O584" s="913"/>
      <c r="P584" s="913"/>
      <c r="Q584" s="484"/>
    </row>
    <row r="585" spans="1:17" s="95" customFormat="1" ht="15.75" hidden="1" customHeight="1" outlineLevel="1">
      <c r="A585" s="484"/>
      <c r="B585" s="916"/>
      <c r="C585" s="925"/>
      <c r="D585" s="921"/>
      <c r="E585" s="921"/>
      <c r="F585" s="923"/>
      <c r="G585" s="87"/>
      <c r="H585" s="395"/>
      <c r="I585" s="921"/>
      <c r="J585" s="914"/>
      <c r="K585" s="914"/>
      <c r="L585" s="914"/>
      <c r="M585" s="914"/>
      <c r="N585" s="914"/>
      <c r="O585" s="914"/>
      <c r="P585" s="914"/>
      <c r="Q585" s="484"/>
    </row>
    <row r="586" spans="1:17" s="95" customFormat="1" ht="15.75" hidden="1" customHeight="1" outlineLevel="1">
      <c r="A586" s="484"/>
      <c r="B586" s="917"/>
      <c r="C586" s="926"/>
      <c r="D586" s="922"/>
      <c r="E586" s="922"/>
      <c r="F586" s="924"/>
      <c r="G586" s="92"/>
      <c r="H586" s="396"/>
      <c r="I586" s="922"/>
      <c r="J586" s="915"/>
      <c r="K586" s="915"/>
      <c r="L586" s="915"/>
      <c r="M586" s="915"/>
      <c r="N586" s="915"/>
      <c r="O586" s="915"/>
      <c r="P586" s="915"/>
      <c r="Q586" s="484"/>
    </row>
    <row r="587" spans="1:17" s="95" customFormat="1" ht="15.75" hidden="1" customHeight="1" outlineLevel="1">
      <c r="A587" s="484"/>
      <c r="B587" s="916">
        <v>192</v>
      </c>
      <c r="C587" s="925"/>
      <c r="D587" s="921"/>
      <c r="E587" s="921" t="s">
        <v>19</v>
      </c>
      <c r="F587" s="923" t="str">
        <f>VLOOKUP(E587,$S$14:$T$18,2,0)</f>
        <v>-</v>
      </c>
      <c r="G587" s="84"/>
      <c r="H587" s="395"/>
      <c r="I587" s="921"/>
      <c r="J587" s="913">
        <f t="shared" ref="J587" si="191">SUM(K587:O589)</f>
        <v>0</v>
      </c>
      <c r="K587" s="913"/>
      <c r="L587" s="913"/>
      <c r="M587" s="913"/>
      <c r="N587" s="913"/>
      <c r="O587" s="913"/>
      <c r="P587" s="913"/>
      <c r="Q587" s="484"/>
    </row>
    <row r="588" spans="1:17" s="95" customFormat="1" ht="15.75" hidden="1" customHeight="1" outlineLevel="1">
      <c r="A588" s="484"/>
      <c r="B588" s="916"/>
      <c r="C588" s="925"/>
      <c r="D588" s="921"/>
      <c r="E588" s="921"/>
      <c r="F588" s="923"/>
      <c r="G588" s="87"/>
      <c r="H588" s="395"/>
      <c r="I588" s="921"/>
      <c r="J588" s="914"/>
      <c r="K588" s="914"/>
      <c r="L588" s="914"/>
      <c r="M588" s="914"/>
      <c r="N588" s="914"/>
      <c r="O588" s="914"/>
      <c r="P588" s="914"/>
      <c r="Q588" s="484"/>
    </row>
    <row r="589" spans="1:17" s="95" customFormat="1" ht="15.75" hidden="1" customHeight="1" outlineLevel="1">
      <c r="A589" s="484"/>
      <c r="B589" s="917"/>
      <c r="C589" s="926"/>
      <c r="D589" s="922"/>
      <c r="E589" s="922"/>
      <c r="F589" s="924"/>
      <c r="G589" s="92"/>
      <c r="H589" s="396"/>
      <c r="I589" s="922"/>
      <c r="J589" s="915"/>
      <c r="K589" s="915"/>
      <c r="L589" s="915"/>
      <c r="M589" s="915"/>
      <c r="N589" s="915"/>
      <c r="O589" s="915"/>
      <c r="P589" s="915"/>
      <c r="Q589" s="484"/>
    </row>
    <row r="590" spans="1:17" s="95" customFormat="1" ht="15.75" hidden="1" customHeight="1" outlineLevel="1">
      <c r="A590" s="484"/>
      <c r="B590" s="916">
        <v>193</v>
      </c>
      <c r="C590" s="925"/>
      <c r="D590" s="921"/>
      <c r="E590" s="921" t="s">
        <v>19</v>
      </c>
      <c r="F590" s="923" t="str">
        <f>VLOOKUP(E590,$S$14:$T$18,2,0)</f>
        <v>-</v>
      </c>
      <c r="G590" s="84"/>
      <c r="H590" s="395"/>
      <c r="I590" s="921"/>
      <c r="J590" s="913">
        <f t="shared" ref="J590" si="192">SUM(K590:O592)</f>
        <v>0</v>
      </c>
      <c r="K590" s="913"/>
      <c r="L590" s="913"/>
      <c r="M590" s="913"/>
      <c r="N590" s="913"/>
      <c r="O590" s="913"/>
      <c r="P590" s="913"/>
      <c r="Q590" s="484"/>
    </row>
    <row r="591" spans="1:17" s="95" customFormat="1" ht="15.75" hidden="1" customHeight="1" outlineLevel="1">
      <c r="A591" s="484"/>
      <c r="B591" s="916"/>
      <c r="C591" s="925"/>
      <c r="D591" s="921"/>
      <c r="E591" s="921"/>
      <c r="F591" s="923"/>
      <c r="G591" s="87"/>
      <c r="H591" s="395"/>
      <c r="I591" s="921"/>
      <c r="J591" s="914"/>
      <c r="K591" s="914"/>
      <c r="L591" s="914"/>
      <c r="M591" s="914"/>
      <c r="N591" s="914"/>
      <c r="O591" s="914"/>
      <c r="P591" s="914"/>
      <c r="Q591" s="484"/>
    </row>
    <row r="592" spans="1:17" s="95" customFormat="1" ht="15.75" hidden="1" customHeight="1" outlineLevel="1">
      <c r="A592" s="484"/>
      <c r="B592" s="917"/>
      <c r="C592" s="926"/>
      <c r="D592" s="922"/>
      <c r="E592" s="922"/>
      <c r="F592" s="924"/>
      <c r="G592" s="92"/>
      <c r="H592" s="396"/>
      <c r="I592" s="922"/>
      <c r="J592" s="915"/>
      <c r="K592" s="915"/>
      <c r="L592" s="915"/>
      <c r="M592" s="915"/>
      <c r="N592" s="915"/>
      <c r="O592" s="915"/>
      <c r="P592" s="915"/>
      <c r="Q592" s="484"/>
    </row>
    <row r="593" spans="1:17" s="95" customFormat="1" ht="15.75" hidden="1" customHeight="1" outlineLevel="1">
      <c r="A593" s="484"/>
      <c r="B593" s="916">
        <v>194</v>
      </c>
      <c r="C593" s="925"/>
      <c r="D593" s="921"/>
      <c r="E593" s="921" t="s">
        <v>19</v>
      </c>
      <c r="F593" s="923" t="str">
        <f>VLOOKUP(E593,$S$14:$T$18,2,0)</f>
        <v>-</v>
      </c>
      <c r="G593" s="84"/>
      <c r="H593" s="395"/>
      <c r="I593" s="921"/>
      <c r="J593" s="913">
        <f t="shared" ref="J593" si="193">SUM(K593:O595)</f>
        <v>0</v>
      </c>
      <c r="K593" s="913"/>
      <c r="L593" s="913"/>
      <c r="M593" s="913"/>
      <c r="N593" s="913"/>
      <c r="O593" s="913"/>
      <c r="P593" s="913"/>
      <c r="Q593" s="484"/>
    </row>
    <row r="594" spans="1:17" s="95" customFormat="1" ht="15.75" hidden="1" customHeight="1" outlineLevel="1">
      <c r="A594" s="484"/>
      <c r="B594" s="916"/>
      <c r="C594" s="925"/>
      <c r="D594" s="921"/>
      <c r="E594" s="921"/>
      <c r="F594" s="923"/>
      <c r="G594" s="87"/>
      <c r="H594" s="395"/>
      <c r="I594" s="921"/>
      <c r="J594" s="914"/>
      <c r="K594" s="914"/>
      <c r="L594" s="914"/>
      <c r="M594" s="914"/>
      <c r="N594" s="914"/>
      <c r="O594" s="914"/>
      <c r="P594" s="914"/>
      <c r="Q594" s="484"/>
    </row>
    <row r="595" spans="1:17" s="95" customFormat="1" ht="15.75" hidden="1" customHeight="1" outlineLevel="1">
      <c r="A595" s="484"/>
      <c r="B595" s="917"/>
      <c r="C595" s="926"/>
      <c r="D595" s="922"/>
      <c r="E595" s="922"/>
      <c r="F595" s="924"/>
      <c r="G595" s="92"/>
      <c r="H595" s="396"/>
      <c r="I595" s="922"/>
      <c r="J595" s="915"/>
      <c r="K595" s="915"/>
      <c r="L595" s="915"/>
      <c r="M595" s="915"/>
      <c r="N595" s="915"/>
      <c r="O595" s="915"/>
      <c r="P595" s="915"/>
      <c r="Q595" s="484"/>
    </row>
    <row r="596" spans="1:17" s="95" customFormat="1" ht="15.75" hidden="1" customHeight="1" outlineLevel="1">
      <c r="A596" s="484"/>
      <c r="B596" s="916">
        <v>195</v>
      </c>
      <c r="C596" s="925"/>
      <c r="D596" s="921"/>
      <c r="E596" s="921" t="s">
        <v>19</v>
      </c>
      <c r="F596" s="923" t="str">
        <f>VLOOKUP(E596,$S$14:$T$18,2,0)</f>
        <v>-</v>
      </c>
      <c r="G596" s="84"/>
      <c r="H596" s="395"/>
      <c r="I596" s="921"/>
      <c r="J596" s="913">
        <f t="shared" ref="J596" si="194">SUM(K596:O598)</f>
        <v>0</v>
      </c>
      <c r="K596" s="913"/>
      <c r="L596" s="913"/>
      <c r="M596" s="913"/>
      <c r="N596" s="913"/>
      <c r="O596" s="913"/>
      <c r="P596" s="913"/>
      <c r="Q596" s="484"/>
    </row>
    <row r="597" spans="1:17" s="95" customFormat="1" ht="15.75" hidden="1" customHeight="1" outlineLevel="1">
      <c r="A597" s="484"/>
      <c r="B597" s="916"/>
      <c r="C597" s="925"/>
      <c r="D597" s="921"/>
      <c r="E597" s="921"/>
      <c r="F597" s="923"/>
      <c r="G597" s="87"/>
      <c r="H597" s="395"/>
      <c r="I597" s="921"/>
      <c r="J597" s="914"/>
      <c r="K597" s="914"/>
      <c r="L597" s="914"/>
      <c r="M597" s="914"/>
      <c r="N597" s="914"/>
      <c r="O597" s="914"/>
      <c r="P597" s="914"/>
      <c r="Q597" s="484"/>
    </row>
    <row r="598" spans="1:17" s="95" customFormat="1" ht="15.75" hidden="1" customHeight="1" outlineLevel="1">
      <c r="A598" s="484"/>
      <c r="B598" s="917"/>
      <c r="C598" s="926"/>
      <c r="D598" s="922"/>
      <c r="E598" s="922"/>
      <c r="F598" s="924"/>
      <c r="G598" s="92"/>
      <c r="H598" s="396"/>
      <c r="I598" s="922"/>
      <c r="J598" s="915"/>
      <c r="K598" s="915"/>
      <c r="L598" s="915"/>
      <c r="M598" s="915"/>
      <c r="N598" s="915"/>
      <c r="O598" s="915"/>
      <c r="P598" s="915"/>
      <c r="Q598" s="484"/>
    </row>
    <row r="599" spans="1:17" s="95" customFormat="1" ht="15.75" hidden="1" customHeight="1" outlineLevel="1">
      <c r="A599" s="484"/>
      <c r="B599" s="916">
        <v>196</v>
      </c>
      <c r="C599" s="925"/>
      <c r="D599" s="921"/>
      <c r="E599" s="921" t="s">
        <v>19</v>
      </c>
      <c r="F599" s="923" t="str">
        <f>VLOOKUP(E599,$S$14:$T$18,2,0)</f>
        <v>-</v>
      </c>
      <c r="G599" s="84"/>
      <c r="H599" s="395"/>
      <c r="I599" s="921"/>
      <c r="J599" s="913">
        <f t="shared" ref="J599" si="195">SUM(K599:O601)</f>
        <v>0</v>
      </c>
      <c r="K599" s="913"/>
      <c r="L599" s="913"/>
      <c r="M599" s="913"/>
      <c r="N599" s="913"/>
      <c r="O599" s="913"/>
      <c r="P599" s="913"/>
      <c r="Q599" s="484"/>
    </row>
    <row r="600" spans="1:17" s="95" customFormat="1" ht="15.75" hidden="1" customHeight="1" outlineLevel="1">
      <c r="A600" s="484"/>
      <c r="B600" s="916"/>
      <c r="C600" s="925"/>
      <c r="D600" s="921"/>
      <c r="E600" s="921"/>
      <c r="F600" s="923"/>
      <c r="G600" s="87"/>
      <c r="H600" s="395"/>
      <c r="I600" s="921"/>
      <c r="J600" s="914"/>
      <c r="K600" s="914"/>
      <c r="L600" s="914"/>
      <c r="M600" s="914"/>
      <c r="N600" s="914"/>
      <c r="O600" s="914"/>
      <c r="P600" s="914"/>
      <c r="Q600" s="484"/>
    </row>
    <row r="601" spans="1:17" s="95" customFormat="1" ht="15.75" hidden="1" customHeight="1" outlineLevel="1">
      <c r="A601" s="484"/>
      <c r="B601" s="917"/>
      <c r="C601" s="926"/>
      <c r="D601" s="922"/>
      <c r="E601" s="922"/>
      <c r="F601" s="924"/>
      <c r="G601" s="92"/>
      <c r="H601" s="396"/>
      <c r="I601" s="922"/>
      <c r="J601" s="915"/>
      <c r="K601" s="915"/>
      <c r="L601" s="915"/>
      <c r="M601" s="915"/>
      <c r="N601" s="915"/>
      <c r="O601" s="915"/>
      <c r="P601" s="915"/>
      <c r="Q601" s="484"/>
    </row>
    <row r="602" spans="1:17" s="95" customFormat="1" ht="15.75" hidden="1" customHeight="1" outlineLevel="1">
      <c r="A602" s="484"/>
      <c r="B602" s="916">
        <v>197</v>
      </c>
      <c r="C602" s="925"/>
      <c r="D602" s="921"/>
      <c r="E602" s="921" t="s">
        <v>19</v>
      </c>
      <c r="F602" s="923" t="str">
        <f>VLOOKUP(E602,$S$14:$T$18,2,0)</f>
        <v>-</v>
      </c>
      <c r="G602" s="84"/>
      <c r="H602" s="395"/>
      <c r="I602" s="921"/>
      <c r="J602" s="913">
        <f t="shared" ref="J602" si="196">SUM(K602:O604)</f>
        <v>0</v>
      </c>
      <c r="K602" s="913"/>
      <c r="L602" s="913"/>
      <c r="M602" s="913"/>
      <c r="N602" s="913"/>
      <c r="O602" s="913"/>
      <c r="P602" s="913"/>
      <c r="Q602" s="484"/>
    </row>
    <row r="603" spans="1:17" s="95" customFormat="1" ht="15.75" hidden="1" customHeight="1" outlineLevel="1">
      <c r="A603" s="484"/>
      <c r="B603" s="916"/>
      <c r="C603" s="925"/>
      <c r="D603" s="921"/>
      <c r="E603" s="921"/>
      <c r="F603" s="923"/>
      <c r="G603" s="87"/>
      <c r="H603" s="395"/>
      <c r="I603" s="921"/>
      <c r="J603" s="914"/>
      <c r="K603" s="914"/>
      <c r="L603" s="914"/>
      <c r="M603" s="914"/>
      <c r="N603" s="914"/>
      <c r="O603" s="914"/>
      <c r="P603" s="914"/>
      <c r="Q603" s="484"/>
    </row>
    <row r="604" spans="1:17" s="95" customFormat="1" ht="15.75" hidden="1" customHeight="1" outlineLevel="1">
      <c r="A604" s="484"/>
      <c r="B604" s="917"/>
      <c r="C604" s="926"/>
      <c r="D604" s="922"/>
      <c r="E604" s="922"/>
      <c r="F604" s="924"/>
      <c r="G604" s="92"/>
      <c r="H604" s="396"/>
      <c r="I604" s="922"/>
      <c r="J604" s="915"/>
      <c r="K604" s="915"/>
      <c r="L604" s="915"/>
      <c r="M604" s="915"/>
      <c r="N604" s="915"/>
      <c r="O604" s="915"/>
      <c r="P604" s="915"/>
      <c r="Q604" s="484"/>
    </row>
    <row r="605" spans="1:17" s="95" customFormat="1" ht="15.75" hidden="1" customHeight="1" outlineLevel="1">
      <c r="A605" s="484"/>
      <c r="B605" s="916">
        <v>198</v>
      </c>
      <c r="C605" s="925"/>
      <c r="D605" s="921"/>
      <c r="E605" s="921" t="s">
        <v>19</v>
      </c>
      <c r="F605" s="923" t="str">
        <f>VLOOKUP(E605,$S$14:$T$18,2,0)</f>
        <v>-</v>
      </c>
      <c r="G605" s="84"/>
      <c r="H605" s="395"/>
      <c r="I605" s="921"/>
      <c r="J605" s="913">
        <f t="shared" ref="J605" si="197">SUM(K605:O607)</f>
        <v>0</v>
      </c>
      <c r="K605" s="913"/>
      <c r="L605" s="913"/>
      <c r="M605" s="913"/>
      <c r="N605" s="913"/>
      <c r="O605" s="913"/>
      <c r="P605" s="913"/>
      <c r="Q605" s="484"/>
    </row>
    <row r="606" spans="1:17" s="95" customFormat="1" ht="15.75" hidden="1" customHeight="1" outlineLevel="1">
      <c r="A606" s="484"/>
      <c r="B606" s="916"/>
      <c r="C606" s="925"/>
      <c r="D606" s="921"/>
      <c r="E606" s="921"/>
      <c r="F606" s="923"/>
      <c r="G606" s="87"/>
      <c r="H606" s="395"/>
      <c r="I606" s="921"/>
      <c r="J606" s="914"/>
      <c r="K606" s="914"/>
      <c r="L606" s="914"/>
      <c r="M606" s="914"/>
      <c r="N606" s="914"/>
      <c r="O606" s="914"/>
      <c r="P606" s="914"/>
      <c r="Q606" s="484"/>
    </row>
    <row r="607" spans="1:17" s="95" customFormat="1" ht="15.75" hidden="1" customHeight="1" outlineLevel="1">
      <c r="A607" s="484"/>
      <c r="B607" s="917"/>
      <c r="C607" s="926"/>
      <c r="D607" s="922"/>
      <c r="E607" s="922"/>
      <c r="F607" s="924"/>
      <c r="G607" s="92"/>
      <c r="H607" s="396"/>
      <c r="I607" s="922"/>
      <c r="J607" s="915"/>
      <c r="K607" s="915"/>
      <c r="L607" s="915"/>
      <c r="M607" s="915"/>
      <c r="N607" s="915"/>
      <c r="O607" s="915"/>
      <c r="P607" s="915"/>
      <c r="Q607" s="484"/>
    </row>
    <row r="608" spans="1:17" s="95" customFormat="1" ht="15.75" hidden="1" customHeight="1" outlineLevel="1">
      <c r="A608" s="484"/>
      <c r="B608" s="916">
        <v>199</v>
      </c>
      <c r="C608" s="925"/>
      <c r="D608" s="921"/>
      <c r="E608" s="921" t="s">
        <v>19</v>
      </c>
      <c r="F608" s="923" t="str">
        <f>VLOOKUP(E608,$S$14:$T$18,2,0)</f>
        <v>-</v>
      </c>
      <c r="G608" s="84"/>
      <c r="H608" s="395"/>
      <c r="I608" s="921"/>
      <c r="J608" s="913">
        <f t="shared" ref="J608" si="198">SUM(K608:O610)</f>
        <v>0</v>
      </c>
      <c r="K608" s="913"/>
      <c r="L608" s="913"/>
      <c r="M608" s="913"/>
      <c r="N608" s="913"/>
      <c r="O608" s="913"/>
      <c r="P608" s="913"/>
      <c r="Q608" s="484"/>
    </row>
    <row r="609" spans="1:17" s="95" customFormat="1" ht="15.75" hidden="1" customHeight="1" outlineLevel="1">
      <c r="A609" s="484"/>
      <c r="B609" s="916"/>
      <c r="C609" s="925"/>
      <c r="D609" s="921"/>
      <c r="E609" s="921"/>
      <c r="F609" s="923"/>
      <c r="G609" s="87"/>
      <c r="H609" s="395"/>
      <c r="I609" s="921"/>
      <c r="J609" s="914"/>
      <c r="K609" s="914"/>
      <c r="L609" s="914"/>
      <c r="M609" s="914"/>
      <c r="N609" s="914"/>
      <c r="O609" s="914"/>
      <c r="P609" s="914"/>
      <c r="Q609" s="484"/>
    </row>
    <row r="610" spans="1:17" s="95" customFormat="1" ht="15.75" hidden="1" customHeight="1" outlineLevel="1">
      <c r="A610" s="484"/>
      <c r="B610" s="917"/>
      <c r="C610" s="926"/>
      <c r="D610" s="922"/>
      <c r="E610" s="922"/>
      <c r="F610" s="924"/>
      <c r="G610" s="92"/>
      <c r="H610" s="396"/>
      <c r="I610" s="922"/>
      <c r="J610" s="915"/>
      <c r="K610" s="915"/>
      <c r="L610" s="915"/>
      <c r="M610" s="915"/>
      <c r="N610" s="915"/>
      <c r="O610" s="915"/>
      <c r="P610" s="915"/>
      <c r="Q610" s="484"/>
    </row>
    <row r="611" spans="1:17" s="95" customFormat="1" ht="15.75" hidden="1" customHeight="1" outlineLevel="1">
      <c r="A611" s="484"/>
      <c r="B611" s="916">
        <v>200</v>
      </c>
      <c r="C611" s="918" t="e">
        <f>CONCATENATE("Inne ",IF(#REF!=0,0,ROUND(#REF!/#REF!*100,1))," %")</f>
        <v>#REF!</v>
      </c>
      <c r="D611" s="921"/>
      <c r="E611" s="921" t="s">
        <v>19</v>
      </c>
      <c r="F611" s="923" t="str">
        <f>VLOOKUP(E611,$S$14:$T$18,2,0)</f>
        <v>-</v>
      </c>
      <c r="G611" s="84"/>
      <c r="H611" s="395"/>
      <c r="I611" s="921"/>
      <c r="J611" s="913">
        <f t="shared" ref="J611" si="199">SUM(K611:O613)</f>
        <v>0</v>
      </c>
      <c r="K611" s="913"/>
      <c r="L611" s="913"/>
      <c r="M611" s="913"/>
      <c r="N611" s="913"/>
      <c r="O611" s="913"/>
      <c r="P611" s="913"/>
      <c r="Q611" s="484"/>
    </row>
    <row r="612" spans="1:17" s="95" customFormat="1" ht="15.75" hidden="1" customHeight="1" outlineLevel="1">
      <c r="A612" s="484"/>
      <c r="B612" s="916"/>
      <c r="C612" s="919"/>
      <c r="D612" s="921"/>
      <c r="E612" s="921"/>
      <c r="F612" s="923"/>
      <c r="G612" s="87"/>
      <c r="H612" s="395"/>
      <c r="I612" s="921"/>
      <c r="J612" s="914"/>
      <c r="K612" s="914"/>
      <c r="L612" s="914"/>
      <c r="M612" s="914"/>
      <c r="N612" s="914"/>
      <c r="O612" s="914"/>
      <c r="P612" s="914"/>
      <c r="Q612" s="484"/>
    </row>
    <row r="613" spans="1:17" s="95" customFormat="1" ht="15.75" hidden="1" customHeight="1" outlineLevel="1" thickBot="1">
      <c r="A613" s="484"/>
      <c r="B613" s="917"/>
      <c r="C613" s="920"/>
      <c r="D613" s="922"/>
      <c r="E613" s="922"/>
      <c r="F613" s="924"/>
      <c r="G613" s="92"/>
      <c r="H613" s="396"/>
      <c r="I613" s="922"/>
      <c r="J613" s="943"/>
      <c r="K613" s="915"/>
      <c r="L613" s="915"/>
      <c r="M613" s="915"/>
      <c r="N613" s="915"/>
      <c r="O613" s="915"/>
      <c r="P613" s="91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27"/>
      <c r="G622" s="928"/>
      <c r="H622" s="928"/>
      <c r="I622" s="928"/>
      <c r="J622" s="512"/>
      <c r="K622" s="654"/>
      <c r="L622" s="654"/>
      <c r="M622" s="512"/>
      <c r="N622" s="512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92:K94"/>
    <mergeCell ref="L92:L94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61:K163"/>
    <mergeCell ref="L161:L163"/>
    <mergeCell ref="K164:K166"/>
    <mergeCell ref="L164:L166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K86:K88"/>
    <mergeCell ref="L86:L88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11:K613"/>
    <mergeCell ref="L611:L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K140:K142"/>
    <mergeCell ref="L140:L142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K137:K139"/>
    <mergeCell ref="L137:L139"/>
    <mergeCell ref="P137:P139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3:J115"/>
    <mergeCell ref="M113:M115"/>
    <mergeCell ref="N113:N115"/>
    <mergeCell ref="J116:J118"/>
    <mergeCell ref="M116:M118"/>
    <mergeCell ref="N116:N118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K89:K91"/>
    <mergeCell ref="L89:L91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5:J67"/>
    <mergeCell ref="M65:M67"/>
    <mergeCell ref="N65:N67"/>
    <mergeCell ref="J68:J70"/>
    <mergeCell ref="M68:M70"/>
    <mergeCell ref="N68:N70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59:J61"/>
    <mergeCell ref="M59:M61"/>
    <mergeCell ref="N59:N61"/>
    <mergeCell ref="J62:J64"/>
    <mergeCell ref="M62:M64"/>
    <mergeCell ref="N62:N64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J56:J58"/>
    <mergeCell ref="M56:M58"/>
    <mergeCell ref="N56:N58"/>
    <mergeCell ref="K56:K58"/>
    <mergeCell ref="L56:L58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K32:K34"/>
    <mergeCell ref="L32:L34"/>
    <mergeCell ref="I23:I25"/>
    <mergeCell ref="O23:O25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46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  <colBreaks count="1" manualBreakCount="1">
    <brk id="16" min="2" max="612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2">
    <pageSetUpPr fitToPage="1"/>
  </sheetPr>
  <dimension ref="A1:AC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0" width="10.77734375" style="70" hidden="1" customWidth="1"/>
    <col min="21" max="21" width="10.77734375" hidden="1" customWidth="1"/>
    <col min="22" max="27" width="10.77734375" customWidth="1"/>
    <col min="30" max="16384" width="15.77734375" style="70"/>
  </cols>
  <sheetData>
    <row r="1" spans="1:29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9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9" ht="15" customHeight="1">
      <c r="A3" s="466"/>
      <c r="B3" s="482" t="s">
        <v>13</v>
      </c>
      <c r="C3" s="911" t="s">
        <v>20</v>
      </c>
      <c r="D3" s="912"/>
      <c r="E3" s="912"/>
      <c r="F3" s="912"/>
      <c r="G3" s="912"/>
      <c r="H3" s="887"/>
      <c r="I3" s="471"/>
      <c r="J3" s="471"/>
      <c r="K3" s="471"/>
      <c r="L3" s="471"/>
      <c r="M3" s="471"/>
      <c r="N3" s="471"/>
      <c r="O3" s="448"/>
      <c r="P3" s="448"/>
      <c r="Q3" s="448"/>
    </row>
    <row r="4" spans="1:29" ht="15" customHeight="1">
      <c r="A4" s="466"/>
      <c r="B4" s="483" t="s">
        <v>28</v>
      </c>
      <c r="C4" s="911" t="s">
        <v>213</v>
      </c>
      <c r="D4" s="912"/>
      <c r="E4" s="912"/>
      <c r="F4" s="912"/>
      <c r="G4" s="912"/>
      <c r="H4" s="855"/>
      <c r="I4" s="471"/>
      <c r="J4" s="471"/>
      <c r="K4" s="471"/>
      <c r="L4" s="471"/>
      <c r="M4" s="471"/>
      <c r="N4" s="471"/>
      <c r="O4" s="448"/>
      <c r="P4" s="448"/>
      <c r="Q4" s="448"/>
    </row>
    <row r="5" spans="1:29" ht="15" customHeight="1">
      <c r="A5" s="448"/>
      <c r="B5" s="465" t="s">
        <v>29</v>
      </c>
      <c r="C5" s="885" t="s">
        <v>79</v>
      </c>
      <c r="D5" s="885"/>
      <c r="E5" s="885"/>
      <c r="F5" s="885"/>
      <c r="G5" s="885"/>
      <c r="H5" s="855"/>
      <c r="I5" s="471"/>
      <c r="J5" s="471"/>
      <c r="K5" s="471"/>
      <c r="L5" s="471"/>
      <c r="M5" s="471"/>
      <c r="N5" s="471"/>
      <c r="O5" s="448"/>
      <c r="P5" s="448"/>
      <c r="Q5" s="448"/>
    </row>
    <row r="6" spans="1:29" ht="50.1" customHeight="1">
      <c r="A6" s="448"/>
      <c r="B6" s="465" t="s">
        <v>35</v>
      </c>
      <c r="C6" s="885" t="s">
        <v>212</v>
      </c>
      <c r="D6" s="889"/>
      <c r="E6" s="889"/>
      <c r="F6" s="889"/>
      <c r="G6" s="889"/>
      <c r="H6" s="855"/>
      <c r="I6" s="471"/>
      <c r="J6" s="471"/>
      <c r="K6" s="471"/>
      <c r="L6" s="471"/>
      <c r="M6" s="471"/>
      <c r="N6" s="471"/>
      <c r="O6" s="448"/>
      <c r="P6" s="448"/>
      <c r="Q6" s="448"/>
    </row>
    <row r="7" spans="1:29" s="71" customFormat="1" ht="30" customHeight="1" thickBot="1">
      <c r="A7" s="475"/>
      <c r="B7" s="476" t="s">
        <v>146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  <c r="U7"/>
      <c r="V7"/>
      <c r="W7"/>
      <c r="X7"/>
      <c r="Y7"/>
      <c r="Z7"/>
      <c r="AA7"/>
      <c r="AB7"/>
      <c r="AC7"/>
    </row>
    <row r="8" spans="1:29" s="71" customFormat="1" ht="20.100000000000001" customHeight="1" thickBot="1">
      <c r="A8" s="475"/>
      <c r="B8" s="908" t="str">
        <f>'Tab.G1.1-4'!$B$8</f>
        <v>LP</v>
      </c>
      <c r="C8" s="908" t="str">
        <f>Tab.G6!$C$9</f>
        <v>Nazwa projektu inwestycyjnego</v>
      </c>
      <c r="D8" s="908" t="str">
        <f>Tab.G6!$D$9</f>
        <v>Lokalizacja projektu inwestycyjnego</v>
      </c>
      <c r="E8" s="908" t="str">
        <f>Tab.G6!$E$9</f>
        <v>Cel realizacji projektu</v>
      </c>
      <c r="F8" s="908" t="str">
        <f>Tab.G6!$F$9</f>
        <v>Spodziewane efekty, wynikające z realizacji projektu</v>
      </c>
      <c r="G8" s="908" t="str">
        <f>Tab.G6!$G$9</f>
        <v>Wartość dla poszczególnych spodziewanych efektów</v>
      </c>
      <c r="H8" s="908" t="str">
        <f>Tab.G7!$H$8</f>
        <v>Rodzaj i zakres powiązania projektu z główną działalnością</v>
      </c>
      <c r="I8" s="908" t="str">
        <f>Tab.G6!$H$9</f>
        <v>Zakres prac</v>
      </c>
      <c r="J8" s="881" t="str">
        <f>"POZIOM NAKŁADÓW INWESTYCYJNYCH"</f>
        <v>POZIOM NAKŁADÓW INWESTYCYJNYCH</v>
      </c>
      <c r="K8" s="882"/>
      <c r="L8" s="882"/>
      <c r="M8" s="883"/>
      <c r="N8" s="883"/>
      <c r="O8" s="884"/>
      <c r="P8" s="944" t="str">
        <f>Tab.G6!$O$9</f>
        <v>UWAGI</v>
      </c>
      <c r="Q8" s="481"/>
      <c r="R8" s="73"/>
      <c r="U8" s="513"/>
      <c r="V8" s="513"/>
      <c r="W8" s="513"/>
      <c r="X8" s="513"/>
      <c r="Y8" s="513"/>
      <c r="Z8" s="513"/>
      <c r="AA8" s="513"/>
      <c r="AB8" s="513"/>
      <c r="AC8" s="513"/>
    </row>
    <row r="9" spans="1:29" ht="20.100000000000001" customHeight="1">
      <c r="A9" s="448"/>
      <c r="B9" s="905"/>
      <c r="C9" s="905"/>
      <c r="D9" s="938"/>
      <c r="E9" s="936"/>
      <c r="F9" s="940"/>
      <c r="G9" s="905"/>
      <c r="H9" s="936"/>
      <c r="I9" s="936"/>
      <c r="J9" s="879" t="str">
        <f>"OGÓŁEM"</f>
        <v>OGÓŁEM</v>
      </c>
      <c r="K9" s="804" t="str">
        <f>'Tab.G1.1-4'!$E$8</f>
        <v>PLAN DO REALIZACJI</v>
      </c>
      <c r="L9" s="805"/>
      <c r="M9" s="805"/>
      <c r="N9" s="805"/>
      <c r="O9" s="806"/>
      <c r="P9" s="936"/>
      <c r="Q9" s="446"/>
      <c r="R9" s="75"/>
      <c r="S9" s="68"/>
      <c r="T9" s="68"/>
    </row>
    <row r="10" spans="1:29" ht="20.100000000000001" customHeight="1">
      <c r="A10" s="448"/>
      <c r="B10" s="905"/>
      <c r="C10" s="905"/>
      <c r="D10" s="938"/>
      <c r="E10" s="936"/>
      <c r="F10" s="940"/>
      <c r="G10" s="905"/>
      <c r="H10" s="936"/>
      <c r="I10" s="936"/>
      <c r="J10" s="880"/>
      <c r="K10" s="514">
        <f>SUM(Rok_ZPR,1)</f>
        <v>2024</v>
      </c>
      <c r="L10" s="514">
        <f>SUM(K10,1)</f>
        <v>2025</v>
      </c>
      <c r="M10" s="514">
        <f>SUM(L10,1)</f>
        <v>2026</v>
      </c>
      <c r="N10" s="514">
        <f>SUM(M10,1)</f>
        <v>2027</v>
      </c>
      <c r="O10" s="684">
        <f>SUM(N10,1)</f>
        <v>2028</v>
      </c>
      <c r="P10" s="936"/>
      <c r="Q10" s="430"/>
      <c r="R10" s="76"/>
      <c r="S10" s="68"/>
      <c r="T10" s="68"/>
    </row>
    <row r="11" spans="1:29" ht="20.100000000000001" customHeight="1">
      <c r="A11" s="448"/>
      <c r="B11" s="906"/>
      <c r="C11" s="906"/>
      <c r="D11" s="939"/>
      <c r="E11" s="937"/>
      <c r="F11" s="941"/>
      <c r="G11" s="906"/>
      <c r="H11" s="937"/>
      <c r="I11" s="93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37"/>
      <c r="Q11" s="459"/>
      <c r="R11" s="77"/>
      <c r="S11" s="68"/>
      <c r="T11" s="68"/>
    </row>
    <row r="12" spans="1:29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</row>
    <row r="13" spans="1:29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  <c r="U13"/>
      <c r="V13"/>
      <c r="W13"/>
      <c r="X13"/>
      <c r="Y13"/>
      <c r="Z13"/>
      <c r="AA13"/>
      <c r="AB13"/>
      <c r="AC13"/>
    </row>
    <row r="14" spans="1:29" s="74" customFormat="1" ht="12.75" customHeight="1">
      <c r="A14" s="468"/>
      <c r="B14" s="916">
        <v>1</v>
      </c>
      <c r="C14" s="925"/>
      <c r="D14" s="921"/>
      <c r="E14" s="921" t="s">
        <v>19</v>
      </c>
      <c r="F14" s="923" t="str">
        <f>VLOOKUP(E14,$S$14:$T$18,2,0)</f>
        <v>-</v>
      </c>
      <c r="G14" s="84"/>
      <c r="H14" s="921"/>
      <c r="I14" s="921"/>
      <c r="J14" s="914">
        <f>SUM(K14:O16)</f>
        <v>0</v>
      </c>
      <c r="K14" s="914"/>
      <c r="L14" s="914"/>
      <c r="M14" s="914"/>
      <c r="N14" s="914"/>
      <c r="O14" s="914"/>
      <c r="P14" s="914"/>
      <c r="Q14" s="460"/>
      <c r="R14" s="78"/>
      <c r="S14" s="85" t="s">
        <v>21</v>
      </c>
      <c r="T14" s="86" t="s">
        <v>22</v>
      </c>
      <c r="U14"/>
      <c r="V14"/>
      <c r="W14"/>
      <c r="X14"/>
      <c r="Y14"/>
      <c r="Z14"/>
      <c r="AA14"/>
      <c r="AB14"/>
      <c r="AC14"/>
    </row>
    <row r="15" spans="1:29" s="74" customFormat="1" ht="12.75" customHeight="1">
      <c r="A15" s="468"/>
      <c r="B15" s="916"/>
      <c r="C15" s="945"/>
      <c r="D15" s="921"/>
      <c r="E15" s="921"/>
      <c r="F15" s="923"/>
      <c r="G15" s="87"/>
      <c r="H15" s="921"/>
      <c r="I15" s="921"/>
      <c r="J15" s="914"/>
      <c r="K15" s="914"/>
      <c r="L15" s="914"/>
      <c r="M15" s="914"/>
      <c r="N15" s="914"/>
      <c r="O15" s="914"/>
      <c r="P15" s="914"/>
      <c r="Q15" s="460"/>
      <c r="R15" s="78"/>
      <c r="S15" s="88" t="s">
        <v>23</v>
      </c>
      <c r="T15" s="89" t="s">
        <v>43</v>
      </c>
      <c r="U15"/>
      <c r="V15"/>
      <c r="W15"/>
      <c r="X15"/>
      <c r="Y15"/>
      <c r="Z15"/>
      <c r="AA15"/>
      <c r="AB15"/>
      <c r="AC15"/>
    </row>
    <row r="16" spans="1:29" s="74" customFormat="1" ht="12.75" customHeight="1">
      <c r="A16" s="468"/>
      <c r="B16" s="917"/>
      <c r="C16" s="946"/>
      <c r="D16" s="922"/>
      <c r="E16" s="922"/>
      <c r="F16" s="924"/>
      <c r="G16" s="92"/>
      <c r="H16" s="922"/>
      <c r="I16" s="922"/>
      <c r="J16" s="915"/>
      <c r="K16" s="915"/>
      <c r="L16" s="915"/>
      <c r="M16" s="915"/>
      <c r="N16" s="915"/>
      <c r="O16" s="915"/>
      <c r="P16" s="915"/>
      <c r="Q16" s="460"/>
      <c r="R16" s="78"/>
      <c r="S16" s="88" t="s">
        <v>24</v>
      </c>
      <c r="T16" s="89" t="s">
        <v>25</v>
      </c>
      <c r="U16"/>
      <c r="V16"/>
      <c r="W16"/>
      <c r="X16"/>
      <c r="Y16"/>
      <c r="Z16"/>
      <c r="AA16"/>
      <c r="AB16"/>
      <c r="AC16"/>
    </row>
    <row r="17" spans="1:29" s="74" customFormat="1" ht="12.75" customHeight="1">
      <c r="A17" s="468"/>
      <c r="B17" s="916">
        <v>2</v>
      </c>
      <c r="C17" s="925"/>
      <c r="D17" s="921"/>
      <c r="E17" s="921" t="s">
        <v>19</v>
      </c>
      <c r="F17" s="923" t="str">
        <f>VLOOKUP(E17,$S$14:$T$18,2,0)</f>
        <v>-</v>
      </c>
      <c r="G17" s="84"/>
      <c r="H17" s="921"/>
      <c r="I17" s="921"/>
      <c r="J17" s="913">
        <f t="shared" ref="J17" si="1">SUM(K17:O19)</f>
        <v>0</v>
      </c>
      <c r="K17" s="913"/>
      <c r="L17" s="913"/>
      <c r="M17" s="913"/>
      <c r="N17" s="913"/>
      <c r="O17" s="913"/>
      <c r="P17" s="913"/>
      <c r="Q17" s="460"/>
      <c r="R17" s="78"/>
      <c r="S17" s="88" t="s">
        <v>26</v>
      </c>
      <c r="T17" s="89" t="s">
        <v>27</v>
      </c>
      <c r="U17"/>
      <c r="V17"/>
      <c r="W17"/>
      <c r="X17"/>
      <c r="Y17"/>
      <c r="Z17"/>
      <c r="AA17"/>
      <c r="AB17"/>
      <c r="AC17"/>
    </row>
    <row r="18" spans="1:29" s="74" customFormat="1" ht="12.75" customHeight="1" thickBot="1">
      <c r="A18" s="468"/>
      <c r="B18" s="916"/>
      <c r="C18" s="925"/>
      <c r="D18" s="921"/>
      <c r="E18" s="921"/>
      <c r="F18" s="923"/>
      <c r="G18" s="87"/>
      <c r="H18" s="921"/>
      <c r="I18" s="921"/>
      <c r="J18" s="914"/>
      <c r="K18" s="914"/>
      <c r="L18" s="914"/>
      <c r="M18" s="914"/>
      <c r="N18" s="914"/>
      <c r="O18" s="914"/>
      <c r="P18" s="914"/>
      <c r="Q18" s="460"/>
      <c r="R18" s="78"/>
      <c r="S18" s="93" t="s">
        <v>19</v>
      </c>
      <c r="T18" s="94" t="s">
        <v>19</v>
      </c>
      <c r="U18"/>
      <c r="V18"/>
      <c r="W18"/>
      <c r="X18"/>
      <c r="Y18"/>
      <c r="Z18"/>
      <c r="AA18"/>
      <c r="AB18"/>
      <c r="AC18"/>
    </row>
    <row r="19" spans="1:29" s="74" customFormat="1" ht="12.75" customHeight="1">
      <c r="A19" s="468"/>
      <c r="B19" s="917"/>
      <c r="C19" s="926"/>
      <c r="D19" s="922"/>
      <c r="E19" s="922"/>
      <c r="F19" s="924"/>
      <c r="G19" s="92"/>
      <c r="H19" s="922"/>
      <c r="I19" s="922"/>
      <c r="J19" s="915"/>
      <c r="K19" s="915"/>
      <c r="L19" s="915"/>
      <c r="M19" s="915"/>
      <c r="N19" s="915"/>
      <c r="O19" s="915"/>
      <c r="P19" s="915"/>
      <c r="Q19" s="460"/>
      <c r="R19" s="78"/>
      <c r="S19" s="95"/>
      <c r="T19" s="96"/>
      <c r="U19"/>
      <c r="V19"/>
      <c r="W19"/>
      <c r="X19"/>
      <c r="Y19"/>
      <c r="Z19"/>
      <c r="AA19"/>
      <c r="AB19"/>
      <c r="AC19"/>
    </row>
    <row r="20" spans="1:29" s="74" customFormat="1" ht="12.75" customHeight="1">
      <c r="A20" s="468"/>
      <c r="B20" s="916">
        <v>3</v>
      </c>
      <c r="C20" s="925"/>
      <c r="D20" s="921"/>
      <c r="E20" s="921" t="s">
        <v>19</v>
      </c>
      <c r="F20" s="923" t="str">
        <f>VLOOKUP(E20,$S$14:$T$18,2,0)</f>
        <v>-</v>
      </c>
      <c r="G20" s="84"/>
      <c r="H20" s="921"/>
      <c r="I20" s="921"/>
      <c r="J20" s="913">
        <f t="shared" ref="J20" si="2">SUM(K20:O22)</f>
        <v>0</v>
      </c>
      <c r="K20" s="913"/>
      <c r="L20" s="913"/>
      <c r="M20" s="913"/>
      <c r="N20" s="913"/>
      <c r="O20" s="913"/>
      <c r="P20" s="913"/>
      <c r="Q20" s="460"/>
      <c r="R20" s="78"/>
      <c r="S20" s="95"/>
      <c r="T20" s="96"/>
      <c r="U20"/>
      <c r="V20"/>
      <c r="W20"/>
      <c r="X20"/>
      <c r="Y20"/>
      <c r="Z20"/>
      <c r="AA20"/>
      <c r="AB20"/>
      <c r="AC20"/>
    </row>
    <row r="21" spans="1:29" s="74" customFormat="1" ht="12.75" customHeight="1">
      <c r="A21" s="468"/>
      <c r="B21" s="916"/>
      <c r="C21" s="925"/>
      <c r="D21" s="921"/>
      <c r="E21" s="921"/>
      <c r="F21" s="923"/>
      <c r="G21" s="87"/>
      <c r="H21" s="921"/>
      <c r="I21" s="921"/>
      <c r="J21" s="914"/>
      <c r="K21" s="914"/>
      <c r="L21" s="914"/>
      <c r="M21" s="914"/>
      <c r="N21" s="914"/>
      <c r="O21" s="914"/>
      <c r="P21" s="914"/>
      <c r="Q21" s="460"/>
      <c r="R21" s="78"/>
      <c r="S21" s="95"/>
      <c r="T21" s="96"/>
      <c r="U21"/>
      <c r="V21"/>
      <c r="W21"/>
      <c r="X21"/>
      <c r="Y21"/>
      <c r="Z21"/>
      <c r="AA21"/>
      <c r="AB21"/>
      <c r="AC21"/>
    </row>
    <row r="22" spans="1:29" s="74" customFormat="1" ht="12.75" customHeight="1">
      <c r="A22" s="468"/>
      <c r="B22" s="917"/>
      <c r="C22" s="926"/>
      <c r="D22" s="922"/>
      <c r="E22" s="922"/>
      <c r="F22" s="924"/>
      <c r="G22" s="92"/>
      <c r="H22" s="922"/>
      <c r="I22" s="922"/>
      <c r="J22" s="915"/>
      <c r="K22" s="915"/>
      <c r="L22" s="915"/>
      <c r="M22" s="915"/>
      <c r="N22" s="915"/>
      <c r="O22" s="915"/>
      <c r="P22" s="915"/>
      <c r="Q22" s="460"/>
      <c r="R22" s="78"/>
      <c r="S22" s="95"/>
      <c r="T22" s="96"/>
      <c r="U22"/>
      <c r="V22"/>
      <c r="W22"/>
      <c r="X22"/>
      <c r="Y22"/>
      <c r="Z22"/>
      <c r="AA22"/>
      <c r="AB22"/>
      <c r="AC22"/>
    </row>
    <row r="23" spans="1:29" s="74" customFormat="1" ht="12.75" customHeight="1">
      <c r="A23" s="468"/>
      <c r="B23" s="916">
        <v>4</v>
      </c>
      <c r="C23" s="925"/>
      <c r="D23" s="921"/>
      <c r="E23" s="921" t="s">
        <v>19</v>
      </c>
      <c r="F23" s="923" t="str">
        <f>VLOOKUP(E23,$S$14:$T$18,2,0)</f>
        <v>-</v>
      </c>
      <c r="G23" s="84"/>
      <c r="H23" s="921"/>
      <c r="I23" s="921"/>
      <c r="J23" s="913">
        <f t="shared" ref="J23" si="3">SUM(K23:O25)</f>
        <v>0</v>
      </c>
      <c r="K23" s="913"/>
      <c r="L23" s="913"/>
      <c r="M23" s="913"/>
      <c r="N23" s="913"/>
      <c r="O23" s="913"/>
      <c r="P23" s="913"/>
      <c r="Q23" s="460"/>
      <c r="R23" s="78"/>
      <c r="S23" s="95"/>
      <c r="T23" s="96"/>
      <c r="U23"/>
      <c r="V23"/>
      <c r="W23"/>
      <c r="X23"/>
      <c r="Y23"/>
      <c r="Z23"/>
      <c r="AA23"/>
      <c r="AB23"/>
      <c r="AC23"/>
    </row>
    <row r="24" spans="1:29" s="74" customFormat="1" ht="12.75" customHeight="1">
      <c r="A24" s="468"/>
      <c r="B24" s="916"/>
      <c r="C24" s="925"/>
      <c r="D24" s="921"/>
      <c r="E24" s="921"/>
      <c r="F24" s="923"/>
      <c r="G24" s="87"/>
      <c r="H24" s="921"/>
      <c r="I24" s="921"/>
      <c r="J24" s="914"/>
      <c r="K24" s="914"/>
      <c r="L24" s="914"/>
      <c r="M24" s="914"/>
      <c r="N24" s="914"/>
      <c r="O24" s="914"/>
      <c r="P24" s="914"/>
      <c r="Q24" s="460"/>
      <c r="R24" s="78"/>
      <c r="S24" s="95"/>
      <c r="T24" s="96"/>
      <c r="U24"/>
      <c r="V24"/>
      <c r="W24"/>
      <c r="X24"/>
      <c r="Y24"/>
      <c r="Z24"/>
      <c r="AA24"/>
      <c r="AB24"/>
      <c r="AC24"/>
    </row>
    <row r="25" spans="1:29" s="74" customFormat="1" ht="12.75" customHeight="1">
      <c r="A25" s="468"/>
      <c r="B25" s="917"/>
      <c r="C25" s="926"/>
      <c r="D25" s="922"/>
      <c r="E25" s="922"/>
      <c r="F25" s="924"/>
      <c r="G25" s="92"/>
      <c r="H25" s="922"/>
      <c r="I25" s="922"/>
      <c r="J25" s="915"/>
      <c r="K25" s="915"/>
      <c r="L25" s="915"/>
      <c r="M25" s="915"/>
      <c r="N25" s="915"/>
      <c r="O25" s="915"/>
      <c r="P25" s="915"/>
      <c r="Q25" s="460"/>
      <c r="R25" s="78"/>
      <c r="S25" s="95"/>
      <c r="T25" s="96"/>
      <c r="U25"/>
      <c r="V25"/>
      <c r="W25"/>
      <c r="X25"/>
      <c r="Y25"/>
      <c r="Z25"/>
      <c r="AA25"/>
      <c r="AB25"/>
      <c r="AC25"/>
    </row>
    <row r="26" spans="1:29" s="74" customFormat="1" ht="12.75" customHeight="1">
      <c r="A26" s="468"/>
      <c r="B26" s="916">
        <v>5</v>
      </c>
      <c r="C26" s="925"/>
      <c r="D26" s="921"/>
      <c r="E26" s="921" t="s">
        <v>19</v>
      </c>
      <c r="F26" s="923" t="str">
        <f>VLOOKUP(E26,$S$14:$T$18,2,0)</f>
        <v>-</v>
      </c>
      <c r="G26" s="84"/>
      <c r="H26" s="921"/>
      <c r="I26" s="921"/>
      <c r="J26" s="913">
        <f t="shared" ref="J26" si="4">SUM(K26:O28)</f>
        <v>0</v>
      </c>
      <c r="K26" s="913"/>
      <c r="L26" s="913"/>
      <c r="M26" s="913"/>
      <c r="N26" s="913"/>
      <c r="O26" s="913"/>
      <c r="P26" s="913"/>
      <c r="Q26" s="460"/>
      <c r="R26" s="78"/>
      <c r="S26" s="95"/>
      <c r="T26" s="96"/>
      <c r="U26"/>
      <c r="V26"/>
      <c r="W26"/>
      <c r="X26"/>
      <c r="Y26"/>
      <c r="Z26"/>
      <c r="AA26"/>
      <c r="AB26"/>
      <c r="AC26"/>
    </row>
    <row r="27" spans="1:29" s="74" customFormat="1" ht="12.75" customHeight="1">
      <c r="A27" s="468"/>
      <c r="B27" s="916"/>
      <c r="C27" s="925"/>
      <c r="D27" s="921"/>
      <c r="E27" s="921"/>
      <c r="F27" s="923"/>
      <c r="G27" s="87"/>
      <c r="H27" s="921"/>
      <c r="I27" s="921"/>
      <c r="J27" s="914"/>
      <c r="K27" s="914"/>
      <c r="L27" s="914"/>
      <c r="M27" s="914"/>
      <c r="N27" s="914"/>
      <c r="O27" s="914"/>
      <c r="P27" s="914"/>
      <c r="Q27" s="460"/>
      <c r="R27" s="78"/>
      <c r="S27" s="95"/>
      <c r="T27" s="96"/>
      <c r="U27"/>
      <c r="V27"/>
      <c r="W27"/>
      <c r="X27"/>
      <c r="Y27"/>
      <c r="Z27"/>
      <c r="AA27"/>
      <c r="AB27"/>
      <c r="AC27"/>
    </row>
    <row r="28" spans="1:29" s="74" customFormat="1" ht="12.75" customHeight="1">
      <c r="A28" s="468"/>
      <c r="B28" s="917"/>
      <c r="C28" s="926"/>
      <c r="D28" s="922"/>
      <c r="E28" s="922"/>
      <c r="F28" s="924"/>
      <c r="G28" s="92"/>
      <c r="H28" s="922"/>
      <c r="I28" s="922"/>
      <c r="J28" s="915"/>
      <c r="K28" s="915"/>
      <c r="L28" s="915"/>
      <c r="M28" s="915"/>
      <c r="N28" s="915"/>
      <c r="O28" s="915"/>
      <c r="P28" s="915"/>
      <c r="Q28" s="460"/>
      <c r="R28" s="78"/>
      <c r="S28" s="95"/>
      <c r="T28" s="96"/>
      <c r="U28"/>
      <c r="V28"/>
      <c r="W28"/>
      <c r="X28"/>
      <c r="Y28"/>
      <c r="Z28"/>
      <c r="AA28"/>
      <c r="AB28"/>
      <c r="AC28"/>
    </row>
    <row r="29" spans="1:29" s="74" customFormat="1" ht="12.75" customHeight="1">
      <c r="A29" s="468"/>
      <c r="B29" s="916">
        <v>6</v>
      </c>
      <c r="C29" s="925"/>
      <c r="D29" s="921"/>
      <c r="E29" s="921" t="s">
        <v>19</v>
      </c>
      <c r="F29" s="923" t="str">
        <f>VLOOKUP(E29,$S$14:$T$18,2,0)</f>
        <v>-</v>
      </c>
      <c r="G29" s="84"/>
      <c r="H29" s="921"/>
      <c r="I29" s="921"/>
      <c r="J29" s="913">
        <f t="shared" ref="J29" si="5">SUM(K29:O31)</f>
        <v>0</v>
      </c>
      <c r="K29" s="913"/>
      <c r="L29" s="913"/>
      <c r="M29" s="913"/>
      <c r="N29" s="913"/>
      <c r="O29" s="913"/>
      <c r="P29" s="913"/>
      <c r="Q29" s="460"/>
      <c r="R29" s="78"/>
      <c r="S29" s="95"/>
      <c r="T29" s="96"/>
      <c r="U29"/>
      <c r="V29"/>
      <c r="W29"/>
      <c r="X29"/>
      <c r="Y29"/>
      <c r="Z29"/>
      <c r="AA29"/>
      <c r="AB29"/>
      <c r="AC29"/>
    </row>
    <row r="30" spans="1:29" s="74" customFormat="1" ht="12.75" customHeight="1">
      <c r="A30" s="468"/>
      <c r="B30" s="916"/>
      <c r="C30" s="925"/>
      <c r="D30" s="921"/>
      <c r="E30" s="921"/>
      <c r="F30" s="923"/>
      <c r="G30" s="87"/>
      <c r="H30" s="921"/>
      <c r="I30" s="921"/>
      <c r="J30" s="914"/>
      <c r="K30" s="914"/>
      <c r="L30" s="914"/>
      <c r="M30" s="914"/>
      <c r="N30" s="914"/>
      <c r="O30" s="914"/>
      <c r="P30" s="914"/>
      <c r="Q30" s="460"/>
      <c r="R30" s="78"/>
      <c r="S30" s="95"/>
      <c r="T30" s="96"/>
      <c r="U30"/>
      <c r="V30"/>
      <c r="W30"/>
      <c r="X30"/>
      <c r="Y30"/>
      <c r="Z30"/>
      <c r="AA30"/>
      <c r="AB30"/>
      <c r="AC30"/>
    </row>
    <row r="31" spans="1:29" s="74" customFormat="1" ht="12.75" customHeight="1">
      <c r="A31" s="468"/>
      <c r="B31" s="917"/>
      <c r="C31" s="926"/>
      <c r="D31" s="922"/>
      <c r="E31" s="922"/>
      <c r="F31" s="924"/>
      <c r="G31" s="92"/>
      <c r="H31" s="922"/>
      <c r="I31" s="922"/>
      <c r="J31" s="915"/>
      <c r="K31" s="915"/>
      <c r="L31" s="915"/>
      <c r="M31" s="915"/>
      <c r="N31" s="915"/>
      <c r="O31" s="915"/>
      <c r="P31" s="915"/>
      <c r="Q31" s="460"/>
      <c r="R31" s="78"/>
      <c r="S31" s="95"/>
      <c r="T31" s="96"/>
      <c r="U31"/>
      <c r="V31"/>
      <c r="W31"/>
      <c r="X31"/>
      <c r="Y31"/>
      <c r="Z31"/>
      <c r="AA31"/>
      <c r="AB31"/>
      <c r="AC31"/>
    </row>
    <row r="32" spans="1:29" s="74" customFormat="1" ht="12.75" customHeight="1">
      <c r="A32" s="468"/>
      <c r="B32" s="916">
        <v>7</v>
      </c>
      <c r="C32" s="925"/>
      <c r="D32" s="921"/>
      <c r="E32" s="921" t="s">
        <v>19</v>
      </c>
      <c r="F32" s="923" t="str">
        <f>VLOOKUP(E32,$S$14:$T$18,2,0)</f>
        <v>-</v>
      </c>
      <c r="G32" s="84"/>
      <c r="H32" s="921"/>
      <c r="I32" s="921"/>
      <c r="J32" s="913">
        <f t="shared" ref="J32" si="6">SUM(K32:O34)</f>
        <v>0</v>
      </c>
      <c r="K32" s="913"/>
      <c r="L32" s="913"/>
      <c r="M32" s="913"/>
      <c r="N32" s="913"/>
      <c r="O32" s="913"/>
      <c r="P32" s="913"/>
      <c r="Q32" s="460"/>
      <c r="R32" s="78"/>
      <c r="S32" s="95"/>
      <c r="T32" s="96"/>
      <c r="U32"/>
      <c r="V32"/>
      <c r="W32"/>
      <c r="X32"/>
      <c r="Y32"/>
      <c r="Z32"/>
      <c r="AA32"/>
      <c r="AB32"/>
      <c r="AC32"/>
    </row>
    <row r="33" spans="1:29" s="74" customFormat="1" ht="12.75" customHeight="1">
      <c r="A33" s="468"/>
      <c r="B33" s="916"/>
      <c r="C33" s="925"/>
      <c r="D33" s="921"/>
      <c r="E33" s="921"/>
      <c r="F33" s="923"/>
      <c r="G33" s="87"/>
      <c r="H33" s="921"/>
      <c r="I33" s="921"/>
      <c r="J33" s="914"/>
      <c r="K33" s="914"/>
      <c r="L33" s="914"/>
      <c r="M33" s="914"/>
      <c r="N33" s="914"/>
      <c r="O33" s="914"/>
      <c r="P33" s="914"/>
      <c r="Q33" s="460"/>
      <c r="R33" s="78"/>
      <c r="S33" s="95"/>
      <c r="T33" s="96"/>
      <c r="U33"/>
      <c r="V33"/>
      <c r="W33"/>
      <c r="X33"/>
      <c r="Y33"/>
      <c r="Z33"/>
      <c r="AA33"/>
      <c r="AB33"/>
      <c r="AC33"/>
    </row>
    <row r="34" spans="1:29" s="74" customFormat="1" ht="12.75" customHeight="1">
      <c r="A34" s="468"/>
      <c r="B34" s="917"/>
      <c r="C34" s="926"/>
      <c r="D34" s="922"/>
      <c r="E34" s="922"/>
      <c r="F34" s="924"/>
      <c r="G34" s="92"/>
      <c r="H34" s="922"/>
      <c r="I34" s="922"/>
      <c r="J34" s="915"/>
      <c r="K34" s="930"/>
      <c r="L34" s="930"/>
      <c r="M34" s="930"/>
      <c r="N34" s="930"/>
      <c r="O34" s="930"/>
      <c r="P34" s="915"/>
      <c r="Q34" s="460"/>
      <c r="R34" s="78"/>
      <c r="S34" s="95"/>
      <c r="T34" s="96"/>
      <c r="U34"/>
      <c r="V34"/>
      <c r="W34"/>
      <c r="X34"/>
      <c r="Y34"/>
      <c r="Z34"/>
      <c r="AA34"/>
      <c r="AB34"/>
      <c r="AC34"/>
    </row>
    <row r="35" spans="1:29" s="74" customFormat="1" ht="12.75" customHeight="1">
      <c r="A35" s="468"/>
      <c r="B35" s="916">
        <v>8</v>
      </c>
      <c r="C35" s="925"/>
      <c r="D35" s="921"/>
      <c r="E35" s="921" t="s">
        <v>19</v>
      </c>
      <c r="F35" s="923" t="str">
        <f>VLOOKUP(E35,$S$14:$T$18,2,0)</f>
        <v>-</v>
      </c>
      <c r="G35" s="84"/>
      <c r="H35" s="921"/>
      <c r="I35" s="921"/>
      <c r="J35" s="913">
        <f t="shared" ref="J35" si="7">SUM(K35:O37)</f>
        <v>0</v>
      </c>
      <c r="K35" s="914"/>
      <c r="L35" s="914"/>
      <c r="M35" s="914"/>
      <c r="N35" s="914"/>
      <c r="O35" s="914"/>
      <c r="P35" s="913"/>
      <c r="Q35" s="460"/>
      <c r="R35" s="78"/>
      <c r="S35" s="95"/>
      <c r="T35" s="96"/>
      <c r="U35"/>
      <c r="V35"/>
      <c r="W35"/>
      <c r="X35"/>
      <c r="Y35"/>
      <c r="Z35"/>
      <c r="AA35"/>
      <c r="AB35"/>
      <c r="AC35"/>
    </row>
    <row r="36" spans="1:29" s="74" customFormat="1" ht="12.75" customHeight="1">
      <c r="A36" s="468"/>
      <c r="B36" s="916"/>
      <c r="C36" s="925"/>
      <c r="D36" s="921"/>
      <c r="E36" s="921"/>
      <c r="F36" s="923"/>
      <c r="G36" s="83"/>
      <c r="H36" s="921"/>
      <c r="I36" s="921"/>
      <c r="J36" s="914"/>
      <c r="K36" s="914"/>
      <c r="L36" s="914"/>
      <c r="M36" s="914"/>
      <c r="N36" s="914"/>
      <c r="O36" s="914"/>
      <c r="P36" s="914"/>
      <c r="Q36" s="460"/>
      <c r="R36" s="78"/>
      <c r="S36" s="95"/>
      <c r="T36" s="96"/>
      <c r="U36"/>
      <c r="V36"/>
      <c r="W36"/>
      <c r="X36"/>
      <c r="Y36"/>
      <c r="Z36"/>
      <c r="AA36"/>
      <c r="AB36"/>
      <c r="AC36"/>
    </row>
    <row r="37" spans="1:29" s="74" customFormat="1" ht="12.75" customHeight="1">
      <c r="A37" s="468"/>
      <c r="B37" s="917"/>
      <c r="C37" s="926"/>
      <c r="D37" s="922"/>
      <c r="E37" s="922"/>
      <c r="F37" s="924"/>
      <c r="G37" s="92"/>
      <c r="H37" s="922"/>
      <c r="I37" s="922"/>
      <c r="J37" s="915"/>
      <c r="K37" s="915"/>
      <c r="L37" s="915"/>
      <c r="M37" s="915"/>
      <c r="N37" s="915"/>
      <c r="O37" s="915"/>
      <c r="P37" s="915"/>
      <c r="Q37" s="460"/>
      <c r="R37" s="78"/>
      <c r="S37" s="95"/>
      <c r="T37" s="96"/>
      <c r="U37"/>
      <c r="V37"/>
      <c r="W37"/>
      <c r="X37"/>
      <c r="Y37"/>
      <c r="Z37"/>
      <c r="AA37"/>
      <c r="AB37"/>
      <c r="AC37"/>
    </row>
    <row r="38" spans="1:29" s="74" customFormat="1" ht="12.75" customHeight="1">
      <c r="A38" s="468"/>
      <c r="B38" s="916">
        <v>9</v>
      </c>
      <c r="C38" s="925"/>
      <c r="D38" s="921"/>
      <c r="E38" s="921" t="s">
        <v>19</v>
      </c>
      <c r="F38" s="923" t="str">
        <f>VLOOKUP(E38,$S$14:$T$18,2,0)</f>
        <v>-</v>
      </c>
      <c r="G38" s="84"/>
      <c r="H38" s="921"/>
      <c r="I38" s="921"/>
      <c r="J38" s="913">
        <f t="shared" ref="J38" si="8">SUM(K38:O40)</f>
        <v>0</v>
      </c>
      <c r="K38" s="913"/>
      <c r="L38" s="913"/>
      <c r="M38" s="913"/>
      <c r="N38" s="913"/>
      <c r="O38" s="913"/>
      <c r="P38" s="913"/>
      <c r="Q38" s="460"/>
      <c r="R38" s="78"/>
      <c r="S38" s="95"/>
      <c r="T38" s="96"/>
      <c r="U38"/>
      <c r="V38"/>
      <c r="W38"/>
      <c r="X38"/>
      <c r="Y38"/>
      <c r="Z38"/>
      <c r="AA38"/>
      <c r="AB38"/>
      <c r="AC38"/>
    </row>
    <row r="39" spans="1:29" s="74" customFormat="1" ht="12.75" customHeight="1">
      <c r="A39" s="468"/>
      <c r="B39" s="916"/>
      <c r="C39" s="925"/>
      <c r="D39" s="921"/>
      <c r="E39" s="921"/>
      <c r="F39" s="923"/>
      <c r="G39" s="87"/>
      <c r="H39" s="921"/>
      <c r="I39" s="921"/>
      <c r="J39" s="914"/>
      <c r="K39" s="914"/>
      <c r="L39" s="914"/>
      <c r="M39" s="914"/>
      <c r="N39" s="914"/>
      <c r="O39" s="914"/>
      <c r="P39" s="914"/>
      <c r="Q39" s="460"/>
      <c r="R39" s="78"/>
      <c r="S39" s="95"/>
      <c r="T39" s="96"/>
      <c r="U39"/>
      <c r="V39"/>
      <c r="W39"/>
      <c r="X39"/>
      <c r="Y39"/>
      <c r="Z39"/>
      <c r="AA39"/>
      <c r="AB39"/>
      <c r="AC39"/>
    </row>
    <row r="40" spans="1:29" s="74" customFormat="1" ht="12.75" customHeight="1">
      <c r="A40" s="468"/>
      <c r="B40" s="917"/>
      <c r="C40" s="926"/>
      <c r="D40" s="922"/>
      <c r="E40" s="922"/>
      <c r="F40" s="924"/>
      <c r="G40" s="92"/>
      <c r="H40" s="922"/>
      <c r="I40" s="922"/>
      <c r="J40" s="915"/>
      <c r="K40" s="915"/>
      <c r="L40" s="915"/>
      <c r="M40" s="915"/>
      <c r="N40" s="915"/>
      <c r="O40" s="915"/>
      <c r="P40" s="915"/>
      <c r="Q40" s="460"/>
      <c r="R40" s="78"/>
      <c r="S40" s="95"/>
      <c r="T40" s="96"/>
      <c r="U40"/>
      <c r="V40"/>
      <c r="W40"/>
      <c r="X40"/>
      <c r="Y40"/>
      <c r="Z40"/>
      <c r="AA40"/>
      <c r="AB40"/>
      <c r="AC40"/>
    </row>
    <row r="41" spans="1:29" s="74" customFormat="1" ht="12.75" customHeight="1">
      <c r="A41" s="468"/>
      <c r="B41" s="916">
        <v>10</v>
      </c>
      <c r="C41" s="925"/>
      <c r="D41" s="921"/>
      <c r="E41" s="921" t="s">
        <v>19</v>
      </c>
      <c r="F41" s="923" t="str">
        <f>VLOOKUP(E41,$S$14:$T$18,2,0)</f>
        <v>-</v>
      </c>
      <c r="G41" s="84"/>
      <c r="H41" s="921"/>
      <c r="I41" s="921"/>
      <c r="J41" s="913">
        <f t="shared" ref="J41" si="9">SUM(K41:O43)</f>
        <v>0</v>
      </c>
      <c r="K41" s="913"/>
      <c r="L41" s="913"/>
      <c r="M41" s="913"/>
      <c r="N41" s="913"/>
      <c r="O41" s="913"/>
      <c r="P41" s="913"/>
      <c r="Q41" s="460"/>
      <c r="R41" s="78"/>
      <c r="S41" s="95"/>
      <c r="T41" s="96"/>
      <c r="U41"/>
      <c r="V41"/>
      <c r="W41"/>
      <c r="X41"/>
      <c r="Y41"/>
      <c r="Z41"/>
      <c r="AA41"/>
      <c r="AB41"/>
      <c r="AC41"/>
    </row>
    <row r="42" spans="1:29" s="74" customFormat="1" ht="12.75" customHeight="1">
      <c r="A42" s="468"/>
      <c r="B42" s="916"/>
      <c r="C42" s="925"/>
      <c r="D42" s="921"/>
      <c r="E42" s="921"/>
      <c r="F42" s="923"/>
      <c r="G42" s="87"/>
      <c r="H42" s="921"/>
      <c r="I42" s="921"/>
      <c r="J42" s="914"/>
      <c r="K42" s="914"/>
      <c r="L42" s="914"/>
      <c r="M42" s="914"/>
      <c r="N42" s="914"/>
      <c r="O42" s="914"/>
      <c r="P42" s="914"/>
      <c r="Q42" s="460"/>
      <c r="R42" s="78"/>
      <c r="S42" s="95"/>
      <c r="T42" s="96"/>
      <c r="U42"/>
      <c r="V42"/>
      <c r="W42"/>
      <c r="X42"/>
      <c r="Y42"/>
      <c r="Z42"/>
      <c r="AA42"/>
      <c r="AB42"/>
      <c r="AC42"/>
    </row>
    <row r="43" spans="1:29" s="74" customFormat="1" ht="12.75" customHeight="1" thickBot="1">
      <c r="A43" s="468"/>
      <c r="B43" s="917"/>
      <c r="C43" s="926"/>
      <c r="D43" s="922"/>
      <c r="E43" s="922"/>
      <c r="F43" s="924"/>
      <c r="G43" s="92"/>
      <c r="H43" s="922"/>
      <c r="I43" s="922"/>
      <c r="J43" s="915"/>
      <c r="K43" s="915"/>
      <c r="L43" s="915"/>
      <c r="M43" s="915"/>
      <c r="N43" s="915"/>
      <c r="O43" s="915"/>
      <c r="P43" s="915"/>
      <c r="Q43" s="460"/>
      <c r="R43" s="78"/>
      <c r="S43" s="95"/>
      <c r="T43" s="96"/>
      <c r="U43"/>
      <c r="V43"/>
      <c r="W43"/>
      <c r="X43"/>
      <c r="Y43"/>
      <c r="Z43"/>
      <c r="AA43"/>
      <c r="AB43"/>
      <c r="AC43"/>
    </row>
    <row r="44" spans="1:29" s="95" customFormat="1" ht="15.75" hidden="1" customHeight="1" outlineLevel="1">
      <c r="A44" s="484"/>
      <c r="B44" s="916">
        <v>11</v>
      </c>
      <c r="C44" s="925"/>
      <c r="D44" s="921"/>
      <c r="E44" s="921" t="s">
        <v>19</v>
      </c>
      <c r="F44" s="923" t="str">
        <f>VLOOKUP(E44,$S$14:$T$18,2,0)</f>
        <v>-</v>
      </c>
      <c r="G44" s="84"/>
      <c r="H44" s="921"/>
      <c r="I44" s="921"/>
      <c r="J44" s="913">
        <f t="shared" ref="J44" si="10">SUM(K44:O46)</f>
        <v>0</v>
      </c>
      <c r="K44" s="913"/>
      <c r="L44" s="913"/>
      <c r="M44" s="913"/>
      <c r="N44" s="913"/>
      <c r="O44" s="913"/>
      <c r="P44" s="913"/>
      <c r="Q44" s="484"/>
      <c r="U44"/>
      <c r="V44"/>
      <c r="W44"/>
      <c r="X44"/>
      <c r="Y44"/>
      <c r="Z44"/>
      <c r="AA44"/>
      <c r="AB44"/>
      <c r="AC44"/>
    </row>
    <row r="45" spans="1:29" s="95" customFormat="1" ht="15.75" hidden="1" customHeight="1" outlineLevel="1">
      <c r="A45" s="484"/>
      <c r="B45" s="916"/>
      <c r="C45" s="925"/>
      <c r="D45" s="921"/>
      <c r="E45" s="921"/>
      <c r="F45" s="923"/>
      <c r="G45" s="87"/>
      <c r="H45" s="921"/>
      <c r="I45" s="921"/>
      <c r="J45" s="914"/>
      <c r="K45" s="914"/>
      <c r="L45" s="914"/>
      <c r="M45" s="914"/>
      <c r="N45" s="914"/>
      <c r="O45" s="914"/>
      <c r="P45" s="914"/>
      <c r="Q45" s="484"/>
      <c r="U45"/>
      <c r="V45"/>
      <c r="W45"/>
      <c r="X45"/>
      <c r="Y45"/>
      <c r="Z45"/>
      <c r="AA45"/>
      <c r="AB45"/>
      <c r="AC45"/>
    </row>
    <row r="46" spans="1:29" s="72" customFormat="1" ht="15.75" hidden="1" customHeight="1" outlineLevel="1">
      <c r="A46" s="478"/>
      <c r="B46" s="917"/>
      <c r="C46" s="926"/>
      <c r="D46" s="922"/>
      <c r="E46" s="922"/>
      <c r="F46" s="924"/>
      <c r="G46" s="92"/>
      <c r="H46" s="922"/>
      <c r="I46" s="922"/>
      <c r="J46" s="915"/>
      <c r="K46" s="915"/>
      <c r="L46" s="915"/>
      <c r="M46" s="915"/>
      <c r="N46" s="915"/>
      <c r="O46" s="915"/>
      <c r="P46" s="915"/>
      <c r="Q46" s="478"/>
      <c r="U46"/>
      <c r="V46"/>
      <c r="W46"/>
      <c r="X46"/>
      <c r="Y46"/>
      <c r="Z46"/>
      <c r="AA46"/>
      <c r="AB46"/>
      <c r="AC46"/>
    </row>
    <row r="47" spans="1:29" s="72" customFormat="1" ht="15.75" hidden="1" customHeight="1" outlineLevel="1">
      <c r="A47" s="478"/>
      <c r="B47" s="916">
        <v>12</v>
      </c>
      <c r="C47" s="925"/>
      <c r="D47" s="921"/>
      <c r="E47" s="921" t="s">
        <v>19</v>
      </c>
      <c r="F47" s="923" t="str">
        <f>VLOOKUP(E47,$S$14:$T$18,2,0)</f>
        <v>-</v>
      </c>
      <c r="G47" s="84"/>
      <c r="H47" s="921"/>
      <c r="I47" s="921"/>
      <c r="J47" s="913">
        <f t="shared" ref="J47" si="11">SUM(K47:O49)</f>
        <v>0</v>
      </c>
      <c r="K47" s="913"/>
      <c r="L47" s="913"/>
      <c r="M47" s="913"/>
      <c r="N47" s="913"/>
      <c r="O47" s="913"/>
      <c r="P47" s="913"/>
      <c r="Q47" s="478"/>
      <c r="U47"/>
      <c r="V47"/>
      <c r="W47"/>
      <c r="X47"/>
      <c r="Y47"/>
      <c r="Z47"/>
      <c r="AA47"/>
      <c r="AB47"/>
      <c r="AC47"/>
    </row>
    <row r="48" spans="1:29" s="95" customFormat="1" ht="15.75" hidden="1" customHeight="1" outlineLevel="1">
      <c r="A48" s="484"/>
      <c r="B48" s="916"/>
      <c r="C48" s="925"/>
      <c r="D48" s="921"/>
      <c r="E48" s="921"/>
      <c r="F48" s="923"/>
      <c r="G48" s="87"/>
      <c r="H48" s="921"/>
      <c r="I48" s="921"/>
      <c r="J48" s="914"/>
      <c r="K48" s="914"/>
      <c r="L48" s="914"/>
      <c r="M48" s="914"/>
      <c r="N48" s="914"/>
      <c r="O48" s="914"/>
      <c r="P48" s="914"/>
      <c r="Q48" s="484"/>
      <c r="U48"/>
      <c r="V48"/>
      <c r="W48"/>
      <c r="X48"/>
      <c r="Y48"/>
      <c r="Z48"/>
      <c r="AA48"/>
      <c r="AB48"/>
      <c r="AC48"/>
    </row>
    <row r="49" spans="1:29" s="95" customFormat="1" ht="15.75" hidden="1" customHeight="1" outlineLevel="1">
      <c r="A49" s="484"/>
      <c r="B49" s="917"/>
      <c r="C49" s="926"/>
      <c r="D49" s="922"/>
      <c r="E49" s="922"/>
      <c r="F49" s="924"/>
      <c r="G49" s="92"/>
      <c r="H49" s="922"/>
      <c r="I49" s="922"/>
      <c r="J49" s="915"/>
      <c r="K49" s="915"/>
      <c r="L49" s="915"/>
      <c r="M49" s="915"/>
      <c r="N49" s="915"/>
      <c r="O49" s="915"/>
      <c r="P49" s="915"/>
      <c r="Q49" s="484"/>
      <c r="U49"/>
      <c r="V49"/>
      <c r="W49"/>
      <c r="X49"/>
      <c r="Y49"/>
      <c r="Z49"/>
      <c r="AA49"/>
      <c r="AB49"/>
      <c r="AC49"/>
    </row>
    <row r="50" spans="1:29" s="95" customFormat="1" ht="15.75" hidden="1" customHeight="1" outlineLevel="1">
      <c r="A50" s="484"/>
      <c r="B50" s="916">
        <v>13</v>
      </c>
      <c r="C50" s="925"/>
      <c r="D50" s="921"/>
      <c r="E50" s="921" t="s">
        <v>19</v>
      </c>
      <c r="F50" s="923" t="str">
        <f>VLOOKUP(E50,$S$14:$T$18,2,0)</f>
        <v>-</v>
      </c>
      <c r="G50" s="84"/>
      <c r="H50" s="921"/>
      <c r="I50" s="921"/>
      <c r="J50" s="913">
        <f t="shared" ref="J50" si="12">SUM(K50:O52)</f>
        <v>0</v>
      </c>
      <c r="K50" s="913"/>
      <c r="L50" s="913"/>
      <c r="M50" s="913"/>
      <c r="N50" s="913"/>
      <c r="O50" s="913"/>
      <c r="P50" s="913"/>
      <c r="Q50" s="484"/>
      <c r="U50"/>
      <c r="V50"/>
      <c r="W50"/>
      <c r="X50"/>
      <c r="Y50"/>
      <c r="Z50"/>
      <c r="AA50"/>
      <c r="AB50"/>
      <c r="AC50"/>
    </row>
    <row r="51" spans="1:29" s="95" customFormat="1" ht="15.75" hidden="1" customHeight="1" outlineLevel="1">
      <c r="A51" s="484"/>
      <c r="B51" s="916"/>
      <c r="C51" s="925"/>
      <c r="D51" s="921"/>
      <c r="E51" s="921"/>
      <c r="F51" s="923"/>
      <c r="G51" s="87"/>
      <c r="H51" s="921"/>
      <c r="I51" s="921"/>
      <c r="J51" s="914"/>
      <c r="K51" s="914"/>
      <c r="L51" s="914"/>
      <c r="M51" s="914"/>
      <c r="N51" s="914"/>
      <c r="O51" s="914"/>
      <c r="P51" s="914"/>
      <c r="Q51" s="484"/>
      <c r="U51"/>
      <c r="V51"/>
      <c r="W51"/>
      <c r="X51"/>
      <c r="Y51"/>
      <c r="Z51"/>
      <c r="AA51"/>
      <c r="AB51"/>
      <c r="AC51"/>
    </row>
    <row r="52" spans="1:29" s="95" customFormat="1" ht="15.75" hidden="1" customHeight="1" outlineLevel="1">
      <c r="A52" s="484"/>
      <c r="B52" s="917"/>
      <c r="C52" s="926"/>
      <c r="D52" s="922"/>
      <c r="E52" s="922"/>
      <c r="F52" s="924"/>
      <c r="G52" s="92"/>
      <c r="H52" s="922"/>
      <c r="I52" s="922"/>
      <c r="J52" s="915"/>
      <c r="K52" s="915"/>
      <c r="L52" s="915"/>
      <c r="M52" s="915"/>
      <c r="N52" s="915"/>
      <c r="O52" s="915"/>
      <c r="P52" s="915"/>
      <c r="Q52" s="484"/>
      <c r="U52"/>
      <c r="V52"/>
      <c r="W52"/>
      <c r="X52"/>
      <c r="Y52"/>
      <c r="Z52"/>
      <c r="AA52"/>
      <c r="AB52"/>
      <c r="AC52"/>
    </row>
    <row r="53" spans="1:29" s="95" customFormat="1" ht="15.75" hidden="1" customHeight="1" outlineLevel="1">
      <c r="A53" s="484"/>
      <c r="B53" s="916">
        <v>14</v>
      </c>
      <c r="C53" s="925"/>
      <c r="D53" s="921"/>
      <c r="E53" s="921" t="s">
        <v>19</v>
      </c>
      <c r="F53" s="923" t="str">
        <f>VLOOKUP(E53,$S$14:$T$18,2,0)</f>
        <v>-</v>
      </c>
      <c r="G53" s="84"/>
      <c r="H53" s="921"/>
      <c r="I53" s="921"/>
      <c r="J53" s="913">
        <f t="shared" ref="J53" si="13">SUM(K53:O55)</f>
        <v>0</v>
      </c>
      <c r="K53" s="913"/>
      <c r="L53" s="913"/>
      <c r="M53" s="913"/>
      <c r="N53" s="913"/>
      <c r="O53" s="913"/>
      <c r="P53" s="913"/>
      <c r="Q53" s="484"/>
      <c r="U53"/>
      <c r="V53"/>
      <c r="W53"/>
      <c r="X53"/>
      <c r="Y53"/>
      <c r="Z53"/>
      <c r="AA53"/>
      <c r="AB53"/>
      <c r="AC53"/>
    </row>
    <row r="54" spans="1:29" s="95" customFormat="1" ht="15.75" hidden="1" customHeight="1" outlineLevel="1">
      <c r="A54" s="484"/>
      <c r="B54" s="916"/>
      <c r="C54" s="925"/>
      <c r="D54" s="921"/>
      <c r="E54" s="921"/>
      <c r="F54" s="923"/>
      <c r="G54" s="87"/>
      <c r="H54" s="921"/>
      <c r="I54" s="921"/>
      <c r="J54" s="914"/>
      <c r="K54" s="914"/>
      <c r="L54" s="914"/>
      <c r="M54" s="914"/>
      <c r="N54" s="914"/>
      <c r="O54" s="914"/>
      <c r="P54" s="914"/>
      <c r="Q54" s="484"/>
      <c r="U54"/>
      <c r="V54"/>
      <c r="W54"/>
      <c r="X54"/>
      <c r="Y54"/>
      <c r="Z54"/>
      <c r="AA54"/>
      <c r="AB54"/>
      <c r="AC54"/>
    </row>
    <row r="55" spans="1:29" s="95" customFormat="1" ht="15.75" hidden="1" customHeight="1" outlineLevel="1">
      <c r="A55" s="484"/>
      <c r="B55" s="917"/>
      <c r="C55" s="926"/>
      <c r="D55" s="922"/>
      <c r="E55" s="922"/>
      <c r="F55" s="924"/>
      <c r="G55" s="92"/>
      <c r="H55" s="922"/>
      <c r="I55" s="922"/>
      <c r="J55" s="915"/>
      <c r="K55" s="915"/>
      <c r="L55" s="915"/>
      <c r="M55" s="915"/>
      <c r="N55" s="915"/>
      <c r="O55" s="915"/>
      <c r="P55" s="915"/>
      <c r="Q55" s="484"/>
      <c r="U55"/>
      <c r="V55"/>
      <c r="W55"/>
      <c r="X55"/>
      <c r="Y55"/>
      <c r="Z55"/>
      <c r="AA55"/>
      <c r="AB55"/>
      <c r="AC55"/>
    </row>
    <row r="56" spans="1:29" s="95" customFormat="1" ht="15.75" hidden="1" customHeight="1" outlineLevel="1">
      <c r="A56" s="484"/>
      <c r="B56" s="916">
        <v>15</v>
      </c>
      <c r="C56" s="925"/>
      <c r="D56" s="921"/>
      <c r="E56" s="921" t="s">
        <v>19</v>
      </c>
      <c r="F56" s="923" t="str">
        <f>VLOOKUP(E56,$S$14:$T$18,2,0)</f>
        <v>-</v>
      </c>
      <c r="G56" s="84"/>
      <c r="H56" s="921"/>
      <c r="I56" s="921"/>
      <c r="J56" s="913">
        <f t="shared" ref="J56" si="14">SUM(K56:O58)</f>
        <v>0</v>
      </c>
      <c r="K56" s="913"/>
      <c r="L56" s="913"/>
      <c r="M56" s="913"/>
      <c r="N56" s="913"/>
      <c r="O56" s="913"/>
      <c r="P56" s="913"/>
      <c r="Q56" s="484"/>
      <c r="U56"/>
      <c r="V56"/>
      <c r="W56"/>
      <c r="X56"/>
      <c r="Y56"/>
      <c r="Z56"/>
      <c r="AA56"/>
      <c r="AB56"/>
      <c r="AC56"/>
    </row>
    <row r="57" spans="1:29" s="95" customFormat="1" ht="15.75" hidden="1" customHeight="1" outlineLevel="1">
      <c r="A57" s="484"/>
      <c r="B57" s="916"/>
      <c r="C57" s="925"/>
      <c r="D57" s="921"/>
      <c r="E57" s="921"/>
      <c r="F57" s="923"/>
      <c r="G57" s="87"/>
      <c r="H57" s="921"/>
      <c r="I57" s="921"/>
      <c r="J57" s="914"/>
      <c r="K57" s="914"/>
      <c r="L57" s="914"/>
      <c r="M57" s="914"/>
      <c r="N57" s="914"/>
      <c r="O57" s="914"/>
      <c r="P57" s="914"/>
      <c r="Q57" s="484"/>
      <c r="U57"/>
      <c r="V57"/>
      <c r="W57"/>
      <c r="X57"/>
      <c r="Y57"/>
      <c r="Z57"/>
      <c r="AA57"/>
      <c r="AB57"/>
      <c r="AC57"/>
    </row>
    <row r="58" spans="1:29" s="95" customFormat="1" ht="15.75" hidden="1" customHeight="1" outlineLevel="1">
      <c r="A58" s="484"/>
      <c r="B58" s="917"/>
      <c r="C58" s="926"/>
      <c r="D58" s="922"/>
      <c r="E58" s="922"/>
      <c r="F58" s="924"/>
      <c r="G58" s="92"/>
      <c r="H58" s="922"/>
      <c r="I58" s="922"/>
      <c r="J58" s="915"/>
      <c r="K58" s="915"/>
      <c r="L58" s="915"/>
      <c r="M58" s="915"/>
      <c r="N58" s="915"/>
      <c r="O58" s="915"/>
      <c r="P58" s="915"/>
      <c r="Q58" s="484"/>
      <c r="U58"/>
      <c r="V58"/>
      <c r="W58"/>
      <c r="X58"/>
      <c r="Y58"/>
      <c r="Z58"/>
      <c r="AA58"/>
      <c r="AB58"/>
      <c r="AC58"/>
    </row>
    <row r="59" spans="1:29" s="95" customFormat="1" ht="15.75" hidden="1" customHeight="1" outlineLevel="1">
      <c r="A59" s="484"/>
      <c r="B59" s="916">
        <v>16</v>
      </c>
      <c r="C59" s="925"/>
      <c r="D59" s="921"/>
      <c r="E59" s="921" t="s">
        <v>19</v>
      </c>
      <c r="F59" s="923" t="e">
        <f>IF(F$26=0,0,F33/F$26)</f>
        <v>#VALUE!</v>
      </c>
      <c r="G59" s="84"/>
      <c r="H59" s="921"/>
      <c r="I59" s="921"/>
      <c r="J59" s="913">
        <f t="shared" ref="J59" si="15">SUM(K59:O61)</f>
        <v>0</v>
      </c>
      <c r="K59" s="913"/>
      <c r="L59" s="913"/>
      <c r="M59" s="913"/>
      <c r="N59" s="913"/>
      <c r="O59" s="913"/>
      <c r="P59" s="913"/>
      <c r="Q59" s="484"/>
      <c r="U59"/>
      <c r="V59"/>
      <c r="W59"/>
      <c r="X59"/>
      <c r="Y59"/>
      <c r="Z59"/>
      <c r="AA59"/>
      <c r="AB59"/>
      <c r="AC59"/>
    </row>
    <row r="60" spans="1:29" s="95" customFormat="1" ht="15.75" hidden="1" customHeight="1" outlineLevel="1">
      <c r="A60" s="484"/>
      <c r="B60" s="916"/>
      <c r="C60" s="925"/>
      <c r="D60" s="921"/>
      <c r="E60" s="921"/>
      <c r="F60" s="923"/>
      <c r="G60" s="87"/>
      <c r="H60" s="921"/>
      <c r="I60" s="921"/>
      <c r="J60" s="914"/>
      <c r="K60" s="914"/>
      <c r="L60" s="914"/>
      <c r="M60" s="914"/>
      <c r="N60" s="914"/>
      <c r="O60" s="914"/>
      <c r="P60" s="914"/>
      <c r="Q60" s="484"/>
      <c r="U60"/>
      <c r="V60"/>
      <c r="W60"/>
      <c r="X60"/>
      <c r="Y60"/>
      <c r="Z60"/>
      <c r="AA60"/>
      <c r="AB60"/>
      <c r="AC60"/>
    </row>
    <row r="61" spans="1:29" s="95" customFormat="1" ht="15.75" hidden="1" customHeight="1" outlineLevel="1">
      <c r="A61" s="484"/>
      <c r="B61" s="917"/>
      <c r="C61" s="926"/>
      <c r="D61" s="922"/>
      <c r="E61" s="922"/>
      <c r="F61" s="924"/>
      <c r="G61" s="92"/>
      <c r="H61" s="922"/>
      <c r="I61" s="922"/>
      <c r="J61" s="915"/>
      <c r="K61" s="915"/>
      <c r="L61" s="915"/>
      <c r="M61" s="915"/>
      <c r="N61" s="915"/>
      <c r="O61" s="915"/>
      <c r="P61" s="915"/>
      <c r="Q61" s="484"/>
      <c r="U61"/>
      <c r="V61"/>
      <c r="W61"/>
      <c r="X61"/>
      <c r="Y61"/>
      <c r="Z61"/>
      <c r="AA61"/>
      <c r="AB61"/>
      <c r="AC61"/>
    </row>
    <row r="62" spans="1:29" s="95" customFormat="1" ht="15.75" hidden="1" customHeight="1" outlineLevel="1">
      <c r="A62" s="484"/>
      <c r="B62" s="916">
        <v>17</v>
      </c>
      <c r="C62" s="925"/>
      <c r="D62" s="921"/>
      <c r="E62" s="921" t="s">
        <v>19</v>
      </c>
      <c r="F62" s="923" t="str">
        <f>VLOOKUP(E62,$S$14:$T$18,2,0)</f>
        <v>-</v>
      </c>
      <c r="G62" s="84"/>
      <c r="H62" s="921"/>
      <c r="I62" s="921"/>
      <c r="J62" s="913">
        <f t="shared" ref="J62" si="16">SUM(K62:O64)</f>
        <v>0</v>
      </c>
      <c r="K62" s="913"/>
      <c r="L62" s="913"/>
      <c r="M62" s="913"/>
      <c r="N62" s="913"/>
      <c r="O62" s="913"/>
      <c r="P62" s="913"/>
      <c r="Q62" s="484"/>
      <c r="U62"/>
      <c r="V62"/>
      <c r="W62"/>
      <c r="X62"/>
      <c r="Y62"/>
      <c r="Z62"/>
      <c r="AA62"/>
      <c r="AB62"/>
      <c r="AC62"/>
    </row>
    <row r="63" spans="1:29" s="95" customFormat="1" ht="15.75" hidden="1" customHeight="1" outlineLevel="1">
      <c r="A63" s="484"/>
      <c r="B63" s="916"/>
      <c r="C63" s="925"/>
      <c r="D63" s="921"/>
      <c r="E63" s="921"/>
      <c r="F63" s="923"/>
      <c r="G63" s="87"/>
      <c r="H63" s="921"/>
      <c r="I63" s="921"/>
      <c r="J63" s="914"/>
      <c r="K63" s="914"/>
      <c r="L63" s="914"/>
      <c r="M63" s="914"/>
      <c r="N63" s="914"/>
      <c r="O63" s="914"/>
      <c r="P63" s="914"/>
      <c r="Q63" s="484"/>
      <c r="U63"/>
      <c r="V63"/>
      <c r="W63"/>
      <c r="X63"/>
      <c r="Y63"/>
      <c r="Z63"/>
      <c r="AA63"/>
      <c r="AB63"/>
      <c r="AC63"/>
    </row>
    <row r="64" spans="1:29" s="95" customFormat="1" ht="15.75" hidden="1" customHeight="1" outlineLevel="1">
      <c r="A64" s="484"/>
      <c r="B64" s="917"/>
      <c r="C64" s="926"/>
      <c r="D64" s="922"/>
      <c r="E64" s="922"/>
      <c r="F64" s="924"/>
      <c r="G64" s="92"/>
      <c r="H64" s="922"/>
      <c r="I64" s="922"/>
      <c r="J64" s="915"/>
      <c r="K64" s="915"/>
      <c r="L64" s="915"/>
      <c r="M64" s="915"/>
      <c r="N64" s="915"/>
      <c r="O64" s="915"/>
      <c r="P64" s="915"/>
      <c r="Q64" s="484"/>
      <c r="U64"/>
      <c r="V64"/>
      <c r="W64"/>
      <c r="X64"/>
      <c r="Y64"/>
      <c r="Z64"/>
      <c r="AA64"/>
      <c r="AB64"/>
      <c r="AC64"/>
    </row>
    <row r="65" spans="1:29" s="95" customFormat="1" ht="15.75" hidden="1" customHeight="1" outlineLevel="1">
      <c r="A65" s="484"/>
      <c r="B65" s="916">
        <v>18</v>
      </c>
      <c r="C65" s="925"/>
      <c r="D65" s="921"/>
      <c r="E65" s="921" t="s">
        <v>19</v>
      </c>
      <c r="F65" s="923" t="str">
        <f>VLOOKUP(E65,$S$14:$T$18,2,0)</f>
        <v>-</v>
      </c>
      <c r="G65" s="84"/>
      <c r="H65" s="921"/>
      <c r="I65" s="921"/>
      <c r="J65" s="913">
        <f t="shared" ref="J65" si="17">SUM(K65:O67)</f>
        <v>0</v>
      </c>
      <c r="K65" s="913"/>
      <c r="L65" s="913"/>
      <c r="M65" s="913"/>
      <c r="N65" s="913"/>
      <c r="O65" s="913"/>
      <c r="P65" s="913"/>
      <c r="Q65" s="484"/>
      <c r="U65"/>
      <c r="V65"/>
      <c r="W65"/>
      <c r="X65"/>
      <c r="Y65"/>
      <c r="Z65"/>
      <c r="AA65"/>
      <c r="AB65"/>
      <c r="AC65"/>
    </row>
    <row r="66" spans="1:29" s="95" customFormat="1" ht="15.75" hidden="1" customHeight="1" outlineLevel="1">
      <c r="A66" s="484"/>
      <c r="B66" s="916"/>
      <c r="C66" s="925"/>
      <c r="D66" s="921"/>
      <c r="E66" s="921"/>
      <c r="F66" s="923"/>
      <c r="G66" s="87"/>
      <c r="H66" s="921"/>
      <c r="I66" s="921"/>
      <c r="J66" s="914"/>
      <c r="K66" s="914"/>
      <c r="L66" s="914"/>
      <c r="M66" s="914"/>
      <c r="N66" s="914"/>
      <c r="O66" s="914"/>
      <c r="P66" s="914"/>
      <c r="Q66" s="484"/>
      <c r="U66"/>
      <c r="V66"/>
      <c r="W66"/>
      <c r="X66"/>
      <c r="Y66"/>
      <c r="Z66"/>
      <c r="AA66"/>
      <c r="AB66"/>
      <c r="AC66"/>
    </row>
    <row r="67" spans="1:29" s="95" customFormat="1" ht="15.75" hidden="1" customHeight="1" outlineLevel="1">
      <c r="A67" s="484"/>
      <c r="B67" s="917"/>
      <c r="C67" s="926"/>
      <c r="D67" s="922"/>
      <c r="E67" s="922"/>
      <c r="F67" s="924"/>
      <c r="G67" s="92"/>
      <c r="H67" s="922"/>
      <c r="I67" s="922"/>
      <c r="J67" s="915"/>
      <c r="K67" s="915"/>
      <c r="L67" s="915"/>
      <c r="M67" s="915"/>
      <c r="N67" s="915"/>
      <c r="O67" s="915"/>
      <c r="P67" s="915"/>
      <c r="Q67" s="484"/>
      <c r="U67"/>
      <c r="V67"/>
      <c r="W67"/>
      <c r="X67"/>
      <c r="Y67"/>
      <c r="Z67"/>
      <c r="AA67"/>
      <c r="AB67"/>
      <c r="AC67"/>
    </row>
    <row r="68" spans="1:29" s="95" customFormat="1" ht="15.75" hidden="1" customHeight="1" outlineLevel="1">
      <c r="A68" s="484"/>
      <c r="B68" s="916">
        <v>19</v>
      </c>
      <c r="C68" s="925"/>
      <c r="D68" s="921"/>
      <c r="E68" s="921" t="s">
        <v>19</v>
      </c>
      <c r="F68" s="923" t="str">
        <f>VLOOKUP(E68,$S$14:$T$18,2,0)</f>
        <v>-</v>
      </c>
      <c r="G68" s="84"/>
      <c r="H68" s="921"/>
      <c r="I68" s="921"/>
      <c r="J68" s="913">
        <f t="shared" ref="J68" si="18">SUM(K68:O70)</f>
        <v>0</v>
      </c>
      <c r="K68" s="913"/>
      <c r="L68" s="913"/>
      <c r="M68" s="913"/>
      <c r="N68" s="913"/>
      <c r="O68" s="913"/>
      <c r="P68" s="913"/>
      <c r="Q68" s="484"/>
      <c r="U68"/>
      <c r="V68"/>
      <c r="W68"/>
      <c r="X68"/>
      <c r="Y68"/>
      <c r="Z68"/>
      <c r="AA68"/>
      <c r="AB68"/>
      <c r="AC68"/>
    </row>
    <row r="69" spans="1:29" s="95" customFormat="1" ht="15.75" hidden="1" customHeight="1" outlineLevel="1">
      <c r="A69" s="484"/>
      <c r="B69" s="916"/>
      <c r="C69" s="925"/>
      <c r="D69" s="921"/>
      <c r="E69" s="921"/>
      <c r="F69" s="923"/>
      <c r="G69" s="87"/>
      <c r="H69" s="921"/>
      <c r="I69" s="921"/>
      <c r="J69" s="914"/>
      <c r="K69" s="914"/>
      <c r="L69" s="914"/>
      <c r="M69" s="914"/>
      <c r="N69" s="914"/>
      <c r="O69" s="914"/>
      <c r="P69" s="914"/>
      <c r="Q69" s="484"/>
      <c r="U69"/>
      <c r="V69"/>
      <c r="W69"/>
      <c r="X69"/>
      <c r="Y69"/>
      <c r="Z69"/>
      <c r="AA69"/>
      <c r="AB69"/>
      <c r="AC69"/>
    </row>
    <row r="70" spans="1:29" s="95" customFormat="1" ht="15.75" hidden="1" customHeight="1" outlineLevel="1">
      <c r="A70" s="484"/>
      <c r="B70" s="917"/>
      <c r="C70" s="926"/>
      <c r="D70" s="922"/>
      <c r="E70" s="922"/>
      <c r="F70" s="924"/>
      <c r="G70" s="92"/>
      <c r="H70" s="922"/>
      <c r="I70" s="922"/>
      <c r="J70" s="915"/>
      <c r="K70" s="915"/>
      <c r="L70" s="915"/>
      <c r="M70" s="915"/>
      <c r="N70" s="915"/>
      <c r="O70" s="915"/>
      <c r="P70" s="915"/>
      <c r="Q70" s="484"/>
      <c r="U70"/>
      <c r="V70"/>
      <c r="W70"/>
      <c r="X70"/>
      <c r="Y70"/>
      <c r="Z70"/>
      <c r="AA70"/>
      <c r="AB70"/>
      <c r="AC70"/>
    </row>
    <row r="71" spans="1:29" s="95" customFormat="1" ht="15.75" hidden="1" customHeight="1" outlineLevel="1">
      <c r="A71" s="484"/>
      <c r="B71" s="916">
        <v>20</v>
      </c>
      <c r="C71" s="925"/>
      <c r="D71" s="921"/>
      <c r="E71" s="921" t="s">
        <v>19</v>
      </c>
      <c r="F71" s="923" t="str">
        <f>VLOOKUP(E71,$S$14:$T$18,2,0)</f>
        <v>-</v>
      </c>
      <c r="G71" s="84"/>
      <c r="H71" s="921"/>
      <c r="I71" s="921"/>
      <c r="J71" s="913">
        <f t="shared" ref="J71" si="19">SUM(K71:O73)</f>
        <v>0</v>
      </c>
      <c r="K71" s="913"/>
      <c r="L71" s="913"/>
      <c r="M71" s="913"/>
      <c r="N71" s="913"/>
      <c r="O71" s="913"/>
      <c r="P71" s="913"/>
      <c r="Q71" s="484"/>
      <c r="U71"/>
      <c r="V71"/>
      <c r="W71"/>
      <c r="X71"/>
      <c r="Y71"/>
      <c r="Z71"/>
      <c r="AA71"/>
      <c r="AB71"/>
      <c r="AC71"/>
    </row>
    <row r="72" spans="1:29" s="95" customFormat="1" ht="15.75" hidden="1" customHeight="1" outlineLevel="1">
      <c r="A72" s="484"/>
      <c r="B72" s="916"/>
      <c r="C72" s="925"/>
      <c r="D72" s="921"/>
      <c r="E72" s="921"/>
      <c r="F72" s="923"/>
      <c r="G72" s="87"/>
      <c r="H72" s="921"/>
      <c r="I72" s="921"/>
      <c r="J72" s="914"/>
      <c r="K72" s="914"/>
      <c r="L72" s="914"/>
      <c r="M72" s="914"/>
      <c r="N72" s="914"/>
      <c r="O72" s="914"/>
      <c r="P72" s="914"/>
      <c r="Q72" s="484"/>
      <c r="U72"/>
      <c r="V72"/>
      <c r="W72"/>
      <c r="X72"/>
      <c r="Y72"/>
      <c r="Z72"/>
      <c r="AA72"/>
      <c r="AB72"/>
      <c r="AC72"/>
    </row>
    <row r="73" spans="1:29" s="95" customFormat="1" ht="15.75" hidden="1" customHeight="1" outlineLevel="1">
      <c r="A73" s="484"/>
      <c r="B73" s="917"/>
      <c r="C73" s="926"/>
      <c r="D73" s="922"/>
      <c r="E73" s="922"/>
      <c r="F73" s="924"/>
      <c r="G73" s="92"/>
      <c r="H73" s="922"/>
      <c r="I73" s="922"/>
      <c r="J73" s="915"/>
      <c r="K73" s="915"/>
      <c r="L73" s="915"/>
      <c r="M73" s="915"/>
      <c r="N73" s="915"/>
      <c r="O73" s="915"/>
      <c r="P73" s="915"/>
      <c r="Q73" s="484"/>
      <c r="U73"/>
      <c r="V73"/>
      <c r="W73"/>
      <c r="X73"/>
      <c r="Y73"/>
      <c r="Z73"/>
      <c r="AA73"/>
      <c r="AB73"/>
      <c r="AC73"/>
    </row>
    <row r="74" spans="1:29" s="95" customFormat="1" ht="15.75" hidden="1" customHeight="1" outlineLevel="1">
      <c r="A74" s="484"/>
      <c r="B74" s="916">
        <v>21</v>
      </c>
      <c r="C74" s="925"/>
      <c r="D74" s="921"/>
      <c r="E74" s="921" t="s">
        <v>19</v>
      </c>
      <c r="F74" s="923" t="str">
        <f>VLOOKUP(E74,$S$14:$T$18,2,0)</f>
        <v>-</v>
      </c>
      <c r="G74" s="84"/>
      <c r="H74" s="921"/>
      <c r="I74" s="921"/>
      <c r="J74" s="913">
        <f t="shared" ref="J74" si="20">SUM(K74:O76)</f>
        <v>0</v>
      </c>
      <c r="K74" s="913"/>
      <c r="L74" s="913"/>
      <c r="M74" s="913"/>
      <c r="N74" s="913"/>
      <c r="O74" s="913"/>
      <c r="P74" s="913"/>
      <c r="Q74" s="484"/>
      <c r="U74"/>
      <c r="V74"/>
      <c r="W74"/>
      <c r="X74"/>
      <c r="Y74"/>
      <c r="Z74"/>
      <c r="AA74"/>
      <c r="AB74"/>
      <c r="AC74"/>
    </row>
    <row r="75" spans="1:29" s="95" customFormat="1" ht="15.75" hidden="1" customHeight="1" outlineLevel="1">
      <c r="A75" s="484"/>
      <c r="B75" s="916"/>
      <c r="C75" s="925"/>
      <c r="D75" s="921"/>
      <c r="E75" s="921"/>
      <c r="F75" s="923"/>
      <c r="G75" s="87"/>
      <c r="H75" s="921"/>
      <c r="I75" s="921"/>
      <c r="J75" s="914"/>
      <c r="K75" s="914"/>
      <c r="L75" s="914"/>
      <c r="M75" s="914"/>
      <c r="N75" s="914"/>
      <c r="O75" s="914"/>
      <c r="P75" s="914"/>
      <c r="Q75" s="484"/>
      <c r="U75"/>
      <c r="V75"/>
      <c r="W75"/>
      <c r="X75"/>
      <c r="Y75"/>
      <c r="Z75"/>
      <c r="AA75"/>
      <c r="AB75"/>
      <c r="AC75"/>
    </row>
    <row r="76" spans="1:29" s="95" customFormat="1" ht="15.75" hidden="1" customHeight="1" outlineLevel="1">
      <c r="A76" s="484"/>
      <c r="B76" s="917"/>
      <c r="C76" s="926"/>
      <c r="D76" s="922"/>
      <c r="E76" s="922"/>
      <c r="F76" s="924"/>
      <c r="G76" s="92"/>
      <c r="H76" s="922"/>
      <c r="I76" s="922"/>
      <c r="J76" s="915"/>
      <c r="K76" s="915"/>
      <c r="L76" s="915"/>
      <c r="M76" s="915"/>
      <c r="N76" s="915"/>
      <c r="O76" s="915"/>
      <c r="P76" s="915"/>
      <c r="Q76" s="484"/>
      <c r="U76"/>
      <c r="V76"/>
      <c r="W76"/>
      <c r="X76"/>
      <c r="Y76"/>
      <c r="Z76"/>
      <c r="AA76"/>
      <c r="AB76"/>
      <c r="AC76"/>
    </row>
    <row r="77" spans="1:29" s="95" customFormat="1" ht="15.75" hidden="1" customHeight="1" outlineLevel="1">
      <c r="A77" s="484"/>
      <c r="B77" s="916">
        <v>22</v>
      </c>
      <c r="C77" s="925"/>
      <c r="D77" s="921"/>
      <c r="E77" s="921" t="s">
        <v>19</v>
      </c>
      <c r="F77" s="923" t="str">
        <f>VLOOKUP(E77,$S$14:$T$18,2,0)</f>
        <v>-</v>
      </c>
      <c r="G77" s="84"/>
      <c r="H77" s="921"/>
      <c r="I77" s="921"/>
      <c r="J77" s="913">
        <f t="shared" ref="J77" si="21">SUM(K77:O79)</f>
        <v>0</v>
      </c>
      <c r="K77" s="913"/>
      <c r="L77" s="913"/>
      <c r="M77" s="913"/>
      <c r="N77" s="913"/>
      <c r="O77" s="913"/>
      <c r="P77" s="913"/>
      <c r="Q77" s="484"/>
      <c r="U77"/>
      <c r="V77"/>
      <c r="W77"/>
      <c r="X77"/>
      <c r="Y77"/>
      <c r="Z77"/>
      <c r="AA77"/>
      <c r="AB77"/>
      <c r="AC77"/>
    </row>
    <row r="78" spans="1:29" s="95" customFormat="1" ht="15.75" hidden="1" customHeight="1" outlineLevel="1">
      <c r="A78" s="484"/>
      <c r="B78" s="916"/>
      <c r="C78" s="925"/>
      <c r="D78" s="921"/>
      <c r="E78" s="921"/>
      <c r="F78" s="923"/>
      <c r="G78" s="87"/>
      <c r="H78" s="921"/>
      <c r="I78" s="921"/>
      <c r="J78" s="914"/>
      <c r="K78" s="914"/>
      <c r="L78" s="914"/>
      <c r="M78" s="914"/>
      <c r="N78" s="914"/>
      <c r="O78" s="914"/>
      <c r="P78" s="914"/>
      <c r="Q78" s="484"/>
      <c r="U78"/>
      <c r="V78"/>
      <c r="W78"/>
      <c r="X78"/>
      <c r="Y78"/>
      <c r="Z78"/>
      <c r="AA78"/>
      <c r="AB78"/>
      <c r="AC78"/>
    </row>
    <row r="79" spans="1:29" s="95" customFormat="1" ht="15.75" hidden="1" customHeight="1" outlineLevel="1">
      <c r="A79" s="484"/>
      <c r="B79" s="917"/>
      <c r="C79" s="926"/>
      <c r="D79" s="922"/>
      <c r="E79" s="922"/>
      <c r="F79" s="924"/>
      <c r="G79" s="92"/>
      <c r="H79" s="922"/>
      <c r="I79" s="922"/>
      <c r="J79" s="915"/>
      <c r="K79" s="915"/>
      <c r="L79" s="915"/>
      <c r="M79" s="915"/>
      <c r="N79" s="915"/>
      <c r="O79" s="915"/>
      <c r="P79" s="915"/>
      <c r="Q79" s="484"/>
      <c r="U79"/>
      <c r="V79"/>
      <c r="W79"/>
      <c r="X79"/>
      <c r="Y79"/>
      <c r="Z79"/>
      <c r="AA79"/>
      <c r="AB79"/>
      <c r="AC79"/>
    </row>
    <row r="80" spans="1:29" s="95" customFormat="1" ht="15.75" hidden="1" customHeight="1" outlineLevel="1">
      <c r="A80" s="484"/>
      <c r="B80" s="916">
        <v>23</v>
      </c>
      <c r="C80" s="925"/>
      <c r="D80" s="921"/>
      <c r="E80" s="921" t="s">
        <v>19</v>
      </c>
      <c r="F80" s="923" t="str">
        <f>VLOOKUP(E80,$S$14:$T$18,2,0)</f>
        <v>-</v>
      </c>
      <c r="G80" s="84"/>
      <c r="H80" s="921"/>
      <c r="I80" s="921"/>
      <c r="J80" s="913">
        <f t="shared" ref="J80" si="22">SUM(K80:O82)</f>
        <v>0</v>
      </c>
      <c r="K80" s="913"/>
      <c r="L80" s="913"/>
      <c r="M80" s="913"/>
      <c r="N80" s="913"/>
      <c r="O80" s="913"/>
      <c r="P80" s="913"/>
      <c r="Q80" s="484"/>
      <c r="U80"/>
      <c r="V80"/>
      <c r="W80"/>
      <c r="X80"/>
      <c r="Y80"/>
      <c r="Z80"/>
      <c r="AA80"/>
      <c r="AB80"/>
      <c r="AC80"/>
    </row>
    <row r="81" spans="1:29" s="95" customFormat="1" ht="15.75" hidden="1" customHeight="1" outlineLevel="1">
      <c r="A81" s="484"/>
      <c r="B81" s="916"/>
      <c r="C81" s="925"/>
      <c r="D81" s="921"/>
      <c r="E81" s="921"/>
      <c r="F81" s="923"/>
      <c r="G81" s="87"/>
      <c r="H81" s="921"/>
      <c r="I81" s="921"/>
      <c r="J81" s="914"/>
      <c r="K81" s="914"/>
      <c r="L81" s="914"/>
      <c r="M81" s="914"/>
      <c r="N81" s="914"/>
      <c r="O81" s="914"/>
      <c r="P81" s="914"/>
      <c r="Q81" s="484"/>
      <c r="U81"/>
      <c r="V81"/>
      <c r="W81"/>
      <c r="X81"/>
      <c r="Y81"/>
      <c r="Z81"/>
      <c r="AA81"/>
      <c r="AB81"/>
      <c r="AC81"/>
    </row>
    <row r="82" spans="1:29" s="95" customFormat="1" ht="15.75" hidden="1" customHeight="1" outlineLevel="1">
      <c r="A82" s="484"/>
      <c r="B82" s="917"/>
      <c r="C82" s="926"/>
      <c r="D82" s="922"/>
      <c r="E82" s="922"/>
      <c r="F82" s="924"/>
      <c r="G82" s="92"/>
      <c r="H82" s="922"/>
      <c r="I82" s="922"/>
      <c r="J82" s="915"/>
      <c r="K82" s="915"/>
      <c r="L82" s="915"/>
      <c r="M82" s="915"/>
      <c r="N82" s="915"/>
      <c r="O82" s="915"/>
      <c r="P82" s="915"/>
      <c r="Q82" s="484"/>
      <c r="U82"/>
      <c r="V82"/>
      <c r="W82"/>
      <c r="X82"/>
      <c r="Y82"/>
      <c r="Z82"/>
      <c r="AA82"/>
      <c r="AB82"/>
      <c r="AC82"/>
    </row>
    <row r="83" spans="1:29" s="95" customFormat="1" ht="15.75" hidden="1" customHeight="1" outlineLevel="1">
      <c r="A83" s="484"/>
      <c r="B83" s="916">
        <v>24</v>
      </c>
      <c r="C83" s="925"/>
      <c r="D83" s="921"/>
      <c r="E83" s="921" t="s">
        <v>19</v>
      </c>
      <c r="F83" s="923" t="str">
        <f>VLOOKUP(E83,$S$14:$T$18,2,0)</f>
        <v>-</v>
      </c>
      <c r="G83" s="84"/>
      <c r="H83" s="921"/>
      <c r="I83" s="921"/>
      <c r="J83" s="913">
        <f t="shared" ref="J83" si="23">SUM(K83:O85)</f>
        <v>0</v>
      </c>
      <c r="K83" s="913"/>
      <c r="L83" s="913"/>
      <c r="M83" s="913"/>
      <c r="N83" s="913"/>
      <c r="O83" s="913"/>
      <c r="P83" s="913"/>
      <c r="Q83" s="484"/>
      <c r="U83"/>
      <c r="V83"/>
      <c r="W83"/>
      <c r="X83"/>
      <c r="Y83"/>
      <c r="Z83"/>
      <c r="AA83"/>
      <c r="AB83"/>
      <c r="AC83"/>
    </row>
    <row r="84" spans="1:29" s="95" customFormat="1" ht="15.75" hidden="1" customHeight="1" outlineLevel="1">
      <c r="A84" s="484"/>
      <c r="B84" s="916"/>
      <c r="C84" s="925"/>
      <c r="D84" s="921"/>
      <c r="E84" s="921"/>
      <c r="F84" s="923"/>
      <c r="G84" s="87"/>
      <c r="H84" s="921"/>
      <c r="I84" s="921"/>
      <c r="J84" s="914"/>
      <c r="K84" s="914"/>
      <c r="L84" s="914"/>
      <c r="M84" s="914"/>
      <c r="N84" s="914"/>
      <c r="O84" s="914"/>
      <c r="P84" s="914"/>
      <c r="Q84" s="484"/>
      <c r="U84"/>
      <c r="V84"/>
      <c r="W84"/>
      <c r="X84"/>
      <c r="Y84"/>
      <c r="Z84"/>
      <c r="AA84"/>
      <c r="AB84"/>
      <c r="AC84"/>
    </row>
    <row r="85" spans="1:29" s="95" customFormat="1" ht="15.75" hidden="1" customHeight="1" outlineLevel="1">
      <c r="A85" s="484"/>
      <c r="B85" s="917"/>
      <c r="C85" s="926"/>
      <c r="D85" s="922"/>
      <c r="E85" s="922"/>
      <c r="F85" s="924"/>
      <c r="G85" s="92"/>
      <c r="H85" s="922"/>
      <c r="I85" s="922"/>
      <c r="J85" s="915"/>
      <c r="K85" s="915"/>
      <c r="L85" s="915"/>
      <c r="M85" s="915"/>
      <c r="N85" s="915"/>
      <c r="O85" s="915"/>
      <c r="P85" s="915"/>
      <c r="Q85" s="484"/>
      <c r="U85"/>
      <c r="V85"/>
      <c r="W85"/>
      <c r="X85"/>
      <c r="Y85"/>
      <c r="Z85"/>
      <c r="AA85"/>
      <c r="AB85"/>
      <c r="AC85"/>
    </row>
    <row r="86" spans="1:29" s="95" customFormat="1" ht="15.75" hidden="1" customHeight="1" outlineLevel="1">
      <c r="A86" s="484"/>
      <c r="B86" s="916">
        <v>25</v>
      </c>
      <c r="C86" s="925"/>
      <c r="D86" s="921"/>
      <c r="E86" s="921" t="s">
        <v>19</v>
      </c>
      <c r="F86" s="923" t="str">
        <f>VLOOKUP(E86,$S$14:$T$18,2,0)</f>
        <v>-</v>
      </c>
      <c r="G86" s="84"/>
      <c r="H86" s="921"/>
      <c r="I86" s="921"/>
      <c r="J86" s="913">
        <f t="shared" ref="J86" si="24">SUM(K86:O88)</f>
        <v>0</v>
      </c>
      <c r="K86" s="913"/>
      <c r="L86" s="913"/>
      <c r="M86" s="913"/>
      <c r="N86" s="913"/>
      <c r="O86" s="913"/>
      <c r="P86" s="913"/>
      <c r="Q86" s="484"/>
      <c r="U86"/>
      <c r="V86"/>
      <c r="W86"/>
      <c r="X86"/>
      <c r="Y86"/>
      <c r="Z86"/>
      <c r="AA86"/>
      <c r="AB86"/>
      <c r="AC86"/>
    </row>
    <row r="87" spans="1:29" s="95" customFormat="1" ht="15.75" hidden="1" customHeight="1" outlineLevel="1">
      <c r="A87" s="484"/>
      <c r="B87" s="916"/>
      <c r="C87" s="925"/>
      <c r="D87" s="921"/>
      <c r="E87" s="921"/>
      <c r="F87" s="923"/>
      <c r="G87" s="87"/>
      <c r="H87" s="921"/>
      <c r="I87" s="921"/>
      <c r="J87" s="914"/>
      <c r="K87" s="914"/>
      <c r="L87" s="914"/>
      <c r="M87" s="914"/>
      <c r="N87" s="914"/>
      <c r="O87" s="914"/>
      <c r="P87" s="914"/>
      <c r="Q87" s="484"/>
      <c r="U87"/>
      <c r="V87"/>
      <c r="W87"/>
      <c r="X87"/>
      <c r="Y87"/>
      <c r="Z87"/>
      <c r="AA87"/>
      <c r="AB87"/>
      <c r="AC87"/>
    </row>
    <row r="88" spans="1:29" s="95" customFormat="1" ht="15.75" hidden="1" customHeight="1" outlineLevel="1">
      <c r="A88" s="484"/>
      <c r="B88" s="917"/>
      <c r="C88" s="926"/>
      <c r="D88" s="922"/>
      <c r="E88" s="922"/>
      <c r="F88" s="924"/>
      <c r="G88" s="92"/>
      <c r="H88" s="922"/>
      <c r="I88" s="922"/>
      <c r="J88" s="915"/>
      <c r="K88" s="915"/>
      <c r="L88" s="915"/>
      <c r="M88" s="915"/>
      <c r="N88" s="915"/>
      <c r="O88" s="915"/>
      <c r="P88" s="915"/>
      <c r="Q88" s="484"/>
      <c r="U88"/>
      <c r="V88"/>
      <c r="W88"/>
      <c r="X88"/>
      <c r="Y88"/>
      <c r="Z88"/>
      <c r="AA88"/>
      <c r="AB88"/>
      <c r="AC88"/>
    </row>
    <row r="89" spans="1:29" s="95" customFormat="1" ht="15.75" hidden="1" customHeight="1" outlineLevel="1">
      <c r="A89" s="484"/>
      <c r="B89" s="916">
        <v>26</v>
      </c>
      <c r="C89" s="925"/>
      <c r="D89" s="921"/>
      <c r="E89" s="921" t="s">
        <v>19</v>
      </c>
      <c r="F89" s="923" t="str">
        <f>VLOOKUP(E89,$S$14:$T$18,2,0)</f>
        <v>-</v>
      </c>
      <c r="G89" s="84"/>
      <c r="H89" s="921"/>
      <c r="I89" s="921"/>
      <c r="J89" s="913">
        <f t="shared" ref="J89" si="25">SUM(K89:O91)</f>
        <v>0</v>
      </c>
      <c r="K89" s="913"/>
      <c r="L89" s="913"/>
      <c r="M89" s="913"/>
      <c r="N89" s="913"/>
      <c r="O89" s="913"/>
      <c r="P89" s="913"/>
      <c r="Q89" s="484"/>
      <c r="U89"/>
      <c r="V89"/>
      <c r="W89"/>
      <c r="X89"/>
      <c r="Y89"/>
      <c r="Z89"/>
      <c r="AA89"/>
      <c r="AB89"/>
      <c r="AC89"/>
    </row>
    <row r="90" spans="1:29" s="95" customFormat="1" ht="15.75" hidden="1" customHeight="1" outlineLevel="1">
      <c r="A90" s="484"/>
      <c r="B90" s="916"/>
      <c r="C90" s="925"/>
      <c r="D90" s="921"/>
      <c r="E90" s="921"/>
      <c r="F90" s="923"/>
      <c r="G90" s="87"/>
      <c r="H90" s="921"/>
      <c r="I90" s="921"/>
      <c r="J90" s="914"/>
      <c r="K90" s="914"/>
      <c r="L90" s="914"/>
      <c r="M90" s="914"/>
      <c r="N90" s="914"/>
      <c r="O90" s="914"/>
      <c r="P90" s="914"/>
      <c r="Q90" s="484"/>
      <c r="U90"/>
      <c r="V90"/>
      <c r="W90"/>
      <c r="X90"/>
      <c r="Y90"/>
      <c r="Z90"/>
      <c r="AA90"/>
      <c r="AB90"/>
      <c r="AC90"/>
    </row>
    <row r="91" spans="1:29" s="95" customFormat="1" ht="15.75" hidden="1" customHeight="1" outlineLevel="1">
      <c r="A91" s="484"/>
      <c r="B91" s="917"/>
      <c r="C91" s="926"/>
      <c r="D91" s="922"/>
      <c r="E91" s="922"/>
      <c r="F91" s="924"/>
      <c r="G91" s="92"/>
      <c r="H91" s="922"/>
      <c r="I91" s="922"/>
      <c r="J91" s="915"/>
      <c r="K91" s="915"/>
      <c r="L91" s="915"/>
      <c r="M91" s="915"/>
      <c r="N91" s="915"/>
      <c r="O91" s="915"/>
      <c r="P91" s="915"/>
      <c r="Q91" s="484"/>
      <c r="U91"/>
      <c r="V91"/>
      <c r="W91"/>
      <c r="X91"/>
      <c r="Y91"/>
      <c r="Z91"/>
      <c r="AA91"/>
      <c r="AB91"/>
      <c r="AC91"/>
    </row>
    <row r="92" spans="1:29" s="95" customFormat="1" ht="15.75" hidden="1" customHeight="1" outlineLevel="1">
      <c r="A92" s="484"/>
      <c r="B92" s="916">
        <v>27</v>
      </c>
      <c r="C92" s="925"/>
      <c r="D92" s="921"/>
      <c r="E92" s="921" t="s">
        <v>19</v>
      </c>
      <c r="F92" s="923" t="str">
        <f>VLOOKUP(E92,$S$14:$T$18,2,0)</f>
        <v>-</v>
      </c>
      <c r="G92" s="84"/>
      <c r="H92" s="921"/>
      <c r="I92" s="921"/>
      <c r="J92" s="913">
        <f t="shared" ref="J92" si="26">SUM(K92:O94)</f>
        <v>0</v>
      </c>
      <c r="K92" s="913"/>
      <c r="L92" s="913"/>
      <c r="M92" s="913"/>
      <c r="N92" s="913"/>
      <c r="O92" s="913"/>
      <c r="P92" s="913"/>
      <c r="Q92" s="484"/>
      <c r="U92"/>
      <c r="V92"/>
      <c r="W92"/>
      <c r="X92"/>
      <c r="Y92"/>
      <c r="Z92"/>
      <c r="AA92"/>
      <c r="AB92"/>
      <c r="AC92"/>
    </row>
    <row r="93" spans="1:29" s="95" customFormat="1" ht="15.75" hidden="1" customHeight="1" outlineLevel="1">
      <c r="A93" s="484"/>
      <c r="B93" s="916"/>
      <c r="C93" s="925"/>
      <c r="D93" s="921"/>
      <c r="E93" s="921"/>
      <c r="F93" s="923"/>
      <c r="G93" s="87"/>
      <c r="H93" s="921"/>
      <c r="I93" s="921"/>
      <c r="J93" s="914"/>
      <c r="K93" s="914"/>
      <c r="L93" s="914"/>
      <c r="M93" s="914"/>
      <c r="N93" s="914"/>
      <c r="O93" s="914"/>
      <c r="P93" s="914"/>
      <c r="Q93" s="484"/>
      <c r="U93"/>
      <c r="V93"/>
      <c r="W93"/>
      <c r="X93"/>
      <c r="Y93"/>
      <c r="Z93"/>
      <c r="AA93"/>
      <c r="AB93"/>
      <c r="AC93"/>
    </row>
    <row r="94" spans="1:29" s="95" customFormat="1" ht="15.75" hidden="1" customHeight="1" outlineLevel="1">
      <c r="A94" s="484"/>
      <c r="B94" s="917"/>
      <c r="C94" s="926"/>
      <c r="D94" s="922"/>
      <c r="E94" s="922"/>
      <c r="F94" s="924"/>
      <c r="G94" s="92"/>
      <c r="H94" s="922"/>
      <c r="I94" s="922"/>
      <c r="J94" s="915"/>
      <c r="K94" s="915"/>
      <c r="L94" s="915"/>
      <c r="M94" s="915"/>
      <c r="N94" s="915"/>
      <c r="O94" s="915"/>
      <c r="P94" s="915"/>
      <c r="Q94" s="484"/>
      <c r="U94"/>
      <c r="V94"/>
      <c r="W94"/>
      <c r="X94"/>
      <c r="Y94"/>
      <c r="Z94"/>
      <c r="AA94"/>
      <c r="AB94"/>
      <c r="AC94"/>
    </row>
    <row r="95" spans="1:29" s="95" customFormat="1" ht="15.75" hidden="1" customHeight="1" outlineLevel="1">
      <c r="A95" s="484"/>
      <c r="B95" s="916">
        <v>28</v>
      </c>
      <c r="C95" s="925"/>
      <c r="D95" s="921"/>
      <c r="E95" s="921" t="s">
        <v>19</v>
      </c>
      <c r="F95" s="923" t="str">
        <f>VLOOKUP(E95,$S$14:$T$18,2,0)</f>
        <v>-</v>
      </c>
      <c r="G95" s="84"/>
      <c r="H95" s="921"/>
      <c r="I95" s="921"/>
      <c r="J95" s="913">
        <f t="shared" ref="J95" si="27">SUM(K95:O97)</f>
        <v>0</v>
      </c>
      <c r="K95" s="913"/>
      <c r="L95" s="913"/>
      <c r="M95" s="913"/>
      <c r="N95" s="913"/>
      <c r="O95" s="913"/>
      <c r="P95" s="913"/>
      <c r="Q95" s="484"/>
      <c r="U95"/>
      <c r="V95"/>
      <c r="W95"/>
      <c r="X95"/>
      <c r="Y95"/>
      <c r="Z95"/>
      <c r="AA95"/>
      <c r="AB95"/>
      <c r="AC95"/>
    </row>
    <row r="96" spans="1:29" s="95" customFormat="1" ht="15.75" hidden="1" customHeight="1" outlineLevel="1">
      <c r="A96" s="484"/>
      <c r="B96" s="916"/>
      <c r="C96" s="925"/>
      <c r="D96" s="921"/>
      <c r="E96" s="921"/>
      <c r="F96" s="923"/>
      <c r="G96" s="87"/>
      <c r="H96" s="921"/>
      <c r="I96" s="921"/>
      <c r="J96" s="914"/>
      <c r="K96" s="914"/>
      <c r="L96" s="914"/>
      <c r="M96" s="914"/>
      <c r="N96" s="914"/>
      <c r="O96" s="914"/>
      <c r="P96" s="914"/>
      <c r="Q96" s="484"/>
      <c r="U96"/>
      <c r="V96"/>
      <c r="W96"/>
      <c r="X96"/>
      <c r="Y96"/>
      <c r="Z96"/>
      <c r="AA96"/>
      <c r="AB96"/>
      <c r="AC96"/>
    </row>
    <row r="97" spans="1:29" s="95" customFormat="1" ht="15.75" hidden="1" customHeight="1" outlineLevel="1">
      <c r="A97" s="484"/>
      <c r="B97" s="917"/>
      <c r="C97" s="926"/>
      <c r="D97" s="922"/>
      <c r="E97" s="922"/>
      <c r="F97" s="924"/>
      <c r="G97" s="92"/>
      <c r="H97" s="922"/>
      <c r="I97" s="922"/>
      <c r="J97" s="915"/>
      <c r="K97" s="915"/>
      <c r="L97" s="915"/>
      <c r="M97" s="915"/>
      <c r="N97" s="915"/>
      <c r="O97" s="915"/>
      <c r="P97" s="915"/>
      <c r="Q97" s="484"/>
      <c r="U97"/>
      <c r="V97"/>
      <c r="W97"/>
      <c r="X97"/>
      <c r="Y97"/>
      <c r="Z97"/>
      <c r="AA97"/>
      <c r="AB97"/>
      <c r="AC97"/>
    </row>
    <row r="98" spans="1:29" s="95" customFormat="1" ht="15.75" hidden="1" customHeight="1" outlineLevel="1">
      <c r="A98" s="484"/>
      <c r="B98" s="916">
        <v>29</v>
      </c>
      <c r="C98" s="925"/>
      <c r="D98" s="921"/>
      <c r="E98" s="921" t="s">
        <v>19</v>
      </c>
      <c r="F98" s="923" t="str">
        <f>VLOOKUP(E98,$S$14:$T$18,2,0)</f>
        <v>-</v>
      </c>
      <c r="G98" s="84"/>
      <c r="H98" s="921"/>
      <c r="I98" s="921"/>
      <c r="J98" s="913">
        <f t="shared" ref="J98" si="28">SUM(K98:O100)</f>
        <v>0</v>
      </c>
      <c r="K98" s="913"/>
      <c r="L98" s="913"/>
      <c r="M98" s="913"/>
      <c r="N98" s="913"/>
      <c r="O98" s="913"/>
      <c r="P98" s="913"/>
      <c r="Q98" s="484"/>
      <c r="U98"/>
      <c r="V98"/>
      <c r="W98"/>
      <c r="X98"/>
      <c r="Y98"/>
      <c r="Z98"/>
      <c r="AA98"/>
      <c r="AB98"/>
      <c r="AC98"/>
    </row>
    <row r="99" spans="1:29" s="95" customFormat="1" ht="15.75" hidden="1" customHeight="1" outlineLevel="1">
      <c r="A99" s="484"/>
      <c r="B99" s="916"/>
      <c r="C99" s="925"/>
      <c r="D99" s="921"/>
      <c r="E99" s="921"/>
      <c r="F99" s="923"/>
      <c r="G99" s="87"/>
      <c r="H99" s="921"/>
      <c r="I99" s="921"/>
      <c r="J99" s="914"/>
      <c r="K99" s="914"/>
      <c r="L99" s="914"/>
      <c r="M99" s="914"/>
      <c r="N99" s="914"/>
      <c r="O99" s="914"/>
      <c r="P99" s="914"/>
      <c r="Q99" s="484"/>
      <c r="U99"/>
      <c r="V99"/>
      <c r="W99"/>
      <c r="X99"/>
      <c r="Y99"/>
      <c r="Z99"/>
      <c r="AA99"/>
      <c r="AB99"/>
      <c r="AC99"/>
    </row>
    <row r="100" spans="1:29" s="95" customFormat="1" ht="15.75" hidden="1" customHeight="1" outlineLevel="1">
      <c r="A100" s="484"/>
      <c r="B100" s="917"/>
      <c r="C100" s="926"/>
      <c r="D100" s="922"/>
      <c r="E100" s="922"/>
      <c r="F100" s="924"/>
      <c r="G100" s="92"/>
      <c r="H100" s="922"/>
      <c r="I100" s="922"/>
      <c r="J100" s="915"/>
      <c r="K100" s="915"/>
      <c r="L100" s="915"/>
      <c r="M100" s="915"/>
      <c r="N100" s="915"/>
      <c r="O100" s="915"/>
      <c r="P100" s="915"/>
      <c r="Q100" s="484"/>
      <c r="U100"/>
      <c r="V100"/>
      <c r="W100"/>
      <c r="X100"/>
      <c r="Y100"/>
      <c r="Z100"/>
      <c r="AA100"/>
      <c r="AB100"/>
      <c r="AC100"/>
    </row>
    <row r="101" spans="1:29" s="95" customFormat="1" ht="15.75" hidden="1" customHeight="1" outlineLevel="1">
      <c r="A101" s="484"/>
      <c r="B101" s="916">
        <v>30</v>
      </c>
      <c r="C101" s="925"/>
      <c r="D101" s="921"/>
      <c r="E101" s="921" t="s">
        <v>19</v>
      </c>
      <c r="F101" s="923" t="str">
        <f>VLOOKUP(E101,$S$14:$T$18,2,0)</f>
        <v>-</v>
      </c>
      <c r="G101" s="84"/>
      <c r="H101" s="921"/>
      <c r="I101" s="921"/>
      <c r="J101" s="913">
        <f t="shared" ref="J101" si="29">SUM(K101:O103)</f>
        <v>0</v>
      </c>
      <c r="K101" s="913"/>
      <c r="L101" s="913"/>
      <c r="M101" s="913"/>
      <c r="N101" s="913"/>
      <c r="O101" s="913"/>
      <c r="P101" s="913"/>
      <c r="Q101" s="484"/>
      <c r="U101"/>
      <c r="V101"/>
      <c r="W101"/>
      <c r="X101"/>
      <c r="Y101"/>
      <c r="Z101"/>
      <c r="AA101"/>
      <c r="AB101"/>
      <c r="AC101"/>
    </row>
    <row r="102" spans="1:29" s="95" customFormat="1" ht="15.75" hidden="1" customHeight="1" outlineLevel="1">
      <c r="A102" s="484"/>
      <c r="B102" s="916"/>
      <c r="C102" s="925"/>
      <c r="D102" s="921"/>
      <c r="E102" s="921"/>
      <c r="F102" s="923"/>
      <c r="G102" s="87"/>
      <c r="H102" s="921"/>
      <c r="I102" s="921"/>
      <c r="J102" s="914"/>
      <c r="K102" s="914"/>
      <c r="L102" s="914"/>
      <c r="M102" s="914"/>
      <c r="N102" s="914"/>
      <c r="O102" s="914"/>
      <c r="P102" s="914"/>
      <c r="Q102" s="484"/>
      <c r="U102"/>
      <c r="V102"/>
      <c r="W102"/>
      <c r="X102"/>
      <c r="Y102"/>
      <c r="Z102"/>
      <c r="AA102"/>
      <c r="AB102"/>
      <c r="AC102"/>
    </row>
    <row r="103" spans="1:29" s="95" customFormat="1" ht="15.75" hidden="1" customHeight="1" outlineLevel="1">
      <c r="A103" s="484"/>
      <c r="B103" s="917"/>
      <c r="C103" s="926"/>
      <c r="D103" s="922"/>
      <c r="E103" s="922"/>
      <c r="F103" s="924"/>
      <c r="G103" s="92"/>
      <c r="H103" s="922"/>
      <c r="I103" s="922"/>
      <c r="J103" s="915"/>
      <c r="K103" s="915"/>
      <c r="L103" s="915"/>
      <c r="M103" s="915"/>
      <c r="N103" s="915"/>
      <c r="O103" s="915"/>
      <c r="P103" s="915"/>
      <c r="Q103" s="484"/>
      <c r="U103"/>
      <c r="V103"/>
      <c r="W103"/>
      <c r="X103"/>
      <c r="Y103"/>
      <c r="Z103"/>
      <c r="AA103"/>
      <c r="AB103"/>
      <c r="AC103"/>
    </row>
    <row r="104" spans="1:29" s="95" customFormat="1" ht="15.75" hidden="1" customHeight="1" outlineLevel="1">
      <c r="A104" s="484"/>
      <c r="B104" s="916">
        <v>31</v>
      </c>
      <c r="C104" s="925"/>
      <c r="D104" s="921"/>
      <c r="E104" s="921" t="s">
        <v>19</v>
      </c>
      <c r="F104" s="923" t="str">
        <f>VLOOKUP(E104,$S$14:$T$18,2,0)</f>
        <v>-</v>
      </c>
      <c r="G104" s="84"/>
      <c r="H104" s="921"/>
      <c r="I104" s="921"/>
      <c r="J104" s="913">
        <f t="shared" ref="J104" si="30">SUM(K104:O106)</f>
        <v>0</v>
      </c>
      <c r="K104" s="913"/>
      <c r="L104" s="913"/>
      <c r="M104" s="913"/>
      <c r="N104" s="913"/>
      <c r="O104" s="913"/>
      <c r="P104" s="913"/>
      <c r="Q104" s="484"/>
      <c r="U104"/>
      <c r="V104"/>
      <c r="W104"/>
      <c r="X104"/>
      <c r="Y104"/>
      <c r="Z104"/>
      <c r="AA104"/>
      <c r="AB104"/>
      <c r="AC104"/>
    </row>
    <row r="105" spans="1:29" s="95" customFormat="1" ht="15.75" hidden="1" customHeight="1" outlineLevel="1">
      <c r="A105" s="484"/>
      <c r="B105" s="916"/>
      <c r="C105" s="925"/>
      <c r="D105" s="921"/>
      <c r="E105" s="921"/>
      <c r="F105" s="923"/>
      <c r="G105" s="87"/>
      <c r="H105" s="921"/>
      <c r="I105" s="921"/>
      <c r="J105" s="914"/>
      <c r="K105" s="914"/>
      <c r="L105" s="914"/>
      <c r="M105" s="914"/>
      <c r="N105" s="914"/>
      <c r="O105" s="914"/>
      <c r="P105" s="914"/>
      <c r="Q105" s="484"/>
      <c r="U105"/>
      <c r="V105"/>
      <c r="W105"/>
      <c r="X105"/>
      <c r="Y105"/>
      <c r="Z105"/>
      <c r="AA105"/>
      <c r="AB105"/>
      <c r="AC105"/>
    </row>
    <row r="106" spans="1:29" s="95" customFormat="1" ht="15.75" hidden="1" customHeight="1" outlineLevel="1">
      <c r="A106" s="484"/>
      <c r="B106" s="917"/>
      <c r="C106" s="926"/>
      <c r="D106" s="922"/>
      <c r="E106" s="922"/>
      <c r="F106" s="924"/>
      <c r="G106" s="92"/>
      <c r="H106" s="922"/>
      <c r="I106" s="922"/>
      <c r="J106" s="915"/>
      <c r="K106" s="915"/>
      <c r="L106" s="915"/>
      <c r="M106" s="915"/>
      <c r="N106" s="915"/>
      <c r="O106" s="915"/>
      <c r="P106" s="915"/>
      <c r="Q106" s="484"/>
      <c r="U106"/>
      <c r="V106"/>
      <c r="W106"/>
      <c r="X106"/>
      <c r="Y106"/>
      <c r="Z106"/>
      <c r="AA106"/>
      <c r="AB106"/>
      <c r="AC106"/>
    </row>
    <row r="107" spans="1:29" s="95" customFormat="1" ht="15.75" hidden="1" customHeight="1" outlineLevel="1">
      <c r="A107" s="484"/>
      <c r="B107" s="916">
        <v>32</v>
      </c>
      <c r="C107" s="925"/>
      <c r="D107" s="921"/>
      <c r="E107" s="921" t="s">
        <v>19</v>
      </c>
      <c r="F107" s="923" t="str">
        <f>VLOOKUP(E107,$S$14:$T$18,2,0)</f>
        <v>-</v>
      </c>
      <c r="G107" s="84"/>
      <c r="H107" s="921"/>
      <c r="I107" s="921"/>
      <c r="J107" s="913">
        <f t="shared" ref="J107" si="31">SUM(K107:O109)</f>
        <v>0</v>
      </c>
      <c r="K107" s="913"/>
      <c r="L107" s="913"/>
      <c r="M107" s="913"/>
      <c r="N107" s="913"/>
      <c r="O107" s="913"/>
      <c r="P107" s="913"/>
      <c r="Q107" s="484"/>
      <c r="U107"/>
      <c r="V107"/>
      <c r="W107"/>
      <c r="X107"/>
      <c r="Y107"/>
      <c r="Z107"/>
      <c r="AA107"/>
      <c r="AB107"/>
      <c r="AC107"/>
    </row>
    <row r="108" spans="1:29" s="95" customFormat="1" ht="15.75" hidden="1" customHeight="1" outlineLevel="1">
      <c r="A108" s="484"/>
      <c r="B108" s="916"/>
      <c r="C108" s="925"/>
      <c r="D108" s="921"/>
      <c r="E108" s="921"/>
      <c r="F108" s="923"/>
      <c r="G108" s="87"/>
      <c r="H108" s="921"/>
      <c r="I108" s="921"/>
      <c r="J108" s="914"/>
      <c r="K108" s="914"/>
      <c r="L108" s="914"/>
      <c r="M108" s="914"/>
      <c r="N108" s="914"/>
      <c r="O108" s="914"/>
      <c r="P108" s="914"/>
      <c r="Q108" s="484"/>
      <c r="U108"/>
      <c r="V108"/>
      <c r="W108"/>
      <c r="X108"/>
      <c r="Y108"/>
      <c r="Z108"/>
      <c r="AA108"/>
      <c r="AB108"/>
      <c r="AC108"/>
    </row>
    <row r="109" spans="1:29" s="95" customFormat="1" ht="15.75" hidden="1" customHeight="1" outlineLevel="1">
      <c r="A109" s="484"/>
      <c r="B109" s="917"/>
      <c r="C109" s="926"/>
      <c r="D109" s="922"/>
      <c r="E109" s="922"/>
      <c r="F109" s="924"/>
      <c r="G109" s="92"/>
      <c r="H109" s="922"/>
      <c r="I109" s="922"/>
      <c r="J109" s="915"/>
      <c r="K109" s="915"/>
      <c r="L109" s="915"/>
      <c r="M109" s="915"/>
      <c r="N109" s="915"/>
      <c r="O109" s="915"/>
      <c r="P109" s="915"/>
      <c r="Q109" s="484"/>
      <c r="U109"/>
      <c r="V109"/>
      <c r="W109"/>
      <c r="X109"/>
      <c r="Y109"/>
      <c r="Z109"/>
      <c r="AA109"/>
      <c r="AB109"/>
      <c r="AC109"/>
    </row>
    <row r="110" spans="1:29" s="95" customFormat="1" ht="15.75" hidden="1" customHeight="1" outlineLevel="1">
      <c r="A110" s="484"/>
      <c r="B110" s="916">
        <v>33</v>
      </c>
      <c r="C110" s="925"/>
      <c r="D110" s="921"/>
      <c r="E110" s="921" t="s">
        <v>19</v>
      </c>
      <c r="F110" s="923" t="str">
        <f>VLOOKUP(E110,$S$14:$T$18,2,0)</f>
        <v>-</v>
      </c>
      <c r="G110" s="84"/>
      <c r="H110" s="921"/>
      <c r="I110" s="921"/>
      <c r="J110" s="913">
        <f t="shared" ref="J110" si="32">SUM(K110:O112)</f>
        <v>0</v>
      </c>
      <c r="K110" s="913"/>
      <c r="L110" s="913"/>
      <c r="M110" s="913"/>
      <c r="N110" s="913"/>
      <c r="O110" s="913"/>
      <c r="P110" s="913"/>
      <c r="Q110" s="484"/>
      <c r="U110"/>
      <c r="V110"/>
      <c r="W110"/>
      <c r="X110"/>
      <c r="Y110"/>
      <c r="Z110"/>
      <c r="AA110"/>
      <c r="AB110"/>
      <c r="AC110"/>
    </row>
    <row r="111" spans="1:29" s="95" customFormat="1" ht="15.75" hidden="1" customHeight="1" outlineLevel="1">
      <c r="A111" s="484"/>
      <c r="B111" s="916"/>
      <c r="C111" s="925"/>
      <c r="D111" s="921"/>
      <c r="E111" s="921"/>
      <c r="F111" s="923"/>
      <c r="G111" s="87"/>
      <c r="H111" s="921"/>
      <c r="I111" s="921"/>
      <c r="J111" s="914"/>
      <c r="K111" s="914"/>
      <c r="L111" s="914"/>
      <c r="M111" s="914"/>
      <c r="N111" s="914"/>
      <c r="O111" s="914"/>
      <c r="P111" s="914"/>
      <c r="Q111" s="484"/>
      <c r="U111"/>
      <c r="V111"/>
      <c r="W111"/>
      <c r="X111"/>
      <c r="Y111"/>
      <c r="Z111"/>
      <c r="AA111"/>
      <c r="AB111"/>
      <c r="AC111"/>
    </row>
    <row r="112" spans="1:29" s="95" customFormat="1" ht="15.75" hidden="1" customHeight="1" outlineLevel="1">
      <c r="A112" s="484"/>
      <c r="B112" s="917"/>
      <c r="C112" s="926"/>
      <c r="D112" s="922"/>
      <c r="E112" s="922"/>
      <c r="F112" s="924"/>
      <c r="G112" s="92"/>
      <c r="H112" s="922"/>
      <c r="I112" s="922"/>
      <c r="J112" s="915"/>
      <c r="K112" s="915"/>
      <c r="L112" s="915"/>
      <c r="M112" s="915"/>
      <c r="N112" s="915"/>
      <c r="O112" s="915"/>
      <c r="P112" s="915"/>
      <c r="Q112" s="484"/>
      <c r="U112"/>
      <c r="V112"/>
      <c r="W112"/>
      <c r="X112"/>
      <c r="Y112"/>
      <c r="Z112"/>
      <c r="AA112"/>
      <c r="AB112"/>
      <c r="AC112"/>
    </row>
    <row r="113" spans="1:29" s="95" customFormat="1" ht="15.75" hidden="1" customHeight="1" outlineLevel="1">
      <c r="A113" s="484"/>
      <c r="B113" s="916">
        <v>34</v>
      </c>
      <c r="C113" s="925"/>
      <c r="D113" s="921"/>
      <c r="E113" s="921" t="s">
        <v>19</v>
      </c>
      <c r="F113" s="923" t="str">
        <f>VLOOKUP(E113,$S$14:$T$18,2,0)</f>
        <v>-</v>
      </c>
      <c r="G113" s="84"/>
      <c r="H113" s="921"/>
      <c r="I113" s="921"/>
      <c r="J113" s="913">
        <f t="shared" ref="J113" si="33">SUM(K113:O115)</f>
        <v>0</v>
      </c>
      <c r="K113" s="913"/>
      <c r="L113" s="913"/>
      <c r="M113" s="913"/>
      <c r="N113" s="913"/>
      <c r="O113" s="913"/>
      <c r="P113" s="913"/>
      <c r="Q113" s="484"/>
      <c r="U113"/>
      <c r="V113"/>
      <c r="W113"/>
      <c r="X113"/>
      <c r="Y113"/>
      <c r="Z113"/>
      <c r="AA113"/>
      <c r="AB113"/>
      <c r="AC113"/>
    </row>
    <row r="114" spans="1:29" s="95" customFormat="1" ht="15.75" hidden="1" customHeight="1" outlineLevel="1">
      <c r="A114" s="484"/>
      <c r="B114" s="916"/>
      <c r="C114" s="925"/>
      <c r="D114" s="921"/>
      <c r="E114" s="921"/>
      <c r="F114" s="923"/>
      <c r="G114" s="87"/>
      <c r="H114" s="921"/>
      <c r="I114" s="921"/>
      <c r="J114" s="914"/>
      <c r="K114" s="914"/>
      <c r="L114" s="914"/>
      <c r="M114" s="914"/>
      <c r="N114" s="914"/>
      <c r="O114" s="914"/>
      <c r="P114" s="914"/>
      <c r="Q114" s="484"/>
      <c r="U114"/>
      <c r="V114"/>
      <c r="W114"/>
      <c r="X114"/>
      <c r="Y114"/>
      <c r="Z114"/>
      <c r="AA114"/>
      <c r="AB114"/>
      <c r="AC114"/>
    </row>
    <row r="115" spans="1:29" s="95" customFormat="1" ht="15.75" hidden="1" customHeight="1" outlineLevel="1">
      <c r="A115" s="484"/>
      <c r="B115" s="917"/>
      <c r="C115" s="926"/>
      <c r="D115" s="922"/>
      <c r="E115" s="922"/>
      <c r="F115" s="924"/>
      <c r="G115" s="92"/>
      <c r="H115" s="922"/>
      <c r="I115" s="922"/>
      <c r="J115" s="915"/>
      <c r="K115" s="915"/>
      <c r="L115" s="915"/>
      <c r="M115" s="915"/>
      <c r="N115" s="915"/>
      <c r="O115" s="915"/>
      <c r="P115" s="915"/>
      <c r="Q115" s="484"/>
      <c r="U115"/>
      <c r="V115"/>
      <c r="W115"/>
      <c r="X115"/>
      <c r="Y115"/>
      <c r="Z115"/>
      <c r="AA115"/>
      <c r="AB115"/>
      <c r="AC115"/>
    </row>
    <row r="116" spans="1:29" s="95" customFormat="1" ht="15.75" hidden="1" customHeight="1" outlineLevel="1">
      <c r="A116" s="484"/>
      <c r="B116" s="916">
        <v>35</v>
      </c>
      <c r="C116" s="925"/>
      <c r="D116" s="921"/>
      <c r="E116" s="921" t="s">
        <v>19</v>
      </c>
      <c r="F116" s="923" t="str">
        <f>VLOOKUP(E116,$S$14:$T$18,2,0)</f>
        <v>-</v>
      </c>
      <c r="G116" s="84"/>
      <c r="H116" s="921"/>
      <c r="I116" s="921"/>
      <c r="J116" s="913">
        <f t="shared" ref="J116" si="34">SUM(K116:O118)</f>
        <v>0</v>
      </c>
      <c r="K116" s="913"/>
      <c r="L116" s="913"/>
      <c r="M116" s="913"/>
      <c r="N116" s="913"/>
      <c r="O116" s="913"/>
      <c r="P116" s="913"/>
      <c r="Q116" s="484"/>
      <c r="U116"/>
      <c r="V116"/>
      <c r="W116"/>
      <c r="X116"/>
      <c r="Y116"/>
      <c r="Z116"/>
      <c r="AA116"/>
      <c r="AB116"/>
      <c r="AC116"/>
    </row>
    <row r="117" spans="1:29" s="95" customFormat="1" ht="15.75" hidden="1" customHeight="1" outlineLevel="1">
      <c r="A117" s="484"/>
      <c r="B117" s="916"/>
      <c r="C117" s="925"/>
      <c r="D117" s="921"/>
      <c r="E117" s="921"/>
      <c r="F117" s="923"/>
      <c r="G117" s="87"/>
      <c r="H117" s="921"/>
      <c r="I117" s="921"/>
      <c r="J117" s="914"/>
      <c r="K117" s="914"/>
      <c r="L117" s="914"/>
      <c r="M117" s="914"/>
      <c r="N117" s="914"/>
      <c r="O117" s="914"/>
      <c r="P117" s="914"/>
      <c r="Q117" s="484"/>
      <c r="U117"/>
      <c r="V117"/>
      <c r="W117"/>
      <c r="X117"/>
      <c r="Y117"/>
      <c r="Z117"/>
      <c r="AA117"/>
      <c r="AB117"/>
      <c r="AC117"/>
    </row>
    <row r="118" spans="1:29" s="95" customFormat="1" ht="15.75" hidden="1" customHeight="1" outlineLevel="1">
      <c r="A118" s="484"/>
      <c r="B118" s="917"/>
      <c r="C118" s="926"/>
      <c r="D118" s="922"/>
      <c r="E118" s="922"/>
      <c r="F118" s="924"/>
      <c r="G118" s="92"/>
      <c r="H118" s="922"/>
      <c r="I118" s="922"/>
      <c r="J118" s="915"/>
      <c r="K118" s="915"/>
      <c r="L118" s="915"/>
      <c r="M118" s="915"/>
      <c r="N118" s="915"/>
      <c r="O118" s="915"/>
      <c r="P118" s="915"/>
      <c r="Q118" s="484"/>
      <c r="U118"/>
      <c r="V118"/>
      <c r="W118"/>
      <c r="X118"/>
      <c r="Y118"/>
      <c r="Z118"/>
      <c r="AA118"/>
      <c r="AB118"/>
      <c r="AC118"/>
    </row>
    <row r="119" spans="1:29" s="95" customFormat="1" ht="15.75" hidden="1" customHeight="1" outlineLevel="1">
      <c r="A119" s="484"/>
      <c r="B119" s="916">
        <v>36</v>
      </c>
      <c r="C119" s="925"/>
      <c r="D119" s="921"/>
      <c r="E119" s="921" t="s">
        <v>19</v>
      </c>
      <c r="F119" s="923" t="str">
        <f>VLOOKUP(E119,$S$14:$T$18,2,0)</f>
        <v>-</v>
      </c>
      <c r="G119" s="84"/>
      <c r="H119" s="921"/>
      <c r="I119" s="921"/>
      <c r="J119" s="913">
        <f t="shared" ref="J119" si="35">SUM(K119:O121)</f>
        <v>0</v>
      </c>
      <c r="K119" s="913"/>
      <c r="L119" s="913"/>
      <c r="M119" s="913"/>
      <c r="N119" s="913"/>
      <c r="O119" s="913"/>
      <c r="P119" s="913"/>
      <c r="Q119" s="484"/>
      <c r="U119"/>
      <c r="V119"/>
      <c r="W119"/>
      <c r="X119"/>
      <c r="Y119"/>
      <c r="Z119"/>
      <c r="AA119"/>
      <c r="AB119"/>
      <c r="AC119"/>
    </row>
    <row r="120" spans="1:29" s="95" customFormat="1" ht="15.75" hidden="1" customHeight="1" outlineLevel="1">
      <c r="A120" s="484"/>
      <c r="B120" s="916"/>
      <c r="C120" s="925"/>
      <c r="D120" s="921"/>
      <c r="E120" s="921"/>
      <c r="F120" s="923"/>
      <c r="G120" s="87"/>
      <c r="H120" s="921"/>
      <c r="I120" s="921"/>
      <c r="J120" s="914"/>
      <c r="K120" s="914"/>
      <c r="L120" s="914"/>
      <c r="M120" s="914"/>
      <c r="N120" s="914"/>
      <c r="O120" s="914"/>
      <c r="P120" s="914"/>
      <c r="Q120" s="484"/>
      <c r="U120"/>
      <c r="V120"/>
      <c r="W120"/>
      <c r="X120"/>
      <c r="Y120"/>
      <c r="Z120"/>
      <c r="AA120"/>
      <c r="AB120"/>
      <c r="AC120"/>
    </row>
    <row r="121" spans="1:29" s="95" customFormat="1" ht="15.75" hidden="1" customHeight="1" outlineLevel="1">
      <c r="A121" s="484"/>
      <c r="B121" s="917"/>
      <c r="C121" s="926"/>
      <c r="D121" s="922"/>
      <c r="E121" s="922"/>
      <c r="F121" s="924"/>
      <c r="G121" s="92"/>
      <c r="H121" s="922"/>
      <c r="I121" s="922"/>
      <c r="J121" s="915"/>
      <c r="K121" s="915"/>
      <c r="L121" s="915"/>
      <c r="M121" s="915"/>
      <c r="N121" s="915"/>
      <c r="O121" s="915"/>
      <c r="P121" s="915"/>
      <c r="Q121" s="484"/>
      <c r="U121"/>
      <c r="V121"/>
      <c r="W121"/>
      <c r="X121"/>
      <c r="Y121"/>
      <c r="Z121"/>
      <c r="AA121"/>
      <c r="AB121"/>
      <c r="AC121"/>
    </row>
    <row r="122" spans="1:29" s="95" customFormat="1" ht="15.75" hidden="1" customHeight="1" outlineLevel="1">
      <c r="A122" s="484"/>
      <c r="B122" s="916">
        <v>37</v>
      </c>
      <c r="C122" s="925"/>
      <c r="D122" s="921"/>
      <c r="E122" s="921" t="s">
        <v>19</v>
      </c>
      <c r="F122" s="923" t="str">
        <f>VLOOKUP(E122,$S$14:$T$18,2,0)</f>
        <v>-</v>
      </c>
      <c r="G122" s="84"/>
      <c r="H122" s="921"/>
      <c r="I122" s="921"/>
      <c r="J122" s="913">
        <f t="shared" ref="J122" si="36">SUM(K122:O124)</f>
        <v>0</v>
      </c>
      <c r="K122" s="913"/>
      <c r="L122" s="913"/>
      <c r="M122" s="913"/>
      <c r="N122" s="913"/>
      <c r="O122" s="913"/>
      <c r="P122" s="913"/>
      <c r="Q122" s="484"/>
      <c r="U122"/>
      <c r="V122"/>
      <c r="W122"/>
      <c r="X122"/>
      <c r="Y122"/>
      <c r="Z122"/>
      <c r="AA122"/>
      <c r="AB122"/>
      <c r="AC122"/>
    </row>
    <row r="123" spans="1:29" s="95" customFormat="1" ht="15.75" hidden="1" customHeight="1" outlineLevel="1">
      <c r="A123" s="484"/>
      <c r="B123" s="916"/>
      <c r="C123" s="925"/>
      <c r="D123" s="921"/>
      <c r="E123" s="921"/>
      <c r="F123" s="923"/>
      <c r="G123" s="87"/>
      <c r="H123" s="921"/>
      <c r="I123" s="921"/>
      <c r="J123" s="914"/>
      <c r="K123" s="914"/>
      <c r="L123" s="914"/>
      <c r="M123" s="914"/>
      <c r="N123" s="914"/>
      <c r="O123" s="914"/>
      <c r="P123" s="914"/>
      <c r="Q123" s="484"/>
      <c r="U123"/>
      <c r="V123"/>
      <c r="W123"/>
      <c r="X123"/>
      <c r="Y123"/>
      <c r="Z123"/>
      <c r="AA123"/>
      <c r="AB123"/>
      <c r="AC123"/>
    </row>
    <row r="124" spans="1:29" s="95" customFormat="1" ht="15.75" hidden="1" customHeight="1" outlineLevel="1">
      <c r="A124" s="484"/>
      <c r="B124" s="917"/>
      <c r="C124" s="926"/>
      <c r="D124" s="922"/>
      <c r="E124" s="922"/>
      <c r="F124" s="924"/>
      <c r="G124" s="92"/>
      <c r="H124" s="922"/>
      <c r="I124" s="922"/>
      <c r="J124" s="915"/>
      <c r="K124" s="915"/>
      <c r="L124" s="915"/>
      <c r="M124" s="915"/>
      <c r="N124" s="915"/>
      <c r="O124" s="915"/>
      <c r="P124" s="915"/>
      <c r="Q124" s="484"/>
      <c r="U124"/>
      <c r="V124"/>
      <c r="W124"/>
      <c r="X124"/>
      <c r="Y124"/>
      <c r="Z124"/>
      <c r="AA124"/>
      <c r="AB124"/>
      <c r="AC124"/>
    </row>
    <row r="125" spans="1:29" s="95" customFormat="1" ht="15.75" hidden="1" customHeight="1" outlineLevel="1">
      <c r="A125" s="484"/>
      <c r="B125" s="916">
        <v>38</v>
      </c>
      <c r="C125" s="925"/>
      <c r="D125" s="921"/>
      <c r="E125" s="921" t="s">
        <v>19</v>
      </c>
      <c r="F125" s="923" t="str">
        <f>VLOOKUP(E125,$S$14:$T$18,2,0)</f>
        <v>-</v>
      </c>
      <c r="G125" s="84"/>
      <c r="H125" s="921"/>
      <c r="I125" s="921"/>
      <c r="J125" s="913">
        <f t="shared" ref="J125" si="37">SUM(K125:O127)</f>
        <v>0</v>
      </c>
      <c r="K125" s="913"/>
      <c r="L125" s="913"/>
      <c r="M125" s="913"/>
      <c r="N125" s="913"/>
      <c r="O125" s="913"/>
      <c r="P125" s="913"/>
      <c r="Q125" s="484"/>
      <c r="U125"/>
      <c r="V125"/>
      <c r="W125"/>
      <c r="X125"/>
      <c r="Y125"/>
      <c r="Z125"/>
      <c r="AA125"/>
      <c r="AB125"/>
      <c r="AC125"/>
    </row>
    <row r="126" spans="1:29" s="95" customFormat="1" ht="15.75" hidden="1" customHeight="1" outlineLevel="1">
      <c r="A126" s="484"/>
      <c r="B126" s="916"/>
      <c r="C126" s="925"/>
      <c r="D126" s="921"/>
      <c r="E126" s="921"/>
      <c r="F126" s="923"/>
      <c r="G126" s="87"/>
      <c r="H126" s="921"/>
      <c r="I126" s="921"/>
      <c r="J126" s="914"/>
      <c r="K126" s="914"/>
      <c r="L126" s="914"/>
      <c r="M126" s="914"/>
      <c r="N126" s="914"/>
      <c r="O126" s="914"/>
      <c r="P126" s="914"/>
      <c r="Q126" s="484"/>
      <c r="U126"/>
      <c r="V126"/>
      <c r="W126"/>
      <c r="X126"/>
      <c r="Y126"/>
      <c r="Z126"/>
      <c r="AA126"/>
      <c r="AB126"/>
      <c r="AC126"/>
    </row>
    <row r="127" spans="1:29" s="95" customFormat="1" ht="15.75" hidden="1" customHeight="1" outlineLevel="1">
      <c r="A127" s="484"/>
      <c r="B127" s="917"/>
      <c r="C127" s="926"/>
      <c r="D127" s="922"/>
      <c r="E127" s="922"/>
      <c r="F127" s="924"/>
      <c r="G127" s="92"/>
      <c r="H127" s="922"/>
      <c r="I127" s="922"/>
      <c r="J127" s="915"/>
      <c r="K127" s="915"/>
      <c r="L127" s="915"/>
      <c r="M127" s="915"/>
      <c r="N127" s="915"/>
      <c r="O127" s="915"/>
      <c r="P127" s="915"/>
      <c r="Q127" s="484"/>
      <c r="U127"/>
      <c r="V127"/>
      <c r="W127"/>
      <c r="X127"/>
      <c r="Y127"/>
      <c r="Z127"/>
      <c r="AA127"/>
      <c r="AB127"/>
      <c r="AC127"/>
    </row>
    <row r="128" spans="1:29" s="95" customFormat="1" ht="15.75" hidden="1" customHeight="1" outlineLevel="1">
      <c r="A128" s="484"/>
      <c r="B128" s="916">
        <v>39</v>
      </c>
      <c r="C128" s="925"/>
      <c r="D128" s="921"/>
      <c r="E128" s="921" t="s">
        <v>19</v>
      </c>
      <c r="F128" s="923" t="str">
        <f>VLOOKUP(E128,$S$14:$T$18,2,0)</f>
        <v>-</v>
      </c>
      <c r="G128" s="84"/>
      <c r="H128" s="921"/>
      <c r="I128" s="921"/>
      <c r="J128" s="913">
        <f t="shared" ref="J128" si="38">SUM(K128:O130)</f>
        <v>0</v>
      </c>
      <c r="K128" s="913"/>
      <c r="L128" s="913"/>
      <c r="M128" s="913"/>
      <c r="N128" s="913"/>
      <c r="O128" s="913"/>
      <c r="P128" s="913"/>
      <c r="Q128" s="484"/>
      <c r="U128"/>
      <c r="V128"/>
      <c r="W128"/>
      <c r="X128"/>
      <c r="Y128"/>
      <c r="Z128"/>
      <c r="AA128"/>
      <c r="AB128"/>
      <c r="AC128"/>
    </row>
    <row r="129" spans="1:29" s="95" customFormat="1" ht="15.75" hidden="1" customHeight="1" outlineLevel="1">
      <c r="A129" s="484"/>
      <c r="B129" s="916"/>
      <c r="C129" s="925"/>
      <c r="D129" s="921"/>
      <c r="E129" s="921"/>
      <c r="F129" s="923"/>
      <c r="G129" s="87"/>
      <c r="H129" s="921"/>
      <c r="I129" s="921"/>
      <c r="J129" s="914"/>
      <c r="K129" s="914"/>
      <c r="L129" s="914"/>
      <c r="M129" s="914"/>
      <c r="N129" s="914"/>
      <c r="O129" s="914"/>
      <c r="P129" s="914"/>
      <c r="Q129" s="484"/>
      <c r="U129"/>
      <c r="V129"/>
      <c r="W129"/>
      <c r="X129"/>
      <c r="Y129"/>
      <c r="Z129"/>
      <c r="AA129"/>
      <c r="AB129"/>
      <c r="AC129"/>
    </row>
    <row r="130" spans="1:29" s="95" customFormat="1" ht="15.75" hidden="1" customHeight="1" outlineLevel="1">
      <c r="A130" s="484"/>
      <c r="B130" s="917"/>
      <c r="C130" s="926"/>
      <c r="D130" s="922"/>
      <c r="E130" s="922"/>
      <c r="F130" s="924"/>
      <c r="G130" s="92"/>
      <c r="H130" s="922"/>
      <c r="I130" s="922"/>
      <c r="J130" s="915"/>
      <c r="K130" s="915"/>
      <c r="L130" s="915"/>
      <c r="M130" s="915"/>
      <c r="N130" s="915"/>
      <c r="O130" s="915"/>
      <c r="P130" s="915"/>
      <c r="Q130" s="484"/>
      <c r="U130"/>
      <c r="V130"/>
      <c r="W130"/>
      <c r="X130"/>
      <c r="Y130"/>
      <c r="Z130"/>
      <c r="AA130"/>
      <c r="AB130"/>
      <c r="AC130"/>
    </row>
    <row r="131" spans="1:29" s="95" customFormat="1" ht="15.75" hidden="1" customHeight="1" outlineLevel="1">
      <c r="A131" s="484"/>
      <c r="B131" s="916">
        <v>40</v>
      </c>
      <c r="C131" s="925"/>
      <c r="D131" s="921"/>
      <c r="E131" s="921" t="s">
        <v>19</v>
      </c>
      <c r="F131" s="923" t="str">
        <f>VLOOKUP(E131,$S$14:$T$18,2,0)</f>
        <v>-</v>
      </c>
      <c r="G131" s="84"/>
      <c r="H131" s="921"/>
      <c r="I131" s="921"/>
      <c r="J131" s="913">
        <f t="shared" ref="J131" si="39">SUM(K131:O133)</f>
        <v>0</v>
      </c>
      <c r="K131" s="913"/>
      <c r="L131" s="913"/>
      <c r="M131" s="913"/>
      <c r="N131" s="913"/>
      <c r="O131" s="913"/>
      <c r="P131" s="913"/>
      <c r="Q131" s="484"/>
      <c r="U131"/>
      <c r="V131"/>
      <c r="W131"/>
      <c r="X131"/>
      <c r="Y131"/>
      <c r="Z131"/>
      <c r="AA131"/>
      <c r="AB131"/>
      <c r="AC131"/>
    </row>
    <row r="132" spans="1:29" s="95" customFormat="1" ht="15.75" hidden="1" customHeight="1" outlineLevel="1">
      <c r="A132" s="484"/>
      <c r="B132" s="916"/>
      <c r="C132" s="925"/>
      <c r="D132" s="921"/>
      <c r="E132" s="921"/>
      <c r="F132" s="923"/>
      <c r="G132" s="87"/>
      <c r="H132" s="921"/>
      <c r="I132" s="921"/>
      <c r="J132" s="914"/>
      <c r="K132" s="914"/>
      <c r="L132" s="914"/>
      <c r="M132" s="914"/>
      <c r="N132" s="914"/>
      <c r="O132" s="914"/>
      <c r="P132" s="914"/>
      <c r="Q132" s="484"/>
      <c r="U132"/>
      <c r="V132"/>
      <c r="W132"/>
      <c r="X132"/>
      <c r="Y132"/>
      <c r="Z132"/>
      <c r="AA132"/>
      <c r="AB132"/>
      <c r="AC132"/>
    </row>
    <row r="133" spans="1:29" s="95" customFormat="1" ht="15.75" hidden="1" customHeight="1" outlineLevel="1">
      <c r="A133" s="484"/>
      <c r="B133" s="917"/>
      <c r="C133" s="926"/>
      <c r="D133" s="922"/>
      <c r="E133" s="922"/>
      <c r="F133" s="924"/>
      <c r="G133" s="92"/>
      <c r="H133" s="922"/>
      <c r="I133" s="922"/>
      <c r="J133" s="915"/>
      <c r="K133" s="915"/>
      <c r="L133" s="915"/>
      <c r="M133" s="915"/>
      <c r="N133" s="915"/>
      <c r="O133" s="915"/>
      <c r="P133" s="915"/>
      <c r="Q133" s="484"/>
      <c r="U133"/>
      <c r="V133"/>
      <c r="W133"/>
      <c r="X133"/>
      <c r="Y133"/>
      <c r="Z133"/>
      <c r="AA133"/>
      <c r="AB133"/>
      <c r="AC133"/>
    </row>
    <row r="134" spans="1:29" s="95" customFormat="1" ht="15.75" hidden="1" customHeight="1" outlineLevel="1">
      <c r="A134" s="484"/>
      <c r="B134" s="916">
        <v>41</v>
      </c>
      <c r="C134" s="925"/>
      <c r="D134" s="921"/>
      <c r="E134" s="921" t="s">
        <v>19</v>
      </c>
      <c r="F134" s="923" t="str">
        <f>VLOOKUP(E134,$S$14:$T$18,2,0)</f>
        <v>-</v>
      </c>
      <c r="G134" s="84"/>
      <c r="H134" s="921"/>
      <c r="I134" s="921"/>
      <c r="J134" s="913">
        <f t="shared" ref="J134" si="40">SUM(K134:O136)</f>
        <v>0</v>
      </c>
      <c r="K134" s="913"/>
      <c r="L134" s="913"/>
      <c r="M134" s="913"/>
      <c r="N134" s="913"/>
      <c r="O134" s="913"/>
      <c r="P134" s="913"/>
      <c r="Q134" s="484"/>
      <c r="U134"/>
      <c r="V134"/>
      <c r="W134"/>
      <c r="X134"/>
      <c r="Y134"/>
      <c r="Z134"/>
      <c r="AA134"/>
      <c r="AB134"/>
      <c r="AC134"/>
    </row>
    <row r="135" spans="1:29" s="95" customFormat="1" ht="15.75" hidden="1" customHeight="1" outlineLevel="1">
      <c r="A135" s="484"/>
      <c r="B135" s="916"/>
      <c r="C135" s="925"/>
      <c r="D135" s="921"/>
      <c r="E135" s="921"/>
      <c r="F135" s="923"/>
      <c r="G135" s="87"/>
      <c r="H135" s="921"/>
      <c r="I135" s="921"/>
      <c r="J135" s="914"/>
      <c r="K135" s="914"/>
      <c r="L135" s="914"/>
      <c r="M135" s="914"/>
      <c r="N135" s="914"/>
      <c r="O135" s="914"/>
      <c r="P135" s="914"/>
      <c r="Q135" s="484"/>
      <c r="U135"/>
      <c r="V135"/>
      <c r="W135"/>
      <c r="X135"/>
      <c r="Y135"/>
      <c r="Z135"/>
      <c r="AA135"/>
      <c r="AB135"/>
      <c r="AC135"/>
    </row>
    <row r="136" spans="1:29" s="95" customFormat="1" ht="15.75" hidden="1" customHeight="1" outlineLevel="1">
      <c r="A136" s="484"/>
      <c r="B136" s="917"/>
      <c r="C136" s="926"/>
      <c r="D136" s="922"/>
      <c r="E136" s="922"/>
      <c r="F136" s="924"/>
      <c r="G136" s="92"/>
      <c r="H136" s="922"/>
      <c r="I136" s="922"/>
      <c r="J136" s="915"/>
      <c r="K136" s="915"/>
      <c r="L136" s="915"/>
      <c r="M136" s="915"/>
      <c r="N136" s="915"/>
      <c r="O136" s="915"/>
      <c r="P136" s="915"/>
      <c r="Q136" s="484"/>
      <c r="U136"/>
      <c r="V136"/>
      <c r="W136"/>
      <c r="X136"/>
      <c r="Y136"/>
      <c r="Z136"/>
      <c r="AA136"/>
      <c r="AB136"/>
      <c r="AC136"/>
    </row>
    <row r="137" spans="1:29" s="95" customFormat="1" ht="15.75" hidden="1" customHeight="1" outlineLevel="1">
      <c r="A137" s="484"/>
      <c r="B137" s="916">
        <v>42</v>
      </c>
      <c r="C137" s="925"/>
      <c r="D137" s="921"/>
      <c r="E137" s="921" t="s">
        <v>19</v>
      </c>
      <c r="F137" s="923" t="str">
        <f>VLOOKUP(E137,$S$14:$T$18,2,0)</f>
        <v>-</v>
      </c>
      <c r="G137" s="84"/>
      <c r="H137" s="921"/>
      <c r="I137" s="921"/>
      <c r="J137" s="913">
        <f t="shared" ref="J137" si="41">SUM(K137:O139)</f>
        <v>0</v>
      </c>
      <c r="K137" s="913"/>
      <c r="L137" s="913"/>
      <c r="M137" s="913"/>
      <c r="N137" s="913"/>
      <c r="O137" s="913"/>
      <c r="P137" s="913"/>
      <c r="Q137" s="484"/>
      <c r="U137"/>
      <c r="V137"/>
      <c r="W137"/>
      <c r="X137"/>
      <c r="Y137"/>
      <c r="Z137"/>
      <c r="AA137"/>
      <c r="AB137"/>
      <c r="AC137"/>
    </row>
    <row r="138" spans="1:29" s="95" customFormat="1" ht="15.75" hidden="1" customHeight="1" outlineLevel="1">
      <c r="A138" s="484"/>
      <c r="B138" s="916"/>
      <c r="C138" s="925"/>
      <c r="D138" s="921"/>
      <c r="E138" s="921"/>
      <c r="F138" s="923"/>
      <c r="G138" s="87"/>
      <c r="H138" s="921"/>
      <c r="I138" s="921"/>
      <c r="J138" s="914"/>
      <c r="K138" s="914"/>
      <c r="L138" s="914"/>
      <c r="M138" s="914"/>
      <c r="N138" s="914"/>
      <c r="O138" s="914"/>
      <c r="P138" s="914"/>
      <c r="Q138" s="484"/>
      <c r="U138"/>
      <c r="V138"/>
      <c r="W138"/>
      <c r="X138"/>
      <c r="Y138"/>
      <c r="Z138"/>
      <c r="AA138"/>
      <c r="AB138"/>
      <c r="AC138"/>
    </row>
    <row r="139" spans="1:29" s="95" customFormat="1" ht="15.75" hidden="1" customHeight="1" outlineLevel="1">
      <c r="A139" s="484"/>
      <c r="B139" s="917"/>
      <c r="C139" s="926"/>
      <c r="D139" s="922"/>
      <c r="E139" s="922"/>
      <c r="F139" s="924"/>
      <c r="G139" s="92"/>
      <c r="H139" s="922"/>
      <c r="I139" s="922"/>
      <c r="J139" s="915"/>
      <c r="K139" s="915"/>
      <c r="L139" s="915"/>
      <c r="M139" s="915"/>
      <c r="N139" s="915"/>
      <c r="O139" s="915"/>
      <c r="P139" s="915"/>
      <c r="Q139" s="484"/>
      <c r="U139"/>
      <c r="V139"/>
      <c r="W139"/>
      <c r="X139"/>
      <c r="Y139"/>
      <c r="Z139"/>
      <c r="AA139"/>
      <c r="AB139"/>
      <c r="AC139"/>
    </row>
    <row r="140" spans="1:29" s="95" customFormat="1" ht="15.75" hidden="1" customHeight="1" outlineLevel="1">
      <c r="A140" s="484"/>
      <c r="B140" s="916">
        <v>43</v>
      </c>
      <c r="C140" s="925"/>
      <c r="D140" s="921"/>
      <c r="E140" s="921" t="s">
        <v>19</v>
      </c>
      <c r="F140" s="923" t="str">
        <f>VLOOKUP(E140,$S$14:$T$18,2,0)</f>
        <v>-</v>
      </c>
      <c r="G140" s="84"/>
      <c r="H140" s="921"/>
      <c r="I140" s="921"/>
      <c r="J140" s="913">
        <f t="shared" ref="J140" si="42">SUM(K140:O142)</f>
        <v>0</v>
      </c>
      <c r="K140" s="913"/>
      <c r="L140" s="913"/>
      <c r="M140" s="913"/>
      <c r="N140" s="913"/>
      <c r="O140" s="913"/>
      <c r="P140" s="913"/>
      <c r="Q140" s="484"/>
      <c r="U140"/>
      <c r="V140"/>
      <c r="W140"/>
      <c r="X140"/>
      <c r="Y140"/>
      <c r="Z140"/>
      <c r="AA140"/>
      <c r="AB140"/>
      <c r="AC140"/>
    </row>
    <row r="141" spans="1:29" s="95" customFormat="1" ht="15.75" hidden="1" customHeight="1" outlineLevel="1">
      <c r="A141" s="484"/>
      <c r="B141" s="916"/>
      <c r="C141" s="925"/>
      <c r="D141" s="921"/>
      <c r="E141" s="921"/>
      <c r="F141" s="923"/>
      <c r="G141" s="87"/>
      <c r="H141" s="921"/>
      <c r="I141" s="921"/>
      <c r="J141" s="914"/>
      <c r="K141" s="914"/>
      <c r="L141" s="914"/>
      <c r="M141" s="914"/>
      <c r="N141" s="914"/>
      <c r="O141" s="914"/>
      <c r="P141" s="914"/>
      <c r="Q141" s="484"/>
      <c r="U141"/>
      <c r="V141"/>
      <c r="W141"/>
      <c r="X141"/>
      <c r="Y141"/>
      <c r="Z141"/>
      <c r="AA141"/>
      <c r="AB141"/>
      <c r="AC141"/>
    </row>
    <row r="142" spans="1:29" s="95" customFormat="1" ht="15.75" hidden="1" customHeight="1" outlineLevel="1">
      <c r="A142" s="484"/>
      <c r="B142" s="917"/>
      <c r="C142" s="926"/>
      <c r="D142" s="922"/>
      <c r="E142" s="922"/>
      <c r="F142" s="924"/>
      <c r="G142" s="92"/>
      <c r="H142" s="922"/>
      <c r="I142" s="922"/>
      <c r="J142" s="915"/>
      <c r="K142" s="915"/>
      <c r="L142" s="915"/>
      <c r="M142" s="915"/>
      <c r="N142" s="915"/>
      <c r="O142" s="915"/>
      <c r="P142" s="915"/>
      <c r="Q142" s="484"/>
      <c r="U142"/>
      <c r="V142"/>
      <c r="W142"/>
      <c r="X142"/>
      <c r="Y142"/>
      <c r="Z142"/>
      <c r="AA142"/>
      <c r="AB142"/>
      <c r="AC142"/>
    </row>
    <row r="143" spans="1:29" s="95" customFormat="1" ht="15.75" hidden="1" customHeight="1" outlineLevel="1">
      <c r="A143" s="484"/>
      <c r="B143" s="916">
        <v>44</v>
      </c>
      <c r="C143" s="925"/>
      <c r="D143" s="921"/>
      <c r="E143" s="921" t="s">
        <v>19</v>
      </c>
      <c r="F143" s="923" t="str">
        <f>VLOOKUP(E143,$S$14:$T$18,2,0)</f>
        <v>-</v>
      </c>
      <c r="G143" s="84"/>
      <c r="H143" s="82"/>
      <c r="I143" s="921"/>
      <c r="J143" s="913">
        <f t="shared" ref="J143" si="43">SUM(K143:O145)</f>
        <v>0</v>
      </c>
      <c r="K143" s="913"/>
      <c r="L143" s="913"/>
      <c r="M143" s="913"/>
      <c r="N143" s="913"/>
      <c r="O143" s="913"/>
      <c r="P143" s="913"/>
      <c r="Q143" s="484"/>
      <c r="U143"/>
      <c r="V143"/>
      <c r="W143"/>
      <c r="X143"/>
      <c r="Y143"/>
      <c r="Z143"/>
      <c r="AA143"/>
      <c r="AB143"/>
      <c r="AC143"/>
    </row>
    <row r="144" spans="1:29" s="95" customFormat="1" ht="15.75" hidden="1" customHeight="1" outlineLevel="1">
      <c r="A144" s="484"/>
      <c r="B144" s="916"/>
      <c r="C144" s="925"/>
      <c r="D144" s="921"/>
      <c r="E144" s="921"/>
      <c r="F144" s="923"/>
      <c r="G144" s="87"/>
      <c r="H144" s="82"/>
      <c r="I144" s="921"/>
      <c r="J144" s="914"/>
      <c r="K144" s="914"/>
      <c r="L144" s="914"/>
      <c r="M144" s="914"/>
      <c r="N144" s="914"/>
      <c r="O144" s="914"/>
      <c r="P144" s="914"/>
      <c r="Q144" s="484"/>
      <c r="U144"/>
      <c r="V144"/>
      <c r="W144"/>
      <c r="X144"/>
      <c r="Y144"/>
      <c r="Z144"/>
      <c r="AA144"/>
      <c r="AB144"/>
      <c r="AC144"/>
    </row>
    <row r="145" spans="1:29" s="95" customFormat="1" ht="15.75" hidden="1" customHeight="1" outlineLevel="1">
      <c r="A145" s="484"/>
      <c r="B145" s="917"/>
      <c r="C145" s="926"/>
      <c r="D145" s="922"/>
      <c r="E145" s="922"/>
      <c r="F145" s="924"/>
      <c r="G145" s="92"/>
      <c r="H145" s="90"/>
      <c r="I145" s="922"/>
      <c r="J145" s="915"/>
      <c r="K145" s="915"/>
      <c r="L145" s="915"/>
      <c r="M145" s="915"/>
      <c r="N145" s="915"/>
      <c r="O145" s="915"/>
      <c r="P145" s="915"/>
      <c r="Q145" s="484"/>
      <c r="U145"/>
      <c r="V145"/>
      <c r="W145"/>
      <c r="X145"/>
      <c r="Y145"/>
      <c r="Z145"/>
      <c r="AA145"/>
      <c r="AB145"/>
      <c r="AC145"/>
    </row>
    <row r="146" spans="1:29" s="95" customFormat="1" ht="15.75" hidden="1" customHeight="1" outlineLevel="1">
      <c r="A146" s="484"/>
      <c r="B146" s="916">
        <v>45</v>
      </c>
      <c r="C146" s="925"/>
      <c r="D146" s="921"/>
      <c r="E146" s="921" t="s">
        <v>19</v>
      </c>
      <c r="F146" s="923" t="str">
        <f>VLOOKUP(E146,$S$14:$T$18,2,0)</f>
        <v>-</v>
      </c>
      <c r="G146" s="84"/>
      <c r="H146" s="82"/>
      <c r="I146" s="921"/>
      <c r="J146" s="913">
        <f t="shared" ref="J146" si="44">SUM(K146:O148)</f>
        <v>0</v>
      </c>
      <c r="K146" s="913"/>
      <c r="L146" s="913"/>
      <c r="M146" s="913"/>
      <c r="N146" s="913"/>
      <c r="O146" s="913"/>
      <c r="P146" s="913"/>
      <c r="Q146" s="484"/>
      <c r="U146"/>
      <c r="V146"/>
      <c r="W146"/>
      <c r="X146"/>
      <c r="Y146"/>
      <c r="Z146"/>
      <c r="AA146"/>
      <c r="AB146"/>
      <c r="AC146"/>
    </row>
    <row r="147" spans="1:29" s="95" customFormat="1" ht="15.75" hidden="1" customHeight="1" outlineLevel="1">
      <c r="A147" s="484"/>
      <c r="B147" s="916"/>
      <c r="C147" s="925"/>
      <c r="D147" s="921"/>
      <c r="E147" s="921"/>
      <c r="F147" s="923"/>
      <c r="G147" s="87"/>
      <c r="H147" s="82"/>
      <c r="I147" s="921"/>
      <c r="J147" s="914"/>
      <c r="K147" s="914"/>
      <c r="L147" s="914"/>
      <c r="M147" s="914"/>
      <c r="N147" s="914"/>
      <c r="O147" s="914"/>
      <c r="P147" s="914"/>
      <c r="Q147" s="484"/>
      <c r="U147"/>
      <c r="V147"/>
      <c r="W147"/>
      <c r="X147"/>
      <c r="Y147"/>
      <c r="Z147"/>
      <c r="AA147"/>
      <c r="AB147"/>
      <c r="AC147"/>
    </row>
    <row r="148" spans="1:29" s="95" customFormat="1" ht="15.75" hidden="1" customHeight="1" outlineLevel="1">
      <c r="A148" s="484"/>
      <c r="B148" s="917"/>
      <c r="C148" s="926"/>
      <c r="D148" s="922"/>
      <c r="E148" s="922"/>
      <c r="F148" s="924"/>
      <c r="G148" s="92"/>
      <c r="H148" s="90"/>
      <c r="I148" s="922"/>
      <c r="J148" s="915"/>
      <c r="K148" s="915"/>
      <c r="L148" s="915"/>
      <c r="M148" s="915"/>
      <c r="N148" s="915"/>
      <c r="O148" s="915"/>
      <c r="P148" s="915"/>
      <c r="Q148" s="484"/>
      <c r="U148"/>
      <c r="V148"/>
      <c r="W148"/>
      <c r="X148"/>
      <c r="Y148"/>
      <c r="Z148"/>
      <c r="AA148"/>
      <c r="AB148"/>
      <c r="AC148"/>
    </row>
    <row r="149" spans="1:29" s="95" customFormat="1" ht="15.75" hidden="1" customHeight="1" outlineLevel="1">
      <c r="A149" s="484"/>
      <c r="B149" s="916">
        <v>46</v>
      </c>
      <c r="C149" s="925"/>
      <c r="D149" s="921"/>
      <c r="E149" s="921" t="s">
        <v>19</v>
      </c>
      <c r="F149" s="923" t="str">
        <f>VLOOKUP(E149,$S$14:$T$18,2,0)</f>
        <v>-</v>
      </c>
      <c r="G149" s="84"/>
      <c r="H149" s="82"/>
      <c r="I149" s="921"/>
      <c r="J149" s="913">
        <f t="shared" ref="J149" si="45">SUM(K149:O151)</f>
        <v>0</v>
      </c>
      <c r="K149" s="913"/>
      <c r="L149" s="913"/>
      <c r="M149" s="913"/>
      <c r="N149" s="913"/>
      <c r="O149" s="913"/>
      <c r="P149" s="913"/>
      <c r="Q149" s="484"/>
      <c r="U149"/>
      <c r="V149"/>
      <c r="W149"/>
      <c r="X149"/>
      <c r="Y149"/>
      <c r="Z149"/>
      <c r="AA149"/>
      <c r="AB149"/>
      <c r="AC149"/>
    </row>
    <row r="150" spans="1:29" s="95" customFormat="1" ht="15.75" hidden="1" customHeight="1" outlineLevel="1">
      <c r="A150" s="484"/>
      <c r="B150" s="916"/>
      <c r="C150" s="925"/>
      <c r="D150" s="921"/>
      <c r="E150" s="921"/>
      <c r="F150" s="923"/>
      <c r="G150" s="87"/>
      <c r="H150" s="82"/>
      <c r="I150" s="921"/>
      <c r="J150" s="914"/>
      <c r="K150" s="914"/>
      <c r="L150" s="914"/>
      <c r="M150" s="914"/>
      <c r="N150" s="914"/>
      <c r="O150" s="914"/>
      <c r="P150" s="914"/>
      <c r="Q150" s="484"/>
      <c r="U150"/>
      <c r="V150"/>
      <c r="W150"/>
      <c r="X150"/>
      <c r="Y150"/>
      <c r="Z150"/>
      <c r="AA150"/>
      <c r="AB150"/>
      <c r="AC150"/>
    </row>
    <row r="151" spans="1:29" s="95" customFormat="1" ht="15.75" hidden="1" customHeight="1" outlineLevel="1">
      <c r="A151" s="484"/>
      <c r="B151" s="917"/>
      <c r="C151" s="926"/>
      <c r="D151" s="922"/>
      <c r="E151" s="922"/>
      <c r="F151" s="924"/>
      <c r="G151" s="92"/>
      <c r="H151" s="90"/>
      <c r="I151" s="922"/>
      <c r="J151" s="915"/>
      <c r="K151" s="915"/>
      <c r="L151" s="915"/>
      <c r="M151" s="915"/>
      <c r="N151" s="915"/>
      <c r="O151" s="915"/>
      <c r="P151" s="915"/>
      <c r="Q151" s="484"/>
      <c r="U151"/>
      <c r="V151"/>
      <c r="W151"/>
      <c r="X151"/>
      <c r="Y151"/>
      <c r="Z151"/>
      <c r="AA151"/>
      <c r="AB151"/>
      <c r="AC151"/>
    </row>
    <row r="152" spans="1:29" s="95" customFormat="1" ht="15.75" hidden="1" customHeight="1" outlineLevel="1">
      <c r="A152" s="484"/>
      <c r="B152" s="916">
        <v>47</v>
      </c>
      <c r="C152" s="925"/>
      <c r="D152" s="921"/>
      <c r="E152" s="921" t="s">
        <v>19</v>
      </c>
      <c r="F152" s="923" t="str">
        <f>VLOOKUP(E152,$S$14:$T$18,2,0)</f>
        <v>-</v>
      </c>
      <c r="G152" s="84"/>
      <c r="H152" s="82"/>
      <c r="I152" s="921"/>
      <c r="J152" s="913">
        <f t="shared" ref="J152" si="46">SUM(K152:O154)</f>
        <v>0</v>
      </c>
      <c r="K152" s="913"/>
      <c r="L152" s="913"/>
      <c r="M152" s="913"/>
      <c r="N152" s="913"/>
      <c r="O152" s="913"/>
      <c r="P152" s="913"/>
      <c r="Q152" s="484"/>
      <c r="U152"/>
      <c r="V152"/>
      <c r="W152"/>
      <c r="X152"/>
      <c r="Y152"/>
      <c r="Z152"/>
      <c r="AA152"/>
      <c r="AB152"/>
      <c r="AC152"/>
    </row>
    <row r="153" spans="1:29" s="95" customFormat="1" ht="15.75" hidden="1" customHeight="1" outlineLevel="1">
      <c r="A153" s="484"/>
      <c r="B153" s="916"/>
      <c r="C153" s="925"/>
      <c r="D153" s="921"/>
      <c r="E153" s="921"/>
      <c r="F153" s="923"/>
      <c r="G153" s="87"/>
      <c r="H153" s="82"/>
      <c r="I153" s="921"/>
      <c r="J153" s="914"/>
      <c r="K153" s="914"/>
      <c r="L153" s="914"/>
      <c r="M153" s="914"/>
      <c r="N153" s="914"/>
      <c r="O153" s="914"/>
      <c r="P153" s="914"/>
      <c r="Q153" s="484"/>
      <c r="U153"/>
      <c r="V153"/>
      <c r="W153"/>
      <c r="X153"/>
      <c r="Y153"/>
      <c r="Z153"/>
      <c r="AA153"/>
      <c r="AB153"/>
      <c r="AC153"/>
    </row>
    <row r="154" spans="1:29" s="95" customFormat="1" ht="15.75" hidden="1" customHeight="1" outlineLevel="1">
      <c r="A154" s="484"/>
      <c r="B154" s="917"/>
      <c r="C154" s="926"/>
      <c r="D154" s="922"/>
      <c r="E154" s="922"/>
      <c r="F154" s="924"/>
      <c r="G154" s="92"/>
      <c r="H154" s="90"/>
      <c r="I154" s="922"/>
      <c r="J154" s="915"/>
      <c r="K154" s="915"/>
      <c r="L154" s="915"/>
      <c r="M154" s="915"/>
      <c r="N154" s="915"/>
      <c r="O154" s="915"/>
      <c r="P154" s="915"/>
      <c r="Q154" s="484"/>
      <c r="U154"/>
      <c r="V154"/>
      <c r="W154"/>
      <c r="X154"/>
      <c r="Y154"/>
      <c r="Z154"/>
      <c r="AA154"/>
      <c r="AB154"/>
      <c r="AC154"/>
    </row>
    <row r="155" spans="1:29" s="95" customFormat="1" ht="15.75" hidden="1" customHeight="1" outlineLevel="1">
      <c r="A155" s="484"/>
      <c r="B155" s="916">
        <v>48</v>
      </c>
      <c r="C155" s="925"/>
      <c r="D155" s="921"/>
      <c r="E155" s="921" t="s">
        <v>19</v>
      </c>
      <c r="F155" s="923" t="str">
        <f>VLOOKUP(E155,$S$14:$T$18,2,0)</f>
        <v>-</v>
      </c>
      <c r="G155" s="84"/>
      <c r="H155" s="82"/>
      <c r="I155" s="921"/>
      <c r="J155" s="913">
        <f t="shared" ref="J155" si="47">SUM(K155:O157)</f>
        <v>0</v>
      </c>
      <c r="K155" s="913"/>
      <c r="L155" s="913"/>
      <c r="M155" s="913"/>
      <c r="N155" s="913"/>
      <c r="O155" s="913"/>
      <c r="P155" s="913"/>
      <c r="Q155" s="484"/>
      <c r="U155"/>
      <c r="V155"/>
      <c r="W155"/>
      <c r="X155"/>
      <c r="Y155"/>
      <c r="Z155"/>
      <c r="AA155"/>
      <c r="AB155"/>
      <c r="AC155"/>
    </row>
    <row r="156" spans="1:29" s="95" customFormat="1" ht="15.75" hidden="1" customHeight="1" outlineLevel="1">
      <c r="A156" s="484"/>
      <c r="B156" s="916"/>
      <c r="C156" s="925"/>
      <c r="D156" s="921"/>
      <c r="E156" s="921"/>
      <c r="F156" s="923"/>
      <c r="G156" s="87"/>
      <c r="H156" s="82"/>
      <c r="I156" s="921"/>
      <c r="J156" s="914"/>
      <c r="K156" s="914"/>
      <c r="L156" s="914"/>
      <c r="M156" s="914"/>
      <c r="N156" s="914"/>
      <c r="O156" s="914"/>
      <c r="P156" s="914"/>
      <c r="Q156" s="484"/>
      <c r="U156"/>
      <c r="V156"/>
      <c r="W156"/>
      <c r="X156"/>
      <c r="Y156"/>
      <c r="Z156"/>
      <c r="AA156"/>
      <c r="AB156"/>
      <c r="AC156"/>
    </row>
    <row r="157" spans="1:29" s="95" customFormat="1" ht="15.75" hidden="1" customHeight="1" outlineLevel="1">
      <c r="A157" s="484"/>
      <c r="B157" s="917"/>
      <c r="C157" s="926"/>
      <c r="D157" s="922"/>
      <c r="E157" s="922"/>
      <c r="F157" s="924"/>
      <c r="G157" s="92"/>
      <c r="H157" s="90"/>
      <c r="I157" s="922"/>
      <c r="J157" s="915"/>
      <c r="K157" s="915"/>
      <c r="L157" s="915"/>
      <c r="M157" s="915"/>
      <c r="N157" s="915"/>
      <c r="O157" s="915"/>
      <c r="P157" s="915"/>
      <c r="Q157" s="484"/>
      <c r="U157"/>
      <c r="V157"/>
      <c r="W157"/>
      <c r="X157"/>
      <c r="Y157"/>
      <c r="Z157"/>
      <c r="AA157"/>
      <c r="AB157"/>
      <c r="AC157"/>
    </row>
    <row r="158" spans="1:29" s="95" customFormat="1" ht="15.75" hidden="1" customHeight="1" outlineLevel="1">
      <c r="A158" s="484"/>
      <c r="B158" s="916">
        <v>49</v>
      </c>
      <c r="C158" s="925"/>
      <c r="D158" s="921"/>
      <c r="E158" s="921" t="s">
        <v>19</v>
      </c>
      <c r="F158" s="923" t="str">
        <f>VLOOKUP(E158,$S$14:$T$18,2,0)</f>
        <v>-</v>
      </c>
      <c r="G158" s="84"/>
      <c r="H158" s="82"/>
      <c r="I158" s="921"/>
      <c r="J158" s="913">
        <f t="shared" ref="J158" si="48">SUM(K158:O160)</f>
        <v>0</v>
      </c>
      <c r="K158" s="913"/>
      <c r="L158" s="913"/>
      <c r="M158" s="913"/>
      <c r="N158" s="913"/>
      <c r="O158" s="913"/>
      <c r="P158" s="913"/>
      <c r="Q158" s="484"/>
      <c r="U158"/>
      <c r="V158"/>
      <c r="W158"/>
      <c r="X158"/>
      <c r="Y158"/>
      <c r="Z158"/>
      <c r="AA158"/>
      <c r="AB158"/>
      <c r="AC158"/>
    </row>
    <row r="159" spans="1:29" s="95" customFormat="1" ht="15.75" hidden="1" customHeight="1" outlineLevel="1">
      <c r="A159" s="484"/>
      <c r="B159" s="916"/>
      <c r="C159" s="925"/>
      <c r="D159" s="921"/>
      <c r="E159" s="921"/>
      <c r="F159" s="923"/>
      <c r="G159" s="87"/>
      <c r="H159" s="82"/>
      <c r="I159" s="921"/>
      <c r="J159" s="914"/>
      <c r="K159" s="914"/>
      <c r="L159" s="914"/>
      <c r="M159" s="914"/>
      <c r="N159" s="914"/>
      <c r="O159" s="914"/>
      <c r="P159" s="914"/>
      <c r="Q159" s="484"/>
      <c r="U159"/>
      <c r="V159"/>
      <c r="W159"/>
      <c r="X159"/>
      <c r="Y159"/>
      <c r="Z159"/>
      <c r="AA159"/>
      <c r="AB159"/>
      <c r="AC159"/>
    </row>
    <row r="160" spans="1:29" s="95" customFormat="1" ht="15.75" hidden="1" customHeight="1" outlineLevel="1">
      <c r="A160" s="484"/>
      <c r="B160" s="917"/>
      <c r="C160" s="926"/>
      <c r="D160" s="922"/>
      <c r="E160" s="922"/>
      <c r="F160" s="924"/>
      <c r="G160" s="92"/>
      <c r="H160" s="90"/>
      <c r="I160" s="922"/>
      <c r="J160" s="915"/>
      <c r="K160" s="915"/>
      <c r="L160" s="915"/>
      <c r="M160" s="915"/>
      <c r="N160" s="915"/>
      <c r="O160" s="915"/>
      <c r="P160" s="915"/>
      <c r="Q160" s="484"/>
      <c r="U160"/>
      <c r="V160"/>
      <c r="W160"/>
      <c r="X160"/>
      <c r="Y160"/>
      <c r="Z160"/>
      <c r="AA160"/>
      <c r="AB160"/>
      <c r="AC160"/>
    </row>
    <row r="161" spans="1:29" s="95" customFormat="1" ht="15.75" hidden="1" customHeight="1" outlineLevel="1">
      <c r="A161" s="484"/>
      <c r="B161" s="916">
        <v>50</v>
      </c>
      <c r="C161" s="925"/>
      <c r="D161" s="921"/>
      <c r="E161" s="921" t="s">
        <v>19</v>
      </c>
      <c r="F161" s="923" t="str">
        <f>VLOOKUP(E161,$S$14:$T$18,2,0)</f>
        <v>-</v>
      </c>
      <c r="G161" s="84"/>
      <c r="H161" s="82"/>
      <c r="I161" s="921"/>
      <c r="J161" s="913">
        <f t="shared" ref="J161" si="49">SUM(K161:O163)</f>
        <v>0</v>
      </c>
      <c r="K161" s="913"/>
      <c r="L161" s="913"/>
      <c r="M161" s="913"/>
      <c r="N161" s="913"/>
      <c r="O161" s="913"/>
      <c r="P161" s="913"/>
      <c r="Q161" s="484"/>
      <c r="U161"/>
      <c r="V161"/>
      <c r="W161"/>
      <c r="X161"/>
      <c r="Y161"/>
      <c r="Z161"/>
      <c r="AA161"/>
      <c r="AB161"/>
      <c r="AC161"/>
    </row>
    <row r="162" spans="1:29" s="95" customFormat="1" ht="15.75" hidden="1" customHeight="1" outlineLevel="1">
      <c r="A162" s="484"/>
      <c r="B162" s="916"/>
      <c r="C162" s="925"/>
      <c r="D162" s="921"/>
      <c r="E162" s="921"/>
      <c r="F162" s="923"/>
      <c r="G162" s="87"/>
      <c r="H162" s="82"/>
      <c r="I162" s="921"/>
      <c r="J162" s="914"/>
      <c r="K162" s="914"/>
      <c r="L162" s="914"/>
      <c r="M162" s="914"/>
      <c r="N162" s="914"/>
      <c r="O162" s="914"/>
      <c r="P162" s="914"/>
      <c r="Q162" s="484"/>
      <c r="U162"/>
      <c r="V162"/>
      <c r="W162"/>
      <c r="X162"/>
      <c r="Y162"/>
      <c r="Z162"/>
      <c r="AA162"/>
      <c r="AB162"/>
      <c r="AC162"/>
    </row>
    <row r="163" spans="1:29" s="95" customFormat="1" ht="15.75" hidden="1" customHeight="1" outlineLevel="1">
      <c r="A163" s="484"/>
      <c r="B163" s="917"/>
      <c r="C163" s="926"/>
      <c r="D163" s="922"/>
      <c r="E163" s="922"/>
      <c r="F163" s="924"/>
      <c r="G163" s="92"/>
      <c r="H163" s="90"/>
      <c r="I163" s="922"/>
      <c r="J163" s="915"/>
      <c r="K163" s="915"/>
      <c r="L163" s="915"/>
      <c r="M163" s="915"/>
      <c r="N163" s="915"/>
      <c r="O163" s="915"/>
      <c r="P163" s="915"/>
      <c r="Q163" s="484"/>
      <c r="U163"/>
      <c r="V163"/>
      <c r="W163"/>
      <c r="X163"/>
      <c r="Y163"/>
      <c r="Z163"/>
      <c r="AA163"/>
      <c r="AB163"/>
      <c r="AC163"/>
    </row>
    <row r="164" spans="1:29" s="95" customFormat="1" ht="15.75" hidden="1" customHeight="1" outlineLevel="1">
      <c r="A164" s="484"/>
      <c r="B164" s="916">
        <v>51</v>
      </c>
      <c r="C164" s="925"/>
      <c r="D164" s="921"/>
      <c r="E164" s="921" t="s">
        <v>19</v>
      </c>
      <c r="F164" s="923" t="str">
        <f>VLOOKUP(E164,$S$14:$T$18,2,0)</f>
        <v>-</v>
      </c>
      <c r="G164" s="84"/>
      <c r="H164" s="82"/>
      <c r="I164" s="921"/>
      <c r="J164" s="913">
        <f t="shared" ref="J164" si="50">SUM(K164:O166)</f>
        <v>0</v>
      </c>
      <c r="K164" s="913"/>
      <c r="L164" s="913"/>
      <c r="M164" s="913"/>
      <c r="N164" s="913"/>
      <c r="O164" s="913"/>
      <c r="P164" s="913"/>
      <c r="Q164" s="484"/>
      <c r="U164"/>
      <c r="V164"/>
      <c r="W164"/>
      <c r="X164"/>
      <c r="Y164"/>
      <c r="Z164"/>
      <c r="AA164"/>
      <c r="AB164"/>
      <c r="AC164"/>
    </row>
    <row r="165" spans="1:29" s="95" customFormat="1" ht="15.75" hidden="1" customHeight="1" outlineLevel="1">
      <c r="A165" s="484"/>
      <c r="B165" s="916"/>
      <c r="C165" s="925"/>
      <c r="D165" s="921"/>
      <c r="E165" s="921"/>
      <c r="F165" s="923"/>
      <c r="G165" s="87"/>
      <c r="H165" s="82"/>
      <c r="I165" s="921"/>
      <c r="J165" s="914"/>
      <c r="K165" s="914"/>
      <c r="L165" s="914"/>
      <c r="M165" s="914"/>
      <c r="N165" s="914"/>
      <c r="O165" s="914"/>
      <c r="P165" s="914"/>
      <c r="Q165" s="484"/>
      <c r="U165"/>
      <c r="V165"/>
      <c r="W165"/>
      <c r="X165"/>
      <c r="Y165"/>
      <c r="Z165"/>
      <c r="AA165"/>
      <c r="AB165"/>
      <c r="AC165"/>
    </row>
    <row r="166" spans="1:29" s="95" customFormat="1" ht="15.75" hidden="1" customHeight="1" outlineLevel="1">
      <c r="A166" s="484"/>
      <c r="B166" s="917"/>
      <c r="C166" s="926"/>
      <c r="D166" s="922"/>
      <c r="E166" s="922"/>
      <c r="F166" s="924"/>
      <c r="G166" s="92"/>
      <c r="H166" s="90"/>
      <c r="I166" s="922"/>
      <c r="J166" s="915"/>
      <c r="K166" s="915"/>
      <c r="L166" s="915"/>
      <c r="M166" s="915"/>
      <c r="N166" s="915"/>
      <c r="O166" s="915"/>
      <c r="P166" s="915"/>
      <c r="Q166" s="484"/>
      <c r="U166"/>
      <c r="V166"/>
      <c r="W166"/>
      <c r="X166"/>
      <c r="Y166"/>
      <c r="Z166"/>
      <c r="AA166"/>
      <c r="AB166"/>
      <c r="AC166"/>
    </row>
    <row r="167" spans="1:29" s="95" customFormat="1" ht="15.75" hidden="1" customHeight="1" outlineLevel="1">
      <c r="A167" s="484"/>
      <c r="B167" s="916">
        <v>52</v>
      </c>
      <c r="C167" s="925"/>
      <c r="D167" s="921"/>
      <c r="E167" s="921" t="s">
        <v>19</v>
      </c>
      <c r="F167" s="923" t="str">
        <f>VLOOKUP(E167,$S$14:$T$18,2,0)</f>
        <v>-</v>
      </c>
      <c r="G167" s="84"/>
      <c r="H167" s="82"/>
      <c r="I167" s="921"/>
      <c r="J167" s="913">
        <f t="shared" ref="J167" si="51">SUM(K167:O169)</f>
        <v>0</v>
      </c>
      <c r="K167" s="913"/>
      <c r="L167" s="913"/>
      <c r="M167" s="913"/>
      <c r="N167" s="913"/>
      <c r="O167" s="913"/>
      <c r="P167" s="913"/>
      <c r="Q167" s="484"/>
      <c r="U167"/>
      <c r="V167"/>
      <c r="W167"/>
      <c r="X167"/>
      <c r="Y167"/>
      <c r="Z167"/>
      <c r="AA167"/>
      <c r="AB167"/>
      <c r="AC167"/>
    </row>
    <row r="168" spans="1:29" s="95" customFormat="1" ht="15.75" hidden="1" customHeight="1" outlineLevel="1">
      <c r="A168" s="484"/>
      <c r="B168" s="916"/>
      <c r="C168" s="925"/>
      <c r="D168" s="921"/>
      <c r="E168" s="921"/>
      <c r="F168" s="923"/>
      <c r="G168" s="87"/>
      <c r="H168" s="82"/>
      <c r="I168" s="921"/>
      <c r="J168" s="914"/>
      <c r="K168" s="914"/>
      <c r="L168" s="914"/>
      <c r="M168" s="914"/>
      <c r="N168" s="914"/>
      <c r="O168" s="914"/>
      <c r="P168" s="914"/>
      <c r="Q168" s="484"/>
      <c r="U168"/>
      <c r="V168"/>
      <c r="W168"/>
      <c r="X168"/>
      <c r="Y168"/>
      <c r="Z168"/>
      <c r="AA168"/>
      <c r="AB168"/>
      <c r="AC168"/>
    </row>
    <row r="169" spans="1:29" s="95" customFormat="1" ht="15.75" hidden="1" customHeight="1" outlineLevel="1">
      <c r="A169" s="484"/>
      <c r="B169" s="917"/>
      <c r="C169" s="926"/>
      <c r="D169" s="922"/>
      <c r="E169" s="922"/>
      <c r="F169" s="924"/>
      <c r="G169" s="92"/>
      <c r="H169" s="90"/>
      <c r="I169" s="922"/>
      <c r="J169" s="915"/>
      <c r="K169" s="915"/>
      <c r="L169" s="915"/>
      <c r="M169" s="915"/>
      <c r="N169" s="915"/>
      <c r="O169" s="915"/>
      <c r="P169" s="915"/>
      <c r="Q169" s="484"/>
      <c r="U169"/>
      <c r="V169"/>
      <c r="W169"/>
      <c r="X169"/>
      <c r="Y169"/>
      <c r="Z169"/>
      <c r="AA169"/>
      <c r="AB169"/>
      <c r="AC169"/>
    </row>
    <row r="170" spans="1:29" s="95" customFormat="1" ht="15.75" hidden="1" customHeight="1" outlineLevel="1">
      <c r="A170" s="484"/>
      <c r="B170" s="916">
        <v>53</v>
      </c>
      <c r="C170" s="925"/>
      <c r="D170" s="921"/>
      <c r="E170" s="921" t="s">
        <v>19</v>
      </c>
      <c r="F170" s="923" t="str">
        <f>VLOOKUP(E170,$S$14:$T$18,2,0)</f>
        <v>-</v>
      </c>
      <c r="G170" s="84"/>
      <c r="H170" s="82"/>
      <c r="I170" s="921"/>
      <c r="J170" s="913">
        <f t="shared" ref="J170" si="52">SUM(K170:O172)</f>
        <v>0</v>
      </c>
      <c r="K170" s="913"/>
      <c r="L170" s="913"/>
      <c r="M170" s="913"/>
      <c r="N170" s="913"/>
      <c r="O170" s="913"/>
      <c r="P170" s="913"/>
      <c r="Q170" s="484"/>
      <c r="U170"/>
      <c r="V170"/>
      <c r="W170"/>
      <c r="X170"/>
      <c r="Y170"/>
      <c r="Z170"/>
      <c r="AA170"/>
      <c r="AB170"/>
      <c r="AC170"/>
    </row>
    <row r="171" spans="1:29" s="95" customFormat="1" ht="15.75" hidden="1" customHeight="1" outlineLevel="1">
      <c r="A171" s="484"/>
      <c r="B171" s="916"/>
      <c r="C171" s="925"/>
      <c r="D171" s="921"/>
      <c r="E171" s="921"/>
      <c r="F171" s="923"/>
      <c r="G171" s="87"/>
      <c r="H171" s="82"/>
      <c r="I171" s="921"/>
      <c r="J171" s="914"/>
      <c r="K171" s="914"/>
      <c r="L171" s="914"/>
      <c r="M171" s="914"/>
      <c r="N171" s="914"/>
      <c r="O171" s="914"/>
      <c r="P171" s="914"/>
      <c r="Q171" s="484"/>
      <c r="U171"/>
      <c r="V171"/>
      <c r="W171"/>
      <c r="X171"/>
      <c r="Y171"/>
      <c r="Z171"/>
      <c r="AA171"/>
      <c r="AB171"/>
      <c r="AC171"/>
    </row>
    <row r="172" spans="1:29" s="95" customFormat="1" ht="15.75" hidden="1" customHeight="1" outlineLevel="1">
      <c r="A172" s="484"/>
      <c r="B172" s="917"/>
      <c r="C172" s="926"/>
      <c r="D172" s="922"/>
      <c r="E172" s="922"/>
      <c r="F172" s="924"/>
      <c r="G172" s="92"/>
      <c r="H172" s="90"/>
      <c r="I172" s="922"/>
      <c r="J172" s="915"/>
      <c r="K172" s="915"/>
      <c r="L172" s="915"/>
      <c r="M172" s="915"/>
      <c r="N172" s="915"/>
      <c r="O172" s="915"/>
      <c r="P172" s="915"/>
      <c r="Q172" s="484"/>
      <c r="U172"/>
      <c r="V172"/>
      <c r="W172"/>
      <c r="X172"/>
      <c r="Y172"/>
      <c r="Z172"/>
      <c r="AA172"/>
      <c r="AB172"/>
      <c r="AC172"/>
    </row>
    <row r="173" spans="1:29" s="95" customFormat="1" ht="15.75" hidden="1" customHeight="1" outlineLevel="1">
      <c r="A173" s="484"/>
      <c r="B173" s="916">
        <v>54</v>
      </c>
      <c r="C173" s="925"/>
      <c r="D173" s="921"/>
      <c r="E173" s="921" t="s">
        <v>19</v>
      </c>
      <c r="F173" s="923" t="str">
        <f>VLOOKUP(E173,$S$14:$T$18,2,0)</f>
        <v>-</v>
      </c>
      <c r="G173" s="84"/>
      <c r="H173" s="82"/>
      <c r="I173" s="921"/>
      <c r="J173" s="913">
        <f t="shared" ref="J173" si="53">SUM(K173:O175)</f>
        <v>0</v>
      </c>
      <c r="K173" s="913"/>
      <c r="L173" s="913"/>
      <c r="M173" s="913"/>
      <c r="N173" s="913"/>
      <c r="O173" s="913"/>
      <c r="P173" s="913"/>
      <c r="Q173" s="484"/>
      <c r="U173"/>
      <c r="V173"/>
      <c r="W173"/>
      <c r="X173"/>
      <c r="Y173"/>
      <c r="Z173"/>
      <c r="AA173"/>
      <c r="AB173"/>
      <c r="AC173"/>
    </row>
    <row r="174" spans="1:29" s="95" customFormat="1" ht="15.75" hidden="1" customHeight="1" outlineLevel="1">
      <c r="A174" s="484"/>
      <c r="B174" s="916"/>
      <c r="C174" s="925"/>
      <c r="D174" s="921"/>
      <c r="E174" s="921"/>
      <c r="F174" s="923"/>
      <c r="G174" s="87"/>
      <c r="H174" s="82"/>
      <c r="I174" s="921"/>
      <c r="J174" s="914"/>
      <c r="K174" s="914"/>
      <c r="L174" s="914"/>
      <c r="M174" s="914"/>
      <c r="N174" s="914"/>
      <c r="O174" s="914"/>
      <c r="P174" s="914"/>
      <c r="Q174" s="484"/>
      <c r="U174"/>
      <c r="V174"/>
      <c r="W174"/>
      <c r="X174"/>
      <c r="Y174"/>
      <c r="Z174"/>
      <c r="AA174"/>
      <c r="AB174"/>
      <c r="AC174"/>
    </row>
    <row r="175" spans="1:29" s="95" customFormat="1" ht="15.75" hidden="1" customHeight="1" outlineLevel="1">
      <c r="A175" s="484"/>
      <c r="B175" s="917"/>
      <c r="C175" s="926"/>
      <c r="D175" s="922"/>
      <c r="E175" s="922"/>
      <c r="F175" s="924"/>
      <c r="G175" s="92"/>
      <c r="H175" s="90"/>
      <c r="I175" s="922"/>
      <c r="J175" s="915"/>
      <c r="K175" s="915"/>
      <c r="L175" s="915"/>
      <c r="M175" s="915"/>
      <c r="N175" s="915"/>
      <c r="O175" s="915"/>
      <c r="P175" s="915"/>
      <c r="Q175" s="484"/>
      <c r="U175"/>
      <c r="V175"/>
      <c r="W175"/>
      <c r="X175"/>
      <c r="Y175"/>
      <c r="Z175"/>
      <c r="AA175"/>
      <c r="AB175"/>
      <c r="AC175"/>
    </row>
    <row r="176" spans="1:29" s="95" customFormat="1" ht="15.75" hidden="1" customHeight="1" outlineLevel="1">
      <c r="A176" s="484"/>
      <c r="B176" s="916">
        <v>55</v>
      </c>
      <c r="C176" s="925"/>
      <c r="D176" s="921"/>
      <c r="E176" s="921" t="s">
        <v>19</v>
      </c>
      <c r="F176" s="923" t="str">
        <f>VLOOKUP(E176,$S$14:$T$18,2,0)</f>
        <v>-</v>
      </c>
      <c r="G176" s="84"/>
      <c r="H176" s="82"/>
      <c r="I176" s="921"/>
      <c r="J176" s="913">
        <f t="shared" ref="J176" si="54">SUM(K176:O178)</f>
        <v>0</v>
      </c>
      <c r="K176" s="913"/>
      <c r="L176" s="913"/>
      <c r="M176" s="913"/>
      <c r="N176" s="913"/>
      <c r="O176" s="913"/>
      <c r="P176" s="913"/>
      <c r="Q176" s="484"/>
      <c r="U176"/>
      <c r="V176"/>
      <c r="W176"/>
      <c r="X176"/>
      <c r="Y176"/>
      <c r="Z176"/>
      <c r="AA176"/>
      <c r="AB176"/>
      <c r="AC176"/>
    </row>
    <row r="177" spans="1:29" s="95" customFormat="1" ht="15.75" hidden="1" customHeight="1" outlineLevel="1">
      <c r="A177" s="484"/>
      <c r="B177" s="916"/>
      <c r="C177" s="925"/>
      <c r="D177" s="921"/>
      <c r="E177" s="921"/>
      <c r="F177" s="923"/>
      <c r="G177" s="87"/>
      <c r="H177" s="82"/>
      <c r="I177" s="921"/>
      <c r="J177" s="914"/>
      <c r="K177" s="914"/>
      <c r="L177" s="914"/>
      <c r="M177" s="914"/>
      <c r="N177" s="914"/>
      <c r="O177" s="914"/>
      <c r="P177" s="914"/>
      <c r="Q177" s="484"/>
      <c r="U177"/>
      <c r="V177"/>
      <c r="W177"/>
      <c r="X177"/>
      <c r="Y177"/>
      <c r="Z177"/>
      <c r="AA177"/>
      <c r="AB177"/>
      <c r="AC177"/>
    </row>
    <row r="178" spans="1:29" s="95" customFormat="1" ht="15.75" hidden="1" customHeight="1" outlineLevel="1">
      <c r="A178" s="484"/>
      <c r="B178" s="917"/>
      <c r="C178" s="926"/>
      <c r="D178" s="922"/>
      <c r="E178" s="922"/>
      <c r="F178" s="924"/>
      <c r="G178" s="92"/>
      <c r="H178" s="90"/>
      <c r="I178" s="922"/>
      <c r="J178" s="915"/>
      <c r="K178" s="915"/>
      <c r="L178" s="915"/>
      <c r="M178" s="915"/>
      <c r="N178" s="915"/>
      <c r="O178" s="915"/>
      <c r="P178" s="915"/>
      <c r="Q178" s="484"/>
      <c r="U178"/>
      <c r="V178"/>
      <c r="W178"/>
      <c r="X178"/>
      <c r="Y178"/>
      <c r="Z178"/>
      <c r="AA178"/>
      <c r="AB178"/>
      <c r="AC178"/>
    </row>
    <row r="179" spans="1:29" s="95" customFormat="1" ht="15.75" hidden="1" customHeight="1" outlineLevel="1">
      <c r="A179" s="484"/>
      <c r="B179" s="916">
        <v>56</v>
      </c>
      <c r="C179" s="925"/>
      <c r="D179" s="921"/>
      <c r="E179" s="921" t="s">
        <v>19</v>
      </c>
      <c r="F179" s="923" t="str">
        <f>VLOOKUP(E179,$S$14:$T$18,2,0)</f>
        <v>-</v>
      </c>
      <c r="G179" s="84"/>
      <c r="H179" s="82"/>
      <c r="I179" s="921"/>
      <c r="J179" s="913">
        <f t="shared" ref="J179" si="55">SUM(K179:O181)</f>
        <v>0</v>
      </c>
      <c r="K179" s="913"/>
      <c r="L179" s="913"/>
      <c r="M179" s="913"/>
      <c r="N179" s="913"/>
      <c r="O179" s="913"/>
      <c r="P179" s="913"/>
      <c r="Q179" s="484"/>
      <c r="U179"/>
      <c r="V179"/>
      <c r="W179"/>
      <c r="X179"/>
      <c r="Y179"/>
      <c r="Z179"/>
      <c r="AA179"/>
      <c r="AB179"/>
      <c r="AC179"/>
    </row>
    <row r="180" spans="1:29" s="95" customFormat="1" ht="15.75" hidden="1" customHeight="1" outlineLevel="1">
      <c r="A180" s="484"/>
      <c r="B180" s="916"/>
      <c r="C180" s="925"/>
      <c r="D180" s="921"/>
      <c r="E180" s="921"/>
      <c r="F180" s="923"/>
      <c r="G180" s="87"/>
      <c r="H180" s="82"/>
      <c r="I180" s="921"/>
      <c r="J180" s="914"/>
      <c r="K180" s="914"/>
      <c r="L180" s="914"/>
      <c r="M180" s="914"/>
      <c r="N180" s="914"/>
      <c r="O180" s="914"/>
      <c r="P180" s="914"/>
      <c r="Q180" s="484"/>
      <c r="U180"/>
      <c r="V180"/>
      <c r="W180"/>
      <c r="X180"/>
      <c r="Y180"/>
      <c r="Z180"/>
      <c r="AA180"/>
      <c r="AB180"/>
      <c r="AC180"/>
    </row>
    <row r="181" spans="1:29" s="95" customFormat="1" ht="15.75" hidden="1" customHeight="1" outlineLevel="1">
      <c r="A181" s="484"/>
      <c r="B181" s="917"/>
      <c r="C181" s="926"/>
      <c r="D181" s="922"/>
      <c r="E181" s="922"/>
      <c r="F181" s="924"/>
      <c r="G181" s="92"/>
      <c r="H181" s="90"/>
      <c r="I181" s="922"/>
      <c r="J181" s="915"/>
      <c r="K181" s="915"/>
      <c r="L181" s="915"/>
      <c r="M181" s="915"/>
      <c r="N181" s="915"/>
      <c r="O181" s="915"/>
      <c r="P181" s="915"/>
      <c r="Q181" s="484"/>
      <c r="U181"/>
      <c r="V181"/>
      <c r="W181"/>
      <c r="X181"/>
      <c r="Y181"/>
      <c r="Z181"/>
      <c r="AA181"/>
      <c r="AB181"/>
      <c r="AC181"/>
    </row>
    <row r="182" spans="1:29" s="95" customFormat="1" ht="15.75" hidden="1" customHeight="1" outlineLevel="1">
      <c r="A182" s="484"/>
      <c r="B182" s="916">
        <v>57</v>
      </c>
      <c r="C182" s="925"/>
      <c r="D182" s="921"/>
      <c r="E182" s="921" t="s">
        <v>19</v>
      </c>
      <c r="F182" s="923" t="str">
        <f>VLOOKUP(E182,$S$14:$T$18,2,0)</f>
        <v>-</v>
      </c>
      <c r="G182" s="84"/>
      <c r="H182" s="82"/>
      <c r="I182" s="921"/>
      <c r="J182" s="913">
        <f t="shared" ref="J182" si="56">SUM(K182:O184)</f>
        <v>0</v>
      </c>
      <c r="K182" s="913"/>
      <c r="L182" s="913"/>
      <c r="M182" s="913"/>
      <c r="N182" s="913"/>
      <c r="O182" s="913"/>
      <c r="P182" s="913"/>
      <c r="Q182" s="484"/>
      <c r="U182"/>
      <c r="V182"/>
      <c r="W182"/>
      <c r="X182"/>
      <c r="Y182"/>
      <c r="Z182"/>
      <c r="AA182"/>
      <c r="AB182"/>
      <c r="AC182"/>
    </row>
    <row r="183" spans="1:29" s="95" customFormat="1" ht="15.75" hidden="1" customHeight="1" outlineLevel="1">
      <c r="A183" s="484"/>
      <c r="B183" s="916"/>
      <c r="C183" s="925"/>
      <c r="D183" s="921"/>
      <c r="E183" s="921"/>
      <c r="F183" s="923"/>
      <c r="G183" s="87"/>
      <c r="H183" s="82"/>
      <c r="I183" s="921"/>
      <c r="J183" s="914"/>
      <c r="K183" s="914"/>
      <c r="L183" s="914"/>
      <c r="M183" s="914"/>
      <c r="N183" s="914"/>
      <c r="O183" s="914"/>
      <c r="P183" s="914"/>
      <c r="Q183" s="484"/>
      <c r="U183"/>
      <c r="V183"/>
      <c r="W183"/>
      <c r="X183"/>
      <c r="Y183"/>
      <c r="Z183"/>
      <c r="AA183"/>
      <c r="AB183"/>
      <c r="AC183"/>
    </row>
    <row r="184" spans="1:29" s="95" customFormat="1" ht="15.75" hidden="1" customHeight="1" outlineLevel="1">
      <c r="A184" s="484"/>
      <c r="B184" s="917"/>
      <c r="C184" s="926"/>
      <c r="D184" s="922"/>
      <c r="E184" s="922"/>
      <c r="F184" s="924"/>
      <c r="G184" s="92"/>
      <c r="H184" s="90"/>
      <c r="I184" s="922"/>
      <c r="J184" s="915"/>
      <c r="K184" s="915"/>
      <c r="L184" s="915"/>
      <c r="M184" s="915"/>
      <c r="N184" s="915"/>
      <c r="O184" s="915"/>
      <c r="P184" s="915"/>
      <c r="Q184" s="484"/>
      <c r="U184"/>
      <c r="V184"/>
      <c r="W184"/>
      <c r="X184"/>
      <c r="Y184"/>
      <c r="Z184"/>
      <c r="AA184"/>
      <c r="AB184"/>
      <c r="AC184"/>
    </row>
    <row r="185" spans="1:29" s="95" customFormat="1" ht="15.75" hidden="1" customHeight="1" outlineLevel="1">
      <c r="A185" s="484"/>
      <c r="B185" s="916">
        <v>58</v>
      </c>
      <c r="C185" s="925"/>
      <c r="D185" s="921"/>
      <c r="E185" s="921" t="s">
        <v>19</v>
      </c>
      <c r="F185" s="923" t="str">
        <f>VLOOKUP(E185,$S$14:$T$18,2,0)</f>
        <v>-</v>
      </c>
      <c r="G185" s="84"/>
      <c r="H185" s="82"/>
      <c r="I185" s="921"/>
      <c r="J185" s="913">
        <f t="shared" ref="J185" si="57">SUM(K185:O187)</f>
        <v>0</v>
      </c>
      <c r="K185" s="913"/>
      <c r="L185" s="913"/>
      <c r="M185" s="913"/>
      <c r="N185" s="913"/>
      <c r="O185" s="913"/>
      <c r="P185" s="913"/>
      <c r="Q185" s="484"/>
      <c r="U185"/>
      <c r="V185"/>
      <c r="W185"/>
      <c r="X185"/>
      <c r="Y185"/>
      <c r="Z185"/>
      <c r="AA185"/>
      <c r="AB185"/>
      <c r="AC185"/>
    </row>
    <row r="186" spans="1:29" s="95" customFormat="1" ht="15.75" hidden="1" customHeight="1" outlineLevel="1">
      <c r="A186" s="484"/>
      <c r="B186" s="916"/>
      <c r="C186" s="925"/>
      <c r="D186" s="921"/>
      <c r="E186" s="921"/>
      <c r="F186" s="923"/>
      <c r="G186" s="87"/>
      <c r="H186" s="82"/>
      <c r="I186" s="921"/>
      <c r="J186" s="914"/>
      <c r="K186" s="914"/>
      <c r="L186" s="914"/>
      <c r="M186" s="914"/>
      <c r="N186" s="914"/>
      <c r="O186" s="914"/>
      <c r="P186" s="914"/>
      <c r="Q186" s="484"/>
      <c r="U186"/>
      <c r="V186"/>
      <c r="W186"/>
      <c r="X186"/>
      <c r="Y186"/>
      <c r="Z186"/>
      <c r="AA186"/>
      <c r="AB186"/>
      <c r="AC186"/>
    </row>
    <row r="187" spans="1:29" s="95" customFormat="1" ht="15.75" hidden="1" customHeight="1" outlineLevel="1">
      <c r="A187" s="484"/>
      <c r="B187" s="917"/>
      <c r="C187" s="926"/>
      <c r="D187" s="922"/>
      <c r="E187" s="922"/>
      <c r="F187" s="924"/>
      <c r="G187" s="92"/>
      <c r="H187" s="90"/>
      <c r="I187" s="922"/>
      <c r="J187" s="915"/>
      <c r="K187" s="915"/>
      <c r="L187" s="915"/>
      <c r="M187" s="915"/>
      <c r="N187" s="915"/>
      <c r="O187" s="915"/>
      <c r="P187" s="915"/>
      <c r="Q187" s="484"/>
      <c r="U187"/>
      <c r="V187"/>
      <c r="W187"/>
      <c r="X187"/>
      <c r="Y187"/>
      <c r="Z187"/>
      <c r="AA187"/>
      <c r="AB187"/>
      <c r="AC187"/>
    </row>
    <row r="188" spans="1:29" s="95" customFormat="1" ht="15.75" hidden="1" customHeight="1" outlineLevel="1">
      <c r="A188" s="484"/>
      <c r="B188" s="916">
        <v>59</v>
      </c>
      <c r="C188" s="925"/>
      <c r="D188" s="921"/>
      <c r="E188" s="921" t="s">
        <v>19</v>
      </c>
      <c r="F188" s="923" t="str">
        <f>VLOOKUP(E188,$S$14:$T$18,2,0)</f>
        <v>-</v>
      </c>
      <c r="G188" s="84"/>
      <c r="H188" s="82"/>
      <c r="I188" s="921"/>
      <c r="J188" s="913">
        <f t="shared" ref="J188" si="58">SUM(K188:O190)</f>
        <v>0</v>
      </c>
      <c r="K188" s="913"/>
      <c r="L188" s="913"/>
      <c r="M188" s="913"/>
      <c r="N188" s="913"/>
      <c r="O188" s="913"/>
      <c r="P188" s="913"/>
      <c r="Q188" s="484"/>
      <c r="U188"/>
      <c r="V188"/>
      <c r="W188"/>
      <c r="X188"/>
      <c r="Y188"/>
      <c r="Z188"/>
      <c r="AA188"/>
      <c r="AB188"/>
      <c r="AC188"/>
    </row>
    <row r="189" spans="1:29" s="95" customFormat="1" ht="15.75" hidden="1" customHeight="1" outlineLevel="1">
      <c r="A189" s="484"/>
      <c r="B189" s="916"/>
      <c r="C189" s="925"/>
      <c r="D189" s="921"/>
      <c r="E189" s="921"/>
      <c r="F189" s="923"/>
      <c r="G189" s="87"/>
      <c r="H189" s="82"/>
      <c r="I189" s="921"/>
      <c r="J189" s="914"/>
      <c r="K189" s="914"/>
      <c r="L189" s="914"/>
      <c r="M189" s="914"/>
      <c r="N189" s="914"/>
      <c r="O189" s="914"/>
      <c r="P189" s="914"/>
      <c r="Q189" s="484"/>
      <c r="U189"/>
      <c r="V189"/>
      <c r="W189"/>
      <c r="X189"/>
      <c r="Y189"/>
      <c r="Z189"/>
      <c r="AA189"/>
      <c r="AB189"/>
      <c r="AC189"/>
    </row>
    <row r="190" spans="1:29" s="95" customFormat="1" ht="15.75" hidden="1" customHeight="1" outlineLevel="1">
      <c r="A190" s="484"/>
      <c r="B190" s="917"/>
      <c r="C190" s="926"/>
      <c r="D190" s="922"/>
      <c r="E190" s="922"/>
      <c r="F190" s="924"/>
      <c r="G190" s="92"/>
      <c r="H190" s="90"/>
      <c r="I190" s="922"/>
      <c r="J190" s="915"/>
      <c r="K190" s="915"/>
      <c r="L190" s="915"/>
      <c r="M190" s="915"/>
      <c r="N190" s="915"/>
      <c r="O190" s="915"/>
      <c r="P190" s="915"/>
      <c r="Q190" s="484"/>
      <c r="U190"/>
      <c r="V190"/>
      <c r="W190"/>
      <c r="X190"/>
      <c r="Y190"/>
      <c r="Z190"/>
      <c r="AA190"/>
      <c r="AB190"/>
      <c r="AC190"/>
    </row>
    <row r="191" spans="1:29" s="95" customFormat="1" ht="15.75" hidden="1" customHeight="1" outlineLevel="1">
      <c r="A191" s="484"/>
      <c r="B191" s="916">
        <v>60</v>
      </c>
      <c r="C191" s="925"/>
      <c r="D191" s="921"/>
      <c r="E191" s="921" t="s">
        <v>19</v>
      </c>
      <c r="F191" s="923" t="str">
        <f>VLOOKUP(E191,$S$14:$T$18,2,0)</f>
        <v>-</v>
      </c>
      <c r="G191" s="84"/>
      <c r="H191" s="82"/>
      <c r="I191" s="921"/>
      <c r="J191" s="913">
        <f t="shared" ref="J191" si="59">SUM(K191:O193)</f>
        <v>0</v>
      </c>
      <c r="K191" s="913"/>
      <c r="L191" s="913"/>
      <c r="M191" s="913"/>
      <c r="N191" s="913"/>
      <c r="O191" s="913"/>
      <c r="P191" s="913"/>
      <c r="Q191" s="484"/>
      <c r="U191"/>
      <c r="V191"/>
      <c r="W191"/>
      <c r="X191"/>
      <c r="Y191"/>
      <c r="Z191"/>
      <c r="AA191"/>
      <c r="AB191"/>
      <c r="AC191"/>
    </row>
    <row r="192" spans="1:29" s="95" customFormat="1" ht="15.75" hidden="1" customHeight="1" outlineLevel="1">
      <c r="A192" s="484"/>
      <c r="B192" s="916"/>
      <c r="C192" s="925"/>
      <c r="D192" s="921"/>
      <c r="E192" s="921"/>
      <c r="F192" s="923"/>
      <c r="G192" s="87"/>
      <c r="H192" s="82"/>
      <c r="I192" s="921"/>
      <c r="J192" s="914"/>
      <c r="K192" s="914"/>
      <c r="L192" s="914"/>
      <c r="M192" s="914"/>
      <c r="N192" s="914"/>
      <c r="O192" s="914"/>
      <c r="P192" s="914"/>
      <c r="Q192" s="484"/>
      <c r="U192"/>
      <c r="V192"/>
      <c r="W192"/>
      <c r="X192"/>
      <c r="Y192"/>
      <c r="Z192"/>
      <c r="AA192"/>
      <c r="AB192"/>
      <c r="AC192"/>
    </row>
    <row r="193" spans="1:29" s="95" customFormat="1" ht="15.75" hidden="1" customHeight="1" outlineLevel="1">
      <c r="A193" s="484"/>
      <c r="B193" s="917"/>
      <c r="C193" s="926"/>
      <c r="D193" s="922"/>
      <c r="E193" s="922"/>
      <c r="F193" s="924"/>
      <c r="G193" s="92"/>
      <c r="H193" s="90"/>
      <c r="I193" s="922"/>
      <c r="J193" s="915"/>
      <c r="K193" s="915"/>
      <c r="L193" s="915"/>
      <c r="M193" s="915"/>
      <c r="N193" s="915"/>
      <c r="O193" s="915"/>
      <c r="P193" s="915"/>
      <c r="Q193" s="484"/>
      <c r="U193"/>
      <c r="V193"/>
      <c r="W193"/>
      <c r="X193"/>
      <c r="Y193"/>
      <c r="Z193"/>
      <c r="AA193"/>
      <c r="AB193"/>
      <c r="AC193"/>
    </row>
    <row r="194" spans="1:29" s="95" customFormat="1" ht="15.75" hidden="1" customHeight="1" outlineLevel="1">
      <c r="A194" s="484"/>
      <c r="B194" s="916">
        <v>61</v>
      </c>
      <c r="C194" s="925"/>
      <c r="D194" s="921"/>
      <c r="E194" s="921" t="s">
        <v>19</v>
      </c>
      <c r="F194" s="923" t="str">
        <f>VLOOKUP(E194,$S$14:$T$18,2,0)</f>
        <v>-</v>
      </c>
      <c r="G194" s="84"/>
      <c r="H194" s="82"/>
      <c r="I194" s="921"/>
      <c r="J194" s="913">
        <f t="shared" ref="J194" si="60">SUM(K194:O196)</f>
        <v>0</v>
      </c>
      <c r="K194" s="913"/>
      <c r="L194" s="913"/>
      <c r="M194" s="913"/>
      <c r="N194" s="913"/>
      <c r="O194" s="913"/>
      <c r="P194" s="913"/>
      <c r="Q194" s="484"/>
      <c r="U194"/>
      <c r="V194"/>
      <c r="W194"/>
      <c r="X194"/>
      <c r="Y194"/>
      <c r="Z194"/>
      <c r="AA194"/>
      <c r="AB194"/>
      <c r="AC194"/>
    </row>
    <row r="195" spans="1:29" s="95" customFormat="1" ht="15.75" hidden="1" customHeight="1" outlineLevel="1">
      <c r="A195" s="484"/>
      <c r="B195" s="916"/>
      <c r="C195" s="925"/>
      <c r="D195" s="921"/>
      <c r="E195" s="921"/>
      <c r="F195" s="923"/>
      <c r="G195" s="87"/>
      <c r="H195" s="82"/>
      <c r="I195" s="921"/>
      <c r="J195" s="914"/>
      <c r="K195" s="914"/>
      <c r="L195" s="914"/>
      <c r="M195" s="914"/>
      <c r="N195" s="914"/>
      <c r="O195" s="914"/>
      <c r="P195" s="914"/>
      <c r="Q195" s="484"/>
      <c r="U195"/>
      <c r="V195"/>
      <c r="W195"/>
      <c r="X195"/>
      <c r="Y195"/>
      <c r="Z195"/>
      <c r="AA195"/>
      <c r="AB195"/>
      <c r="AC195"/>
    </row>
    <row r="196" spans="1:29" s="95" customFormat="1" ht="15.75" hidden="1" customHeight="1" outlineLevel="1">
      <c r="A196" s="484"/>
      <c r="B196" s="917"/>
      <c r="C196" s="926"/>
      <c r="D196" s="922"/>
      <c r="E196" s="922"/>
      <c r="F196" s="924"/>
      <c r="G196" s="92"/>
      <c r="H196" s="90"/>
      <c r="I196" s="922"/>
      <c r="J196" s="915"/>
      <c r="K196" s="915"/>
      <c r="L196" s="915"/>
      <c r="M196" s="915"/>
      <c r="N196" s="915"/>
      <c r="O196" s="915"/>
      <c r="P196" s="915"/>
      <c r="Q196" s="484"/>
      <c r="U196"/>
      <c r="V196"/>
      <c r="W196"/>
      <c r="X196"/>
      <c r="Y196"/>
      <c r="Z196"/>
      <c r="AA196"/>
      <c r="AB196"/>
      <c r="AC196"/>
    </row>
    <row r="197" spans="1:29" s="95" customFormat="1" ht="15.75" hidden="1" customHeight="1" outlineLevel="1">
      <c r="A197" s="484"/>
      <c r="B197" s="916">
        <v>62</v>
      </c>
      <c r="C197" s="925"/>
      <c r="D197" s="921"/>
      <c r="E197" s="921" t="s">
        <v>19</v>
      </c>
      <c r="F197" s="923" t="str">
        <f>VLOOKUP(E197,$S$14:$T$18,2,0)</f>
        <v>-</v>
      </c>
      <c r="G197" s="84"/>
      <c r="H197" s="82"/>
      <c r="I197" s="921"/>
      <c r="J197" s="913">
        <f t="shared" ref="J197" si="61">SUM(K197:O199)</f>
        <v>0</v>
      </c>
      <c r="K197" s="913"/>
      <c r="L197" s="913"/>
      <c r="M197" s="913"/>
      <c r="N197" s="913"/>
      <c r="O197" s="913"/>
      <c r="P197" s="913"/>
      <c r="Q197" s="484"/>
      <c r="U197"/>
      <c r="V197"/>
      <c r="W197"/>
      <c r="X197"/>
      <c r="Y197"/>
      <c r="Z197"/>
      <c r="AA197"/>
      <c r="AB197"/>
      <c r="AC197"/>
    </row>
    <row r="198" spans="1:29" s="95" customFormat="1" ht="15.75" hidden="1" customHeight="1" outlineLevel="1">
      <c r="A198" s="484"/>
      <c r="B198" s="916"/>
      <c r="C198" s="925"/>
      <c r="D198" s="921"/>
      <c r="E198" s="921"/>
      <c r="F198" s="923"/>
      <c r="G198" s="87"/>
      <c r="H198" s="82"/>
      <c r="I198" s="921"/>
      <c r="J198" s="914"/>
      <c r="K198" s="914"/>
      <c r="L198" s="914"/>
      <c r="M198" s="914"/>
      <c r="N198" s="914"/>
      <c r="O198" s="914"/>
      <c r="P198" s="914"/>
      <c r="Q198" s="484"/>
      <c r="U198"/>
      <c r="V198"/>
      <c r="W198"/>
      <c r="X198"/>
      <c r="Y198"/>
      <c r="Z198"/>
      <c r="AA198"/>
      <c r="AB198"/>
      <c r="AC198"/>
    </row>
    <row r="199" spans="1:29" s="95" customFormat="1" ht="15.75" hidden="1" customHeight="1" outlineLevel="1">
      <c r="A199" s="484"/>
      <c r="B199" s="917"/>
      <c r="C199" s="926"/>
      <c r="D199" s="922"/>
      <c r="E199" s="922"/>
      <c r="F199" s="924"/>
      <c r="G199" s="92"/>
      <c r="H199" s="90"/>
      <c r="I199" s="922"/>
      <c r="J199" s="915"/>
      <c r="K199" s="915"/>
      <c r="L199" s="915"/>
      <c r="M199" s="915"/>
      <c r="N199" s="915"/>
      <c r="O199" s="915"/>
      <c r="P199" s="915"/>
      <c r="Q199" s="484"/>
      <c r="U199"/>
      <c r="V199"/>
      <c r="W199"/>
      <c r="X199"/>
      <c r="Y199"/>
      <c r="Z199"/>
      <c r="AA199"/>
      <c r="AB199"/>
      <c r="AC199"/>
    </row>
    <row r="200" spans="1:29" s="95" customFormat="1" ht="15.75" hidden="1" customHeight="1" outlineLevel="1">
      <c r="A200" s="484"/>
      <c r="B200" s="916">
        <v>63</v>
      </c>
      <c r="C200" s="925"/>
      <c r="D200" s="921"/>
      <c r="E200" s="921" t="s">
        <v>19</v>
      </c>
      <c r="F200" s="923" t="str">
        <f>VLOOKUP(E200,$S$14:$T$18,2,0)</f>
        <v>-</v>
      </c>
      <c r="G200" s="84"/>
      <c r="H200" s="82"/>
      <c r="I200" s="921"/>
      <c r="J200" s="913">
        <f t="shared" ref="J200" si="62">SUM(K200:O202)</f>
        <v>0</v>
      </c>
      <c r="K200" s="913"/>
      <c r="L200" s="913"/>
      <c r="M200" s="913"/>
      <c r="N200" s="913"/>
      <c r="O200" s="913"/>
      <c r="P200" s="913"/>
      <c r="Q200" s="484"/>
      <c r="U200"/>
      <c r="V200"/>
      <c r="W200"/>
      <c r="X200"/>
      <c r="Y200"/>
      <c r="Z200"/>
      <c r="AA200"/>
      <c r="AB200"/>
      <c r="AC200"/>
    </row>
    <row r="201" spans="1:29" s="95" customFormat="1" ht="15.75" hidden="1" customHeight="1" outlineLevel="1">
      <c r="A201" s="484"/>
      <c r="B201" s="916"/>
      <c r="C201" s="925"/>
      <c r="D201" s="921"/>
      <c r="E201" s="921"/>
      <c r="F201" s="923"/>
      <c r="G201" s="87"/>
      <c r="H201" s="82"/>
      <c r="I201" s="921"/>
      <c r="J201" s="914"/>
      <c r="K201" s="914"/>
      <c r="L201" s="914"/>
      <c r="M201" s="914"/>
      <c r="N201" s="914"/>
      <c r="O201" s="914"/>
      <c r="P201" s="914"/>
      <c r="Q201" s="484"/>
      <c r="U201"/>
      <c r="V201"/>
      <c r="W201"/>
      <c r="X201"/>
      <c r="Y201"/>
      <c r="Z201"/>
      <c r="AA201"/>
      <c r="AB201"/>
      <c r="AC201"/>
    </row>
    <row r="202" spans="1:29" s="95" customFormat="1" ht="15.75" hidden="1" customHeight="1" outlineLevel="1">
      <c r="A202" s="484"/>
      <c r="B202" s="917"/>
      <c r="C202" s="926"/>
      <c r="D202" s="922"/>
      <c r="E202" s="922"/>
      <c r="F202" s="924"/>
      <c r="G202" s="92"/>
      <c r="H202" s="90"/>
      <c r="I202" s="922"/>
      <c r="J202" s="915"/>
      <c r="K202" s="915"/>
      <c r="L202" s="915"/>
      <c r="M202" s="915"/>
      <c r="N202" s="915"/>
      <c r="O202" s="915"/>
      <c r="P202" s="915"/>
      <c r="Q202" s="484"/>
      <c r="U202"/>
      <c r="V202"/>
      <c r="W202"/>
      <c r="X202"/>
      <c r="Y202"/>
      <c r="Z202"/>
      <c r="AA202"/>
      <c r="AB202"/>
      <c r="AC202"/>
    </row>
    <row r="203" spans="1:29" s="95" customFormat="1" ht="15.75" hidden="1" customHeight="1" outlineLevel="1">
      <c r="A203" s="484"/>
      <c r="B203" s="916">
        <v>64</v>
      </c>
      <c r="C203" s="925"/>
      <c r="D203" s="921"/>
      <c r="E203" s="921" t="s">
        <v>19</v>
      </c>
      <c r="F203" s="923" t="str">
        <f>VLOOKUP(E203,$S$14:$T$18,2,0)</f>
        <v>-</v>
      </c>
      <c r="G203" s="84"/>
      <c r="H203" s="82"/>
      <c r="I203" s="921"/>
      <c r="J203" s="913">
        <f t="shared" ref="J203" si="63">SUM(K203:O205)</f>
        <v>0</v>
      </c>
      <c r="K203" s="913"/>
      <c r="L203" s="913"/>
      <c r="M203" s="913"/>
      <c r="N203" s="913"/>
      <c r="O203" s="913"/>
      <c r="P203" s="913"/>
      <c r="Q203" s="484"/>
      <c r="U203"/>
      <c r="V203"/>
      <c r="W203"/>
      <c r="X203"/>
      <c r="Y203"/>
      <c r="Z203"/>
      <c r="AA203"/>
      <c r="AB203"/>
      <c r="AC203"/>
    </row>
    <row r="204" spans="1:29" s="95" customFormat="1" ht="15.75" hidden="1" customHeight="1" outlineLevel="1">
      <c r="A204" s="484"/>
      <c r="B204" s="916"/>
      <c r="C204" s="925"/>
      <c r="D204" s="921"/>
      <c r="E204" s="921"/>
      <c r="F204" s="923"/>
      <c r="G204" s="87"/>
      <c r="H204" s="82"/>
      <c r="I204" s="921"/>
      <c r="J204" s="914"/>
      <c r="K204" s="914"/>
      <c r="L204" s="914"/>
      <c r="M204" s="914"/>
      <c r="N204" s="914"/>
      <c r="O204" s="914"/>
      <c r="P204" s="914"/>
      <c r="Q204" s="484"/>
      <c r="U204"/>
      <c r="V204"/>
      <c r="W204"/>
      <c r="X204"/>
      <c r="Y204"/>
      <c r="Z204"/>
      <c r="AA204"/>
      <c r="AB204"/>
      <c r="AC204"/>
    </row>
    <row r="205" spans="1:29" s="95" customFormat="1" ht="15.75" hidden="1" customHeight="1" outlineLevel="1">
      <c r="A205" s="484"/>
      <c r="B205" s="917"/>
      <c r="C205" s="926"/>
      <c r="D205" s="922"/>
      <c r="E205" s="922"/>
      <c r="F205" s="924"/>
      <c r="G205" s="92"/>
      <c r="H205" s="90"/>
      <c r="I205" s="922"/>
      <c r="J205" s="915"/>
      <c r="K205" s="915"/>
      <c r="L205" s="915"/>
      <c r="M205" s="915"/>
      <c r="N205" s="915"/>
      <c r="O205" s="915"/>
      <c r="P205" s="915"/>
      <c r="Q205" s="484"/>
      <c r="U205"/>
      <c r="V205"/>
      <c r="W205"/>
      <c r="X205"/>
      <c r="Y205"/>
      <c r="Z205"/>
      <c r="AA205"/>
      <c r="AB205"/>
      <c r="AC205"/>
    </row>
    <row r="206" spans="1:29" s="95" customFormat="1" ht="15.75" hidden="1" customHeight="1" outlineLevel="1">
      <c r="A206" s="484"/>
      <c r="B206" s="916">
        <v>65</v>
      </c>
      <c r="C206" s="925"/>
      <c r="D206" s="921"/>
      <c r="E206" s="921" t="s">
        <v>19</v>
      </c>
      <c r="F206" s="923" t="str">
        <f>VLOOKUP(E206,$S$14:$T$18,2,0)</f>
        <v>-</v>
      </c>
      <c r="G206" s="84"/>
      <c r="H206" s="82"/>
      <c r="I206" s="921"/>
      <c r="J206" s="913">
        <f t="shared" ref="J206" si="64">SUM(K206:O208)</f>
        <v>0</v>
      </c>
      <c r="K206" s="913"/>
      <c r="L206" s="913"/>
      <c r="M206" s="913"/>
      <c r="N206" s="913"/>
      <c r="O206" s="913"/>
      <c r="P206" s="913"/>
      <c r="Q206" s="484"/>
      <c r="U206"/>
      <c r="V206"/>
      <c r="W206"/>
      <c r="X206"/>
      <c r="Y206"/>
      <c r="Z206"/>
      <c r="AA206"/>
      <c r="AB206"/>
      <c r="AC206"/>
    </row>
    <row r="207" spans="1:29" s="95" customFormat="1" ht="15.75" hidden="1" customHeight="1" outlineLevel="1">
      <c r="A207" s="484"/>
      <c r="B207" s="916"/>
      <c r="C207" s="925"/>
      <c r="D207" s="921"/>
      <c r="E207" s="921"/>
      <c r="F207" s="923"/>
      <c r="G207" s="87"/>
      <c r="H207" s="82"/>
      <c r="I207" s="921"/>
      <c r="J207" s="914"/>
      <c r="K207" s="914"/>
      <c r="L207" s="914"/>
      <c r="M207" s="914"/>
      <c r="N207" s="914"/>
      <c r="O207" s="914"/>
      <c r="P207" s="914"/>
      <c r="Q207" s="484"/>
      <c r="U207"/>
      <c r="V207"/>
      <c r="W207"/>
      <c r="X207"/>
      <c r="Y207"/>
      <c r="Z207"/>
      <c r="AA207"/>
      <c r="AB207"/>
      <c r="AC207"/>
    </row>
    <row r="208" spans="1:29" s="95" customFormat="1" ht="15.75" hidden="1" customHeight="1" outlineLevel="1">
      <c r="A208" s="484"/>
      <c r="B208" s="917"/>
      <c r="C208" s="926"/>
      <c r="D208" s="922"/>
      <c r="E208" s="922"/>
      <c r="F208" s="924"/>
      <c r="G208" s="92"/>
      <c r="H208" s="90"/>
      <c r="I208" s="922"/>
      <c r="J208" s="915"/>
      <c r="K208" s="915"/>
      <c r="L208" s="915"/>
      <c r="M208" s="915"/>
      <c r="N208" s="915"/>
      <c r="O208" s="915"/>
      <c r="P208" s="915"/>
      <c r="Q208" s="484"/>
      <c r="U208"/>
      <c r="V208"/>
      <c r="W208"/>
      <c r="X208"/>
      <c r="Y208"/>
      <c r="Z208"/>
      <c r="AA208"/>
      <c r="AB208"/>
      <c r="AC208"/>
    </row>
    <row r="209" spans="1:29" s="95" customFormat="1" ht="15.75" hidden="1" customHeight="1" outlineLevel="1">
      <c r="A209" s="484"/>
      <c r="B209" s="916">
        <v>66</v>
      </c>
      <c r="C209" s="925"/>
      <c r="D209" s="921"/>
      <c r="E209" s="921" t="s">
        <v>19</v>
      </c>
      <c r="F209" s="923" t="str">
        <f>VLOOKUP(E209,$S$14:$T$18,2,0)</f>
        <v>-</v>
      </c>
      <c r="G209" s="84"/>
      <c r="H209" s="82"/>
      <c r="I209" s="921"/>
      <c r="J209" s="913">
        <f t="shared" ref="J209" si="65">SUM(K209:O211)</f>
        <v>0</v>
      </c>
      <c r="K209" s="913"/>
      <c r="L209" s="913"/>
      <c r="M209" s="913"/>
      <c r="N209" s="913"/>
      <c r="O209" s="913"/>
      <c r="P209" s="913"/>
      <c r="Q209" s="484"/>
      <c r="U209"/>
      <c r="V209"/>
      <c r="W209"/>
      <c r="X209"/>
      <c r="Y209"/>
      <c r="Z209"/>
      <c r="AA209"/>
      <c r="AB209"/>
      <c r="AC209"/>
    </row>
    <row r="210" spans="1:29" s="95" customFormat="1" ht="15.75" hidden="1" customHeight="1" outlineLevel="1">
      <c r="A210" s="484"/>
      <c r="B210" s="916"/>
      <c r="C210" s="925"/>
      <c r="D210" s="921"/>
      <c r="E210" s="921"/>
      <c r="F210" s="923"/>
      <c r="G210" s="87"/>
      <c r="H210" s="82"/>
      <c r="I210" s="921"/>
      <c r="J210" s="914"/>
      <c r="K210" s="914"/>
      <c r="L210" s="914"/>
      <c r="M210" s="914"/>
      <c r="N210" s="914"/>
      <c r="O210" s="914"/>
      <c r="P210" s="914"/>
      <c r="Q210" s="484"/>
      <c r="U210"/>
      <c r="V210"/>
      <c r="W210"/>
      <c r="X210"/>
      <c r="Y210"/>
      <c r="Z210"/>
      <c r="AA210"/>
      <c r="AB210"/>
      <c r="AC210"/>
    </row>
    <row r="211" spans="1:29" s="95" customFormat="1" ht="15.75" hidden="1" customHeight="1" outlineLevel="1">
      <c r="A211" s="484"/>
      <c r="B211" s="917"/>
      <c r="C211" s="926"/>
      <c r="D211" s="922"/>
      <c r="E211" s="922"/>
      <c r="F211" s="924"/>
      <c r="G211" s="92"/>
      <c r="H211" s="90"/>
      <c r="I211" s="922"/>
      <c r="J211" s="915"/>
      <c r="K211" s="915"/>
      <c r="L211" s="915"/>
      <c r="M211" s="915"/>
      <c r="N211" s="915"/>
      <c r="O211" s="915"/>
      <c r="P211" s="915"/>
      <c r="Q211" s="484"/>
      <c r="U211"/>
      <c r="V211"/>
      <c r="W211"/>
      <c r="X211"/>
      <c r="Y211"/>
      <c r="Z211"/>
      <c r="AA211"/>
      <c r="AB211"/>
      <c r="AC211"/>
    </row>
    <row r="212" spans="1:29" s="95" customFormat="1" ht="15.75" hidden="1" customHeight="1" outlineLevel="1">
      <c r="A212" s="484"/>
      <c r="B212" s="916">
        <v>67</v>
      </c>
      <c r="C212" s="925"/>
      <c r="D212" s="921"/>
      <c r="E212" s="921" t="s">
        <v>19</v>
      </c>
      <c r="F212" s="923" t="str">
        <f>VLOOKUP(E212,$S$14:$T$18,2,0)</f>
        <v>-</v>
      </c>
      <c r="G212" s="84"/>
      <c r="H212" s="82"/>
      <c r="I212" s="921"/>
      <c r="J212" s="913">
        <f t="shared" ref="J212" si="66">SUM(K212:O214)</f>
        <v>0</v>
      </c>
      <c r="K212" s="913"/>
      <c r="L212" s="913"/>
      <c r="M212" s="913"/>
      <c r="N212" s="913"/>
      <c r="O212" s="913"/>
      <c r="P212" s="913"/>
      <c r="Q212" s="484"/>
      <c r="U212"/>
      <c r="V212"/>
      <c r="W212"/>
      <c r="X212"/>
      <c r="Y212"/>
      <c r="Z212"/>
      <c r="AA212"/>
      <c r="AB212"/>
      <c r="AC212"/>
    </row>
    <row r="213" spans="1:29" s="95" customFormat="1" ht="15.75" hidden="1" customHeight="1" outlineLevel="1">
      <c r="A213" s="484"/>
      <c r="B213" s="916"/>
      <c r="C213" s="925"/>
      <c r="D213" s="921"/>
      <c r="E213" s="921"/>
      <c r="F213" s="923"/>
      <c r="G213" s="87"/>
      <c r="H213" s="82"/>
      <c r="I213" s="921"/>
      <c r="J213" s="914"/>
      <c r="K213" s="914"/>
      <c r="L213" s="914"/>
      <c r="M213" s="914"/>
      <c r="N213" s="914"/>
      <c r="O213" s="914"/>
      <c r="P213" s="914"/>
      <c r="Q213" s="484"/>
      <c r="U213"/>
      <c r="V213"/>
      <c r="W213"/>
      <c r="X213"/>
      <c r="Y213"/>
      <c r="Z213"/>
      <c r="AA213"/>
      <c r="AB213"/>
      <c r="AC213"/>
    </row>
    <row r="214" spans="1:29" s="95" customFormat="1" ht="15.75" hidden="1" customHeight="1" outlineLevel="1">
      <c r="A214" s="484"/>
      <c r="B214" s="917"/>
      <c r="C214" s="926"/>
      <c r="D214" s="922"/>
      <c r="E214" s="922"/>
      <c r="F214" s="924"/>
      <c r="G214" s="92"/>
      <c r="H214" s="90"/>
      <c r="I214" s="922"/>
      <c r="J214" s="915"/>
      <c r="K214" s="915"/>
      <c r="L214" s="915"/>
      <c r="M214" s="915"/>
      <c r="N214" s="915"/>
      <c r="O214" s="915"/>
      <c r="P214" s="915"/>
      <c r="Q214" s="484"/>
      <c r="U214"/>
      <c r="V214"/>
      <c r="W214"/>
      <c r="X214"/>
      <c r="Y214"/>
      <c r="Z214"/>
      <c r="AA214"/>
      <c r="AB214"/>
      <c r="AC214"/>
    </row>
    <row r="215" spans="1:29" s="95" customFormat="1" ht="15.75" hidden="1" customHeight="1" outlineLevel="1">
      <c r="A215" s="484"/>
      <c r="B215" s="916">
        <v>68</v>
      </c>
      <c r="C215" s="925"/>
      <c r="D215" s="921"/>
      <c r="E215" s="921" t="s">
        <v>19</v>
      </c>
      <c r="F215" s="923" t="str">
        <f>VLOOKUP(E215,$S$14:$T$18,2,0)</f>
        <v>-</v>
      </c>
      <c r="G215" s="84"/>
      <c r="H215" s="82"/>
      <c r="I215" s="921"/>
      <c r="J215" s="913">
        <f t="shared" ref="J215" si="67">SUM(K215:O217)</f>
        <v>0</v>
      </c>
      <c r="K215" s="913"/>
      <c r="L215" s="913"/>
      <c r="M215" s="913"/>
      <c r="N215" s="913"/>
      <c r="O215" s="913"/>
      <c r="P215" s="913"/>
      <c r="Q215" s="484"/>
      <c r="U215"/>
      <c r="V215"/>
      <c r="W215"/>
      <c r="X215"/>
      <c r="Y215"/>
      <c r="Z215"/>
      <c r="AA215"/>
      <c r="AB215"/>
      <c r="AC215"/>
    </row>
    <row r="216" spans="1:29" s="95" customFormat="1" ht="15.75" hidden="1" customHeight="1" outlineLevel="1">
      <c r="A216" s="484"/>
      <c r="B216" s="916"/>
      <c r="C216" s="925"/>
      <c r="D216" s="921"/>
      <c r="E216" s="921"/>
      <c r="F216" s="923"/>
      <c r="G216" s="87"/>
      <c r="H216" s="82"/>
      <c r="I216" s="921"/>
      <c r="J216" s="914"/>
      <c r="K216" s="914"/>
      <c r="L216" s="914"/>
      <c r="M216" s="914"/>
      <c r="N216" s="914"/>
      <c r="O216" s="914"/>
      <c r="P216" s="914"/>
      <c r="Q216" s="484"/>
      <c r="U216"/>
      <c r="V216"/>
      <c r="W216"/>
      <c r="X216"/>
      <c r="Y216"/>
      <c r="Z216"/>
      <c r="AA216"/>
      <c r="AB216"/>
      <c r="AC216"/>
    </row>
    <row r="217" spans="1:29" s="95" customFormat="1" ht="15.75" hidden="1" customHeight="1" outlineLevel="1">
      <c r="A217" s="484"/>
      <c r="B217" s="917"/>
      <c r="C217" s="926"/>
      <c r="D217" s="922"/>
      <c r="E217" s="922"/>
      <c r="F217" s="924"/>
      <c r="G217" s="92"/>
      <c r="H217" s="90"/>
      <c r="I217" s="922"/>
      <c r="J217" s="915"/>
      <c r="K217" s="915"/>
      <c r="L217" s="915"/>
      <c r="M217" s="915"/>
      <c r="N217" s="915"/>
      <c r="O217" s="915"/>
      <c r="P217" s="915"/>
      <c r="Q217" s="484"/>
      <c r="U217"/>
      <c r="V217"/>
      <c r="W217"/>
      <c r="X217"/>
      <c r="Y217"/>
      <c r="Z217"/>
      <c r="AA217"/>
      <c r="AB217"/>
      <c r="AC217"/>
    </row>
    <row r="218" spans="1:29" s="95" customFormat="1" ht="15.75" hidden="1" customHeight="1" outlineLevel="1">
      <c r="A218" s="484"/>
      <c r="B218" s="916">
        <v>69</v>
      </c>
      <c r="C218" s="925"/>
      <c r="D218" s="921"/>
      <c r="E218" s="921" t="s">
        <v>19</v>
      </c>
      <c r="F218" s="923" t="str">
        <f>VLOOKUP(E218,$S$14:$T$18,2,0)</f>
        <v>-</v>
      </c>
      <c r="G218" s="84"/>
      <c r="H218" s="82"/>
      <c r="I218" s="921"/>
      <c r="J218" s="913">
        <f t="shared" ref="J218" si="68">SUM(K218:O220)</f>
        <v>0</v>
      </c>
      <c r="K218" s="913"/>
      <c r="L218" s="913"/>
      <c r="M218" s="913"/>
      <c r="N218" s="913"/>
      <c r="O218" s="913"/>
      <c r="P218" s="913"/>
      <c r="Q218" s="484"/>
      <c r="U218"/>
      <c r="V218"/>
      <c r="W218"/>
      <c r="X218"/>
      <c r="Y218"/>
      <c r="Z218"/>
      <c r="AA218"/>
      <c r="AB218"/>
      <c r="AC218"/>
    </row>
    <row r="219" spans="1:29" s="95" customFormat="1" ht="15.75" hidden="1" customHeight="1" outlineLevel="1">
      <c r="A219" s="484"/>
      <c r="B219" s="916"/>
      <c r="C219" s="925"/>
      <c r="D219" s="921"/>
      <c r="E219" s="921"/>
      <c r="F219" s="923"/>
      <c r="G219" s="87"/>
      <c r="H219" s="82"/>
      <c r="I219" s="921"/>
      <c r="J219" s="914"/>
      <c r="K219" s="914"/>
      <c r="L219" s="914"/>
      <c r="M219" s="914"/>
      <c r="N219" s="914"/>
      <c r="O219" s="914"/>
      <c r="P219" s="914"/>
      <c r="Q219" s="484"/>
      <c r="U219"/>
      <c r="V219"/>
      <c r="W219"/>
      <c r="X219"/>
      <c r="Y219"/>
      <c r="Z219"/>
      <c r="AA219"/>
      <c r="AB219"/>
      <c r="AC219"/>
    </row>
    <row r="220" spans="1:29" s="95" customFormat="1" ht="15.75" hidden="1" customHeight="1" outlineLevel="1">
      <c r="A220" s="484"/>
      <c r="B220" s="917"/>
      <c r="C220" s="926"/>
      <c r="D220" s="922"/>
      <c r="E220" s="922"/>
      <c r="F220" s="924"/>
      <c r="G220" s="92"/>
      <c r="H220" s="90"/>
      <c r="I220" s="922"/>
      <c r="J220" s="915"/>
      <c r="K220" s="915"/>
      <c r="L220" s="915"/>
      <c r="M220" s="915"/>
      <c r="N220" s="915"/>
      <c r="O220" s="915"/>
      <c r="P220" s="915"/>
      <c r="Q220" s="484"/>
      <c r="U220"/>
      <c r="V220"/>
      <c r="W220"/>
      <c r="X220"/>
      <c r="Y220"/>
      <c r="Z220"/>
      <c r="AA220"/>
      <c r="AB220"/>
      <c r="AC220"/>
    </row>
    <row r="221" spans="1:29" s="95" customFormat="1" ht="15.75" hidden="1" customHeight="1" outlineLevel="1">
      <c r="A221" s="484"/>
      <c r="B221" s="916">
        <v>70</v>
      </c>
      <c r="C221" s="925"/>
      <c r="D221" s="921"/>
      <c r="E221" s="921" t="s">
        <v>19</v>
      </c>
      <c r="F221" s="923" t="str">
        <f>VLOOKUP(E221,$S$14:$T$18,2,0)</f>
        <v>-</v>
      </c>
      <c r="G221" s="84"/>
      <c r="H221" s="82"/>
      <c r="I221" s="921"/>
      <c r="J221" s="913">
        <f t="shared" ref="J221" si="69">SUM(K221:O223)</f>
        <v>0</v>
      </c>
      <c r="K221" s="913"/>
      <c r="L221" s="913"/>
      <c r="M221" s="913"/>
      <c r="N221" s="913"/>
      <c r="O221" s="913"/>
      <c r="P221" s="913"/>
      <c r="Q221" s="484"/>
      <c r="U221"/>
      <c r="V221"/>
      <c r="W221"/>
      <c r="X221"/>
      <c r="Y221"/>
      <c r="Z221"/>
      <c r="AA221"/>
      <c r="AB221"/>
      <c r="AC221"/>
    </row>
    <row r="222" spans="1:29" s="95" customFormat="1" ht="15.75" hidden="1" customHeight="1" outlineLevel="1">
      <c r="A222" s="484"/>
      <c r="B222" s="916"/>
      <c r="C222" s="925"/>
      <c r="D222" s="921"/>
      <c r="E222" s="921"/>
      <c r="F222" s="923"/>
      <c r="G222" s="87"/>
      <c r="H222" s="82"/>
      <c r="I222" s="921"/>
      <c r="J222" s="914"/>
      <c r="K222" s="914"/>
      <c r="L222" s="914"/>
      <c r="M222" s="914"/>
      <c r="N222" s="914"/>
      <c r="O222" s="914"/>
      <c r="P222" s="914"/>
      <c r="Q222" s="484"/>
      <c r="U222"/>
      <c r="V222"/>
      <c r="W222"/>
      <c r="X222"/>
      <c r="Y222"/>
      <c r="Z222"/>
      <c r="AA222"/>
      <c r="AB222"/>
      <c r="AC222"/>
    </row>
    <row r="223" spans="1:29" s="95" customFormat="1" ht="15.75" hidden="1" customHeight="1" outlineLevel="1">
      <c r="A223" s="484"/>
      <c r="B223" s="917"/>
      <c r="C223" s="926"/>
      <c r="D223" s="922"/>
      <c r="E223" s="922"/>
      <c r="F223" s="924"/>
      <c r="G223" s="92"/>
      <c r="H223" s="90"/>
      <c r="I223" s="922"/>
      <c r="J223" s="915"/>
      <c r="K223" s="915"/>
      <c r="L223" s="915"/>
      <c r="M223" s="915"/>
      <c r="N223" s="915"/>
      <c r="O223" s="915"/>
      <c r="P223" s="915"/>
      <c r="Q223" s="484"/>
      <c r="U223"/>
      <c r="V223"/>
      <c r="W223"/>
      <c r="X223"/>
      <c r="Y223"/>
      <c r="Z223"/>
      <c r="AA223"/>
      <c r="AB223"/>
      <c r="AC223"/>
    </row>
    <row r="224" spans="1:29" s="95" customFormat="1" ht="15.75" hidden="1" customHeight="1" outlineLevel="1">
      <c r="A224" s="484"/>
      <c r="B224" s="916">
        <v>71</v>
      </c>
      <c r="C224" s="925"/>
      <c r="D224" s="921"/>
      <c r="E224" s="921" t="s">
        <v>19</v>
      </c>
      <c r="F224" s="923" t="str">
        <f>VLOOKUP(E224,$S$14:$T$18,2,0)</f>
        <v>-</v>
      </c>
      <c r="G224" s="84"/>
      <c r="H224" s="82"/>
      <c r="I224" s="921"/>
      <c r="J224" s="913">
        <f t="shared" ref="J224" si="70">SUM(K224:O226)</f>
        <v>0</v>
      </c>
      <c r="K224" s="913"/>
      <c r="L224" s="913"/>
      <c r="M224" s="913"/>
      <c r="N224" s="913"/>
      <c r="O224" s="913"/>
      <c r="P224" s="913"/>
      <c r="Q224" s="484"/>
      <c r="U224"/>
      <c r="V224"/>
      <c r="W224"/>
      <c r="X224"/>
      <c r="Y224"/>
      <c r="Z224"/>
      <c r="AA224"/>
      <c r="AB224"/>
      <c r="AC224"/>
    </row>
    <row r="225" spans="1:29" s="95" customFormat="1" ht="15.75" hidden="1" customHeight="1" outlineLevel="1">
      <c r="A225" s="484"/>
      <c r="B225" s="916"/>
      <c r="C225" s="925"/>
      <c r="D225" s="921"/>
      <c r="E225" s="921"/>
      <c r="F225" s="923"/>
      <c r="G225" s="87"/>
      <c r="H225" s="82"/>
      <c r="I225" s="921"/>
      <c r="J225" s="914"/>
      <c r="K225" s="914"/>
      <c r="L225" s="914"/>
      <c r="M225" s="914"/>
      <c r="N225" s="914"/>
      <c r="O225" s="914"/>
      <c r="P225" s="914"/>
      <c r="Q225" s="484"/>
      <c r="U225"/>
      <c r="V225"/>
      <c r="W225"/>
      <c r="X225"/>
      <c r="Y225"/>
      <c r="Z225"/>
      <c r="AA225"/>
      <c r="AB225"/>
      <c r="AC225"/>
    </row>
    <row r="226" spans="1:29" s="95" customFormat="1" ht="15.75" hidden="1" customHeight="1" outlineLevel="1">
      <c r="A226" s="484"/>
      <c r="B226" s="917"/>
      <c r="C226" s="926"/>
      <c r="D226" s="922"/>
      <c r="E226" s="922"/>
      <c r="F226" s="924"/>
      <c r="G226" s="92"/>
      <c r="H226" s="90"/>
      <c r="I226" s="922"/>
      <c r="J226" s="915"/>
      <c r="K226" s="915"/>
      <c r="L226" s="915"/>
      <c r="M226" s="915"/>
      <c r="N226" s="915"/>
      <c r="O226" s="915"/>
      <c r="P226" s="915"/>
      <c r="Q226" s="484"/>
      <c r="U226"/>
      <c r="V226"/>
      <c r="W226"/>
      <c r="X226"/>
      <c r="Y226"/>
      <c r="Z226"/>
      <c r="AA226"/>
      <c r="AB226"/>
      <c r="AC226"/>
    </row>
    <row r="227" spans="1:29" s="95" customFormat="1" ht="15.75" hidden="1" customHeight="1" outlineLevel="1">
      <c r="A227" s="484"/>
      <c r="B227" s="916">
        <v>72</v>
      </c>
      <c r="C227" s="925"/>
      <c r="D227" s="921"/>
      <c r="E227" s="921" t="s">
        <v>19</v>
      </c>
      <c r="F227" s="923" t="str">
        <f>VLOOKUP(E227,$S$14:$T$18,2,0)</f>
        <v>-</v>
      </c>
      <c r="G227" s="84"/>
      <c r="H227" s="82"/>
      <c r="I227" s="921"/>
      <c r="J227" s="913">
        <f t="shared" ref="J227" si="71">SUM(K227:O229)</f>
        <v>0</v>
      </c>
      <c r="K227" s="913"/>
      <c r="L227" s="913"/>
      <c r="M227" s="913"/>
      <c r="N227" s="913"/>
      <c r="O227" s="913"/>
      <c r="P227" s="913"/>
      <c r="Q227" s="484"/>
      <c r="U227"/>
      <c r="V227"/>
      <c r="W227"/>
      <c r="X227"/>
      <c r="Y227"/>
      <c r="Z227"/>
      <c r="AA227"/>
      <c r="AB227"/>
      <c r="AC227"/>
    </row>
    <row r="228" spans="1:29" s="95" customFormat="1" ht="15.75" hidden="1" customHeight="1" outlineLevel="1">
      <c r="A228" s="484"/>
      <c r="B228" s="916"/>
      <c r="C228" s="925"/>
      <c r="D228" s="921"/>
      <c r="E228" s="921"/>
      <c r="F228" s="923"/>
      <c r="G228" s="87"/>
      <c r="H228" s="82"/>
      <c r="I228" s="921"/>
      <c r="J228" s="914"/>
      <c r="K228" s="914"/>
      <c r="L228" s="914"/>
      <c r="M228" s="914"/>
      <c r="N228" s="914"/>
      <c r="O228" s="914"/>
      <c r="P228" s="914"/>
      <c r="Q228" s="484"/>
      <c r="U228"/>
      <c r="V228"/>
      <c r="W228"/>
      <c r="X228"/>
      <c r="Y228"/>
      <c r="Z228"/>
      <c r="AA228"/>
      <c r="AB228"/>
      <c r="AC228"/>
    </row>
    <row r="229" spans="1:29" s="95" customFormat="1" ht="15.75" hidden="1" customHeight="1" outlineLevel="1">
      <c r="A229" s="484"/>
      <c r="B229" s="917"/>
      <c r="C229" s="926"/>
      <c r="D229" s="922"/>
      <c r="E229" s="922"/>
      <c r="F229" s="924"/>
      <c r="G229" s="92"/>
      <c r="H229" s="90"/>
      <c r="I229" s="922"/>
      <c r="J229" s="915"/>
      <c r="K229" s="915"/>
      <c r="L229" s="915"/>
      <c r="M229" s="915"/>
      <c r="N229" s="915"/>
      <c r="O229" s="915"/>
      <c r="P229" s="915"/>
      <c r="Q229" s="484"/>
      <c r="U229"/>
      <c r="V229"/>
      <c r="W229"/>
      <c r="X229"/>
      <c r="Y229"/>
      <c r="Z229"/>
      <c r="AA229"/>
      <c r="AB229"/>
      <c r="AC229"/>
    </row>
    <row r="230" spans="1:29" s="95" customFormat="1" ht="15.75" hidden="1" customHeight="1" outlineLevel="1">
      <c r="A230" s="484"/>
      <c r="B230" s="916">
        <v>73</v>
      </c>
      <c r="C230" s="925"/>
      <c r="D230" s="921"/>
      <c r="E230" s="921" t="s">
        <v>19</v>
      </c>
      <c r="F230" s="923" t="str">
        <f>VLOOKUP(E230,$S$14:$T$18,2,0)</f>
        <v>-</v>
      </c>
      <c r="G230" s="84"/>
      <c r="H230" s="82"/>
      <c r="I230" s="921"/>
      <c r="J230" s="913">
        <f t="shared" ref="J230" si="72">SUM(K230:O232)</f>
        <v>0</v>
      </c>
      <c r="K230" s="913"/>
      <c r="L230" s="913"/>
      <c r="M230" s="913"/>
      <c r="N230" s="913"/>
      <c r="O230" s="913"/>
      <c r="P230" s="913"/>
      <c r="Q230" s="484"/>
      <c r="U230"/>
      <c r="V230"/>
      <c r="W230"/>
      <c r="X230"/>
      <c r="Y230"/>
      <c r="Z230"/>
      <c r="AA230"/>
      <c r="AB230"/>
      <c r="AC230"/>
    </row>
    <row r="231" spans="1:29" s="95" customFormat="1" ht="15.75" hidden="1" customHeight="1" outlineLevel="1">
      <c r="A231" s="484"/>
      <c r="B231" s="916"/>
      <c r="C231" s="925"/>
      <c r="D231" s="921"/>
      <c r="E231" s="921"/>
      <c r="F231" s="923"/>
      <c r="G231" s="87"/>
      <c r="H231" s="82"/>
      <c r="I231" s="921"/>
      <c r="J231" s="914"/>
      <c r="K231" s="914"/>
      <c r="L231" s="914"/>
      <c r="M231" s="914"/>
      <c r="N231" s="914"/>
      <c r="O231" s="914"/>
      <c r="P231" s="914"/>
      <c r="Q231" s="484"/>
      <c r="U231"/>
      <c r="V231"/>
      <c r="W231"/>
      <c r="X231"/>
      <c r="Y231"/>
      <c r="Z231"/>
      <c r="AA231"/>
      <c r="AB231"/>
      <c r="AC231"/>
    </row>
    <row r="232" spans="1:29" s="95" customFormat="1" ht="15.75" hidden="1" customHeight="1" outlineLevel="1">
      <c r="A232" s="484"/>
      <c r="B232" s="917"/>
      <c r="C232" s="926"/>
      <c r="D232" s="922"/>
      <c r="E232" s="922"/>
      <c r="F232" s="924"/>
      <c r="G232" s="92"/>
      <c r="H232" s="90"/>
      <c r="I232" s="922"/>
      <c r="J232" s="915"/>
      <c r="K232" s="915"/>
      <c r="L232" s="915"/>
      <c r="M232" s="915"/>
      <c r="N232" s="915"/>
      <c r="O232" s="915"/>
      <c r="P232" s="915"/>
      <c r="Q232" s="484"/>
      <c r="U232"/>
      <c r="V232"/>
      <c r="W232"/>
      <c r="X232"/>
      <c r="Y232"/>
      <c r="Z232"/>
      <c r="AA232"/>
      <c r="AB232"/>
      <c r="AC232"/>
    </row>
    <row r="233" spans="1:29" s="95" customFormat="1" ht="15.75" hidden="1" customHeight="1" outlineLevel="1">
      <c r="A233" s="484"/>
      <c r="B233" s="916">
        <v>74</v>
      </c>
      <c r="C233" s="925"/>
      <c r="D233" s="921"/>
      <c r="E233" s="921" t="s">
        <v>19</v>
      </c>
      <c r="F233" s="923" t="str">
        <f>VLOOKUP(E233,$S$14:$T$18,2,0)</f>
        <v>-</v>
      </c>
      <c r="G233" s="84"/>
      <c r="H233" s="82"/>
      <c r="I233" s="921"/>
      <c r="J233" s="913">
        <f t="shared" ref="J233" si="73">SUM(K233:O235)</f>
        <v>0</v>
      </c>
      <c r="K233" s="913"/>
      <c r="L233" s="913"/>
      <c r="M233" s="913"/>
      <c r="N233" s="913"/>
      <c r="O233" s="913"/>
      <c r="P233" s="913"/>
      <c r="Q233" s="484"/>
      <c r="U233"/>
      <c r="V233"/>
      <c r="W233"/>
      <c r="X233"/>
      <c r="Y233"/>
      <c r="Z233"/>
      <c r="AA233"/>
      <c r="AB233"/>
      <c r="AC233"/>
    </row>
    <row r="234" spans="1:29" s="95" customFormat="1" ht="15.75" hidden="1" customHeight="1" outlineLevel="1">
      <c r="A234" s="484"/>
      <c r="B234" s="916"/>
      <c r="C234" s="925"/>
      <c r="D234" s="921"/>
      <c r="E234" s="921"/>
      <c r="F234" s="923"/>
      <c r="G234" s="87"/>
      <c r="H234" s="82"/>
      <c r="I234" s="921"/>
      <c r="J234" s="914"/>
      <c r="K234" s="914"/>
      <c r="L234" s="914"/>
      <c r="M234" s="914"/>
      <c r="N234" s="914"/>
      <c r="O234" s="914"/>
      <c r="P234" s="914"/>
      <c r="Q234" s="484"/>
      <c r="U234"/>
      <c r="V234"/>
      <c r="W234"/>
      <c r="X234"/>
      <c r="Y234"/>
      <c r="Z234"/>
      <c r="AA234"/>
      <c r="AB234"/>
      <c r="AC234"/>
    </row>
    <row r="235" spans="1:29" s="95" customFormat="1" ht="15.75" hidden="1" customHeight="1" outlineLevel="1">
      <c r="A235" s="484"/>
      <c r="B235" s="917"/>
      <c r="C235" s="926"/>
      <c r="D235" s="922"/>
      <c r="E235" s="922"/>
      <c r="F235" s="924"/>
      <c r="G235" s="92"/>
      <c r="H235" s="90"/>
      <c r="I235" s="922"/>
      <c r="J235" s="915"/>
      <c r="K235" s="915"/>
      <c r="L235" s="915"/>
      <c r="M235" s="915"/>
      <c r="N235" s="915"/>
      <c r="O235" s="915"/>
      <c r="P235" s="915"/>
      <c r="Q235" s="484"/>
      <c r="U235"/>
      <c r="V235"/>
      <c r="W235"/>
      <c r="X235"/>
      <c r="Y235"/>
      <c r="Z235"/>
      <c r="AA235"/>
      <c r="AB235"/>
      <c r="AC235"/>
    </row>
    <row r="236" spans="1:29" s="95" customFormat="1" ht="15.75" hidden="1" customHeight="1" outlineLevel="1">
      <c r="A236" s="484"/>
      <c r="B236" s="916">
        <v>75</v>
      </c>
      <c r="C236" s="925"/>
      <c r="D236" s="921"/>
      <c r="E236" s="921" t="s">
        <v>19</v>
      </c>
      <c r="F236" s="923" t="str">
        <f>VLOOKUP(E236,$S$14:$T$18,2,0)</f>
        <v>-</v>
      </c>
      <c r="G236" s="84"/>
      <c r="H236" s="82"/>
      <c r="I236" s="921"/>
      <c r="J236" s="913">
        <f t="shared" ref="J236" si="74">SUM(K236:O238)</f>
        <v>0</v>
      </c>
      <c r="K236" s="913"/>
      <c r="L236" s="913"/>
      <c r="M236" s="913"/>
      <c r="N236" s="913"/>
      <c r="O236" s="913"/>
      <c r="P236" s="913"/>
      <c r="Q236" s="484"/>
      <c r="U236"/>
      <c r="V236"/>
      <c r="W236"/>
      <c r="X236"/>
      <c r="Y236"/>
      <c r="Z236"/>
      <c r="AA236"/>
      <c r="AB236"/>
      <c r="AC236"/>
    </row>
    <row r="237" spans="1:29" s="95" customFormat="1" ht="15.75" hidden="1" customHeight="1" outlineLevel="1">
      <c r="A237" s="484"/>
      <c r="B237" s="916"/>
      <c r="C237" s="925"/>
      <c r="D237" s="921"/>
      <c r="E237" s="921"/>
      <c r="F237" s="923"/>
      <c r="G237" s="87"/>
      <c r="H237" s="82"/>
      <c r="I237" s="921"/>
      <c r="J237" s="914"/>
      <c r="K237" s="914"/>
      <c r="L237" s="914"/>
      <c r="M237" s="914"/>
      <c r="N237" s="914"/>
      <c r="O237" s="914"/>
      <c r="P237" s="914"/>
      <c r="Q237" s="484"/>
      <c r="U237"/>
      <c r="V237"/>
      <c r="W237"/>
      <c r="X237"/>
      <c r="Y237"/>
      <c r="Z237"/>
      <c r="AA237"/>
      <c r="AB237"/>
      <c r="AC237"/>
    </row>
    <row r="238" spans="1:29" s="95" customFormat="1" ht="15.75" hidden="1" customHeight="1" outlineLevel="1">
      <c r="A238" s="484"/>
      <c r="B238" s="917"/>
      <c r="C238" s="926"/>
      <c r="D238" s="922"/>
      <c r="E238" s="922"/>
      <c r="F238" s="924"/>
      <c r="G238" s="92"/>
      <c r="H238" s="90"/>
      <c r="I238" s="922"/>
      <c r="J238" s="915"/>
      <c r="K238" s="915"/>
      <c r="L238" s="915"/>
      <c r="M238" s="915"/>
      <c r="N238" s="915"/>
      <c r="O238" s="915"/>
      <c r="P238" s="915"/>
      <c r="Q238" s="484"/>
      <c r="U238"/>
      <c r="V238"/>
      <c r="W238"/>
      <c r="X238"/>
      <c r="Y238"/>
      <c r="Z238"/>
      <c r="AA238"/>
      <c r="AB238"/>
      <c r="AC238"/>
    </row>
    <row r="239" spans="1:29" s="95" customFormat="1" ht="15.75" hidden="1" customHeight="1" outlineLevel="1">
      <c r="A239" s="484"/>
      <c r="B239" s="916">
        <v>76</v>
      </c>
      <c r="C239" s="925"/>
      <c r="D239" s="921"/>
      <c r="E239" s="921" t="s">
        <v>19</v>
      </c>
      <c r="F239" s="923" t="str">
        <f>VLOOKUP(E239,$S$14:$T$18,2,0)</f>
        <v>-</v>
      </c>
      <c r="G239" s="84"/>
      <c r="H239" s="82"/>
      <c r="I239" s="921"/>
      <c r="J239" s="913">
        <f t="shared" ref="J239" si="75">SUM(K239:O241)</f>
        <v>0</v>
      </c>
      <c r="K239" s="913"/>
      <c r="L239" s="913"/>
      <c r="M239" s="913"/>
      <c r="N239" s="913"/>
      <c r="O239" s="913"/>
      <c r="P239" s="913"/>
      <c r="Q239" s="484"/>
      <c r="U239"/>
      <c r="V239"/>
      <c r="W239"/>
      <c r="X239"/>
      <c r="Y239"/>
      <c r="Z239"/>
      <c r="AA239"/>
      <c r="AB239"/>
      <c r="AC239"/>
    </row>
    <row r="240" spans="1:29" s="95" customFormat="1" ht="15.75" hidden="1" customHeight="1" outlineLevel="1">
      <c r="A240" s="484"/>
      <c r="B240" s="916"/>
      <c r="C240" s="925"/>
      <c r="D240" s="921"/>
      <c r="E240" s="921"/>
      <c r="F240" s="923"/>
      <c r="G240" s="87"/>
      <c r="H240" s="82"/>
      <c r="I240" s="921"/>
      <c r="J240" s="914"/>
      <c r="K240" s="914"/>
      <c r="L240" s="914"/>
      <c r="M240" s="914"/>
      <c r="N240" s="914"/>
      <c r="O240" s="914"/>
      <c r="P240" s="914"/>
      <c r="Q240" s="484"/>
      <c r="U240"/>
      <c r="V240"/>
      <c r="W240"/>
      <c r="X240"/>
      <c r="Y240"/>
      <c r="Z240"/>
      <c r="AA240"/>
      <c r="AB240"/>
      <c r="AC240"/>
    </row>
    <row r="241" spans="1:29" s="95" customFormat="1" ht="15.75" hidden="1" customHeight="1" outlineLevel="1">
      <c r="A241" s="484"/>
      <c r="B241" s="917"/>
      <c r="C241" s="926"/>
      <c r="D241" s="922"/>
      <c r="E241" s="922"/>
      <c r="F241" s="924"/>
      <c r="G241" s="92"/>
      <c r="H241" s="90"/>
      <c r="I241" s="922"/>
      <c r="J241" s="915"/>
      <c r="K241" s="915"/>
      <c r="L241" s="915"/>
      <c r="M241" s="915"/>
      <c r="N241" s="915"/>
      <c r="O241" s="915"/>
      <c r="P241" s="915"/>
      <c r="Q241" s="484"/>
      <c r="U241"/>
      <c r="V241"/>
      <c r="W241"/>
      <c r="X241"/>
      <c r="Y241"/>
      <c r="Z241"/>
      <c r="AA241"/>
      <c r="AB241"/>
      <c r="AC241"/>
    </row>
    <row r="242" spans="1:29" s="95" customFormat="1" ht="15.75" hidden="1" customHeight="1" outlineLevel="1">
      <c r="A242" s="484"/>
      <c r="B242" s="916">
        <v>77</v>
      </c>
      <c r="C242" s="925"/>
      <c r="D242" s="921"/>
      <c r="E242" s="921" t="s">
        <v>19</v>
      </c>
      <c r="F242" s="923" t="str">
        <f>VLOOKUP(E242,$S$14:$T$18,2,0)</f>
        <v>-</v>
      </c>
      <c r="G242" s="84"/>
      <c r="H242" s="82"/>
      <c r="I242" s="921"/>
      <c r="J242" s="913">
        <f t="shared" ref="J242" si="76">SUM(K242:O244)</f>
        <v>0</v>
      </c>
      <c r="K242" s="913"/>
      <c r="L242" s="913"/>
      <c r="M242" s="913"/>
      <c r="N242" s="913"/>
      <c r="O242" s="913"/>
      <c r="P242" s="913"/>
      <c r="Q242" s="484"/>
      <c r="U242"/>
      <c r="V242"/>
      <c r="W242"/>
      <c r="X242"/>
      <c r="Y242"/>
      <c r="Z242"/>
      <c r="AA242"/>
      <c r="AB242"/>
      <c r="AC242"/>
    </row>
    <row r="243" spans="1:29" s="95" customFormat="1" ht="15.75" hidden="1" customHeight="1" outlineLevel="1">
      <c r="A243" s="484"/>
      <c r="B243" s="916"/>
      <c r="C243" s="925"/>
      <c r="D243" s="921"/>
      <c r="E243" s="921"/>
      <c r="F243" s="923"/>
      <c r="G243" s="87"/>
      <c r="H243" s="82"/>
      <c r="I243" s="921"/>
      <c r="J243" s="914"/>
      <c r="K243" s="914"/>
      <c r="L243" s="914"/>
      <c r="M243" s="914"/>
      <c r="N243" s="914"/>
      <c r="O243" s="914"/>
      <c r="P243" s="914"/>
      <c r="Q243" s="484"/>
      <c r="U243"/>
      <c r="V243"/>
      <c r="W243"/>
      <c r="X243"/>
      <c r="Y243"/>
      <c r="Z243"/>
      <c r="AA243"/>
      <c r="AB243"/>
      <c r="AC243"/>
    </row>
    <row r="244" spans="1:29" s="95" customFormat="1" ht="15.75" hidden="1" customHeight="1" outlineLevel="1">
      <c r="A244" s="484"/>
      <c r="B244" s="917"/>
      <c r="C244" s="926"/>
      <c r="D244" s="922"/>
      <c r="E244" s="922"/>
      <c r="F244" s="924"/>
      <c r="G244" s="92"/>
      <c r="H244" s="90"/>
      <c r="I244" s="922"/>
      <c r="J244" s="915"/>
      <c r="K244" s="915"/>
      <c r="L244" s="915"/>
      <c r="M244" s="915"/>
      <c r="N244" s="915"/>
      <c r="O244" s="915"/>
      <c r="P244" s="915"/>
      <c r="Q244" s="484"/>
      <c r="U244"/>
      <c r="V244"/>
      <c r="W244"/>
      <c r="X244"/>
      <c r="Y244"/>
      <c r="Z244"/>
      <c r="AA244"/>
      <c r="AB244"/>
      <c r="AC244"/>
    </row>
    <row r="245" spans="1:29" s="95" customFormat="1" ht="15.75" hidden="1" customHeight="1" outlineLevel="1">
      <c r="A245" s="484"/>
      <c r="B245" s="916">
        <v>78</v>
      </c>
      <c r="C245" s="925"/>
      <c r="D245" s="921"/>
      <c r="E245" s="921" t="s">
        <v>19</v>
      </c>
      <c r="F245" s="923" t="str">
        <f>VLOOKUP(E245,$S$14:$T$18,2,0)</f>
        <v>-</v>
      </c>
      <c r="G245" s="84"/>
      <c r="H245" s="82"/>
      <c r="I245" s="921"/>
      <c r="J245" s="913">
        <f t="shared" ref="J245" si="77">SUM(K245:O247)</f>
        <v>0</v>
      </c>
      <c r="K245" s="913"/>
      <c r="L245" s="913"/>
      <c r="M245" s="913"/>
      <c r="N245" s="913"/>
      <c r="O245" s="913"/>
      <c r="P245" s="913"/>
      <c r="Q245" s="484"/>
      <c r="U245"/>
      <c r="V245"/>
      <c r="W245"/>
      <c r="X245"/>
      <c r="Y245"/>
      <c r="Z245"/>
      <c r="AA245"/>
      <c r="AB245"/>
      <c r="AC245"/>
    </row>
    <row r="246" spans="1:29" s="95" customFormat="1" ht="15.75" hidden="1" customHeight="1" outlineLevel="1">
      <c r="A246" s="484"/>
      <c r="B246" s="916"/>
      <c r="C246" s="925"/>
      <c r="D246" s="921"/>
      <c r="E246" s="921"/>
      <c r="F246" s="923"/>
      <c r="G246" s="87"/>
      <c r="H246" s="82"/>
      <c r="I246" s="921"/>
      <c r="J246" s="914"/>
      <c r="K246" s="914"/>
      <c r="L246" s="914"/>
      <c r="M246" s="914"/>
      <c r="N246" s="914"/>
      <c r="O246" s="914"/>
      <c r="P246" s="914"/>
      <c r="Q246" s="484"/>
      <c r="U246"/>
      <c r="V246"/>
      <c r="W246"/>
      <c r="X246"/>
      <c r="Y246"/>
      <c r="Z246"/>
      <c r="AA246"/>
      <c r="AB246"/>
      <c r="AC246"/>
    </row>
    <row r="247" spans="1:29" s="95" customFormat="1" ht="15.75" hidden="1" customHeight="1" outlineLevel="1">
      <c r="A247" s="484"/>
      <c r="B247" s="917"/>
      <c r="C247" s="926"/>
      <c r="D247" s="922"/>
      <c r="E247" s="922"/>
      <c r="F247" s="924"/>
      <c r="G247" s="92"/>
      <c r="H247" s="90"/>
      <c r="I247" s="922"/>
      <c r="J247" s="915"/>
      <c r="K247" s="915"/>
      <c r="L247" s="915"/>
      <c r="M247" s="915"/>
      <c r="N247" s="915"/>
      <c r="O247" s="915"/>
      <c r="P247" s="915"/>
      <c r="Q247" s="484"/>
      <c r="U247"/>
      <c r="V247"/>
      <c r="W247"/>
      <c r="X247"/>
      <c r="Y247"/>
      <c r="Z247"/>
      <c r="AA247"/>
      <c r="AB247"/>
      <c r="AC247"/>
    </row>
    <row r="248" spans="1:29" s="95" customFormat="1" ht="15.75" hidden="1" customHeight="1" outlineLevel="1">
      <c r="A248" s="484"/>
      <c r="B248" s="916">
        <v>79</v>
      </c>
      <c r="C248" s="925"/>
      <c r="D248" s="921"/>
      <c r="E248" s="921" t="s">
        <v>19</v>
      </c>
      <c r="F248" s="923" t="str">
        <f>VLOOKUP(E248,$S$14:$T$18,2,0)</f>
        <v>-</v>
      </c>
      <c r="G248" s="84"/>
      <c r="H248" s="82"/>
      <c r="I248" s="921"/>
      <c r="J248" s="913">
        <f t="shared" ref="J248" si="78">SUM(K248:O250)</f>
        <v>0</v>
      </c>
      <c r="K248" s="913"/>
      <c r="L248" s="913"/>
      <c r="M248" s="913"/>
      <c r="N248" s="913"/>
      <c r="O248" s="913"/>
      <c r="P248" s="913"/>
      <c r="Q248" s="484"/>
      <c r="U248"/>
      <c r="V248"/>
      <c r="W248"/>
      <c r="X248"/>
      <c r="Y248"/>
      <c r="Z248"/>
      <c r="AA248"/>
      <c r="AB248"/>
      <c r="AC248"/>
    </row>
    <row r="249" spans="1:29" s="95" customFormat="1" ht="15.75" hidden="1" customHeight="1" outlineLevel="1">
      <c r="A249" s="484"/>
      <c r="B249" s="916"/>
      <c r="C249" s="925"/>
      <c r="D249" s="921"/>
      <c r="E249" s="921"/>
      <c r="F249" s="923"/>
      <c r="G249" s="87"/>
      <c r="H249" s="82"/>
      <c r="I249" s="921"/>
      <c r="J249" s="914"/>
      <c r="K249" s="914"/>
      <c r="L249" s="914"/>
      <c r="M249" s="914"/>
      <c r="N249" s="914"/>
      <c r="O249" s="914"/>
      <c r="P249" s="914"/>
      <c r="Q249" s="484"/>
      <c r="U249"/>
      <c r="V249"/>
      <c r="W249"/>
      <c r="X249"/>
      <c r="Y249"/>
      <c r="Z249"/>
      <c r="AA249"/>
      <c r="AB249"/>
      <c r="AC249"/>
    </row>
    <row r="250" spans="1:29" s="95" customFormat="1" ht="15.75" hidden="1" customHeight="1" outlineLevel="1">
      <c r="A250" s="484"/>
      <c r="B250" s="917"/>
      <c r="C250" s="926"/>
      <c r="D250" s="922"/>
      <c r="E250" s="922"/>
      <c r="F250" s="924"/>
      <c r="G250" s="92"/>
      <c r="H250" s="90"/>
      <c r="I250" s="922"/>
      <c r="J250" s="915"/>
      <c r="K250" s="915"/>
      <c r="L250" s="915"/>
      <c r="M250" s="915"/>
      <c r="N250" s="915"/>
      <c r="O250" s="915"/>
      <c r="P250" s="915"/>
      <c r="Q250" s="484"/>
      <c r="U250"/>
      <c r="V250"/>
      <c r="W250"/>
      <c r="X250"/>
      <c r="Y250"/>
      <c r="Z250"/>
      <c r="AA250"/>
      <c r="AB250"/>
      <c r="AC250"/>
    </row>
    <row r="251" spans="1:29" s="95" customFormat="1" ht="15.75" hidden="1" customHeight="1" outlineLevel="1">
      <c r="A251" s="484"/>
      <c r="B251" s="916">
        <v>80</v>
      </c>
      <c r="C251" s="925"/>
      <c r="D251" s="921"/>
      <c r="E251" s="921" t="s">
        <v>19</v>
      </c>
      <c r="F251" s="923" t="str">
        <f>VLOOKUP(E251,$S$14:$T$18,2,0)</f>
        <v>-</v>
      </c>
      <c r="G251" s="84"/>
      <c r="H251" s="82"/>
      <c r="I251" s="921"/>
      <c r="J251" s="913">
        <f t="shared" ref="J251" si="79">SUM(K251:O253)</f>
        <v>0</v>
      </c>
      <c r="K251" s="913"/>
      <c r="L251" s="913"/>
      <c r="M251" s="913"/>
      <c r="N251" s="913"/>
      <c r="O251" s="913"/>
      <c r="P251" s="913"/>
      <c r="Q251" s="484"/>
      <c r="U251"/>
      <c r="V251"/>
      <c r="W251"/>
      <c r="X251"/>
      <c r="Y251"/>
      <c r="Z251"/>
      <c r="AA251"/>
      <c r="AB251"/>
      <c r="AC251"/>
    </row>
    <row r="252" spans="1:29" s="95" customFormat="1" ht="15.75" hidden="1" customHeight="1" outlineLevel="1">
      <c r="A252" s="484"/>
      <c r="B252" s="916"/>
      <c r="C252" s="925"/>
      <c r="D252" s="921"/>
      <c r="E252" s="921"/>
      <c r="F252" s="923"/>
      <c r="G252" s="87"/>
      <c r="H252" s="82"/>
      <c r="I252" s="921"/>
      <c r="J252" s="914"/>
      <c r="K252" s="914"/>
      <c r="L252" s="914"/>
      <c r="M252" s="914"/>
      <c r="N252" s="914"/>
      <c r="O252" s="914"/>
      <c r="P252" s="914"/>
      <c r="Q252" s="484"/>
      <c r="U252"/>
      <c r="V252"/>
      <c r="W252"/>
      <c r="X252"/>
      <c r="Y252"/>
      <c r="Z252"/>
      <c r="AA252"/>
      <c r="AB252"/>
      <c r="AC252"/>
    </row>
    <row r="253" spans="1:29" s="95" customFormat="1" ht="15.75" hidden="1" customHeight="1" outlineLevel="1">
      <c r="A253" s="484"/>
      <c r="B253" s="917"/>
      <c r="C253" s="926"/>
      <c r="D253" s="922"/>
      <c r="E253" s="922"/>
      <c r="F253" s="924"/>
      <c r="G253" s="92"/>
      <c r="H253" s="90"/>
      <c r="I253" s="922"/>
      <c r="J253" s="915"/>
      <c r="K253" s="915"/>
      <c r="L253" s="915"/>
      <c r="M253" s="915"/>
      <c r="N253" s="915"/>
      <c r="O253" s="915"/>
      <c r="P253" s="915"/>
      <c r="Q253" s="484"/>
      <c r="U253"/>
      <c r="V253"/>
      <c r="W253"/>
      <c r="X253"/>
      <c r="Y253"/>
      <c r="Z253"/>
      <c r="AA253"/>
      <c r="AB253"/>
      <c r="AC253"/>
    </row>
    <row r="254" spans="1:29" s="95" customFormat="1" ht="15.75" hidden="1" customHeight="1" outlineLevel="1">
      <c r="A254" s="484"/>
      <c r="B254" s="916">
        <v>81</v>
      </c>
      <c r="C254" s="925"/>
      <c r="D254" s="921"/>
      <c r="E254" s="921" t="s">
        <v>19</v>
      </c>
      <c r="F254" s="923" t="str">
        <f>VLOOKUP(E254,$S$14:$T$18,2,0)</f>
        <v>-</v>
      </c>
      <c r="G254" s="84"/>
      <c r="H254" s="82"/>
      <c r="I254" s="921"/>
      <c r="J254" s="913">
        <f t="shared" ref="J254" si="80">SUM(K254:O256)</f>
        <v>0</v>
      </c>
      <c r="K254" s="913"/>
      <c r="L254" s="913"/>
      <c r="M254" s="913"/>
      <c r="N254" s="913"/>
      <c r="O254" s="913"/>
      <c r="P254" s="913"/>
      <c r="Q254" s="484"/>
      <c r="U254"/>
      <c r="V254"/>
      <c r="W254"/>
      <c r="X254"/>
      <c r="Y254"/>
      <c r="Z254"/>
      <c r="AA254"/>
      <c r="AB254"/>
      <c r="AC254"/>
    </row>
    <row r="255" spans="1:29" s="95" customFormat="1" ht="15.75" hidden="1" customHeight="1" outlineLevel="1">
      <c r="A255" s="484"/>
      <c r="B255" s="916"/>
      <c r="C255" s="925"/>
      <c r="D255" s="921"/>
      <c r="E255" s="921"/>
      <c r="F255" s="923"/>
      <c r="G255" s="87"/>
      <c r="H255" s="82"/>
      <c r="I255" s="921"/>
      <c r="J255" s="914"/>
      <c r="K255" s="914"/>
      <c r="L255" s="914"/>
      <c r="M255" s="914"/>
      <c r="N255" s="914"/>
      <c r="O255" s="914"/>
      <c r="P255" s="914"/>
      <c r="Q255" s="484"/>
      <c r="U255"/>
      <c r="V255"/>
      <c r="W255"/>
      <c r="X255"/>
      <c r="Y255"/>
      <c r="Z255"/>
      <c r="AA255"/>
      <c r="AB255"/>
      <c r="AC255"/>
    </row>
    <row r="256" spans="1:29" s="95" customFormat="1" ht="15.75" hidden="1" customHeight="1" outlineLevel="1">
      <c r="A256" s="484"/>
      <c r="B256" s="917"/>
      <c r="C256" s="926"/>
      <c r="D256" s="922"/>
      <c r="E256" s="922"/>
      <c r="F256" s="924"/>
      <c r="G256" s="92"/>
      <c r="H256" s="90"/>
      <c r="I256" s="922"/>
      <c r="J256" s="915"/>
      <c r="K256" s="915"/>
      <c r="L256" s="915"/>
      <c r="M256" s="915"/>
      <c r="N256" s="915"/>
      <c r="O256" s="915"/>
      <c r="P256" s="915"/>
      <c r="Q256" s="484"/>
      <c r="U256"/>
      <c r="V256"/>
      <c r="W256"/>
      <c r="X256"/>
      <c r="Y256"/>
      <c r="Z256"/>
      <c r="AA256"/>
      <c r="AB256"/>
      <c r="AC256"/>
    </row>
    <row r="257" spans="1:29" s="95" customFormat="1" ht="15.75" hidden="1" customHeight="1" outlineLevel="1">
      <c r="A257" s="484"/>
      <c r="B257" s="916">
        <v>82</v>
      </c>
      <c r="C257" s="925"/>
      <c r="D257" s="921"/>
      <c r="E257" s="921" t="s">
        <v>19</v>
      </c>
      <c r="F257" s="923" t="str">
        <f>VLOOKUP(E257,$S$14:$T$18,2,0)</f>
        <v>-</v>
      </c>
      <c r="G257" s="84"/>
      <c r="H257" s="82"/>
      <c r="I257" s="921"/>
      <c r="J257" s="913">
        <f t="shared" ref="J257" si="81">SUM(K257:O259)</f>
        <v>0</v>
      </c>
      <c r="K257" s="913"/>
      <c r="L257" s="913"/>
      <c r="M257" s="913"/>
      <c r="N257" s="913"/>
      <c r="O257" s="913"/>
      <c r="P257" s="913"/>
      <c r="Q257" s="484"/>
      <c r="U257"/>
      <c r="V257"/>
      <c r="W257"/>
      <c r="X257"/>
      <c r="Y257"/>
      <c r="Z257"/>
      <c r="AA257"/>
      <c r="AB257"/>
      <c r="AC257"/>
    </row>
    <row r="258" spans="1:29" s="95" customFormat="1" ht="15.75" hidden="1" customHeight="1" outlineLevel="1">
      <c r="A258" s="484"/>
      <c r="B258" s="916"/>
      <c r="C258" s="925"/>
      <c r="D258" s="921"/>
      <c r="E258" s="921"/>
      <c r="F258" s="923"/>
      <c r="G258" s="87"/>
      <c r="H258" s="82"/>
      <c r="I258" s="921"/>
      <c r="J258" s="914"/>
      <c r="K258" s="914"/>
      <c r="L258" s="914"/>
      <c r="M258" s="914"/>
      <c r="N258" s="914"/>
      <c r="O258" s="914"/>
      <c r="P258" s="914"/>
      <c r="Q258" s="484"/>
      <c r="U258"/>
      <c r="V258"/>
      <c r="W258"/>
      <c r="X258"/>
      <c r="Y258"/>
      <c r="Z258"/>
      <c r="AA258"/>
      <c r="AB258"/>
      <c r="AC258"/>
    </row>
    <row r="259" spans="1:29" s="95" customFormat="1" ht="15.75" hidden="1" customHeight="1" outlineLevel="1">
      <c r="A259" s="484"/>
      <c r="B259" s="917"/>
      <c r="C259" s="926"/>
      <c r="D259" s="922"/>
      <c r="E259" s="922"/>
      <c r="F259" s="924"/>
      <c r="G259" s="92"/>
      <c r="H259" s="90"/>
      <c r="I259" s="922"/>
      <c r="J259" s="915"/>
      <c r="K259" s="915"/>
      <c r="L259" s="915"/>
      <c r="M259" s="915"/>
      <c r="N259" s="915"/>
      <c r="O259" s="915"/>
      <c r="P259" s="915"/>
      <c r="Q259" s="484"/>
      <c r="U259"/>
      <c r="V259"/>
      <c r="W259"/>
      <c r="X259"/>
      <c r="Y259"/>
      <c r="Z259"/>
      <c r="AA259"/>
      <c r="AB259"/>
      <c r="AC259"/>
    </row>
    <row r="260" spans="1:29" s="95" customFormat="1" ht="15.75" hidden="1" customHeight="1" outlineLevel="1">
      <c r="A260" s="484"/>
      <c r="B260" s="916">
        <v>83</v>
      </c>
      <c r="C260" s="925"/>
      <c r="D260" s="921"/>
      <c r="E260" s="921" t="s">
        <v>19</v>
      </c>
      <c r="F260" s="923" t="str">
        <f>VLOOKUP(E260,$S$14:$T$18,2,0)</f>
        <v>-</v>
      </c>
      <c r="G260" s="84"/>
      <c r="H260" s="82"/>
      <c r="I260" s="921"/>
      <c r="J260" s="913">
        <f t="shared" ref="J260" si="82">SUM(K260:O262)</f>
        <v>0</v>
      </c>
      <c r="K260" s="913"/>
      <c r="L260" s="913"/>
      <c r="M260" s="913"/>
      <c r="N260" s="913"/>
      <c r="O260" s="913"/>
      <c r="P260" s="913"/>
      <c r="Q260" s="484"/>
      <c r="U260"/>
      <c r="V260"/>
      <c r="W260"/>
      <c r="X260"/>
      <c r="Y260"/>
      <c r="Z260"/>
      <c r="AA260"/>
      <c r="AB260"/>
      <c r="AC260"/>
    </row>
    <row r="261" spans="1:29" s="95" customFormat="1" ht="15.75" hidden="1" customHeight="1" outlineLevel="1">
      <c r="A261" s="484"/>
      <c r="B261" s="916"/>
      <c r="C261" s="925"/>
      <c r="D261" s="921"/>
      <c r="E261" s="921"/>
      <c r="F261" s="923"/>
      <c r="G261" s="87"/>
      <c r="H261" s="82"/>
      <c r="I261" s="921"/>
      <c r="J261" s="914"/>
      <c r="K261" s="914"/>
      <c r="L261" s="914"/>
      <c r="M261" s="914"/>
      <c r="N261" s="914"/>
      <c r="O261" s="914"/>
      <c r="P261" s="914"/>
      <c r="Q261" s="484"/>
      <c r="U261"/>
      <c r="V261"/>
      <c r="W261"/>
      <c r="X261"/>
      <c r="Y261"/>
      <c r="Z261"/>
      <c r="AA261"/>
      <c r="AB261"/>
      <c r="AC261"/>
    </row>
    <row r="262" spans="1:29" s="95" customFormat="1" ht="15.75" hidden="1" customHeight="1" outlineLevel="1">
      <c r="A262" s="484"/>
      <c r="B262" s="917"/>
      <c r="C262" s="926"/>
      <c r="D262" s="922"/>
      <c r="E262" s="922"/>
      <c r="F262" s="924"/>
      <c r="G262" s="92"/>
      <c r="H262" s="90"/>
      <c r="I262" s="922"/>
      <c r="J262" s="915"/>
      <c r="K262" s="915"/>
      <c r="L262" s="915"/>
      <c r="M262" s="915"/>
      <c r="N262" s="915"/>
      <c r="O262" s="915"/>
      <c r="P262" s="915"/>
      <c r="Q262" s="484"/>
      <c r="U262"/>
      <c r="V262"/>
      <c r="W262"/>
      <c r="X262"/>
      <c r="Y262"/>
      <c r="Z262"/>
      <c r="AA262"/>
      <c r="AB262"/>
      <c r="AC262"/>
    </row>
    <row r="263" spans="1:29" s="95" customFormat="1" ht="15.75" hidden="1" customHeight="1" outlineLevel="1">
      <c r="A263" s="484"/>
      <c r="B263" s="916">
        <v>84</v>
      </c>
      <c r="C263" s="925"/>
      <c r="D263" s="921"/>
      <c r="E263" s="921" t="s">
        <v>19</v>
      </c>
      <c r="F263" s="923" t="str">
        <f>VLOOKUP(E263,$S$14:$T$18,2,0)</f>
        <v>-</v>
      </c>
      <c r="G263" s="84"/>
      <c r="H263" s="82"/>
      <c r="I263" s="921"/>
      <c r="J263" s="913">
        <f t="shared" ref="J263" si="83">SUM(K263:O265)</f>
        <v>0</v>
      </c>
      <c r="K263" s="913"/>
      <c r="L263" s="913"/>
      <c r="M263" s="913"/>
      <c r="N263" s="913"/>
      <c r="O263" s="913"/>
      <c r="P263" s="913"/>
      <c r="Q263" s="484"/>
      <c r="U263"/>
      <c r="V263"/>
      <c r="W263"/>
      <c r="X263"/>
      <c r="Y263"/>
      <c r="Z263"/>
      <c r="AA263"/>
      <c r="AB263"/>
      <c r="AC263"/>
    </row>
    <row r="264" spans="1:29" s="95" customFormat="1" ht="15.75" hidden="1" customHeight="1" outlineLevel="1">
      <c r="A264" s="484"/>
      <c r="B264" s="916"/>
      <c r="C264" s="925"/>
      <c r="D264" s="921"/>
      <c r="E264" s="921"/>
      <c r="F264" s="923"/>
      <c r="G264" s="87"/>
      <c r="H264" s="82"/>
      <c r="I264" s="921"/>
      <c r="J264" s="914"/>
      <c r="K264" s="914"/>
      <c r="L264" s="914"/>
      <c r="M264" s="914"/>
      <c r="N264" s="914"/>
      <c r="O264" s="914"/>
      <c r="P264" s="914"/>
      <c r="Q264" s="484"/>
      <c r="U264"/>
      <c r="V264"/>
      <c r="W264"/>
      <c r="X264"/>
      <c r="Y264"/>
      <c r="Z264"/>
      <c r="AA264"/>
      <c r="AB264"/>
      <c r="AC264"/>
    </row>
    <row r="265" spans="1:29" s="95" customFormat="1" ht="15.75" hidden="1" customHeight="1" outlineLevel="1">
      <c r="A265" s="484"/>
      <c r="B265" s="917"/>
      <c r="C265" s="926"/>
      <c r="D265" s="922"/>
      <c r="E265" s="922"/>
      <c r="F265" s="924"/>
      <c r="G265" s="92"/>
      <c r="H265" s="90"/>
      <c r="I265" s="922"/>
      <c r="J265" s="915"/>
      <c r="K265" s="915"/>
      <c r="L265" s="915"/>
      <c r="M265" s="915"/>
      <c r="N265" s="915"/>
      <c r="O265" s="915"/>
      <c r="P265" s="915"/>
      <c r="Q265" s="484"/>
      <c r="U265"/>
      <c r="V265"/>
      <c r="W265"/>
      <c r="X265"/>
      <c r="Y265"/>
      <c r="Z265"/>
      <c r="AA265"/>
      <c r="AB265"/>
      <c r="AC265"/>
    </row>
    <row r="266" spans="1:29" s="95" customFormat="1" ht="15.75" hidden="1" customHeight="1" outlineLevel="1">
      <c r="A266" s="484"/>
      <c r="B266" s="916">
        <v>85</v>
      </c>
      <c r="C266" s="925"/>
      <c r="D266" s="921"/>
      <c r="E266" s="921" t="s">
        <v>19</v>
      </c>
      <c r="F266" s="923" t="str">
        <f>VLOOKUP(E266,$S$14:$T$18,2,0)</f>
        <v>-</v>
      </c>
      <c r="G266" s="84"/>
      <c r="H266" s="82"/>
      <c r="I266" s="921"/>
      <c r="J266" s="913">
        <f t="shared" ref="J266" si="84">SUM(K266:O268)</f>
        <v>0</v>
      </c>
      <c r="K266" s="913"/>
      <c r="L266" s="913"/>
      <c r="M266" s="913"/>
      <c r="N266" s="913"/>
      <c r="O266" s="913"/>
      <c r="P266" s="913"/>
      <c r="Q266" s="484"/>
      <c r="U266"/>
      <c r="V266"/>
      <c r="W266"/>
      <c r="X266"/>
      <c r="Y266"/>
      <c r="Z266"/>
      <c r="AA266"/>
      <c r="AB266"/>
      <c r="AC266"/>
    </row>
    <row r="267" spans="1:29" s="95" customFormat="1" ht="15.75" hidden="1" customHeight="1" outlineLevel="1">
      <c r="A267" s="484"/>
      <c r="B267" s="916"/>
      <c r="C267" s="925"/>
      <c r="D267" s="921"/>
      <c r="E267" s="921"/>
      <c r="F267" s="923"/>
      <c r="G267" s="87"/>
      <c r="H267" s="82"/>
      <c r="I267" s="921"/>
      <c r="J267" s="914"/>
      <c r="K267" s="914"/>
      <c r="L267" s="914"/>
      <c r="M267" s="914"/>
      <c r="N267" s="914"/>
      <c r="O267" s="914"/>
      <c r="P267" s="914"/>
      <c r="Q267" s="484"/>
      <c r="U267"/>
      <c r="V267"/>
      <c r="W267"/>
      <c r="X267"/>
      <c r="Y267"/>
      <c r="Z267"/>
      <c r="AA267"/>
      <c r="AB267"/>
      <c r="AC267"/>
    </row>
    <row r="268" spans="1:29" s="95" customFormat="1" ht="15.75" hidden="1" customHeight="1" outlineLevel="1">
      <c r="A268" s="484"/>
      <c r="B268" s="917"/>
      <c r="C268" s="926"/>
      <c r="D268" s="922"/>
      <c r="E268" s="922"/>
      <c r="F268" s="924"/>
      <c r="G268" s="92"/>
      <c r="H268" s="90"/>
      <c r="I268" s="922"/>
      <c r="J268" s="915"/>
      <c r="K268" s="915"/>
      <c r="L268" s="915"/>
      <c r="M268" s="915"/>
      <c r="N268" s="915"/>
      <c r="O268" s="915"/>
      <c r="P268" s="915"/>
      <c r="Q268" s="484"/>
      <c r="U268"/>
      <c r="V268"/>
      <c r="W268"/>
      <c r="X268"/>
      <c r="Y268"/>
      <c r="Z268"/>
      <c r="AA268"/>
      <c r="AB268"/>
      <c r="AC268"/>
    </row>
    <row r="269" spans="1:29" s="95" customFormat="1" ht="15.75" hidden="1" customHeight="1" outlineLevel="1">
      <c r="A269" s="484"/>
      <c r="B269" s="916">
        <v>86</v>
      </c>
      <c r="C269" s="925"/>
      <c r="D269" s="921"/>
      <c r="E269" s="921" t="s">
        <v>19</v>
      </c>
      <c r="F269" s="923" t="str">
        <f>VLOOKUP(E269,$S$14:$T$18,2,0)</f>
        <v>-</v>
      </c>
      <c r="G269" s="84"/>
      <c r="H269" s="82"/>
      <c r="I269" s="921"/>
      <c r="J269" s="913">
        <f t="shared" ref="J269" si="85">SUM(K269:O271)</f>
        <v>0</v>
      </c>
      <c r="K269" s="913"/>
      <c r="L269" s="913"/>
      <c r="M269" s="913"/>
      <c r="N269" s="913"/>
      <c r="O269" s="913"/>
      <c r="P269" s="913"/>
      <c r="Q269" s="484"/>
      <c r="U269"/>
      <c r="V269"/>
      <c r="W269"/>
      <c r="X269"/>
      <c r="Y269"/>
      <c r="Z269"/>
      <c r="AA269"/>
      <c r="AB269"/>
      <c r="AC269"/>
    </row>
    <row r="270" spans="1:29" s="95" customFormat="1" ht="15.75" hidden="1" customHeight="1" outlineLevel="1">
      <c r="A270" s="484"/>
      <c r="B270" s="916"/>
      <c r="C270" s="925"/>
      <c r="D270" s="921"/>
      <c r="E270" s="921"/>
      <c r="F270" s="923"/>
      <c r="G270" s="87"/>
      <c r="H270" s="82"/>
      <c r="I270" s="921"/>
      <c r="J270" s="914"/>
      <c r="K270" s="914"/>
      <c r="L270" s="914"/>
      <c r="M270" s="914"/>
      <c r="N270" s="914"/>
      <c r="O270" s="914"/>
      <c r="P270" s="914"/>
      <c r="Q270" s="484"/>
      <c r="U270"/>
      <c r="V270"/>
      <c r="W270"/>
      <c r="X270"/>
      <c r="Y270"/>
      <c r="Z270"/>
      <c r="AA270"/>
      <c r="AB270"/>
      <c r="AC270"/>
    </row>
    <row r="271" spans="1:29" s="95" customFormat="1" ht="15.75" hidden="1" customHeight="1" outlineLevel="1">
      <c r="A271" s="484"/>
      <c r="B271" s="917"/>
      <c r="C271" s="926"/>
      <c r="D271" s="922"/>
      <c r="E271" s="922"/>
      <c r="F271" s="924"/>
      <c r="G271" s="92"/>
      <c r="H271" s="90"/>
      <c r="I271" s="922"/>
      <c r="J271" s="915"/>
      <c r="K271" s="915"/>
      <c r="L271" s="915"/>
      <c r="M271" s="915"/>
      <c r="N271" s="915"/>
      <c r="O271" s="915"/>
      <c r="P271" s="915"/>
      <c r="Q271" s="484"/>
      <c r="U271"/>
      <c r="V271"/>
      <c r="W271"/>
      <c r="X271"/>
      <c r="Y271"/>
      <c r="Z271"/>
      <c r="AA271"/>
      <c r="AB271"/>
      <c r="AC271"/>
    </row>
    <row r="272" spans="1:29" s="95" customFormat="1" ht="15.75" hidden="1" customHeight="1" outlineLevel="1">
      <c r="A272" s="484"/>
      <c r="B272" s="916">
        <v>87</v>
      </c>
      <c r="C272" s="925"/>
      <c r="D272" s="921"/>
      <c r="E272" s="921" t="s">
        <v>19</v>
      </c>
      <c r="F272" s="923" t="str">
        <f>VLOOKUP(E272,$S$14:$T$18,2,0)</f>
        <v>-</v>
      </c>
      <c r="G272" s="84"/>
      <c r="H272" s="82"/>
      <c r="I272" s="921"/>
      <c r="J272" s="913">
        <f t="shared" ref="J272" si="86">SUM(K272:O274)</f>
        <v>0</v>
      </c>
      <c r="K272" s="913"/>
      <c r="L272" s="913"/>
      <c r="M272" s="913"/>
      <c r="N272" s="913"/>
      <c r="O272" s="913"/>
      <c r="P272" s="913"/>
      <c r="Q272" s="484"/>
      <c r="U272"/>
      <c r="V272"/>
      <c r="W272"/>
      <c r="X272"/>
      <c r="Y272"/>
      <c r="Z272"/>
      <c r="AA272"/>
      <c r="AB272"/>
      <c r="AC272"/>
    </row>
    <row r="273" spans="1:29" s="95" customFormat="1" ht="15.75" hidden="1" customHeight="1" outlineLevel="1">
      <c r="A273" s="484"/>
      <c r="B273" s="916"/>
      <c r="C273" s="925"/>
      <c r="D273" s="921"/>
      <c r="E273" s="921"/>
      <c r="F273" s="923"/>
      <c r="G273" s="87"/>
      <c r="H273" s="82"/>
      <c r="I273" s="921"/>
      <c r="J273" s="914"/>
      <c r="K273" s="914"/>
      <c r="L273" s="914"/>
      <c r="M273" s="914"/>
      <c r="N273" s="914"/>
      <c r="O273" s="914"/>
      <c r="P273" s="914"/>
      <c r="Q273" s="484"/>
      <c r="U273"/>
      <c r="V273"/>
      <c r="W273"/>
      <c r="X273"/>
      <c r="Y273"/>
      <c r="Z273"/>
      <c r="AA273"/>
      <c r="AB273"/>
      <c r="AC273"/>
    </row>
    <row r="274" spans="1:29" s="95" customFormat="1" ht="15.75" hidden="1" customHeight="1" outlineLevel="1">
      <c r="A274" s="484"/>
      <c r="B274" s="917"/>
      <c r="C274" s="926"/>
      <c r="D274" s="922"/>
      <c r="E274" s="922"/>
      <c r="F274" s="924"/>
      <c r="G274" s="92"/>
      <c r="H274" s="90"/>
      <c r="I274" s="922"/>
      <c r="J274" s="915"/>
      <c r="K274" s="915"/>
      <c r="L274" s="915"/>
      <c r="M274" s="915"/>
      <c r="N274" s="915"/>
      <c r="O274" s="915"/>
      <c r="P274" s="915"/>
      <c r="Q274" s="484"/>
      <c r="U274"/>
      <c r="V274"/>
      <c r="W274"/>
      <c r="X274"/>
      <c r="Y274"/>
      <c r="Z274"/>
      <c r="AA274"/>
      <c r="AB274"/>
      <c r="AC274"/>
    </row>
    <row r="275" spans="1:29" s="95" customFormat="1" ht="15.75" hidden="1" customHeight="1" outlineLevel="1">
      <c r="A275" s="484"/>
      <c r="B275" s="916">
        <v>88</v>
      </c>
      <c r="C275" s="925"/>
      <c r="D275" s="921"/>
      <c r="E275" s="921" t="s">
        <v>19</v>
      </c>
      <c r="F275" s="923" t="str">
        <f>VLOOKUP(E275,$S$14:$T$18,2,0)</f>
        <v>-</v>
      </c>
      <c r="G275" s="84"/>
      <c r="H275" s="82"/>
      <c r="I275" s="921"/>
      <c r="J275" s="913">
        <f t="shared" ref="J275" si="87">SUM(K275:O277)</f>
        <v>0</v>
      </c>
      <c r="K275" s="913"/>
      <c r="L275" s="913"/>
      <c r="M275" s="913"/>
      <c r="N275" s="913"/>
      <c r="O275" s="913"/>
      <c r="P275" s="913"/>
      <c r="Q275" s="484"/>
      <c r="U275"/>
      <c r="V275"/>
      <c r="W275"/>
      <c r="X275"/>
      <c r="Y275"/>
      <c r="Z275"/>
      <c r="AA275"/>
      <c r="AB275"/>
      <c r="AC275"/>
    </row>
    <row r="276" spans="1:29" s="95" customFormat="1" ht="15.75" hidden="1" customHeight="1" outlineLevel="1">
      <c r="A276" s="484"/>
      <c r="B276" s="916"/>
      <c r="C276" s="925"/>
      <c r="D276" s="921"/>
      <c r="E276" s="921"/>
      <c r="F276" s="923"/>
      <c r="G276" s="87"/>
      <c r="H276" s="82"/>
      <c r="I276" s="921"/>
      <c r="J276" s="914"/>
      <c r="K276" s="914"/>
      <c r="L276" s="914"/>
      <c r="M276" s="914"/>
      <c r="N276" s="914"/>
      <c r="O276" s="914"/>
      <c r="P276" s="914"/>
      <c r="Q276" s="484"/>
      <c r="U276"/>
      <c r="V276"/>
      <c r="W276"/>
      <c r="X276"/>
      <c r="Y276"/>
      <c r="Z276"/>
      <c r="AA276"/>
      <c r="AB276"/>
      <c r="AC276"/>
    </row>
    <row r="277" spans="1:29" s="95" customFormat="1" ht="15.75" hidden="1" customHeight="1" outlineLevel="1">
      <c r="A277" s="484"/>
      <c r="B277" s="917"/>
      <c r="C277" s="926"/>
      <c r="D277" s="922"/>
      <c r="E277" s="922"/>
      <c r="F277" s="924"/>
      <c r="G277" s="92"/>
      <c r="H277" s="90"/>
      <c r="I277" s="922"/>
      <c r="J277" s="915"/>
      <c r="K277" s="915"/>
      <c r="L277" s="915"/>
      <c r="M277" s="915"/>
      <c r="N277" s="915"/>
      <c r="O277" s="915"/>
      <c r="P277" s="915"/>
      <c r="Q277" s="484"/>
      <c r="U277"/>
      <c r="V277"/>
      <c r="W277"/>
      <c r="X277"/>
      <c r="Y277"/>
      <c r="Z277"/>
      <c r="AA277"/>
      <c r="AB277"/>
      <c r="AC277"/>
    </row>
    <row r="278" spans="1:29" s="95" customFormat="1" ht="15.75" hidden="1" customHeight="1" outlineLevel="1">
      <c r="A278" s="484"/>
      <c r="B278" s="916">
        <v>89</v>
      </c>
      <c r="C278" s="925"/>
      <c r="D278" s="921"/>
      <c r="E278" s="921" t="s">
        <v>19</v>
      </c>
      <c r="F278" s="923" t="str">
        <f>VLOOKUP(E278,$S$14:$T$18,2,0)</f>
        <v>-</v>
      </c>
      <c r="G278" s="84"/>
      <c r="H278" s="82"/>
      <c r="I278" s="921"/>
      <c r="J278" s="913">
        <f t="shared" ref="J278" si="88">SUM(K278:O280)</f>
        <v>0</v>
      </c>
      <c r="K278" s="913"/>
      <c r="L278" s="913"/>
      <c r="M278" s="913"/>
      <c r="N278" s="913"/>
      <c r="O278" s="913"/>
      <c r="P278" s="913"/>
      <c r="Q278" s="484"/>
      <c r="U278"/>
      <c r="V278"/>
      <c r="W278"/>
      <c r="X278"/>
      <c r="Y278"/>
      <c r="Z278"/>
      <c r="AA278"/>
      <c r="AB278"/>
      <c r="AC278"/>
    </row>
    <row r="279" spans="1:29" s="95" customFormat="1" ht="15.75" hidden="1" customHeight="1" outlineLevel="1">
      <c r="A279" s="484"/>
      <c r="B279" s="916"/>
      <c r="C279" s="925"/>
      <c r="D279" s="921"/>
      <c r="E279" s="921"/>
      <c r="F279" s="923"/>
      <c r="G279" s="87"/>
      <c r="H279" s="82"/>
      <c r="I279" s="921"/>
      <c r="J279" s="914"/>
      <c r="K279" s="914"/>
      <c r="L279" s="914"/>
      <c r="M279" s="914"/>
      <c r="N279" s="914"/>
      <c r="O279" s="914"/>
      <c r="P279" s="914"/>
      <c r="Q279" s="484"/>
      <c r="U279"/>
      <c r="V279"/>
      <c r="W279"/>
      <c r="X279"/>
      <c r="Y279"/>
      <c r="Z279"/>
      <c r="AA279"/>
      <c r="AB279"/>
      <c r="AC279"/>
    </row>
    <row r="280" spans="1:29" s="95" customFormat="1" ht="15.75" hidden="1" customHeight="1" outlineLevel="1">
      <c r="A280" s="484"/>
      <c r="B280" s="917"/>
      <c r="C280" s="926"/>
      <c r="D280" s="922"/>
      <c r="E280" s="922"/>
      <c r="F280" s="924"/>
      <c r="G280" s="92"/>
      <c r="H280" s="90"/>
      <c r="I280" s="922"/>
      <c r="J280" s="915"/>
      <c r="K280" s="915"/>
      <c r="L280" s="915"/>
      <c r="M280" s="915"/>
      <c r="N280" s="915"/>
      <c r="O280" s="915"/>
      <c r="P280" s="915"/>
      <c r="Q280" s="484"/>
      <c r="U280"/>
      <c r="V280"/>
      <c r="W280"/>
      <c r="X280"/>
      <c r="Y280"/>
      <c r="Z280"/>
      <c r="AA280"/>
      <c r="AB280"/>
      <c r="AC280"/>
    </row>
    <row r="281" spans="1:29" s="95" customFormat="1" ht="15.75" hidden="1" customHeight="1" outlineLevel="1">
      <c r="A281" s="484"/>
      <c r="B281" s="916">
        <v>90</v>
      </c>
      <c r="C281" s="925"/>
      <c r="D281" s="921"/>
      <c r="E281" s="921" t="s">
        <v>19</v>
      </c>
      <c r="F281" s="923" t="str">
        <f>VLOOKUP(E281,$S$14:$T$18,2,0)</f>
        <v>-</v>
      </c>
      <c r="G281" s="84"/>
      <c r="H281" s="82"/>
      <c r="I281" s="921"/>
      <c r="J281" s="913">
        <f t="shared" ref="J281" si="89">SUM(K281:O283)</f>
        <v>0</v>
      </c>
      <c r="K281" s="913"/>
      <c r="L281" s="913"/>
      <c r="M281" s="913"/>
      <c r="N281" s="913"/>
      <c r="O281" s="913"/>
      <c r="P281" s="913"/>
      <c r="Q281" s="484"/>
      <c r="U281"/>
      <c r="V281"/>
      <c r="W281"/>
      <c r="X281"/>
      <c r="Y281"/>
      <c r="Z281"/>
      <c r="AA281"/>
      <c r="AB281"/>
      <c r="AC281"/>
    </row>
    <row r="282" spans="1:29" s="95" customFormat="1" ht="15.75" hidden="1" customHeight="1" outlineLevel="1">
      <c r="A282" s="484"/>
      <c r="B282" s="916"/>
      <c r="C282" s="925"/>
      <c r="D282" s="921"/>
      <c r="E282" s="921"/>
      <c r="F282" s="923"/>
      <c r="G282" s="87"/>
      <c r="H282" s="82"/>
      <c r="I282" s="921"/>
      <c r="J282" s="914"/>
      <c r="K282" s="914"/>
      <c r="L282" s="914"/>
      <c r="M282" s="914"/>
      <c r="N282" s="914"/>
      <c r="O282" s="914"/>
      <c r="P282" s="914"/>
      <c r="Q282" s="484"/>
      <c r="U282"/>
      <c r="V282"/>
      <c r="W282"/>
      <c r="X282"/>
      <c r="Y282"/>
      <c r="Z282"/>
      <c r="AA282"/>
      <c r="AB282"/>
      <c r="AC282"/>
    </row>
    <row r="283" spans="1:29" s="95" customFormat="1" ht="15.75" hidden="1" customHeight="1" outlineLevel="1">
      <c r="A283" s="484"/>
      <c r="B283" s="917"/>
      <c r="C283" s="926"/>
      <c r="D283" s="922"/>
      <c r="E283" s="922"/>
      <c r="F283" s="924"/>
      <c r="G283" s="92"/>
      <c r="H283" s="90"/>
      <c r="I283" s="922"/>
      <c r="J283" s="915"/>
      <c r="K283" s="915"/>
      <c r="L283" s="915"/>
      <c r="M283" s="915"/>
      <c r="N283" s="915"/>
      <c r="O283" s="915"/>
      <c r="P283" s="915"/>
      <c r="Q283" s="484"/>
      <c r="U283"/>
      <c r="V283"/>
      <c r="W283"/>
      <c r="X283"/>
      <c r="Y283"/>
      <c r="Z283"/>
      <c r="AA283"/>
      <c r="AB283"/>
      <c r="AC283"/>
    </row>
    <row r="284" spans="1:29" s="95" customFormat="1" ht="15.75" hidden="1" customHeight="1" outlineLevel="1">
      <c r="A284" s="484"/>
      <c r="B284" s="916">
        <v>91</v>
      </c>
      <c r="C284" s="925"/>
      <c r="D284" s="921"/>
      <c r="E284" s="921" t="s">
        <v>19</v>
      </c>
      <c r="F284" s="923" t="str">
        <f>VLOOKUP(E284,$S$14:$T$18,2,0)</f>
        <v>-</v>
      </c>
      <c r="G284" s="84"/>
      <c r="H284" s="82"/>
      <c r="I284" s="921"/>
      <c r="J284" s="913">
        <f t="shared" ref="J284" si="90">SUM(K284:O286)</f>
        <v>0</v>
      </c>
      <c r="K284" s="913"/>
      <c r="L284" s="913"/>
      <c r="M284" s="913"/>
      <c r="N284" s="913"/>
      <c r="O284" s="913"/>
      <c r="P284" s="913"/>
      <c r="Q284" s="484"/>
      <c r="U284"/>
      <c r="V284"/>
      <c r="W284"/>
      <c r="X284"/>
      <c r="Y284"/>
      <c r="Z284"/>
      <c r="AA284"/>
      <c r="AB284"/>
      <c r="AC284"/>
    </row>
    <row r="285" spans="1:29" s="95" customFormat="1" ht="15.75" hidden="1" customHeight="1" outlineLevel="1">
      <c r="A285" s="484"/>
      <c r="B285" s="916"/>
      <c r="C285" s="925"/>
      <c r="D285" s="921"/>
      <c r="E285" s="921"/>
      <c r="F285" s="923"/>
      <c r="G285" s="87"/>
      <c r="H285" s="82"/>
      <c r="I285" s="921"/>
      <c r="J285" s="914"/>
      <c r="K285" s="914"/>
      <c r="L285" s="914"/>
      <c r="M285" s="914"/>
      <c r="N285" s="914"/>
      <c r="O285" s="914"/>
      <c r="P285" s="914"/>
      <c r="Q285" s="484"/>
      <c r="U285"/>
      <c r="V285"/>
      <c r="W285"/>
      <c r="X285"/>
      <c r="Y285"/>
      <c r="Z285"/>
      <c r="AA285"/>
      <c r="AB285"/>
      <c r="AC285"/>
    </row>
    <row r="286" spans="1:29" s="95" customFormat="1" ht="15.75" hidden="1" customHeight="1" outlineLevel="1">
      <c r="A286" s="484"/>
      <c r="B286" s="917"/>
      <c r="C286" s="926"/>
      <c r="D286" s="922"/>
      <c r="E286" s="922"/>
      <c r="F286" s="924"/>
      <c r="G286" s="92"/>
      <c r="H286" s="90"/>
      <c r="I286" s="922"/>
      <c r="J286" s="915"/>
      <c r="K286" s="915"/>
      <c r="L286" s="915"/>
      <c r="M286" s="915"/>
      <c r="N286" s="915"/>
      <c r="O286" s="915"/>
      <c r="P286" s="915"/>
      <c r="Q286" s="484"/>
      <c r="U286"/>
      <c r="V286"/>
      <c r="W286"/>
      <c r="X286"/>
      <c r="Y286"/>
      <c r="Z286"/>
      <c r="AA286"/>
      <c r="AB286"/>
      <c r="AC286"/>
    </row>
    <row r="287" spans="1:29" s="95" customFormat="1" ht="15.75" hidden="1" customHeight="1" outlineLevel="1">
      <c r="A287" s="484"/>
      <c r="B287" s="916">
        <v>92</v>
      </c>
      <c r="C287" s="925"/>
      <c r="D287" s="921"/>
      <c r="E287" s="921" t="s">
        <v>19</v>
      </c>
      <c r="F287" s="923" t="str">
        <f>VLOOKUP(E287,$S$14:$T$18,2,0)</f>
        <v>-</v>
      </c>
      <c r="G287" s="84"/>
      <c r="H287" s="82"/>
      <c r="I287" s="921"/>
      <c r="J287" s="913">
        <f t="shared" ref="J287" si="91">SUM(K287:O289)</f>
        <v>0</v>
      </c>
      <c r="K287" s="913"/>
      <c r="L287" s="913"/>
      <c r="M287" s="913"/>
      <c r="N287" s="913"/>
      <c r="O287" s="913"/>
      <c r="P287" s="913"/>
      <c r="Q287" s="484"/>
      <c r="U287"/>
      <c r="V287"/>
      <c r="W287"/>
      <c r="X287"/>
      <c r="Y287"/>
      <c r="Z287"/>
      <c r="AA287"/>
      <c r="AB287"/>
      <c r="AC287"/>
    </row>
    <row r="288" spans="1:29" s="95" customFormat="1" ht="15.75" hidden="1" customHeight="1" outlineLevel="1">
      <c r="A288" s="484"/>
      <c r="B288" s="916"/>
      <c r="C288" s="925"/>
      <c r="D288" s="921"/>
      <c r="E288" s="921"/>
      <c r="F288" s="923"/>
      <c r="G288" s="87"/>
      <c r="H288" s="82"/>
      <c r="I288" s="921"/>
      <c r="J288" s="914"/>
      <c r="K288" s="914"/>
      <c r="L288" s="914"/>
      <c r="M288" s="914"/>
      <c r="N288" s="914"/>
      <c r="O288" s="914"/>
      <c r="P288" s="914"/>
      <c r="Q288" s="484"/>
      <c r="U288"/>
      <c r="V288"/>
      <c r="W288"/>
      <c r="X288"/>
      <c r="Y288"/>
      <c r="Z288"/>
      <c r="AA288"/>
      <c r="AB288"/>
      <c r="AC288"/>
    </row>
    <row r="289" spans="1:29" s="95" customFormat="1" ht="15.75" hidden="1" customHeight="1" outlineLevel="1">
      <c r="A289" s="484"/>
      <c r="B289" s="917"/>
      <c r="C289" s="926"/>
      <c r="D289" s="922"/>
      <c r="E289" s="922"/>
      <c r="F289" s="924"/>
      <c r="G289" s="92"/>
      <c r="H289" s="90"/>
      <c r="I289" s="922"/>
      <c r="J289" s="915"/>
      <c r="K289" s="915"/>
      <c r="L289" s="915"/>
      <c r="M289" s="915"/>
      <c r="N289" s="915"/>
      <c r="O289" s="915"/>
      <c r="P289" s="915"/>
      <c r="Q289" s="484"/>
      <c r="U289"/>
      <c r="V289"/>
      <c r="W289"/>
      <c r="X289"/>
      <c r="Y289"/>
      <c r="Z289"/>
      <c r="AA289"/>
      <c r="AB289"/>
      <c r="AC289"/>
    </row>
    <row r="290" spans="1:29" s="95" customFormat="1" ht="15.75" hidden="1" customHeight="1" outlineLevel="1">
      <c r="A290" s="484"/>
      <c r="B290" s="916">
        <v>93</v>
      </c>
      <c r="C290" s="925"/>
      <c r="D290" s="921"/>
      <c r="E290" s="921" t="s">
        <v>19</v>
      </c>
      <c r="F290" s="923" t="str">
        <f>VLOOKUP(E290,$S$14:$T$18,2,0)</f>
        <v>-</v>
      </c>
      <c r="G290" s="84"/>
      <c r="H290" s="82"/>
      <c r="I290" s="921"/>
      <c r="J290" s="913">
        <f t="shared" ref="J290" si="92">SUM(K290:O292)</f>
        <v>0</v>
      </c>
      <c r="K290" s="913"/>
      <c r="L290" s="913"/>
      <c r="M290" s="913"/>
      <c r="N290" s="913"/>
      <c r="O290" s="913"/>
      <c r="P290" s="913"/>
      <c r="Q290" s="484"/>
      <c r="U290"/>
      <c r="V290"/>
      <c r="W290"/>
      <c r="X290"/>
      <c r="Y290"/>
      <c r="Z290"/>
      <c r="AA290"/>
      <c r="AB290"/>
      <c r="AC290"/>
    </row>
    <row r="291" spans="1:29" s="95" customFormat="1" ht="15.75" hidden="1" customHeight="1" outlineLevel="1">
      <c r="A291" s="484"/>
      <c r="B291" s="916"/>
      <c r="C291" s="925"/>
      <c r="D291" s="921"/>
      <c r="E291" s="921"/>
      <c r="F291" s="923"/>
      <c r="G291" s="87"/>
      <c r="H291" s="82"/>
      <c r="I291" s="921"/>
      <c r="J291" s="914"/>
      <c r="K291" s="914"/>
      <c r="L291" s="914"/>
      <c r="M291" s="914"/>
      <c r="N291" s="914"/>
      <c r="O291" s="914"/>
      <c r="P291" s="914"/>
      <c r="Q291" s="484"/>
      <c r="U291"/>
      <c r="V291"/>
      <c r="W291"/>
      <c r="X291"/>
      <c r="Y291"/>
      <c r="Z291"/>
      <c r="AA291"/>
      <c r="AB291"/>
      <c r="AC291"/>
    </row>
    <row r="292" spans="1:29" s="95" customFormat="1" ht="15.75" hidden="1" customHeight="1" outlineLevel="1">
      <c r="A292" s="484"/>
      <c r="B292" s="917"/>
      <c r="C292" s="926"/>
      <c r="D292" s="922"/>
      <c r="E292" s="922"/>
      <c r="F292" s="924"/>
      <c r="G292" s="92"/>
      <c r="H292" s="90"/>
      <c r="I292" s="922"/>
      <c r="J292" s="915"/>
      <c r="K292" s="915"/>
      <c r="L292" s="915"/>
      <c r="M292" s="915"/>
      <c r="N292" s="915"/>
      <c r="O292" s="915"/>
      <c r="P292" s="915"/>
      <c r="Q292" s="484"/>
      <c r="U292"/>
      <c r="V292"/>
      <c r="W292"/>
      <c r="X292"/>
      <c r="Y292"/>
      <c r="Z292"/>
      <c r="AA292"/>
      <c r="AB292"/>
      <c r="AC292"/>
    </row>
    <row r="293" spans="1:29" s="95" customFormat="1" ht="15.75" hidden="1" customHeight="1" outlineLevel="1">
      <c r="A293" s="484"/>
      <c r="B293" s="916">
        <v>94</v>
      </c>
      <c r="C293" s="925"/>
      <c r="D293" s="921"/>
      <c r="E293" s="921" t="s">
        <v>19</v>
      </c>
      <c r="F293" s="923" t="str">
        <f>VLOOKUP(E293,$S$14:$T$18,2,0)</f>
        <v>-</v>
      </c>
      <c r="G293" s="84"/>
      <c r="H293" s="82"/>
      <c r="I293" s="921"/>
      <c r="J293" s="913">
        <f t="shared" ref="J293" si="93">SUM(K293:O295)</f>
        <v>0</v>
      </c>
      <c r="K293" s="913"/>
      <c r="L293" s="913"/>
      <c r="M293" s="913"/>
      <c r="N293" s="913"/>
      <c r="O293" s="913"/>
      <c r="P293" s="913"/>
      <c r="Q293" s="484"/>
      <c r="U293"/>
      <c r="V293"/>
      <c r="W293"/>
      <c r="X293"/>
      <c r="Y293"/>
      <c r="Z293"/>
      <c r="AA293"/>
      <c r="AB293"/>
      <c r="AC293"/>
    </row>
    <row r="294" spans="1:29" s="95" customFormat="1" ht="15.75" hidden="1" customHeight="1" outlineLevel="1">
      <c r="A294" s="484"/>
      <c r="B294" s="916"/>
      <c r="C294" s="925"/>
      <c r="D294" s="921"/>
      <c r="E294" s="921"/>
      <c r="F294" s="923"/>
      <c r="G294" s="87"/>
      <c r="H294" s="82"/>
      <c r="I294" s="921"/>
      <c r="J294" s="914"/>
      <c r="K294" s="914"/>
      <c r="L294" s="914"/>
      <c r="M294" s="914"/>
      <c r="N294" s="914"/>
      <c r="O294" s="914"/>
      <c r="P294" s="914"/>
      <c r="Q294" s="484"/>
      <c r="U294"/>
      <c r="V294"/>
      <c r="W294"/>
      <c r="X294"/>
      <c r="Y294"/>
      <c r="Z294"/>
      <c r="AA294"/>
      <c r="AB294"/>
      <c r="AC294"/>
    </row>
    <row r="295" spans="1:29" s="95" customFormat="1" ht="15.75" hidden="1" customHeight="1" outlineLevel="1">
      <c r="A295" s="484"/>
      <c r="B295" s="917"/>
      <c r="C295" s="926"/>
      <c r="D295" s="922"/>
      <c r="E295" s="922"/>
      <c r="F295" s="924"/>
      <c r="G295" s="92"/>
      <c r="H295" s="90"/>
      <c r="I295" s="922"/>
      <c r="J295" s="915"/>
      <c r="K295" s="915"/>
      <c r="L295" s="915"/>
      <c r="M295" s="915"/>
      <c r="N295" s="915"/>
      <c r="O295" s="915"/>
      <c r="P295" s="915"/>
      <c r="Q295" s="484"/>
      <c r="U295"/>
      <c r="V295"/>
      <c r="W295"/>
      <c r="X295"/>
      <c r="Y295"/>
      <c r="Z295"/>
      <c r="AA295"/>
      <c r="AB295"/>
      <c r="AC295"/>
    </row>
    <row r="296" spans="1:29" s="95" customFormat="1" ht="15.75" hidden="1" customHeight="1" outlineLevel="1">
      <c r="A296" s="484"/>
      <c r="B296" s="916">
        <v>95</v>
      </c>
      <c r="C296" s="925"/>
      <c r="D296" s="921"/>
      <c r="E296" s="921" t="s">
        <v>19</v>
      </c>
      <c r="F296" s="923" t="str">
        <f>VLOOKUP(E296,$S$14:$T$18,2,0)</f>
        <v>-</v>
      </c>
      <c r="G296" s="84"/>
      <c r="H296" s="82"/>
      <c r="I296" s="921"/>
      <c r="J296" s="913">
        <f t="shared" ref="J296" si="94">SUM(K296:O298)</f>
        <v>0</v>
      </c>
      <c r="K296" s="913"/>
      <c r="L296" s="913"/>
      <c r="M296" s="913"/>
      <c r="N296" s="913"/>
      <c r="O296" s="913"/>
      <c r="P296" s="913"/>
      <c r="Q296" s="484"/>
      <c r="U296"/>
      <c r="V296"/>
      <c r="W296"/>
      <c r="X296"/>
      <c r="Y296"/>
      <c r="Z296"/>
      <c r="AA296"/>
      <c r="AB296"/>
      <c r="AC296"/>
    </row>
    <row r="297" spans="1:29" s="95" customFormat="1" ht="15.75" hidden="1" customHeight="1" outlineLevel="1">
      <c r="A297" s="484"/>
      <c r="B297" s="916"/>
      <c r="C297" s="925"/>
      <c r="D297" s="921"/>
      <c r="E297" s="921"/>
      <c r="F297" s="923"/>
      <c r="G297" s="87"/>
      <c r="H297" s="82"/>
      <c r="I297" s="921"/>
      <c r="J297" s="914"/>
      <c r="K297" s="914"/>
      <c r="L297" s="914"/>
      <c r="M297" s="914"/>
      <c r="N297" s="914"/>
      <c r="O297" s="914"/>
      <c r="P297" s="914"/>
      <c r="Q297" s="484"/>
      <c r="U297"/>
      <c r="V297"/>
      <c r="W297"/>
      <c r="X297"/>
      <c r="Y297"/>
      <c r="Z297"/>
      <c r="AA297"/>
      <c r="AB297"/>
      <c r="AC297"/>
    </row>
    <row r="298" spans="1:29" s="95" customFormat="1" ht="15.75" hidden="1" customHeight="1" outlineLevel="1">
      <c r="A298" s="484"/>
      <c r="B298" s="917"/>
      <c r="C298" s="926"/>
      <c r="D298" s="922"/>
      <c r="E298" s="922"/>
      <c r="F298" s="924"/>
      <c r="G298" s="92"/>
      <c r="H298" s="90"/>
      <c r="I298" s="922"/>
      <c r="J298" s="915"/>
      <c r="K298" s="915"/>
      <c r="L298" s="915"/>
      <c r="M298" s="915"/>
      <c r="N298" s="915"/>
      <c r="O298" s="915"/>
      <c r="P298" s="915"/>
      <c r="Q298" s="484"/>
      <c r="U298"/>
      <c r="V298"/>
      <c r="W298"/>
      <c r="X298"/>
      <c r="Y298"/>
      <c r="Z298"/>
      <c r="AA298"/>
      <c r="AB298"/>
      <c r="AC298"/>
    </row>
    <row r="299" spans="1:29" s="95" customFormat="1" ht="15.75" hidden="1" customHeight="1" outlineLevel="1">
      <c r="A299" s="484"/>
      <c r="B299" s="916">
        <v>96</v>
      </c>
      <c r="C299" s="925"/>
      <c r="D299" s="921"/>
      <c r="E299" s="921" t="s">
        <v>19</v>
      </c>
      <c r="F299" s="923" t="str">
        <f>VLOOKUP(E299,$S$14:$T$18,2,0)</f>
        <v>-</v>
      </c>
      <c r="G299" s="84"/>
      <c r="H299" s="82"/>
      <c r="I299" s="921"/>
      <c r="J299" s="913">
        <f t="shared" ref="J299" si="95">SUM(K299:O301)</f>
        <v>0</v>
      </c>
      <c r="K299" s="913"/>
      <c r="L299" s="913"/>
      <c r="M299" s="913"/>
      <c r="N299" s="913"/>
      <c r="O299" s="913"/>
      <c r="P299" s="913"/>
      <c r="Q299" s="484"/>
      <c r="U299"/>
      <c r="V299"/>
      <c r="W299"/>
      <c r="X299"/>
      <c r="Y299"/>
      <c r="Z299"/>
      <c r="AA299"/>
      <c r="AB299"/>
      <c r="AC299"/>
    </row>
    <row r="300" spans="1:29" s="95" customFormat="1" ht="15.75" hidden="1" customHeight="1" outlineLevel="1">
      <c r="A300" s="484"/>
      <c r="B300" s="916"/>
      <c r="C300" s="925"/>
      <c r="D300" s="921"/>
      <c r="E300" s="921"/>
      <c r="F300" s="923"/>
      <c r="G300" s="87"/>
      <c r="H300" s="82"/>
      <c r="I300" s="921"/>
      <c r="J300" s="914"/>
      <c r="K300" s="914"/>
      <c r="L300" s="914"/>
      <c r="M300" s="914"/>
      <c r="N300" s="914"/>
      <c r="O300" s="914"/>
      <c r="P300" s="914"/>
      <c r="Q300" s="484"/>
      <c r="U300"/>
      <c r="V300"/>
      <c r="W300"/>
      <c r="X300"/>
      <c r="Y300"/>
      <c r="Z300"/>
      <c r="AA300"/>
      <c r="AB300"/>
      <c r="AC300"/>
    </row>
    <row r="301" spans="1:29" s="95" customFormat="1" ht="15.75" hidden="1" customHeight="1" outlineLevel="1">
      <c r="A301" s="484"/>
      <c r="B301" s="917"/>
      <c r="C301" s="926"/>
      <c r="D301" s="922"/>
      <c r="E301" s="922"/>
      <c r="F301" s="924"/>
      <c r="G301" s="92"/>
      <c r="H301" s="90"/>
      <c r="I301" s="922"/>
      <c r="J301" s="915"/>
      <c r="K301" s="915"/>
      <c r="L301" s="915"/>
      <c r="M301" s="915"/>
      <c r="N301" s="915"/>
      <c r="O301" s="915"/>
      <c r="P301" s="915"/>
      <c r="Q301" s="484"/>
      <c r="U301"/>
      <c r="V301"/>
      <c r="W301"/>
      <c r="X301"/>
      <c r="Y301"/>
      <c r="Z301"/>
      <c r="AA301"/>
      <c r="AB301"/>
      <c r="AC301"/>
    </row>
    <row r="302" spans="1:29" s="95" customFormat="1" ht="15.75" hidden="1" customHeight="1" outlineLevel="1">
      <c r="A302" s="484"/>
      <c r="B302" s="916">
        <v>97</v>
      </c>
      <c r="C302" s="925"/>
      <c r="D302" s="921"/>
      <c r="E302" s="921" t="s">
        <v>19</v>
      </c>
      <c r="F302" s="923" t="str">
        <f>VLOOKUP(E302,$S$14:$T$18,2,0)</f>
        <v>-</v>
      </c>
      <c r="G302" s="84"/>
      <c r="H302" s="82"/>
      <c r="I302" s="921"/>
      <c r="J302" s="913">
        <f t="shared" ref="J302" si="96">SUM(K302:O304)</f>
        <v>0</v>
      </c>
      <c r="K302" s="913"/>
      <c r="L302" s="913"/>
      <c r="M302" s="913"/>
      <c r="N302" s="913"/>
      <c r="O302" s="913"/>
      <c r="P302" s="913"/>
      <c r="Q302" s="484"/>
      <c r="U302"/>
      <c r="V302"/>
      <c r="W302"/>
      <c r="X302"/>
      <c r="Y302"/>
      <c r="Z302"/>
      <c r="AA302"/>
      <c r="AB302"/>
      <c r="AC302"/>
    </row>
    <row r="303" spans="1:29" s="95" customFormat="1" ht="15.75" hidden="1" customHeight="1" outlineLevel="1">
      <c r="A303" s="484"/>
      <c r="B303" s="916"/>
      <c r="C303" s="925"/>
      <c r="D303" s="921"/>
      <c r="E303" s="921"/>
      <c r="F303" s="923"/>
      <c r="G303" s="87"/>
      <c r="H303" s="82"/>
      <c r="I303" s="921"/>
      <c r="J303" s="914"/>
      <c r="K303" s="914"/>
      <c r="L303" s="914"/>
      <c r="M303" s="914"/>
      <c r="N303" s="914"/>
      <c r="O303" s="914"/>
      <c r="P303" s="914"/>
      <c r="Q303" s="484"/>
      <c r="U303"/>
      <c r="V303"/>
      <c r="W303"/>
      <c r="X303"/>
      <c r="Y303"/>
      <c r="Z303"/>
      <c r="AA303"/>
      <c r="AB303"/>
      <c r="AC303"/>
    </row>
    <row r="304" spans="1:29" s="95" customFormat="1" ht="15.75" hidden="1" customHeight="1" outlineLevel="1">
      <c r="A304" s="484"/>
      <c r="B304" s="917"/>
      <c r="C304" s="926"/>
      <c r="D304" s="922"/>
      <c r="E304" s="922"/>
      <c r="F304" s="924"/>
      <c r="G304" s="92"/>
      <c r="H304" s="90"/>
      <c r="I304" s="922"/>
      <c r="J304" s="915"/>
      <c r="K304" s="915"/>
      <c r="L304" s="915"/>
      <c r="M304" s="915"/>
      <c r="N304" s="915"/>
      <c r="O304" s="915"/>
      <c r="P304" s="915"/>
      <c r="Q304" s="484"/>
      <c r="U304"/>
      <c r="V304"/>
      <c r="W304"/>
      <c r="X304"/>
      <c r="Y304"/>
      <c r="Z304"/>
      <c r="AA304"/>
      <c r="AB304"/>
      <c r="AC304"/>
    </row>
    <row r="305" spans="1:29" s="95" customFormat="1" ht="15.75" hidden="1" customHeight="1" outlineLevel="1">
      <c r="A305" s="484"/>
      <c r="B305" s="916">
        <v>98</v>
      </c>
      <c r="C305" s="925"/>
      <c r="D305" s="921"/>
      <c r="E305" s="921" t="s">
        <v>19</v>
      </c>
      <c r="F305" s="923" t="str">
        <f>VLOOKUP(E305,$S$14:$T$18,2,0)</f>
        <v>-</v>
      </c>
      <c r="G305" s="84"/>
      <c r="H305" s="82"/>
      <c r="I305" s="921"/>
      <c r="J305" s="913">
        <f t="shared" ref="J305" si="97">SUM(K305:O307)</f>
        <v>0</v>
      </c>
      <c r="K305" s="913"/>
      <c r="L305" s="913"/>
      <c r="M305" s="913"/>
      <c r="N305" s="913"/>
      <c r="O305" s="913"/>
      <c r="P305" s="913"/>
      <c r="Q305" s="484"/>
      <c r="U305"/>
      <c r="V305"/>
      <c r="W305"/>
      <c r="X305"/>
      <c r="Y305"/>
      <c r="Z305"/>
      <c r="AA305"/>
      <c r="AB305"/>
      <c r="AC305"/>
    </row>
    <row r="306" spans="1:29" s="95" customFormat="1" ht="15.75" hidden="1" customHeight="1" outlineLevel="1">
      <c r="A306" s="484"/>
      <c r="B306" s="916"/>
      <c r="C306" s="925"/>
      <c r="D306" s="921"/>
      <c r="E306" s="921"/>
      <c r="F306" s="923"/>
      <c r="G306" s="87"/>
      <c r="H306" s="82"/>
      <c r="I306" s="921"/>
      <c r="J306" s="914"/>
      <c r="K306" s="914"/>
      <c r="L306" s="914"/>
      <c r="M306" s="914"/>
      <c r="N306" s="914"/>
      <c r="O306" s="914"/>
      <c r="P306" s="914"/>
      <c r="Q306" s="484"/>
      <c r="U306"/>
      <c r="V306"/>
      <c r="W306"/>
      <c r="X306"/>
      <c r="Y306"/>
      <c r="Z306"/>
      <c r="AA306"/>
      <c r="AB306"/>
      <c r="AC306"/>
    </row>
    <row r="307" spans="1:29" s="95" customFormat="1" ht="15.75" hidden="1" customHeight="1" outlineLevel="1">
      <c r="A307" s="484"/>
      <c r="B307" s="917"/>
      <c r="C307" s="926"/>
      <c r="D307" s="922"/>
      <c r="E307" s="922"/>
      <c r="F307" s="924"/>
      <c r="G307" s="92"/>
      <c r="H307" s="90"/>
      <c r="I307" s="922"/>
      <c r="J307" s="915"/>
      <c r="K307" s="915"/>
      <c r="L307" s="915"/>
      <c r="M307" s="915"/>
      <c r="N307" s="915"/>
      <c r="O307" s="915"/>
      <c r="P307" s="915"/>
      <c r="Q307" s="484"/>
      <c r="U307"/>
      <c r="V307"/>
      <c r="W307"/>
      <c r="X307"/>
      <c r="Y307"/>
      <c r="Z307"/>
      <c r="AA307"/>
      <c r="AB307"/>
      <c r="AC307"/>
    </row>
    <row r="308" spans="1:29" s="95" customFormat="1" ht="15.75" hidden="1" customHeight="1" outlineLevel="1">
      <c r="A308" s="484"/>
      <c r="B308" s="916">
        <v>99</v>
      </c>
      <c r="C308" s="925"/>
      <c r="D308" s="921"/>
      <c r="E308" s="921" t="s">
        <v>19</v>
      </c>
      <c r="F308" s="923" t="str">
        <f>VLOOKUP(E308,$S$14:$T$18,2,0)</f>
        <v>-</v>
      </c>
      <c r="G308" s="84"/>
      <c r="H308" s="82"/>
      <c r="I308" s="921"/>
      <c r="J308" s="913">
        <f t="shared" ref="J308" si="98">SUM(K308:O310)</f>
        <v>0</v>
      </c>
      <c r="K308" s="913"/>
      <c r="L308" s="913"/>
      <c r="M308" s="913"/>
      <c r="N308" s="913"/>
      <c r="O308" s="913"/>
      <c r="P308" s="913"/>
      <c r="Q308" s="484"/>
      <c r="U308"/>
      <c r="V308"/>
      <c r="W308"/>
      <c r="X308"/>
      <c r="Y308"/>
      <c r="Z308"/>
      <c r="AA308"/>
      <c r="AB308"/>
      <c r="AC308"/>
    </row>
    <row r="309" spans="1:29" s="95" customFormat="1" ht="15.75" hidden="1" customHeight="1" outlineLevel="1">
      <c r="A309" s="484"/>
      <c r="B309" s="916"/>
      <c r="C309" s="925"/>
      <c r="D309" s="921"/>
      <c r="E309" s="921"/>
      <c r="F309" s="923"/>
      <c r="G309" s="87"/>
      <c r="H309" s="82"/>
      <c r="I309" s="921"/>
      <c r="J309" s="914"/>
      <c r="K309" s="914"/>
      <c r="L309" s="914"/>
      <c r="M309" s="914"/>
      <c r="N309" s="914"/>
      <c r="O309" s="914"/>
      <c r="P309" s="914"/>
      <c r="Q309" s="484"/>
      <c r="U309"/>
      <c r="V309"/>
      <c r="W309"/>
      <c r="X309"/>
      <c r="Y309"/>
      <c r="Z309"/>
      <c r="AA309"/>
      <c r="AB309"/>
      <c r="AC309"/>
    </row>
    <row r="310" spans="1:29" s="95" customFormat="1" ht="15.75" hidden="1" customHeight="1" outlineLevel="1">
      <c r="A310" s="484"/>
      <c r="B310" s="917"/>
      <c r="C310" s="926"/>
      <c r="D310" s="922"/>
      <c r="E310" s="922"/>
      <c r="F310" s="924"/>
      <c r="G310" s="92"/>
      <c r="H310" s="90"/>
      <c r="I310" s="922"/>
      <c r="J310" s="915"/>
      <c r="K310" s="915"/>
      <c r="L310" s="915"/>
      <c r="M310" s="915"/>
      <c r="N310" s="915"/>
      <c r="O310" s="915"/>
      <c r="P310" s="915"/>
      <c r="Q310" s="484"/>
      <c r="U310"/>
      <c r="V310"/>
      <c r="W310"/>
      <c r="X310"/>
      <c r="Y310"/>
      <c r="Z310"/>
      <c r="AA310"/>
      <c r="AB310"/>
      <c r="AC310"/>
    </row>
    <row r="311" spans="1:29" s="95" customFormat="1" ht="15.75" hidden="1" customHeight="1" outlineLevel="1">
      <c r="A311" s="484"/>
      <c r="B311" s="916">
        <v>100</v>
      </c>
      <c r="C311" s="925"/>
      <c r="D311" s="921"/>
      <c r="E311" s="921" t="s">
        <v>19</v>
      </c>
      <c r="F311" s="923" t="str">
        <f>VLOOKUP(E311,$S$14:$T$18,2,0)</f>
        <v>-</v>
      </c>
      <c r="G311" s="84"/>
      <c r="H311" s="82"/>
      <c r="I311" s="921"/>
      <c r="J311" s="913">
        <f t="shared" ref="J311" si="99">SUM(K311:O313)</f>
        <v>0</v>
      </c>
      <c r="K311" s="913"/>
      <c r="L311" s="913"/>
      <c r="M311" s="913"/>
      <c r="N311" s="913"/>
      <c r="O311" s="913"/>
      <c r="P311" s="913"/>
      <c r="Q311" s="484"/>
      <c r="U311"/>
      <c r="V311"/>
      <c r="W311"/>
      <c r="X311"/>
      <c r="Y311"/>
      <c r="Z311"/>
      <c r="AA311"/>
      <c r="AB311"/>
      <c r="AC311"/>
    </row>
    <row r="312" spans="1:29" s="95" customFormat="1" ht="15.75" hidden="1" customHeight="1" outlineLevel="1">
      <c r="A312" s="484"/>
      <c r="B312" s="916"/>
      <c r="C312" s="925"/>
      <c r="D312" s="921"/>
      <c r="E312" s="921"/>
      <c r="F312" s="923"/>
      <c r="G312" s="87"/>
      <c r="H312" s="82"/>
      <c r="I312" s="921"/>
      <c r="J312" s="914"/>
      <c r="K312" s="914"/>
      <c r="L312" s="914"/>
      <c r="M312" s="914"/>
      <c r="N312" s="914"/>
      <c r="O312" s="914"/>
      <c r="P312" s="914"/>
      <c r="Q312" s="484"/>
      <c r="U312"/>
      <c r="V312"/>
      <c r="W312"/>
      <c r="X312"/>
      <c r="Y312"/>
      <c r="Z312"/>
      <c r="AA312"/>
      <c r="AB312"/>
      <c r="AC312"/>
    </row>
    <row r="313" spans="1:29" s="95" customFormat="1" ht="15.75" hidden="1" customHeight="1" outlineLevel="1">
      <c r="A313" s="484"/>
      <c r="B313" s="917"/>
      <c r="C313" s="926"/>
      <c r="D313" s="922"/>
      <c r="E313" s="922"/>
      <c r="F313" s="924"/>
      <c r="G313" s="92"/>
      <c r="H313" s="90"/>
      <c r="I313" s="922"/>
      <c r="J313" s="915"/>
      <c r="K313" s="915"/>
      <c r="L313" s="915"/>
      <c r="M313" s="915"/>
      <c r="N313" s="915"/>
      <c r="O313" s="915"/>
      <c r="P313" s="915"/>
      <c r="Q313" s="484"/>
      <c r="U313"/>
      <c r="V313"/>
      <c r="W313"/>
      <c r="X313"/>
      <c r="Y313"/>
      <c r="Z313"/>
      <c r="AA313"/>
      <c r="AB313"/>
      <c r="AC313"/>
    </row>
    <row r="314" spans="1:29" s="95" customFormat="1" ht="15.75" hidden="1" customHeight="1" outlineLevel="1">
      <c r="A314" s="484"/>
      <c r="B314" s="916">
        <v>101</v>
      </c>
      <c r="C314" s="925"/>
      <c r="D314" s="921"/>
      <c r="E314" s="921" t="s">
        <v>19</v>
      </c>
      <c r="F314" s="923" t="str">
        <f>VLOOKUP(E314,$S$14:$T$18,2,0)</f>
        <v>-</v>
      </c>
      <c r="G314" s="84"/>
      <c r="H314" s="82"/>
      <c r="I314" s="921"/>
      <c r="J314" s="913">
        <f t="shared" ref="J314" si="100">SUM(K314:O316)</f>
        <v>0</v>
      </c>
      <c r="K314" s="913"/>
      <c r="L314" s="913"/>
      <c r="M314" s="913"/>
      <c r="N314" s="913"/>
      <c r="O314" s="913"/>
      <c r="P314" s="913"/>
      <c r="Q314" s="484"/>
      <c r="U314"/>
      <c r="V314"/>
      <c r="W314"/>
      <c r="X314"/>
      <c r="Y314"/>
      <c r="Z314"/>
      <c r="AA314"/>
      <c r="AB314"/>
      <c r="AC314"/>
    </row>
    <row r="315" spans="1:29" s="95" customFormat="1" ht="15.75" hidden="1" customHeight="1" outlineLevel="1">
      <c r="A315" s="484"/>
      <c r="B315" s="916"/>
      <c r="C315" s="925"/>
      <c r="D315" s="921"/>
      <c r="E315" s="921"/>
      <c r="F315" s="923"/>
      <c r="G315" s="87"/>
      <c r="H315" s="82"/>
      <c r="I315" s="921"/>
      <c r="J315" s="914"/>
      <c r="K315" s="914"/>
      <c r="L315" s="914"/>
      <c r="M315" s="914"/>
      <c r="N315" s="914"/>
      <c r="O315" s="914"/>
      <c r="P315" s="914"/>
      <c r="Q315" s="484"/>
      <c r="U315"/>
      <c r="V315"/>
      <c r="W315"/>
      <c r="X315"/>
      <c r="Y315"/>
      <c r="Z315"/>
      <c r="AA315"/>
      <c r="AB315"/>
      <c r="AC315"/>
    </row>
    <row r="316" spans="1:29" s="95" customFormat="1" ht="15.75" hidden="1" customHeight="1" outlineLevel="1">
      <c r="A316" s="484"/>
      <c r="B316" s="917"/>
      <c r="C316" s="926"/>
      <c r="D316" s="922"/>
      <c r="E316" s="922"/>
      <c r="F316" s="924"/>
      <c r="G316" s="92"/>
      <c r="H316" s="90"/>
      <c r="I316" s="922"/>
      <c r="J316" s="915"/>
      <c r="K316" s="915"/>
      <c r="L316" s="915"/>
      <c r="M316" s="915"/>
      <c r="N316" s="915"/>
      <c r="O316" s="915"/>
      <c r="P316" s="915"/>
      <c r="Q316" s="484"/>
      <c r="U316"/>
      <c r="V316"/>
      <c r="W316"/>
      <c r="X316"/>
      <c r="Y316"/>
      <c r="Z316"/>
      <c r="AA316"/>
      <c r="AB316"/>
      <c r="AC316"/>
    </row>
    <row r="317" spans="1:29" s="95" customFormat="1" ht="15.75" hidden="1" customHeight="1" outlineLevel="1">
      <c r="A317" s="484"/>
      <c r="B317" s="916">
        <v>102</v>
      </c>
      <c r="C317" s="925"/>
      <c r="D317" s="921"/>
      <c r="E317" s="921" t="s">
        <v>19</v>
      </c>
      <c r="F317" s="923" t="str">
        <f>VLOOKUP(E317,$S$14:$T$18,2,0)</f>
        <v>-</v>
      </c>
      <c r="G317" s="84"/>
      <c r="H317" s="82"/>
      <c r="I317" s="921"/>
      <c r="J317" s="913">
        <f t="shared" ref="J317" si="101">SUM(K317:O319)</f>
        <v>0</v>
      </c>
      <c r="K317" s="913"/>
      <c r="L317" s="913"/>
      <c r="M317" s="913"/>
      <c r="N317" s="913"/>
      <c r="O317" s="913"/>
      <c r="P317" s="913"/>
      <c r="Q317" s="484"/>
      <c r="U317"/>
      <c r="V317"/>
      <c r="W317"/>
      <c r="X317"/>
      <c r="Y317"/>
      <c r="Z317"/>
      <c r="AA317"/>
      <c r="AB317"/>
      <c r="AC317"/>
    </row>
    <row r="318" spans="1:29" s="95" customFormat="1" ht="15.75" hidden="1" customHeight="1" outlineLevel="1">
      <c r="A318" s="484"/>
      <c r="B318" s="916"/>
      <c r="C318" s="925"/>
      <c r="D318" s="921"/>
      <c r="E318" s="921"/>
      <c r="F318" s="923"/>
      <c r="G318" s="87"/>
      <c r="H318" s="82"/>
      <c r="I318" s="921"/>
      <c r="J318" s="914"/>
      <c r="K318" s="914"/>
      <c r="L318" s="914"/>
      <c r="M318" s="914"/>
      <c r="N318" s="914"/>
      <c r="O318" s="914"/>
      <c r="P318" s="914"/>
      <c r="Q318" s="484"/>
      <c r="U318"/>
      <c r="V318"/>
      <c r="W318"/>
      <c r="X318"/>
      <c r="Y318"/>
      <c r="Z318"/>
      <c r="AA318"/>
      <c r="AB318"/>
      <c r="AC318"/>
    </row>
    <row r="319" spans="1:29" s="95" customFormat="1" ht="15.75" hidden="1" customHeight="1" outlineLevel="1">
      <c r="A319" s="484"/>
      <c r="B319" s="917"/>
      <c r="C319" s="926"/>
      <c r="D319" s="922"/>
      <c r="E319" s="922"/>
      <c r="F319" s="924"/>
      <c r="G319" s="92"/>
      <c r="H319" s="90"/>
      <c r="I319" s="922"/>
      <c r="J319" s="915"/>
      <c r="K319" s="915"/>
      <c r="L319" s="915"/>
      <c r="M319" s="915"/>
      <c r="N319" s="915"/>
      <c r="O319" s="915"/>
      <c r="P319" s="915"/>
      <c r="Q319" s="484"/>
      <c r="U319"/>
      <c r="V319"/>
      <c r="W319"/>
      <c r="X319"/>
      <c r="Y319"/>
      <c r="Z319"/>
      <c r="AA319"/>
      <c r="AB319"/>
      <c r="AC319"/>
    </row>
    <row r="320" spans="1:29" s="95" customFormat="1" ht="15.75" hidden="1" customHeight="1" outlineLevel="1">
      <c r="A320" s="484"/>
      <c r="B320" s="916">
        <v>103</v>
      </c>
      <c r="C320" s="925"/>
      <c r="D320" s="921"/>
      <c r="E320" s="921" t="s">
        <v>19</v>
      </c>
      <c r="F320" s="923" t="str">
        <f>VLOOKUP(E320,$S$14:$T$18,2,0)</f>
        <v>-</v>
      </c>
      <c r="G320" s="84"/>
      <c r="H320" s="82"/>
      <c r="I320" s="921"/>
      <c r="J320" s="913">
        <f t="shared" ref="J320" si="102">SUM(K320:O322)</f>
        <v>0</v>
      </c>
      <c r="K320" s="913"/>
      <c r="L320" s="913"/>
      <c r="M320" s="913"/>
      <c r="N320" s="913"/>
      <c r="O320" s="913"/>
      <c r="P320" s="913"/>
      <c r="Q320" s="484"/>
      <c r="U320"/>
      <c r="V320"/>
      <c r="W320"/>
      <c r="X320"/>
      <c r="Y320"/>
      <c r="Z320"/>
      <c r="AA320"/>
      <c r="AB320"/>
      <c r="AC320"/>
    </row>
    <row r="321" spans="1:29" s="95" customFormat="1" ht="15.75" hidden="1" customHeight="1" outlineLevel="1">
      <c r="A321" s="484"/>
      <c r="B321" s="916"/>
      <c r="C321" s="925"/>
      <c r="D321" s="921"/>
      <c r="E321" s="921"/>
      <c r="F321" s="923"/>
      <c r="G321" s="87"/>
      <c r="H321" s="82"/>
      <c r="I321" s="921"/>
      <c r="J321" s="914"/>
      <c r="K321" s="914"/>
      <c r="L321" s="914"/>
      <c r="M321" s="914"/>
      <c r="N321" s="914"/>
      <c r="O321" s="914"/>
      <c r="P321" s="914"/>
      <c r="Q321" s="484"/>
      <c r="U321"/>
      <c r="V321"/>
      <c r="W321"/>
      <c r="X321"/>
      <c r="Y321"/>
      <c r="Z321"/>
      <c r="AA321"/>
      <c r="AB321"/>
      <c r="AC321"/>
    </row>
    <row r="322" spans="1:29" s="95" customFormat="1" ht="15.75" hidden="1" customHeight="1" outlineLevel="1">
      <c r="A322" s="484"/>
      <c r="B322" s="917"/>
      <c r="C322" s="926"/>
      <c r="D322" s="922"/>
      <c r="E322" s="922"/>
      <c r="F322" s="924"/>
      <c r="G322" s="92"/>
      <c r="H322" s="90"/>
      <c r="I322" s="922"/>
      <c r="J322" s="915"/>
      <c r="K322" s="915"/>
      <c r="L322" s="915"/>
      <c r="M322" s="915"/>
      <c r="N322" s="915"/>
      <c r="O322" s="915"/>
      <c r="P322" s="915"/>
      <c r="Q322" s="484"/>
      <c r="U322"/>
      <c r="V322"/>
      <c r="W322"/>
      <c r="X322"/>
      <c r="Y322"/>
      <c r="Z322"/>
      <c r="AA322"/>
      <c r="AB322"/>
      <c r="AC322"/>
    </row>
    <row r="323" spans="1:29" s="95" customFormat="1" ht="15.75" hidden="1" customHeight="1" outlineLevel="1">
      <c r="A323" s="484"/>
      <c r="B323" s="916">
        <v>104</v>
      </c>
      <c r="C323" s="925"/>
      <c r="D323" s="921"/>
      <c r="E323" s="921" t="s">
        <v>19</v>
      </c>
      <c r="F323" s="923" t="str">
        <f>VLOOKUP(E323,$S$14:$T$18,2,0)</f>
        <v>-</v>
      </c>
      <c r="G323" s="84"/>
      <c r="H323" s="82"/>
      <c r="I323" s="921"/>
      <c r="J323" s="913">
        <f t="shared" ref="J323" si="103">SUM(K323:O325)</f>
        <v>0</v>
      </c>
      <c r="K323" s="913"/>
      <c r="L323" s="913"/>
      <c r="M323" s="913"/>
      <c r="N323" s="913"/>
      <c r="O323" s="913"/>
      <c r="P323" s="913"/>
      <c r="Q323" s="484"/>
      <c r="U323"/>
      <c r="V323"/>
      <c r="W323"/>
      <c r="X323"/>
      <c r="Y323"/>
      <c r="Z323"/>
      <c r="AA323"/>
      <c r="AB323"/>
      <c r="AC323"/>
    </row>
    <row r="324" spans="1:29" s="95" customFormat="1" ht="15.75" hidden="1" customHeight="1" outlineLevel="1">
      <c r="A324" s="484"/>
      <c r="B324" s="916"/>
      <c r="C324" s="925"/>
      <c r="D324" s="921"/>
      <c r="E324" s="921"/>
      <c r="F324" s="923"/>
      <c r="G324" s="87"/>
      <c r="H324" s="82"/>
      <c r="I324" s="921"/>
      <c r="J324" s="914"/>
      <c r="K324" s="914"/>
      <c r="L324" s="914"/>
      <c r="M324" s="914"/>
      <c r="N324" s="914"/>
      <c r="O324" s="914"/>
      <c r="P324" s="914"/>
      <c r="Q324" s="484"/>
      <c r="U324"/>
      <c r="V324"/>
      <c r="W324"/>
      <c r="X324"/>
      <c r="Y324"/>
      <c r="Z324"/>
      <c r="AA324"/>
      <c r="AB324"/>
      <c r="AC324"/>
    </row>
    <row r="325" spans="1:29" s="95" customFormat="1" ht="15.75" hidden="1" customHeight="1" outlineLevel="1">
      <c r="A325" s="484"/>
      <c r="B325" s="917"/>
      <c r="C325" s="926"/>
      <c r="D325" s="922"/>
      <c r="E325" s="922"/>
      <c r="F325" s="924"/>
      <c r="G325" s="92"/>
      <c r="H325" s="90"/>
      <c r="I325" s="922"/>
      <c r="J325" s="915"/>
      <c r="K325" s="915"/>
      <c r="L325" s="915"/>
      <c r="M325" s="915"/>
      <c r="N325" s="915"/>
      <c r="O325" s="915"/>
      <c r="P325" s="915"/>
      <c r="Q325" s="484"/>
      <c r="U325"/>
      <c r="V325"/>
      <c r="W325"/>
      <c r="X325"/>
      <c r="Y325"/>
      <c r="Z325"/>
      <c r="AA325"/>
      <c r="AB325"/>
      <c r="AC325"/>
    </row>
    <row r="326" spans="1:29" s="95" customFormat="1" ht="15.75" hidden="1" customHeight="1" outlineLevel="1">
      <c r="A326" s="484"/>
      <c r="B326" s="916">
        <v>105</v>
      </c>
      <c r="C326" s="925"/>
      <c r="D326" s="921"/>
      <c r="E326" s="921" t="s">
        <v>19</v>
      </c>
      <c r="F326" s="923" t="str">
        <f>VLOOKUP(E326,$S$14:$T$18,2,0)</f>
        <v>-</v>
      </c>
      <c r="G326" s="84"/>
      <c r="H326" s="82"/>
      <c r="I326" s="921"/>
      <c r="J326" s="913">
        <f t="shared" ref="J326" si="104">SUM(K326:O328)</f>
        <v>0</v>
      </c>
      <c r="K326" s="913"/>
      <c r="L326" s="913"/>
      <c r="M326" s="913"/>
      <c r="N326" s="913"/>
      <c r="O326" s="913"/>
      <c r="P326" s="913"/>
      <c r="Q326" s="484"/>
      <c r="U326"/>
      <c r="V326"/>
      <c r="W326"/>
      <c r="X326"/>
      <c r="Y326"/>
      <c r="Z326"/>
      <c r="AA326"/>
      <c r="AB326"/>
      <c r="AC326"/>
    </row>
    <row r="327" spans="1:29" s="95" customFormat="1" ht="15.75" hidden="1" customHeight="1" outlineLevel="1">
      <c r="A327" s="484"/>
      <c r="B327" s="916"/>
      <c r="C327" s="925"/>
      <c r="D327" s="921"/>
      <c r="E327" s="921"/>
      <c r="F327" s="923"/>
      <c r="G327" s="87"/>
      <c r="H327" s="82"/>
      <c r="I327" s="921"/>
      <c r="J327" s="914"/>
      <c r="K327" s="914"/>
      <c r="L327" s="914"/>
      <c r="M327" s="914"/>
      <c r="N327" s="914"/>
      <c r="O327" s="914"/>
      <c r="P327" s="914"/>
      <c r="Q327" s="484"/>
      <c r="U327"/>
      <c r="V327"/>
      <c r="W327"/>
      <c r="X327"/>
      <c r="Y327"/>
      <c r="Z327"/>
      <c r="AA327"/>
      <c r="AB327"/>
      <c r="AC327"/>
    </row>
    <row r="328" spans="1:29" s="95" customFormat="1" ht="15.75" hidden="1" customHeight="1" outlineLevel="1">
      <c r="A328" s="484"/>
      <c r="B328" s="917"/>
      <c r="C328" s="926"/>
      <c r="D328" s="922"/>
      <c r="E328" s="922"/>
      <c r="F328" s="924"/>
      <c r="G328" s="92"/>
      <c r="H328" s="90"/>
      <c r="I328" s="922"/>
      <c r="J328" s="915"/>
      <c r="K328" s="915"/>
      <c r="L328" s="915"/>
      <c r="M328" s="915"/>
      <c r="N328" s="915"/>
      <c r="O328" s="915"/>
      <c r="P328" s="915"/>
      <c r="Q328" s="484"/>
      <c r="U328"/>
      <c r="V328"/>
      <c r="W328"/>
      <c r="X328"/>
      <c r="Y328"/>
      <c r="Z328"/>
      <c r="AA328"/>
      <c r="AB328"/>
      <c r="AC328"/>
    </row>
    <row r="329" spans="1:29" s="95" customFormat="1" ht="15.75" hidden="1" customHeight="1" outlineLevel="1">
      <c r="A329" s="484"/>
      <c r="B329" s="916">
        <v>106</v>
      </c>
      <c r="C329" s="925"/>
      <c r="D329" s="921"/>
      <c r="E329" s="921" t="s">
        <v>19</v>
      </c>
      <c r="F329" s="923" t="str">
        <f>VLOOKUP(E329,$S$14:$T$18,2,0)</f>
        <v>-</v>
      </c>
      <c r="G329" s="84"/>
      <c r="H329" s="82"/>
      <c r="I329" s="921"/>
      <c r="J329" s="913">
        <f t="shared" ref="J329" si="105">SUM(K329:O331)</f>
        <v>0</v>
      </c>
      <c r="K329" s="913"/>
      <c r="L329" s="913"/>
      <c r="M329" s="913"/>
      <c r="N329" s="913"/>
      <c r="O329" s="913"/>
      <c r="P329" s="913"/>
      <c r="Q329" s="484"/>
      <c r="U329"/>
      <c r="V329"/>
      <c r="W329"/>
      <c r="X329"/>
      <c r="Y329"/>
      <c r="Z329"/>
      <c r="AA329"/>
      <c r="AB329"/>
      <c r="AC329"/>
    </row>
    <row r="330" spans="1:29" s="95" customFormat="1" ht="15.75" hidden="1" customHeight="1" outlineLevel="1">
      <c r="A330" s="484"/>
      <c r="B330" s="916"/>
      <c r="C330" s="925"/>
      <c r="D330" s="921"/>
      <c r="E330" s="921"/>
      <c r="F330" s="923"/>
      <c r="G330" s="87"/>
      <c r="H330" s="82"/>
      <c r="I330" s="921"/>
      <c r="J330" s="914"/>
      <c r="K330" s="914"/>
      <c r="L330" s="914"/>
      <c r="M330" s="914"/>
      <c r="N330" s="914"/>
      <c r="O330" s="914"/>
      <c r="P330" s="914"/>
      <c r="Q330" s="484"/>
      <c r="U330"/>
      <c r="V330"/>
      <c r="W330"/>
      <c r="X330"/>
      <c r="Y330"/>
      <c r="Z330"/>
      <c r="AA330"/>
      <c r="AB330"/>
      <c r="AC330"/>
    </row>
    <row r="331" spans="1:29" s="95" customFormat="1" ht="15.75" hidden="1" customHeight="1" outlineLevel="1">
      <c r="A331" s="484"/>
      <c r="B331" s="917"/>
      <c r="C331" s="926"/>
      <c r="D331" s="922"/>
      <c r="E331" s="922"/>
      <c r="F331" s="924"/>
      <c r="G331" s="92"/>
      <c r="H331" s="90"/>
      <c r="I331" s="922"/>
      <c r="J331" s="915"/>
      <c r="K331" s="915"/>
      <c r="L331" s="915"/>
      <c r="M331" s="915"/>
      <c r="N331" s="915"/>
      <c r="O331" s="915"/>
      <c r="P331" s="915"/>
      <c r="Q331" s="484"/>
      <c r="U331"/>
      <c r="V331"/>
      <c r="W331"/>
      <c r="X331"/>
      <c r="Y331"/>
      <c r="Z331"/>
      <c r="AA331"/>
      <c r="AB331"/>
      <c r="AC331"/>
    </row>
    <row r="332" spans="1:29" s="95" customFormat="1" ht="15.75" hidden="1" customHeight="1" outlineLevel="1">
      <c r="A332" s="484"/>
      <c r="B332" s="916">
        <v>107</v>
      </c>
      <c r="C332" s="925"/>
      <c r="D332" s="921"/>
      <c r="E332" s="921" t="s">
        <v>19</v>
      </c>
      <c r="F332" s="923" t="str">
        <f>VLOOKUP(E332,$S$14:$T$18,2,0)</f>
        <v>-</v>
      </c>
      <c r="G332" s="84"/>
      <c r="H332" s="82"/>
      <c r="I332" s="921"/>
      <c r="J332" s="913">
        <f t="shared" ref="J332" si="106">SUM(K332:O334)</f>
        <v>0</v>
      </c>
      <c r="K332" s="913"/>
      <c r="L332" s="913"/>
      <c r="M332" s="913"/>
      <c r="N332" s="913"/>
      <c r="O332" s="913"/>
      <c r="P332" s="913"/>
      <c r="Q332" s="484"/>
      <c r="U332"/>
      <c r="V332"/>
      <c r="W332"/>
      <c r="X332"/>
      <c r="Y332"/>
      <c r="Z332"/>
      <c r="AA332"/>
      <c r="AB332"/>
      <c r="AC332"/>
    </row>
    <row r="333" spans="1:29" s="95" customFormat="1" ht="15.75" hidden="1" customHeight="1" outlineLevel="1">
      <c r="A333" s="484"/>
      <c r="B333" s="916"/>
      <c r="C333" s="925"/>
      <c r="D333" s="921"/>
      <c r="E333" s="921"/>
      <c r="F333" s="923"/>
      <c r="G333" s="87"/>
      <c r="H333" s="82"/>
      <c r="I333" s="921"/>
      <c r="J333" s="914"/>
      <c r="K333" s="914"/>
      <c r="L333" s="914"/>
      <c r="M333" s="914"/>
      <c r="N333" s="914"/>
      <c r="O333" s="914"/>
      <c r="P333" s="914"/>
      <c r="Q333" s="484"/>
      <c r="U333"/>
      <c r="V333"/>
      <c r="W333"/>
      <c r="X333"/>
      <c r="Y333"/>
      <c r="Z333"/>
      <c r="AA333"/>
      <c r="AB333"/>
      <c r="AC333"/>
    </row>
    <row r="334" spans="1:29" s="95" customFormat="1" ht="15.75" hidden="1" customHeight="1" outlineLevel="1">
      <c r="A334" s="484"/>
      <c r="B334" s="917"/>
      <c r="C334" s="926"/>
      <c r="D334" s="922"/>
      <c r="E334" s="922"/>
      <c r="F334" s="924"/>
      <c r="G334" s="92"/>
      <c r="H334" s="90"/>
      <c r="I334" s="922"/>
      <c r="J334" s="915"/>
      <c r="K334" s="915"/>
      <c r="L334" s="915"/>
      <c r="M334" s="915"/>
      <c r="N334" s="915"/>
      <c r="O334" s="915"/>
      <c r="P334" s="915"/>
      <c r="Q334" s="484"/>
      <c r="U334"/>
      <c r="V334"/>
      <c r="W334"/>
      <c r="X334"/>
      <c r="Y334"/>
      <c r="Z334"/>
      <c r="AA334"/>
      <c r="AB334"/>
      <c r="AC334"/>
    </row>
    <row r="335" spans="1:29" s="95" customFormat="1" ht="15.75" hidden="1" customHeight="1" outlineLevel="1">
      <c r="A335" s="484"/>
      <c r="B335" s="916">
        <v>108</v>
      </c>
      <c r="C335" s="925"/>
      <c r="D335" s="921"/>
      <c r="E335" s="921" t="s">
        <v>19</v>
      </c>
      <c r="F335" s="923" t="str">
        <f>VLOOKUP(E335,$S$14:$T$18,2,0)</f>
        <v>-</v>
      </c>
      <c r="G335" s="84"/>
      <c r="H335" s="82"/>
      <c r="I335" s="921"/>
      <c r="J335" s="913">
        <f t="shared" ref="J335" si="107">SUM(K335:O337)</f>
        <v>0</v>
      </c>
      <c r="K335" s="913"/>
      <c r="L335" s="913"/>
      <c r="M335" s="913"/>
      <c r="N335" s="913"/>
      <c r="O335" s="913"/>
      <c r="P335" s="913"/>
      <c r="Q335" s="484"/>
      <c r="U335"/>
      <c r="V335"/>
      <c r="W335"/>
      <c r="X335"/>
      <c r="Y335"/>
      <c r="Z335"/>
      <c r="AA335"/>
      <c r="AB335"/>
      <c r="AC335"/>
    </row>
    <row r="336" spans="1:29" s="95" customFormat="1" ht="15.75" hidden="1" customHeight="1" outlineLevel="1">
      <c r="A336" s="484"/>
      <c r="B336" s="916"/>
      <c r="C336" s="925"/>
      <c r="D336" s="921"/>
      <c r="E336" s="921"/>
      <c r="F336" s="923"/>
      <c r="G336" s="87"/>
      <c r="H336" s="82"/>
      <c r="I336" s="921"/>
      <c r="J336" s="914"/>
      <c r="K336" s="914"/>
      <c r="L336" s="914"/>
      <c r="M336" s="914"/>
      <c r="N336" s="914"/>
      <c r="O336" s="914"/>
      <c r="P336" s="914"/>
      <c r="Q336" s="484"/>
      <c r="U336"/>
      <c r="V336"/>
      <c r="W336"/>
      <c r="X336"/>
      <c r="Y336"/>
      <c r="Z336"/>
      <c r="AA336"/>
      <c r="AB336"/>
      <c r="AC336"/>
    </row>
    <row r="337" spans="1:29" s="95" customFormat="1" ht="15.75" hidden="1" customHeight="1" outlineLevel="1">
      <c r="A337" s="484"/>
      <c r="B337" s="917"/>
      <c r="C337" s="926"/>
      <c r="D337" s="922"/>
      <c r="E337" s="922"/>
      <c r="F337" s="924"/>
      <c r="G337" s="92"/>
      <c r="H337" s="90"/>
      <c r="I337" s="922"/>
      <c r="J337" s="915"/>
      <c r="K337" s="915"/>
      <c r="L337" s="915"/>
      <c r="M337" s="915"/>
      <c r="N337" s="915"/>
      <c r="O337" s="915"/>
      <c r="P337" s="915"/>
      <c r="Q337" s="484"/>
      <c r="U337"/>
      <c r="V337"/>
      <c r="W337"/>
      <c r="X337"/>
      <c r="Y337"/>
      <c r="Z337"/>
      <c r="AA337"/>
      <c r="AB337"/>
      <c r="AC337"/>
    </row>
    <row r="338" spans="1:29" s="95" customFormat="1" ht="15.75" hidden="1" customHeight="1" outlineLevel="1">
      <c r="A338" s="484"/>
      <c r="B338" s="916">
        <v>109</v>
      </c>
      <c r="C338" s="925"/>
      <c r="D338" s="921"/>
      <c r="E338" s="921" t="s">
        <v>19</v>
      </c>
      <c r="F338" s="923" t="str">
        <f>VLOOKUP(E338,$S$14:$T$18,2,0)</f>
        <v>-</v>
      </c>
      <c r="G338" s="84"/>
      <c r="H338" s="82"/>
      <c r="I338" s="921"/>
      <c r="J338" s="913">
        <f t="shared" ref="J338" si="108">SUM(K338:O340)</f>
        <v>0</v>
      </c>
      <c r="K338" s="913"/>
      <c r="L338" s="913"/>
      <c r="M338" s="913"/>
      <c r="N338" s="913"/>
      <c r="O338" s="913"/>
      <c r="P338" s="913"/>
      <c r="Q338" s="484"/>
      <c r="U338"/>
      <c r="V338"/>
      <c r="W338"/>
      <c r="X338"/>
      <c r="Y338"/>
      <c r="Z338"/>
      <c r="AA338"/>
      <c r="AB338"/>
      <c r="AC338"/>
    </row>
    <row r="339" spans="1:29" s="95" customFormat="1" ht="15.75" hidden="1" customHeight="1" outlineLevel="1">
      <c r="A339" s="484"/>
      <c r="B339" s="916"/>
      <c r="C339" s="925"/>
      <c r="D339" s="921"/>
      <c r="E339" s="921"/>
      <c r="F339" s="923"/>
      <c r="G339" s="87"/>
      <c r="H339" s="82"/>
      <c r="I339" s="921"/>
      <c r="J339" s="914"/>
      <c r="K339" s="914"/>
      <c r="L339" s="914"/>
      <c r="M339" s="914"/>
      <c r="N339" s="914"/>
      <c r="O339" s="914"/>
      <c r="P339" s="914"/>
      <c r="Q339" s="484"/>
      <c r="U339"/>
      <c r="V339"/>
      <c r="W339"/>
      <c r="X339"/>
      <c r="Y339"/>
      <c r="Z339"/>
      <c r="AA339"/>
      <c r="AB339"/>
      <c r="AC339"/>
    </row>
    <row r="340" spans="1:29" s="95" customFormat="1" ht="15.75" hidden="1" customHeight="1" outlineLevel="1">
      <c r="A340" s="484"/>
      <c r="B340" s="917"/>
      <c r="C340" s="926"/>
      <c r="D340" s="922"/>
      <c r="E340" s="922"/>
      <c r="F340" s="924"/>
      <c r="G340" s="92"/>
      <c r="H340" s="90"/>
      <c r="I340" s="922"/>
      <c r="J340" s="915"/>
      <c r="K340" s="915"/>
      <c r="L340" s="915"/>
      <c r="M340" s="915"/>
      <c r="N340" s="915"/>
      <c r="O340" s="915"/>
      <c r="P340" s="915"/>
      <c r="Q340" s="484"/>
      <c r="U340"/>
      <c r="V340"/>
      <c r="W340"/>
      <c r="X340"/>
      <c r="Y340"/>
      <c r="Z340"/>
      <c r="AA340"/>
      <c r="AB340"/>
      <c r="AC340"/>
    </row>
    <row r="341" spans="1:29" s="95" customFormat="1" ht="15.75" hidden="1" customHeight="1" outlineLevel="1">
      <c r="A341" s="484"/>
      <c r="B341" s="916">
        <v>110</v>
      </c>
      <c r="C341" s="925"/>
      <c r="D341" s="921"/>
      <c r="E341" s="921" t="s">
        <v>19</v>
      </c>
      <c r="F341" s="923" t="str">
        <f>VLOOKUP(E341,$S$14:$T$18,2,0)</f>
        <v>-</v>
      </c>
      <c r="G341" s="84"/>
      <c r="H341" s="82"/>
      <c r="I341" s="921"/>
      <c r="J341" s="913">
        <f t="shared" ref="J341" si="109">SUM(K341:O343)</f>
        <v>0</v>
      </c>
      <c r="K341" s="913"/>
      <c r="L341" s="913"/>
      <c r="M341" s="913"/>
      <c r="N341" s="913"/>
      <c r="O341" s="913"/>
      <c r="P341" s="913"/>
      <c r="Q341" s="484"/>
      <c r="U341"/>
      <c r="V341"/>
      <c r="W341"/>
      <c r="X341"/>
      <c r="Y341"/>
      <c r="Z341"/>
      <c r="AA341"/>
      <c r="AB341"/>
      <c r="AC341"/>
    </row>
    <row r="342" spans="1:29" s="95" customFormat="1" ht="15.75" hidden="1" customHeight="1" outlineLevel="1">
      <c r="A342" s="484"/>
      <c r="B342" s="916"/>
      <c r="C342" s="925"/>
      <c r="D342" s="921"/>
      <c r="E342" s="921"/>
      <c r="F342" s="923"/>
      <c r="G342" s="87"/>
      <c r="H342" s="82"/>
      <c r="I342" s="921"/>
      <c r="J342" s="914"/>
      <c r="K342" s="914"/>
      <c r="L342" s="914"/>
      <c r="M342" s="914"/>
      <c r="N342" s="914"/>
      <c r="O342" s="914"/>
      <c r="P342" s="914"/>
      <c r="Q342" s="484"/>
      <c r="U342"/>
      <c r="V342"/>
      <c r="W342"/>
      <c r="X342"/>
      <c r="Y342"/>
      <c r="Z342"/>
      <c r="AA342"/>
      <c r="AB342"/>
      <c r="AC342"/>
    </row>
    <row r="343" spans="1:29" s="95" customFormat="1" ht="15.75" hidden="1" customHeight="1" outlineLevel="1">
      <c r="A343" s="484"/>
      <c r="B343" s="917"/>
      <c r="C343" s="926"/>
      <c r="D343" s="922"/>
      <c r="E343" s="922"/>
      <c r="F343" s="924"/>
      <c r="G343" s="92"/>
      <c r="H343" s="90"/>
      <c r="I343" s="922"/>
      <c r="J343" s="915"/>
      <c r="K343" s="915"/>
      <c r="L343" s="915"/>
      <c r="M343" s="915"/>
      <c r="N343" s="915"/>
      <c r="O343" s="915"/>
      <c r="P343" s="915"/>
      <c r="Q343" s="484"/>
      <c r="U343"/>
      <c r="V343"/>
      <c r="W343"/>
      <c r="X343"/>
      <c r="Y343"/>
      <c r="Z343"/>
      <c r="AA343"/>
      <c r="AB343"/>
      <c r="AC343"/>
    </row>
    <row r="344" spans="1:29" s="95" customFormat="1" ht="15.75" hidden="1" customHeight="1" outlineLevel="1">
      <c r="A344" s="484"/>
      <c r="B344" s="916">
        <v>111</v>
      </c>
      <c r="C344" s="925"/>
      <c r="D344" s="921"/>
      <c r="E344" s="921" t="s">
        <v>19</v>
      </c>
      <c r="F344" s="923" t="str">
        <f>VLOOKUP(E344,$S$14:$T$18,2,0)</f>
        <v>-</v>
      </c>
      <c r="G344" s="84"/>
      <c r="H344" s="82"/>
      <c r="I344" s="921"/>
      <c r="J344" s="913">
        <f t="shared" ref="J344" si="110">SUM(K344:O346)</f>
        <v>0</v>
      </c>
      <c r="K344" s="913"/>
      <c r="L344" s="913"/>
      <c r="M344" s="913"/>
      <c r="N344" s="913"/>
      <c r="O344" s="913"/>
      <c r="P344" s="913"/>
      <c r="Q344" s="484"/>
      <c r="U344"/>
      <c r="V344"/>
      <c r="W344"/>
      <c r="X344"/>
      <c r="Y344"/>
      <c r="Z344"/>
      <c r="AA344"/>
      <c r="AB344"/>
      <c r="AC344"/>
    </row>
    <row r="345" spans="1:29" s="95" customFormat="1" ht="15.75" hidden="1" customHeight="1" outlineLevel="1">
      <c r="A345" s="484"/>
      <c r="B345" s="916"/>
      <c r="C345" s="925"/>
      <c r="D345" s="921"/>
      <c r="E345" s="921"/>
      <c r="F345" s="923"/>
      <c r="G345" s="87"/>
      <c r="H345" s="82"/>
      <c r="I345" s="921"/>
      <c r="J345" s="914"/>
      <c r="K345" s="914"/>
      <c r="L345" s="914"/>
      <c r="M345" s="914"/>
      <c r="N345" s="914"/>
      <c r="O345" s="914"/>
      <c r="P345" s="914"/>
      <c r="Q345" s="484"/>
      <c r="U345"/>
      <c r="V345"/>
      <c r="W345"/>
      <c r="X345"/>
      <c r="Y345"/>
      <c r="Z345"/>
      <c r="AA345"/>
      <c r="AB345"/>
      <c r="AC345"/>
    </row>
    <row r="346" spans="1:29" s="95" customFormat="1" ht="15.75" hidden="1" customHeight="1" outlineLevel="1">
      <c r="A346" s="484"/>
      <c r="B346" s="917"/>
      <c r="C346" s="926"/>
      <c r="D346" s="922"/>
      <c r="E346" s="922"/>
      <c r="F346" s="924"/>
      <c r="G346" s="92"/>
      <c r="H346" s="90"/>
      <c r="I346" s="922"/>
      <c r="J346" s="915"/>
      <c r="K346" s="915"/>
      <c r="L346" s="915"/>
      <c r="M346" s="915"/>
      <c r="N346" s="915"/>
      <c r="O346" s="915"/>
      <c r="P346" s="915"/>
      <c r="Q346" s="484"/>
      <c r="U346"/>
      <c r="V346"/>
      <c r="W346"/>
      <c r="X346"/>
      <c r="Y346"/>
      <c r="Z346"/>
      <c r="AA346"/>
      <c r="AB346"/>
      <c r="AC346"/>
    </row>
    <row r="347" spans="1:29" s="95" customFormat="1" ht="15.75" hidden="1" customHeight="1" outlineLevel="1">
      <c r="A347" s="484"/>
      <c r="B347" s="916">
        <v>112</v>
      </c>
      <c r="C347" s="925"/>
      <c r="D347" s="921"/>
      <c r="E347" s="921" t="s">
        <v>19</v>
      </c>
      <c r="F347" s="923" t="str">
        <f>VLOOKUP(E347,$S$14:$T$18,2,0)</f>
        <v>-</v>
      </c>
      <c r="G347" s="84"/>
      <c r="H347" s="82"/>
      <c r="I347" s="921"/>
      <c r="J347" s="913">
        <f t="shared" ref="J347" si="111">SUM(K347:O349)</f>
        <v>0</v>
      </c>
      <c r="K347" s="913"/>
      <c r="L347" s="913"/>
      <c r="M347" s="913"/>
      <c r="N347" s="913"/>
      <c r="O347" s="913"/>
      <c r="P347" s="913"/>
      <c r="Q347" s="484"/>
      <c r="U347"/>
      <c r="V347"/>
      <c r="W347"/>
      <c r="X347"/>
      <c r="Y347"/>
      <c r="Z347"/>
      <c r="AA347"/>
      <c r="AB347"/>
      <c r="AC347"/>
    </row>
    <row r="348" spans="1:29" s="95" customFormat="1" ht="15.75" hidden="1" customHeight="1" outlineLevel="1">
      <c r="A348" s="484"/>
      <c r="B348" s="916"/>
      <c r="C348" s="925"/>
      <c r="D348" s="921"/>
      <c r="E348" s="921"/>
      <c r="F348" s="923"/>
      <c r="G348" s="87"/>
      <c r="H348" s="82"/>
      <c r="I348" s="921"/>
      <c r="J348" s="914"/>
      <c r="K348" s="914"/>
      <c r="L348" s="914"/>
      <c r="M348" s="914"/>
      <c r="N348" s="914"/>
      <c r="O348" s="914"/>
      <c r="P348" s="914"/>
      <c r="Q348" s="484"/>
      <c r="U348"/>
      <c r="V348"/>
      <c r="W348"/>
      <c r="X348"/>
      <c r="Y348"/>
      <c r="Z348"/>
      <c r="AA348"/>
      <c r="AB348"/>
      <c r="AC348"/>
    </row>
    <row r="349" spans="1:29" s="95" customFormat="1" ht="15.75" hidden="1" customHeight="1" outlineLevel="1">
      <c r="A349" s="484"/>
      <c r="B349" s="917"/>
      <c r="C349" s="926"/>
      <c r="D349" s="922"/>
      <c r="E349" s="922"/>
      <c r="F349" s="924"/>
      <c r="G349" s="92"/>
      <c r="H349" s="90"/>
      <c r="I349" s="922"/>
      <c r="J349" s="915"/>
      <c r="K349" s="915"/>
      <c r="L349" s="915"/>
      <c r="M349" s="915"/>
      <c r="N349" s="915"/>
      <c r="O349" s="915"/>
      <c r="P349" s="915"/>
      <c r="Q349" s="484"/>
      <c r="U349"/>
      <c r="V349"/>
      <c r="W349"/>
      <c r="X349"/>
      <c r="Y349"/>
      <c r="Z349"/>
      <c r="AA349"/>
      <c r="AB349"/>
      <c r="AC349"/>
    </row>
    <row r="350" spans="1:29" s="95" customFormat="1" ht="15.75" hidden="1" customHeight="1" outlineLevel="1">
      <c r="A350" s="484"/>
      <c r="B350" s="916">
        <v>113</v>
      </c>
      <c r="C350" s="925"/>
      <c r="D350" s="921"/>
      <c r="E350" s="921" t="s">
        <v>19</v>
      </c>
      <c r="F350" s="923" t="str">
        <f>VLOOKUP(E350,$S$14:$T$18,2,0)</f>
        <v>-</v>
      </c>
      <c r="G350" s="84"/>
      <c r="H350" s="82"/>
      <c r="I350" s="921"/>
      <c r="J350" s="913">
        <f t="shared" ref="J350" si="112">SUM(K350:O352)</f>
        <v>0</v>
      </c>
      <c r="K350" s="913"/>
      <c r="L350" s="913"/>
      <c r="M350" s="913"/>
      <c r="N350" s="913"/>
      <c r="O350" s="913"/>
      <c r="P350" s="913"/>
      <c r="Q350" s="484"/>
      <c r="U350"/>
      <c r="V350"/>
      <c r="W350"/>
      <c r="X350"/>
      <c r="Y350"/>
      <c r="Z350"/>
      <c r="AA350"/>
      <c r="AB350"/>
      <c r="AC350"/>
    </row>
    <row r="351" spans="1:29" s="95" customFormat="1" ht="15.75" hidden="1" customHeight="1" outlineLevel="1">
      <c r="A351" s="484"/>
      <c r="B351" s="916"/>
      <c r="C351" s="925"/>
      <c r="D351" s="921"/>
      <c r="E351" s="921"/>
      <c r="F351" s="923"/>
      <c r="G351" s="87"/>
      <c r="H351" s="82"/>
      <c r="I351" s="921"/>
      <c r="J351" s="914"/>
      <c r="K351" s="914"/>
      <c r="L351" s="914"/>
      <c r="M351" s="914"/>
      <c r="N351" s="914"/>
      <c r="O351" s="914"/>
      <c r="P351" s="914"/>
      <c r="Q351" s="484"/>
      <c r="U351"/>
      <c r="V351"/>
      <c r="W351"/>
      <c r="X351"/>
      <c r="Y351"/>
      <c r="Z351"/>
      <c r="AA351"/>
      <c r="AB351"/>
      <c r="AC351"/>
    </row>
    <row r="352" spans="1:29" s="95" customFormat="1" ht="15.75" hidden="1" customHeight="1" outlineLevel="1">
      <c r="A352" s="484"/>
      <c r="B352" s="917"/>
      <c r="C352" s="926"/>
      <c r="D352" s="922"/>
      <c r="E352" s="922"/>
      <c r="F352" s="924"/>
      <c r="G352" s="92"/>
      <c r="H352" s="90"/>
      <c r="I352" s="922"/>
      <c r="J352" s="915"/>
      <c r="K352" s="915"/>
      <c r="L352" s="915"/>
      <c r="M352" s="915"/>
      <c r="N352" s="915"/>
      <c r="O352" s="915"/>
      <c r="P352" s="915"/>
      <c r="Q352" s="484"/>
      <c r="U352"/>
      <c r="V352"/>
      <c r="W352"/>
      <c r="X352"/>
      <c r="Y352"/>
      <c r="Z352"/>
      <c r="AA352"/>
      <c r="AB352"/>
      <c r="AC352"/>
    </row>
    <row r="353" spans="1:29" s="95" customFormat="1" ht="15.75" hidden="1" customHeight="1" outlineLevel="1">
      <c r="A353" s="484"/>
      <c r="B353" s="916">
        <v>114</v>
      </c>
      <c r="C353" s="925"/>
      <c r="D353" s="921"/>
      <c r="E353" s="921" t="s">
        <v>19</v>
      </c>
      <c r="F353" s="923" t="str">
        <f>VLOOKUP(E353,$S$14:$T$18,2,0)</f>
        <v>-</v>
      </c>
      <c r="G353" s="84"/>
      <c r="H353" s="82"/>
      <c r="I353" s="921"/>
      <c r="J353" s="913">
        <f t="shared" ref="J353" si="113">SUM(K353:O355)</f>
        <v>0</v>
      </c>
      <c r="K353" s="913"/>
      <c r="L353" s="913"/>
      <c r="M353" s="913"/>
      <c r="N353" s="913"/>
      <c r="O353" s="913"/>
      <c r="P353" s="913"/>
      <c r="Q353" s="484"/>
      <c r="U353"/>
      <c r="V353"/>
      <c r="W353"/>
      <c r="X353"/>
      <c r="Y353"/>
      <c r="Z353"/>
      <c r="AA353"/>
      <c r="AB353"/>
      <c r="AC353"/>
    </row>
    <row r="354" spans="1:29" s="95" customFormat="1" ht="15.75" hidden="1" customHeight="1" outlineLevel="1">
      <c r="A354" s="484"/>
      <c r="B354" s="916"/>
      <c r="C354" s="925"/>
      <c r="D354" s="921"/>
      <c r="E354" s="921"/>
      <c r="F354" s="923"/>
      <c r="G354" s="87"/>
      <c r="H354" s="82"/>
      <c r="I354" s="921"/>
      <c r="J354" s="914"/>
      <c r="K354" s="914"/>
      <c r="L354" s="914"/>
      <c r="M354" s="914"/>
      <c r="N354" s="914"/>
      <c r="O354" s="914"/>
      <c r="P354" s="914"/>
      <c r="Q354" s="484"/>
      <c r="U354"/>
      <c r="V354"/>
      <c r="W354"/>
      <c r="X354"/>
      <c r="Y354"/>
      <c r="Z354"/>
      <c r="AA354"/>
      <c r="AB354"/>
      <c r="AC354"/>
    </row>
    <row r="355" spans="1:29" s="95" customFormat="1" ht="15.75" hidden="1" customHeight="1" outlineLevel="1">
      <c r="A355" s="484"/>
      <c r="B355" s="917"/>
      <c r="C355" s="926"/>
      <c r="D355" s="922"/>
      <c r="E355" s="922"/>
      <c r="F355" s="924"/>
      <c r="G355" s="92"/>
      <c r="H355" s="90"/>
      <c r="I355" s="922"/>
      <c r="J355" s="915"/>
      <c r="K355" s="915"/>
      <c r="L355" s="915"/>
      <c r="M355" s="915"/>
      <c r="N355" s="915"/>
      <c r="O355" s="915"/>
      <c r="P355" s="915"/>
      <c r="Q355" s="484"/>
      <c r="U355"/>
      <c r="V355"/>
      <c r="W355"/>
      <c r="X355"/>
      <c r="Y355"/>
      <c r="Z355"/>
      <c r="AA355"/>
      <c r="AB355"/>
      <c r="AC355"/>
    </row>
    <row r="356" spans="1:29" s="95" customFormat="1" ht="15.75" hidden="1" customHeight="1" outlineLevel="1">
      <c r="A356" s="484"/>
      <c r="B356" s="916">
        <v>115</v>
      </c>
      <c r="C356" s="925"/>
      <c r="D356" s="921"/>
      <c r="E356" s="921" t="s">
        <v>19</v>
      </c>
      <c r="F356" s="923" t="str">
        <f>VLOOKUP(E356,$S$14:$T$18,2,0)</f>
        <v>-</v>
      </c>
      <c r="G356" s="84"/>
      <c r="H356" s="82"/>
      <c r="I356" s="921"/>
      <c r="J356" s="913">
        <f t="shared" ref="J356" si="114">SUM(K356:O358)</f>
        <v>0</v>
      </c>
      <c r="K356" s="913"/>
      <c r="L356" s="913"/>
      <c r="M356" s="913"/>
      <c r="N356" s="913"/>
      <c r="O356" s="913"/>
      <c r="P356" s="913"/>
      <c r="Q356" s="484"/>
      <c r="U356"/>
      <c r="V356"/>
      <c r="W356"/>
      <c r="X356"/>
      <c r="Y356"/>
      <c r="Z356"/>
      <c r="AA356"/>
      <c r="AB356"/>
      <c r="AC356"/>
    </row>
    <row r="357" spans="1:29" s="95" customFormat="1" ht="15.75" hidden="1" customHeight="1" outlineLevel="1">
      <c r="A357" s="484"/>
      <c r="B357" s="916"/>
      <c r="C357" s="925"/>
      <c r="D357" s="921"/>
      <c r="E357" s="921"/>
      <c r="F357" s="923"/>
      <c r="G357" s="87"/>
      <c r="H357" s="82"/>
      <c r="I357" s="921"/>
      <c r="J357" s="914"/>
      <c r="K357" s="914"/>
      <c r="L357" s="914"/>
      <c r="M357" s="914"/>
      <c r="N357" s="914"/>
      <c r="O357" s="914"/>
      <c r="P357" s="914"/>
      <c r="Q357" s="484"/>
      <c r="U357"/>
      <c r="V357"/>
      <c r="W357"/>
      <c r="X357"/>
      <c r="Y357"/>
      <c r="Z357"/>
      <c r="AA357"/>
      <c r="AB357"/>
      <c r="AC357"/>
    </row>
    <row r="358" spans="1:29" s="95" customFormat="1" ht="15.75" hidden="1" customHeight="1" outlineLevel="1">
      <c r="A358" s="484"/>
      <c r="B358" s="917"/>
      <c r="C358" s="926"/>
      <c r="D358" s="922"/>
      <c r="E358" s="922"/>
      <c r="F358" s="924"/>
      <c r="G358" s="92"/>
      <c r="H358" s="90"/>
      <c r="I358" s="922"/>
      <c r="J358" s="915"/>
      <c r="K358" s="915"/>
      <c r="L358" s="915"/>
      <c r="M358" s="915"/>
      <c r="N358" s="915"/>
      <c r="O358" s="915"/>
      <c r="P358" s="915"/>
      <c r="Q358" s="484"/>
      <c r="U358"/>
      <c r="V358"/>
      <c r="W358"/>
      <c r="X358"/>
      <c r="Y358"/>
      <c r="Z358"/>
      <c r="AA358"/>
      <c r="AB358"/>
      <c r="AC358"/>
    </row>
    <row r="359" spans="1:29" s="95" customFormat="1" ht="15.75" hidden="1" customHeight="1" outlineLevel="1">
      <c r="A359" s="484"/>
      <c r="B359" s="916">
        <v>116</v>
      </c>
      <c r="C359" s="925"/>
      <c r="D359" s="921"/>
      <c r="E359" s="921" t="s">
        <v>19</v>
      </c>
      <c r="F359" s="923" t="str">
        <f>VLOOKUP(E359,$S$14:$T$18,2,0)</f>
        <v>-</v>
      </c>
      <c r="G359" s="84"/>
      <c r="H359" s="82"/>
      <c r="I359" s="921"/>
      <c r="J359" s="913">
        <f t="shared" ref="J359" si="115">SUM(K359:O361)</f>
        <v>0</v>
      </c>
      <c r="K359" s="913"/>
      <c r="L359" s="913"/>
      <c r="M359" s="913"/>
      <c r="N359" s="913"/>
      <c r="O359" s="913"/>
      <c r="P359" s="913"/>
      <c r="Q359" s="484"/>
      <c r="U359"/>
      <c r="V359"/>
      <c r="W359"/>
      <c r="X359"/>
      <c r="Y359"/>
      <c r="Z359"/>
      <c r="AA359"/>
      <c r="AB359"/>
      <c r="AC359"/>
    </row>
    <row r="360" spans="1:29" s="95" customFormat="1" ht="15.75" hidden="1" customHeight="1" outlineLevel="1">
      <c r="A360" s="484"/>
      <c r="B360" s="916"/>
      <c r="C360" s="925"/>
      <c r="D360" s="921"/>
      <c r="E360" s="921"/>
      <c r="F360" s="923"/>
      <c r="G360" s="87"/>
      <c r="H360" s="82"/>
      <c r="I360" s="921"/>
      <c r="J360" s="914"/>
      <c r="K360" s="914"/>
      <c r="L360" s="914"/>
      <c r="M360" s="914"/>
      <c r="N360" s="914"/>
      <c r="O360" s="914"/>
      <c r="P360" s="914"/>
      <c r="Q360" s="484"/>
      <c r="U360"/>
      <c r="V360"/>
      <c r="W360"/>
      <c r="X360"/>
      <c r="Y360"/>
      <c r="Z360"/>
      <c r="AA360"/>
      <c r="AB360"/>
      <c r="AC360"/>
    </row>
    <row r="361" spans="1:29" s="95" customFormat="1" ht="15.75" hidden="1" customHeight="1" outlineLevel="1">
      <c r="A361" s="484"/>
      <c r="B361" s="917"/>
      <c r="C361" s="926"/>
      <c r="D361" s="922"/>
      <c r="E361" s="922"/>
      <c r="F361" s="924"/>
      <c r="G361" s="92"/>
      <c r="H361" s="90"/>
      <c r="I361" s="922"/>
      <c r="J361" s="915"/>
      <c r="K361" s="915"/>
      <c r="L361" s="915"/>
      <c r="M361" s="915"/>
      <c r="N361" s="915"/>
      <c r="O361" s="915"/>
      <c r="P361" s="915"/>
      <c r="Q361" s="484"/>
      <c r="U361"/>
      <c r="V361"/>
      <c r="W361"/>
      <c r="X361"/>
      <c r="Y361"/>
      <c r="Z361"/>
      <c r="AA361"/>
      <c r="AB361"/>
      <c r="AC361"/>
    </row>
    <row r="362" spans="1:29" s="95" customFormat="1" ht="15.75" hidden="1" customHeight="1" outlineLevel="1">
      <c r="A362" s="484"/>
      <c r="B362" s="916">
        <v>117</v>
      </c>
      <c r="C362" s="925"/>
      <c r="D362" s="921"/>
      <c r="E362" s="921" t="s">
        <v>19</v>
      </c>
      <c r="F362" s="923" t="str">
        <f>VLOOKUP(E362,$S$14:$T$18,2,0)</f>
        <v>-</v>
      </c>
      <c r="G362" s="84"/>
      <c r="H362" s="82"/>
      <c r="I362" s="921"/>
      <c r="J362" s="913">
        <f t="shared" ref="J362" si="116">SUM(K362:O364)</f>
        <v>0</v>
      </c>
      <c r="K362" s="913"/>
      <c r="L362" s="913"/>
      <c r="M362" s="913"/>
      <c r="N362" s="913"/>
      <c r="O362" s="913"/>
      <c r="P362" s="913"/>
      <c r="Q362" s="484"/>
      <c r="U362"/>
      <c r="V362"/>
      <c r="W362"/>
      <c r="X362"/>
      <c r="Y362"/>
      <c r="Z362"/>
      <c r="AA362"/>
      <c r="AB362"/>
      <c r="AC362"/>
    </row>
    <row r="363" spans="1:29" s="95" customFormat="1" ht="15.75" hidden="1" customHeight="1" outlineLevel="1">
      <c r="A363" s="484"/>
      <c r="B363" s="916"/>
      <c r="C363" s="925"/>
      <c r="D363" s="921"/>
      <c r="E363" s="921"/>
      <c r="F363" s="923"/>
      <c r="G363" s="87"/>
      <c r="H363" s="82"/>
      <c r="I363" s="921"/>
      <c r="J363" s="914"/>
      <c r="K363" s="914"/>
      <c r="L363" s="914"/>
      <c r="M363" s="914"/>
      <c r="N363" s="914"/>
      <c r="O363" s="914"/>
      <c r="P363" s="914"/>
      <c r="Q363" s="484"/>
      <c r="U363"/>
      <c r="V363"/>
      <c r="W363"/>
      <c r="X363"/>
      <c r="Y363"/>
      <c r="Z363"/>
      <c r="AA363"/>
      <c r="AB363"/>
      <c r="AC363"/>
    </row>
    <row r="364" spans="1:29" s="95" customFormat="1" ht="15.75" hidden="1" customHeight="1" outlineLevel="1">
      <c r="A364" s="484"/>
      <c r="B364" s="917"/>
      <c r="C364" s="926"/>
      <c r="D364" s="922"/>
      <c r="E364" s="922"/>
      <c r="F364" s="924"/>
      <c r="G364" s="92"/>
      <c r="H364" s="90"/>
      <c r="I364" s="922"/>
      <c r="J364" s="915"/>
      <c r="K364" s="915"/>
      <c r="L364" s="915"/>
      <c r="M364" s="915"/>
      <c r="N364" s="915"/>
      <c r="O364" s="915"/>
      <c r="P364" s="915"/>
      <c r="Q364" s="484"/>
      <c r="U364"/>
      <c r="V364"/>
      <c r="W364"/>
      <c r="X364"/>
      <c r="Y364"/>
      <c r="Z364"/>
      <c r="AA364"/>
      <c r="AB364"/>
      <c r="AC364"/>
    </row>
    <row r="365" spans="1:29" s="95" customFormat="1" ht="15.75" hidden="1" customHeight="1" outlineLevel="1">
      <c r="A365" s="484"/>
      <c r="B365" s="916">
        <v>118</v>
      </c>
      <c r="C365" s="925"/>
      <c r="D365" s="921"/>
      <c r="E365" s="921" t="s">
        <v>19</v>
      </c>
      <c r="F365" s="923" t="str">
        <f>VLOOKUP(E365,$S$14:$T$18,2,0)</f>
        <v>-</v>
      </c>
      <c r="G365" s="84"/>
      <c r="H365" s="82"/>
      <c r="I365" s="921"/>
      <c r="J365" s="913">
        <f t="shared" ref="J365" si="117">SUM(K365:O367)</f>
        <v>0</v>
      </c>
      <c r="K365" s="913"/>
      <c r="L365" s="913"/>
      <c r="M365" s="913"/>
      <c r="N365" s="913"/>
      <c r="O365" s="913"/>
      <c r="P365" s="913"/>
      <c r="Q365" s="484"/>
      <c r="U365"/>
      <c r="V365"/>
      <c r="W365"/>
      <c r="X365"/>
      <c r="Y365"/>
      <c r="Z365"/>
      <c r="AA365"/>
      <c r="AB365"/>
      <c r="AC365"/>
    </row>
    <row r="366" spans="1:29" s="95" customFormat="1" ht="15.75" hidden="1" customHeight="1" outlineLevel="1">
      <c r="A366" s="484"/>
      <c r="B366" s="916"/>
      <c r="C366" s="925"/>
      <c r="D366" s="921"/>
      <c r="E366" s="921"/>
      <c r="F366" s="923"/>
      <c r="G366" s="87"/>
      <c r="H366" s="82"/>
      <c r="I366" s="921"/>
      <c r="J366" s="914"/>
      <c r="K366" s="914"/>
      <c r="L366" s="914"/>
      <c r="M366" s="914"/>
      <c r="N366" s="914"/>
      <c r="O366" s="914"/>
      <c r="P366" s="914"/>
      <c r="Q366" s="484"/>
      <c r="U366"/>
      <c r="V366"/>
      <c r="W366"/>
      <c r="X366"/>
      <c r="Y366"/>
      <c r="Z366"/>
      <c r="AA366"/>
      <c r="AB366"/>
      <c r="AC366"/>
    </row>
    <row r="367" spans="1:29" s="95" customFormat="1" ht="15.75" hidden="1" customHeight="1" outlineLevel="1">
      <c r="A367" s="484"/>
      <c r="B367" s="917"/>
      <c r="C367" s="926"/>
      <c r="D367" s="922"/>
      <c r="E367" s="922"/>
      <c r="F367" s="924"/>
      <c r="G367" s="92"/>
      <c r="H367" s="90"/>
      <c r="I367" s="922"/>
      <c r="J367" s="915"/>
      <c r="K367" s="915"/>
      <c r="L367" s="915"/>
      <c r="M367" s="915"/>
      <c r="N367" s="915"/>
      <c r="O367" s="915"/>
      <c r="P367" s="915"/>
      <c r="Q367" s="484"/>
      <c r="U367"/>
      <c r="V367"/>
      <c r="W367"/>
      <c r="X367"/>
      <c r="Y367"/>
      <c r="Z367"/>
      <c r="AA367"/>
      <c r="AB367"/>
      <c r="AC367"/>
    </row>
    <row r="368" spans="1:29" s="95" customFormat="1" ht="15.75" hidden="1" customHeight="1" outlineLevel="1">
      <c r="A368" s="484"/>
      <c r="B368" s="916">
        <v>119</v>
      </c>
      <c r="C368" s="925"/>
      <c r="D368" s="921"/>
      <c r="E368" s="921" t="s">
        <v>19</v>
      </c>
      <c r="F368" s="923" t="str">
        <f>VLOOKUP(E368,$S$14:$T$18,2,0)</f>
        <v>-</v>
      </c>
      <c r="G368" s="84"/>
      <c r="H368" s="82"/>
      <c r="I368" s="921"/>
      <c r="J368" s="913">
        <f t="shared" ref="J368" si="118">SUM(K368:O370)</f>
        <v>0</v>
      </c>
      <c r="K368" s="913"/>
      <c r="L368" s="913"/>
      <c r="M368" s="913"/>
      <c r="N368" s="913"/>
      <c r="O368" s="913"/>
      <c r="P368" s="913"/>
      <c r="Q368" s="484"/>
      <c r="U368"/>
      <c r="V368"/>
      <c r="W368"/>
      <c r="X368"/>
      <c r="Y368"/>
      <c r="Z368"/>
      <c r="AA368"/>
      <c r="AB368"/>
      <c r="AC368"/>
    </row>
    <row r="369" spans="1:29" s="95" customFormat="1" ht="15.75" hidden="1" customHeight="1" outlineLevel="1">
      <c r="A369" s="484"/>
      <c r="B369" s="916"/>
      <c r="C369" s="925"/>
      <c r="D369" s="921"/>
      <c r="E369" s="921"/>
      <c r="F369" s="923"/>
      <c r="G369" s="87"/>
      <c r="H369" s="82"/>
      <c r="I369" s="921"/>
      <c r="J369" s="914"/>
      <c r="K369" s="914"/>
      <c r="L369" s="914"/>
      <c r="M369" s="914"/>
      <c r="N369" s="914"/>
      <c r="O369" s="914"/>
      <c r="P369" s="914"/>
      <c r="Q369" s="484"/>
      <c r="U369"/>
      <c r="V369"/>
      <c r="W369"/>
      <c r="X369"/>
      <c r="Y369"/>
      <c r="Z369"/>
      <c r="AA369"/>
      <c r="AB369"/>
      <c r="AC369"/>
    </row>
    <row r="370" spans="1:29" s="95" customFormat="1" ht="15.75" hidden="1" customHeight="1" outlineLevel="1">
      <c r="A370" s="484"/>
      <c r="B370" s="917"/>
      <c r="C370" s="926"/>
      <c r="D370" s="922"/>
      <c r="E370" s="922"/>
      <c r="F370" s="924"/>
      <c r="G370" s="92"/>
      <c r="H370" s="90"/>
      <c r="I370" s="922"/>
      <c r="J370" s="915"/>
      <c r="K370" s="915"/>
      <c r="L370" s="915"/>
      <c r="M370" s="915"/>
      <c r="N370" s="915"/>
      <c r="O370" s="915"/>
      <c r="P370" s="915"/>
      <c r="Q370" s="484"/>
      <c r="U370"/>
      <c r="V370"/>
      <c r="W370"/>
      <c r="X370"/>
      <c r="Y370"/>
      <c r="Z370"/>
      <c r="AA370"/>
      <c r="AB370"/>
      <c r="AC370"/>
    </row>
    <row r="371" spans="1:29" s="95" customFormat="1" ht="15.75" hidden="1" customHeight="1" outlineLevel="1">
      <c r="A371" s="484"/>
      <c r="B371" s="916">
        <v>120</v>
      </c>
      <c r="C371" s="925"/>
      <c r="D371" s="921"/>
      <c r="E371" s="921" t="s">
        <v>19</v>
      </c>
      <c r="F371" s="923" t="str">
        <f>VLOOKUP(E371,$S$14:$T$18,2,0)</f>
        <v>-</v>
      </c>
      <c r="G371" s="84"/>
      <c r="H371" s="82"/>
      <c r="I371" s="921"/>
      <c r="J371" s="913">
        <f t="shared" ref="J371" si="119">SUM(K371:O373)</f>
        <v>0</v>
      </c>
      <c r="K371" s="913"/>
      <c r="L371" s="913"/>
      <c r="M371" s="913"/>
      <c r="N371" s="913"/>
      <c r="O371" s="913"/>
      <c r="P371" s="913"/>
      <c r="Q371" s="484"/>
      <c r="U371"/>
      <c r="V371"/>
      <c r="W371"/>
      <c r="X371"/>
      <c r="Y371"/>
      <c r="Z371"/>
      <c r="AA371"/>
      <c r="AB371"/>
      <c r="AC371"/>
    </row>
    <row r="372" spans="1:29" s="95" customFormat="1" ht="15.75" hidden="1" customHeight="1" outlineLevel="1">
      <c r="A372" s="484"/>
      <c r="B372" s="916"/>
      <c r="C372" s="925"/>
      <c r="D372" s="921"/>
      <c r="E372" s="921"/>
      <c r="F372" s="923"/>
      <c r="G372" s="87"/>
      <c r="H372" s="82"/>
      <c r="I372" s="921"/>
      <c r="J372" s="914"/>
      <c r="K372" s="914"/>
      <c r="L372" s="914"/>
      <c r="M372" s="914"/>
      <c r="N372" s="914"/>
      <c r="O372" s="914"/>
      <c r="P372" s="914"/>
      <c r="Q372" s="484"/>
      <c r="U372"/>
      <c r="V372"/>
      <c r="W372"/>
      <c r="X372"/>
      <c r="Y372"/>
      <c r="Z372"/>
      <c r="AA372"/>
      <c r="AB372"/>
      <c r="AC372"/>
    </row>
    <row r="373" spans="1:29" s="95" customFormat="1" ht="15.75" hidden="1" customHeight="1" outlineLevel="1">
      <c r="A373" s="484"/>
      <c r="B373" s="917"/>
      <c r="C373" s="926"/>
      <c r="D373" s="922"/>
      <c r="E373" s="922"/>
      <c r="F373" s="924"/>
      <c r="G373" s="92"/>
      <c r="H373" s="90"/>
      <c r="I373" s="922"/>
      <c r="J373" s="915"/>
      <c r="K373" s="915"/>
      <c r="L373" s="915"/>
      <c r="M373" s="915"/>
      <c r="N373" s="915"/>
      <c r="O373" s="915"/>
      <c r="P373" s="915"/>
      <c r="Q373" s="484"/>
      <c r="U373"/>
      <c r="V373"/>
      <c r="W373"/>
      <c r="X373"/>
      <c r="Y373"/>
      <c r="Z373"/>
      <c r="AA373"/>
      <c r="AB373"/>
      <c r="AC373"/>
    </row>
    <row r="374" spans="1:29" s="95" customFormat="1" ht="15.75" hidden="1" customHeight="1" outlineLevel="1">
      <c r="A374" s="484"/>
      <c r="B374" s="916">
        <v>121</v>
      </c>
      <c r="C374" s="925"/>
      <c r="D374" s="921"/>
      <c r="E374" s="921" t="s">
        <v>19</v>
      </c>
      <c r="F374" s="923" t="str">
        <f>VLOOKUP(E374,$S$14:$T$18,2,0)</f>
        <v>-</v>
      </c>
      <c r="G374" s="84"/>
      <c r="H374" s="82"/>
      <c r="I374" s="921"/>
      <c r="J374" s="913">
        <f t="shared" ref="J374" si="120">SUM(K374:O376)</f>
        <v>0</v>
      </c>
      <c r="K374" s="913"/>
      <c r="L374" s="913"/>
      <c r="M374" s="913"/>
      <c r="N374" s="913"/>
      <c r="O374" s="913"/>
      <c r="P374" s="913"/>
      <c r="Q374" s="484"/>
      <c r="U374"/>
      <c r="V374"/>
      <c r="W374"/>
      <c r="X374"/>
      <c r="Y374"/>
      <c r="Z374"/>
      <c r="AA374"/>
      <c r="AB374"/>
      <c r="AC374"/>
    </row>
    <row r="375" spans="1:29" s="95" customFormat="1" ht="15.75" hidden="1" customHeight="1" outlineLevel="1">
      <c r="A375" s="484"/>
      <c r="B375" s="916"/>
      <c r="C375" s="925"/>
      <c r="D375" s="921"/>
      <c r="E375" s="921"/>
      <c r="F375" s="923"/>
      <c r="G375" s="87"/>
      <c r="H375" s="82"/>
      <c r="I375" s="921"/>
      <c r="J375" s="914"/>
      <c r="K375" s="914"/>
      <c r="L375" s="914"/>
      <c r="M375" s="914"/>
      <c r="N375" s="914"/>
      <c r="O375" s="914"/>
      <c r="P375" s="914"/>
      <c r="Q375" s="484"/>
      <c r="U375"/>
      <c r="V375"/>
      <c r="W375"/>
      <c r="X375"/>
      <c r="Y375"/>
      <c r="Z375"/>
      <c r="AA375"/>
      <c r="AB375"/>
      <c r="AC375"/>
    </row>
    <row r="376" spans="1:29" s="95" customFormat="1" ht="15.75" hidden="1" customHeight="1" outlineLevel="1">
      <c r="A376" s="484"/>
      <c r="B376" s="917"/>
      <c r="C376" s="926"/>
      <c r="D376" s="922"/>
      <c r="E376" s="922"/>
      <c r="F376" s="924"/>
      <c r="G376" s="92"/>
      <c r="H376" s="90"/>
      <c r="I376" s="922"/>
      <c r="J376" s="915"/>
      <c r="K376" s="915"/>
      <c r="L376" s="915"/>
      <c r="M376" s="915"/>
      <c r="N376" s="915"/>
      <c r="O376" s="915"/>
      <c r="P376" s="915"/>
      <c r="Q376" s="484"/>
      <c r="U376"/>
      <c r="V376"/>
      <c r="W376"/>
      <c r="X376"/>
      <c r="Y376"/>
      <c r="Z376"/>
      <c r="AA376"/>
      <c r="AB376"/>
      <c r="AC376"/>
    </row>
    <row r="377" spans="1:29" s="95" customFormat="1" ht="15.75" hidden="1" customHeight="1" outlineLevel="1">
      <c r="A377" s="484"/>
      <c r="B377" s="916">
        <v>122</v>
      </c>
      <c r="C377" s="925"/>
      <c r="D377" s="921"/>
      <c r="E377" s="921" t="s">
        <v>19</v>
      </c>
      <c r="F377" s="923" t="str">
        <f>VLOOKUP(E377,$S$14:$T$18,2,0)</f>
        <v>-</v>
      </c>
      <c r="G377" s="84"/>
      <c r="H377" s="82"/>
      <c r="I377" s="921"/>
      <c r="J377" s="913">
        <f t="shared" ref="J377" si="121">SUM(K377:O379)</f>
        <v>0</v>
      </c>
      <c r="K377" s="913"/>
      <c r="L377" s="913"/>
      <c r="M377" s="913"/>
      <c r="N377" s="913"/>
      <c r="O377" s="913"/>
      <c r="P377" s="913"/>
      <c r="Q377" s="484"/>
      <c r="U377"/>
      <c r="V377"/>
      <c r="W377"/>
      <c r="X377"/>
      <c r="Y377"/>
      <c r="Z377"/>
      <c r="AA377"/>
      <c r="AB377"/>
      <c r="AC377"/>
    </row>
    <row r="378" spans="1:29" s="95" customFormat="1" ht="15.75" hidden="1" customHeight="1" outlineLevel="1">
      <c r="A378" s="484"/>
      <c r="B378" s="916"/>
      <c r="C378" s="925"/>
      <c r="D378" s="921"/>
      <c r="E378" s="921"/>
      <c r="F378" s="923"/>
      <c r="G378" s="87"/>
      <c r="H378" s="82"/>
      <c r="I378" s="921"/>
      <c r="J378" s="914"/>
      <c r="K378" s="914"/>
      <c r="L378" s="914"/>
      <c r="M378" s="914"/>
      <c r="N378" s="914"/>
      <c r="O378" s="914"/>
      <c r="P378" s="914"/>
      <c r="Q378" s="484"/>
      <c r="U378"/>
      <c r="V378"/>
      <c r="W378"/>
      <c r="X378"/>
      <c r="Y378"/>
      <c r="Z378"/>
      <c r="AA378"/>
      <c r="AB378"/>
      <c r="AC378"/>
    </row>
    <row r="379" spans="1:29" s="95" customFormat="1" ht="15.75" hidden="1" customHeight="1" outlineLevel="1">
      <c r="A379" s="484"/>
      <c r="B379" s="917"/>
      <c r="C379" s="926"/>
      <c r="D379" s="922"/>
      <c r="E379" s="922"/>
      <c r="F379" s="924"/>
      <c r="G379" s="92"/>
      <c r="H379" s="90"/>
      <c r="I379" s="922"/>
      <c r="J379" s="915"/>
      <c r="K379" s="915"/>
      <c r="L379" s="915"/>
      <c r="M379" s="915"/>
      <c r="N379" s="915"/>
      <c r="O379" s="915"/>
      <c r="P379" s="915"/>
      <c r="Q379" s="484"/>
      <c r="U379"/>
      <c r="V379"/>
      <c r="W379"/>
      <c r="X379"/>
      <c r="Y379"/>
      <c r="Z379"/>
      <c r="AA379"/>
      <c r="AB379"/>
      <c r="AC379"/>
    </row>
    <row r="380" spans="1:29" s="95" customFormat="1" ht="15.75" hidden="1" customHeight="1" outlineLevel="1">
      <c r="A380" s="484"/>
      <c r="B380" s="916">
        <v>123</v>
      </c>
      <c r="C380" s="925"/>
      <c r="D380" s="921"/>
      <c r="E380" s="921" t="s">
        <v>19</v>
      </c>
      <c r="F380" s="923" t="str">
        <f>VLOOKUP(E380,$S$14:$T$18,2,0)</f>
        <v>-</v>
      </c>
      <c r="G380" s="84"/>
      <c r="H380" s="82"/>
      <c r="I380" s="921"/>
      <c r="J380" s="913">
        <f t="shared" ref="J380" si="122">SUM(K380:O382)</f>
        <v>0</v>
      </c>
      <c r="K380" s="913"/>
      <c r="L380" s="913"/>
      <c r="M380" s="913"/>
      <c r="N380" s="913"/>
      <c r="O380" s="913"/>
      <c r="P380" s="913"/>
      <c r="Q380" s="484"/>
      <c r="U380"/>
      <c r="V380"/>
      <c r="W380"/>
      <c r="X380"/>
      <c r="Y380"/>
      <c r="Z380"/>
      <c r="AA380"/>
      <c r="AB380"/>
      <c r="AC380"/>
    </row>
    <row r="381" spans="1:29" s="95" customFormat="1" ht="15.75" hidden="1" customHeight="1" outlineLevel="1">
      <c r="A381" s="484"/>
      <c r="B381" s="916"/>
      <c r="C381" s="925"/>
      <c r="D381" s="921"/>
      <c r="E381" s="921"/>
      <c r="F381" s="923"/>
      <c r="G381" s="87"/>
      <c r="H381" s="82"/>
      <c r="I381" s="921"/>
      <c r="J381" s="914"/>
      <c r="K381" s="914"/>
      <c r="L381" s="914"/>
      <c r="M381" s="914"/>
      <c r="N381" s="914"/>
      <c r="O381" s="914"/>
      <c r="P381" s="914"/>
      <c r="Q381" s="484"/>
      <c r="U381"/>
      <c r="V381"/>
      <c r="W381"/>
      <c r="X381"/>
      <c r="Y381"/>
      <c r="Z381"/>
      <c r="AA381"/>
      <c r="AB381"/>
      <c r="AC381"/>
    </row>
    <row r="382" spans="1:29" s="95" customFormat="1" ht="15.75" hidden="1" customHeight="1" outlineLevel="1">
      <c r="A382" s="484"/>
      <c r="B382" s="917"/>
      <c r="C382" s="926"/>
      <c r="D382" s="922"/>
      <c r="E382" s="922"/>
      <c r="F382" s="924"/>
      <c r="G382" s="92"/>
      <c r="H382" s="90"/>
      <c r="I382" s="922"/>
      <c r="J382" s="915"/>
      <c r="K382" s="915"/>
      <c r="L382" s="915"/>
      <c r="M382" s="915"/>
      <c r="N382" s="915"/>
      <c r="O382" s="915"/>
      <c r="P382" s="915"/>
      <c r="Q382" s="484"/>
      <c r="U382"/>
      <c r="V382"/>
      <c r="W382"/>
      <c r="X382"/>
      <c r="Y382"/>
      <c r="Z382"/>
      <c r="AA382"/>
      <c r="AB382"/>
      <c r="AC382"/>
    </row>
    <row r="383" spans="1:29" s="95" customFormat="1" ht="15.75" hidden="1" customHeight="1" outlineLevel="1">
      <c r="A383" s="484"/>
      <c r="B383" s="916">
        <v>124</v>
      </c>
      <c r="C383" s="925"/>
      <c r="D383" s="921"/>
      <c r="E383" s="921" t="s">
        <v>19</v>
      </c>
      <c r="F383" s="923" t="str">
        <f>VLOOKUP(E383,$S$14:$T$18,2,0)</f>
        <v>-</v>
      </c>
      <c r="G383" s="84"/>
      <c r="H383" s="82"/>
      <c r="I383" s="921"/>
      <c r="J383" s="913">
        <f t="shared" ref="J383" si="123">SUM(K383:O385)</f>
        <v>0</v>
      </c>
      <c r="K383" s="913"/>
      <c r="L383" s="913"/>
      <c r="M383" s="913"/>
      <c r="N383" s="913"/>
      <c r="O383" s="913"/>
      <c r="P383" s="913"/>
      <c r="Q383" s="484"/>
      <c r="U383"/>
      <c r="V383"/>
      <c r="W383"/>
      <c r="X383"/>
      <c r="Y383"/>
      <c r="Z383"/>
      <c r="AA383"/>
      <c r="AB383"/>
      <c r="AC383"/>
    </row>
    <row r="384" spans="1:29" s="95" customFormat="1" ht="15.75" hidden="1" customHeight="1" outlineLevel="1">
      <c r="A384" s="484"/>
      <c r="B384" s="916"/>
      <c r="C384" s="925"/>
      <c r="D384" s="921"/>
      <c r="E384" s="921"/>
      <c r="F384" s="923"/>
      <c r="G384" s="87"/>
      <c r="H384" s="82"/>
      <c r="I384" s="921"/>
      <c r="J384" s="914"/>
      <c r="K384" s="914"/>
      <c r="L384" s="914"/>
      <c r="M384" s="914"/>
      <c r="N384" s="914"/>
      <c r="O384" s="914"/>
      <c r="P384" s="914"/>
      <c r="Q384" s="484"/>
      <c r="U384"/>
      <c r="V384"/>
      <c r="W384"/>
      <c r="X384"/>
      <c r="Y384"/>
      <c r="Z384"/>
      <c r="AA384"/>
      <c r="AB384"/>
      <c r="AC384"/>
    </row>
    <row r="385" spans="1:29" s="95" customFormat="1" ht="15.75" hidden="1" customHeight="1" outlineLevel="1">
      <c r="A385" s="484"/>
      <c r="B385" s="917"/>
      <c r="C385" s="926"/>
      <c r="D385" s="922"/>
      <c r="E385" s="922"/>
      <c r="F385" s="924"/>
      <c r="G385" s="92"/>
      <c r="H385" s="90"/>
      <c r="I385" s="922"/>
      <c r="J385" s="915"/>
      <c r="K385" s="915"/>
      <c r="L385" s="915"/>
      <c r="M385" s="915"/>
      <c r="N385" s="915"/>
      <c r="O385" s="915"/>
      <c r="P385" s="915"/>
      <c r="Q385" s="484"/>
      <c r="U385"/>
      <c r="V385"/>
      <c r="W385"/>
      <c r="X385"/>
      <c r="Y385"/>
      <c r="Z385"/>
      <c r="AA385"/>
      <c r="AB385"/>
      <c r="AC385"/>
    </row>
    <row r="386" spans="1:29" s="95" customFormat="1" ht="15.75" hidden="1" customHeight="1" outlineLevel="1">
      <c r="A386" s="484"/>
      <c r="B386" s="916">
        <v>125</v>
      </c>
      <c r="C386" s="925"/>
      <c r="D386" s="921"/>
      <c r="E386" s="921" t="s">
        <v>19</v>
      </c>
      <c r="F386" s="923" t="str">
        <f>VLOOKUP(E386,$S$14:$T$18,2,0)</f>
        <v>-</v>
      </c>
      <c r="G386" s="84"/>
      <c r="H386" s="82"/>
      <c r="I386" s="921"/>
      <c r="J386" s="913">
        <f t="shared" ref="J386" si="124">SUM(K386:O388)</f>
        <v>0</v>
      </c>
      <c r="K386" s="913"/>
      <c r="L386" s="913"/>
      <c r="M386" s="913"/>
      <c r="N386" s="913"/>
      <c r="O386" s="913"/>
      <c r="P386" s="913"/>
      <c r="Q386" s="484"/>
      <c r="U386"/>
      <c r="V386"/>
      <c r="W386"/>
      <c r="X386"/>
      <c r="Y386"/>
      <c r="Z386"/>
      <c r="AA386"/>
      <c r="AB386"/>
      <c r="AC386"/>
    </row>
    <row r="387" spans="1:29" s="95" customFormat="1" ht="15.75" hidden="1" customHeight="1" outlineLevel="1">
      <c r="A387" s="484"/>
      <c r="B387" s="916"/>
      <c r="C387" s="925"/>
      <c r="D387" s="921"/>
      <c r="E387" s="921"/>
      <c r="F387" s="923"/>
      <c r="G387" s="87"/>
      <c r="H387" s="82"/>
      <c r="I387" s="921"/>
      <c r="J387" s="914"/>
      <c r="K387" s="914"/>
      <c r="L387" s="914"/>
      <c r="M387" s="914"/>
      <c r="N387" s="914"/>
      <c r="O387" s="914"/>
      <c r="P387" s="914"/>
      <c r="Q387" s="484"/>
      <c r="U387"/>
      <c r="V387"/>
      <c r="W387"/>
      <c r="X387"/>
      <c r="Y387"/>
      <c r="Z387"/>
      <c r="AA387"/>
      <c r="AB387"/>
      <c r="AC387"/>
    </row>
    <row r="388" spans="1:29" s="95" customFormat="1" ht="15.75" hidden="1" customHeight="1" outlineLevel="1">
      <c r="A388" s="484"/>
      <c r="B388" s="917"/>
      <c r="C388" s="926"/>
      <c r="D388" s="922"/>
      <c r="E388" s="922"/>
      <c r="F388" s="924"/>
      <c r="G388" s="92"/>
      <c r="H388" s="90"/>
      <c r="I388" s="922"/>
      <c r="J388" s="915"/>
      <c r="K388" s="915"/>
      <c r="L388" s="915"/>
      <c r="M388" s="915"/>
      <c r="N388" s="915"/>
      <c r="O388" s="915"/>
      <c r="P388" s="915"/>
      <c r="Q388" s="484"/>
      <c r="U388"/>
      <c r="V388"/>
      <c r="W388"/>
      <c r="X388"/>
      <c r="Y388"/>
      <c r="Z388"/>
      <c r="AA388"/>
      <c r="AB388"/>
      <c r="AC388"/>
    </row>
    <row r="389" spans="1:29" s="95" customFormat="1" ht="15.75" hidden="1" customHeight="1" outlineLevel="1">
      <c r="A389" s="484"/>
      <c r="B389" s="916">
        <v>126</v>
      </c>
      <c r="C389" s="925"/>
      <c r="D389" s="921"/>
      <c r="E389" s="921" t="s">
        <v>19</v>
      </c>
      <c r="F389" s="923" t="str">
        <f>VLOOKUP(E389,$S$14:$T$18,2,0)</f>
        <v>-</v>
      </c>
      <c r="G389" s="84"/>
      <c r="H389" s="82"/>
      <c r="I389" s="921"/>
      <c r="J389" s="913">
        <f t="shared" ref="J389" si="125">SUM(K389:O391)</f>
        <v>0</v>
      </c>
      <c r="K389" s="913"/>
      <c r="L389" s="913"/>
      <c r="M389" s="913"/>
      <c r="N389" s="913"/>
      <c r="O389" s="913"/>
      <c r="P389" s="913"/>
      <c r="Q389" s="484"/>
      <c r="U389"/>
      <c r="V389"/>
      <c r="W389"/>
      <c r="X389"/>
      <c r="Y389"/>
      <c r="Z389"/>
      <c r="AA389"/>
      <c r="AB389"/>
      <c r="AC389"/>
    </row>
    <row r="390" spans="1:29" s="95" customFormat="1" ht="15.75" hidden="1" customHeight="1" outlineLevel="1">
      <c r="A390" s="484"/>
      <c r="B390" s="916"/>
      <c r="C390" s="925"/>
      <c r="D390" s="921"/>
      <c r="E390" s="921"/>
      <c r="F390" s="923"/>
      <c r="G390" s="87"/>
      <c r="H390" s="82"/>
      <c r="I390" s="921"/>
      <c r="J390" s="914"/>
      <c r="K390" s="914"/>
      <c r="L390" s="914"/>
      <c r="M390" s="914"/>
      <c r="N390" s="914"/>
      <c r="O390" s="914"/>
      <c r="P390" s="914"/>
      <c r="Q390" s="484"/>
      <c r="U390"/>
      <c r="V390"/>
      <c r="W390"/>
      <c r="X390"/>
      <c r="Y390"/>
      <c r="Z390"/>
      <c r="AA390"/>
      <c r="AB390"/>
      <c r="AC390"/>
    </row>
    <row r="391" spans="1:29" s="95" customFormat="1" ht="15.75" hidden="1" customHeight="1" outlineLevel="1">
      <c r="A391" s="484"/>
      <c r="B391" s="917"/>
      <c r="C391" s="926"/>
      <c r="D391" s="922"/>
      <c r="E391" s="922"/>
      <c r="F391" s="924"/>
      <c r="G391" s="92"/>
      <c r="H391" s="90"/>
      <c r="I391" s="922"/>
      <c r="J391" s="915"/>
      <c r="K391" s="915"/>
      <c r="L391" s="915"/>
      <c r="M391" s="915"/>
      <c r="N391" s="915"/>
      <c r="O391" s="915"/>
      <c r="P391" s="915"/>
      <c r="Q391" s="484"/>
      <c r="U391"/>
      <c r="V391"/>
      <c r="W391"/>
      <c r="X391"/>
      <c r="Y391"/>
      <c r="Z391"/>
      <c r="AA391"/>
      <c r="AB391"/>
      <c r="AC391"/>
    </row>
    <row r="392" spans="1:29" s="95" customFormat="1" ht="15.75" hidden="1" customHeight="1" outlineLevel="1">
      <c r="A392" s="484"/>
      <c r="B392" s="916">
        <v>127</v>
      </c>
      <c r="C392" s="925"/>
      <c r="D392" s="921"/>
      <c r="E392" s="921" t="s">
        <v>19</v>
      </c>
      <c r="F392" s="923" t="str">
        <f>VLOOKUP(E392,$S$14:$T$18,2,0)</f>
        <v>-</v>
      </c>
      <c r="G392" s="84"/>
      <c r="H392" s="82"/>
      <c r="I392" s="921"/>
      <c r="J392" s="913">
        <f t="shared" ref="J392" si="126">SUM(K392:O394)</f>
        <v>0</v>
      </c>
      <c r="K392" s="913"/>
      <c r="L392" s="913"/>
      <c r="M392" s="913"/>
      <c r="N392" s="913"/>
      <c r="O392" s="913"/>
      <c r="P392" s="913"/>
      <c r="Q392" s="484"/>
      <c r="U392"/>
      <c r="V392"/>
      <c r="W392"/>
      <c r="X392"/>
      <c r="Y392"/>
      <c r="Z392"/>
      <c r="AA392"/>
      <c r="AB392"/>
      <c r="AC392"/>
    </row>
    <row r="393" spans="1:29" s="95" customFormat="1" ht="15.75" hidden="1" customHeight="1" outlineLevel="1">
      <c r="A393" s="484"/>
      <c r="B393" s="916"/>
      <c r="C393" s="925"/>
      <c r="D393" s="921"/>
      <c r="E393" s="921"/>
      <c r="F393" s="923"/>
      <c r="G393" s="87"/>
      <c r="H393" s="82"/>
      <c r="I393" s="921"/>
      <c r="J393" s="914"/>
      <c r="K393" s="914"/>
      <c r="L393" s="914"/>
      <c r="M393" s="914"/>
      <c r="N393" s="914"/>
      <c r="O393" s="914"/>
      <c r="P393" s="914"/>
      <c r="Q393" s="484"/>
      <c r="U393"/>
      <c r="V393"/>
      <c r="W393"/>
      <c r="X393"/>
      <c r="Y393"/>
      <c r="Z393"/>
      <c r="AA393"/>
      <c r="AB393"/>
      <c r="AC393"/>
    </row>
    <row r="394" spans="1:29" s="95" customFormat="1" ht="15.75" hidden="1" customHeight="1" outlineLevel="1">
      <c r="A394" s="484"/>
      <c r="B394" s="917"/>
      <c r="C394" s="926"/>
      <c r="D394" s="922"/>
      <c r="E394" s="922"/>
      <c r="F394" s="924"/>
      <c r="G394" s="92"/>
      <c r="H394" s="90"/>
      <c r="I394" s="922"/>
      <c r="J394" s="915"/>
      <c r="K394" s="915"/>
      <c r="L394" s="915"/>
      <c r="M394" s="915"/>
      <c r="N394" s="915"/>
      <c r="O394" s="915"/>
      <c r="P394" s="915"/>
      <c r="Q394" s="484"/>
      <c r="U394"/>
      <c r="V394"/>
      <c r="W394"/>
      <c r="X394"/>
      <c r="Y394"/>
      <c r="Z394"/>
      <c r="AA394"/>
      <c r="AB394"/>
      <c r="AC394"/>
    </row>
    <row r="395" spans="1:29" s="95" customFormat="1" ht="15.75" hidden="1" customHeight="1" outlineLevel="1">
      <c r="A395" s="484"/>
      <c r="B395" s="916">
        <v>128</v>
      </c>
      <c r="C395" s="925"/>
      <c r="D395" s="921"/>
      <c r="E395" s="921" t="s">
        <v>19</v>
      </c>
      <c r="F395" s="923" t="str">
        <f>VLOOKUP(E395,$S$14:$T$18,2,0)</f>
        <v>-</v>
      </c>
      <c r="G395" s="84"/>
      <c r="H395" s="82"/>
      <c r="I395" s="921"/>
      <c r="J395" s="913">
        <f t="shared" ref="J395" si="127">SUM(K395:O397)</f>
        <v>0</v>
      </c>
      <c r="K395" s="913"/>
      <c r="L395" s="913"/>
      <c r="M395" s="913"/>
      <c r="N395" s="913"/>
      <c r="O395" s="913"/>
      <c r="P395" s="913"/>
      <c r="Q395" s="484"/>
      <c r="U395"/>
      <c r="V395"/>
      <c r="W395"/>
      <c r="X395"/>
      <c r="Y395"/>
      <c r="Z395"/>
      <c r="AA395"/>
      <c r="AB395"/>
      <c r="AC395"/>
    </row>
    <row r="396" spans="1:29" s="95" customFormat="1" ht="15.75" hidden="1" customHeight="1" outlineLevel="1">
      <c r="A396" s="484"/>
      <c r="B396" s="916"/>
      <c r="C396" s="925"/>
      <c r="D396" s="921"/>
      <c r="E396" s="921"/>
      <c r="F396" s="923"/>
      <c r="G396" s="87"/>
      <c r="H396" s="82"/>
      <c r="I396" s="921"/>
      <c r="J396" s="914"/>
      <c r="K396" s="914"/>
      <c r="L396" s="914"/>
      <c r="M396" s="914"/>
      <c r="N396" s="914"/>
      <c r="O396" s="914"/>
      <c r="P396" s="914"/>
      <c r="Q396" s="484"/>
      <c r="U396"/>
      <c r="V396"/>
      <c r="W396"/>
      <c r="X396"/>
      <c r="Y396"/>
      <c r="Z396"/>
      <c r="AA396"/>
      <c r="AB396"/>
      <c r="AC396"/>
    </row>
    <row r="397" spans="1:29" s="95" customFormat="1" ht="15.75" hidden="1" customHeight="1" outlineLevel="1">
      <c r="A397" s="484"/>
      <c r="B397" s="917"/>
      <c r="C397" s="926"/>
      <c r="D397" s="922"/>
      <c r="E397" s="922"/>
      <c r="F397" s="924"/>
      <c r="G397" s="92"/>
      <c r="H397" s="90"/>
      <c r="I397" s="922"/>
      <c r="J397" s="915"/>
      <c r="K397" s="915"/>
      <c r="L397" s="915"/>
      <c r="M397" s="915"/>
      <c r="N397" s="915"/>
      <c r="O397" s="915"/>
      <c r="P397" s="915"/>
      <c r="Q397" s="484"/>
      <c r="U397"/>
      <c r="V397"/>
      <c r="W397"/>
      <c r="X397"/>
      <c r="Y397"/>
      <c r="Z397"/>
      <c r="AA397"/>
      <c r="AB397"/>
      <c r="AC397"/>
    </row>
    <row r="398" spans="1:29" s="95" customFormat="1" ht="15.75" hidden="1" customHeight="1" outlineLevel="1">
      <c r="A398" s="484"/>
      <c r="B398" s="916">
        <v>129</v>
      </c>
      <c r="C398" s="925"/>
      <c r="D398" s="921"/>
      <c r="E398" s="921" t="s">
        <v>19</v>
      </c>
      <c r="F398" s="923" t="str">
        <f>VLOOKUP(E398,$S$14:$T$18,2,0)</f>
        <v>-</v>
      </c>
      <c r="G398" s="84"/>
      <c r="H398" s="82"/>
      <c r="I398" s="921"/>
      <c r="J398" s="913">
        <f t="shared" ref="J398" si="128">SUM(K398:O400)</f>
        <v>0</v>
      </c>
      <c r="K398" s="913"/>
      <c r="L398" s="913"/>
      <c r="M398" s="913"/>
      <c r="N398" s="913"/>
      <c r="O398" s="913"/>
      <c r="P398" s="913"/>
      <c r="Q398" s="484"/>
      <c r="U398"/>
      <c r="V398"/>
      <c r="W398"/>
      <c r="X398"/>
      <c r="Y398"/>
      <c r="Z398"/>
      <c r="AA398"/>
      <c r="AB398"/>
      <c r="AC398"/>
    </row>
    <row r="399" spans="1:29" s="95" customFormat="1" ht="15.75" hidden="1" customHeight="1" outlineLevel="1">
      <c r="A399" s="484"/>
      <c r="B399" s="916"/>
      <c r="C399" s="925"/>
      <c r="D399" s="921"/>
      <c r="E399" s="921"/>
      <c r="F399" s="923"/>
      <c r="G399" s="87"/>
      <c r="H399" s="82"/>
      <c r="I399" s="921"/>
      <c r="J399" s="914"/>
      <c r="K399" s="914"/>
      <c r="L399" s="914"/>
      <c r="M399" s="914"/>
      <c r="N399" s="914"/>
      <c r="O399" s="914"/>
      <c r="P399" s="914"/>
      <c r="Q399" s="484"/>
      <c r="U399"/>
      <c r="V399"/>
      <c r="W399"/>
      <c r="X399"/>
      <c r="Y399"/>
      <c r="Z399"/>
      <c r="AA399"/>
      <c r="AB399"/>
      <c r="AC399"/>
    </row>
    <row r="400" spans="1:29" s="95" customFormat="1" ht="15.75" hidden="1" customHeight="1" outlineLevel="1">
      <c r="A400" s="484"/>
      <c r="B400" s="917"/>
      <c r="C400" s="926"/>
      <c r="D400" s="922"/>
      <c r="E400" s="922"/>
      <c r="F400" s="924"/>
      <c r="G400" s="92"/>
      <c r="H400" s="90"/>
      <c r="I400" s="922"/>
      <c r="J400" s="915"/>
      <c r="K400" s="915"/>
      <c r="L400" s="915"/>
      <c r="M400" s="915"/>
      <c r="N400" s="915"/>
      <c r="O400" s="915"/>
      <c r="P400" s="915"/>
      <c r="Q400" s="484"/>
      <c r="U400"/>
      <c r="V400"/>
      <c r="W400"/>
      <c r="X400"/>
      <c r="Y400"/>
      <c r="Z400"/>
      <c r="AA400"/>
      <c r="AB400"/>
      <c r="AC400"/>
    </row>
    <row r="401" spans="1:29" s="95" customFormat="1" ht="15.75" hidden="1" customHeight="1" outlineLevel="1">
      <c r="A401" s="484"/>
      <c r="B401" s="916">
        <v>130</v>
      </c>
      <c r="C401" s="925"/>
      <c r="D401" s="921"/>
      <c r="E401" s="921" t="s">
        <v>19</v>
      </c>
      <c r="F401" s="923" t="str">
        <f>VLOOKUP(E401,$S$14:$T$18,2,0)</f>
        <v>-</v>
      </c>
      <c r="G401" s="84"/>
      <c r="H401" s="82"/>
      <c r="I401" s="921"/>
      <c r="J401" s="913">
        <f t="shared" ref="J401" si="129">SUM(K401:O403)</f>
        <v>0</v>
      </c>
      <c r="K401" s="913"/>
      <c r="L401" s="913"/>
      <c r="M401" s="913"/>
      <c r="N401" s="913"/>
      <c r="O401" s="913"/>
      <c r="P401" s="913"/>
      <c r="Q401" s="484"/>
      <c r="U401"/>
      <c r="V401"/>
      <c r="W401"/>
      <c r="X401"/>
      <c r="Y401"/>
      <c r="Z401"/>
      <c r="AA401"/>
      <c r="AB401"/>
      <c r="AC401"/>
    </row>
    <row r="402" spans="1:29" s="95" customFormat="1" ht="15.75" hidden="1" customHeight="1" outlineLevel="1">
      <c r="A402" s="484"/>
      <c r="B402" s="916"/>
      <c r="C402" s="925"/>
      <c r="D402" s="921"/>
      <c r="E402" s="921"/>
      <c r="F402" s="923"/>
      <c r="G402" s="87"/>
      <c r="H402" s="82"/>
      <c r="I402" s="921"/>
      <c r="J402" s="914"/>
      <c r="K402" s="914"/>
      <c r="L402" s="914"/>
      <c r="M402" s="914"/>
      <c r="N402" s="914"/>
      <c r="O402" s="914"/>
      <c r="P402" s="914"/>
      <c r="Q402" s="484"/>
      <c r="U402"/>
      <c r="V402"/>
      <c r="W402"/>
      <c r="X402"/>
      <c r="Y402"/>
      <c r="Z402"/>
      <c r="AA402"/>
      <c r="AB402"/>
      <c r="AC402"/>
    </row>
    <row r="403" spans="1:29" s="95" customFormat="1" ht="15.75" hidden="1" customHeight="1" outlineLevel="1">
      <c r="A403" s="484"/>
      <c r="B403" s="917"/>
      <c r="C403" s="926"/>
      <c r="D403" s="922"/>
      <c r="E403" s="922"/>
      <c r="F403" s="924"/>
      <c r="G403" s="92"/>
      <c r="H403" s="90"/>
      <c r="I403" s="922"/>
      <c r="J403" s="915"/>
      <c r="K403" s="915"/>
      <c r="L403" s="915"/>
      <c r="M403" s="915"/>
      <c r="N403" s="915"/>
      <c r="O403" s="915"/>
      <c r="P403" s="915"/>
      <c r="Q403" s="484"/>
      <c r="U403"/>
      <c r="V403"/>
      <c r="W403"/>
      <c r="X403"/>
      <c r="Y403"/>
      <c r="Z403"/>
      <c r="AA403"/>
      <c r="AB403"/>
      <c r="AC403"/>
    </row>
    <row r="404" spans="1:29" s="95" customFormat="1" ht="15.75" hidden="1" customHeight="1" outlineLevel="1">
      <c r="A404" s="484"/>
      <c r="B404" s="916">
        <v>131</v>
      </c>
      <c r="C404" s="925"/>
      <c r="D404" s="921"/>
      <c r="E404" s="921" t="s">
        <v>19</v>
      </c>
      <c r="F404" s="923" t="str">
        <f>VLOOKUP(E404,$S$14:$T$18,2,0)</f>
        <v>-</v>
      </c>
      <c r="G404" s="84"/>
      <c r="H404" s="82"/>
      <c r="I404" s="921"/>
      <c r="J404" s="913">
        <f t="shared" ref="J404" si="130">SUM(K404:O406)</f>
        <v>0</v>
      </c>
      <c r="K404" s="913"/>
      <c r="L404" s="913"/>
      <c r="M404" s="913"/>
      <c r="N404" s="913"/>
      <c r="O404" s="913"/>
      <c r="P404" s="913"/>
      <c r="Q404" s="484"/>
      <c r="U404"/>
      <c r="V404"/>
      <c r="W404"/>
      <c r="X404"/>
      <c r="Y404"/>
      <c r="Z404"/>
      <c r="AA404"/>
      <c r="AB404"/>
      <c r="AC404"/>
    </row>
    <row r="405" spans="1:29" s="95" customFormat="1" ht="15.75" hidden="1" customHeight="1" outlineLevel="1">
      <c r="A405" s="484"/>
      <c r="B405" s="916"/>
      <c r="C405" s="925"/>
      <c r="D405" s="921"/>
      <c r="E405" s="921"/>
      <c r="F405" s="923"/>
      <c r="G405" s="87"/>
      <c r="H405" s="82"/>
      <c r="I405" s="921"/>
      <c r="J405" s="914"/>
      <c r="K405" s="914"/>
      <c r="L405" s="914"/>
      <c r="M405" s="914"/>
      <c r="N405" s="914"/>
      <c r="O405" s="914"/>
      <c r="P405" s="914"/>
      <c r="Q405" s="484"/>
      <c r="U405"/>
      <c r="V405"/>
      <c r="W405"/>
      <c r="X405"/>
      <c r="Y405"/>
      <c r="Z405"/>
      <c r="AA405"/>
      <c r="AB405"/>
      <c r="AC405"/>
    </row>
    <row r="406" spans="1:29" s="95" customFormat="1" ht="15.75" hidden="1" customHeight="1" outlineLevel="1">
      <c r="A406" s="484"/>
      <c r="B406" s="917"/>
      <c r="C406" s="926"/>
      <c r="D406" s="922"/>
      <c r="E406" s="922"/>
      <c r="F406" s="924"/>
      <c r="G406" s="92"/>
      <c r="H406" s="90"/>
      <c r="I406" s="922"/>
      <c r="J406" s="915"/>
      <c r="K406" s="915"/>
      <c r="L406" s="915"/>
      <c r="M406" s="915"/>
      <c r="N406" s="915"/>
      <c r="O406" s="915"/>
      <c r="P406" s="915"/>
      <c r="Q406" s="484"/>
      <c r="U406"/>
      <c r="V406"/>
      <c r="W406"/>
      <c r="X406"/>
      <c r="Y406"/>
      <c r="Z406"/>
      <c r="AA406"/>
      <c r="AB406"/>
      <c r="AC406"/>
    </row>
    <row r="407" spans="1:29" s="95" customFormat="1" ht="15.75" hidden="1" customHeight="1" outlineLevel="1">
      <c r="A407" s="484"/>
      <c r="B407" s="916">
        <v>132</v>
      </c>
      <c r="C407" s="925"/>
      <c r="D407" s="921"/>
      <c r="E407" s="921" t="s">
        <v>19</v>
      </c>
      <c r="F407" s="923" t="str">
        <f>VLOOKUP(E407,$S$14:$T$18,2,0)</f>
        <v>-</v>
      </c>
      <c r="G407" s="84"/>
      <c r="H407" s="82"/>
      <c r="I407" s="921"/>
      <c r="J407" s="913">
        <f t="shared" ref="J407" si="131">SUM(K407:O409)</f>
        <v>0</v>
      </c>
      <c r="K407" s="913"/>
      <c r="L407" s="913"/>
      <c r="M407" s="913"/>
      <c r="N407" s="913"/>
      <c r="O407" s="913"/>
      <c r="P407" s="913"/>
      <c r="Q407" s="484"/>
      <c r="U407"/>
      <c r="V407"/>
      <c r="W407"/>
      <c r="X407"/>
      <c r="Y407"/>
      <c r="Z407"/>
      <c r="AA407"/>
      <c r="AB407"/>
      <c r="AC407"/>
    </row>
    <row r="408" spans="1:29" s="95" customFormat="1" ht="15.75" hidden="1" customHeight="1" outlineLevel="1">
      <c r="A408" s="484"/>
      <c r="B408" s="916"/>
      <c r="C408" s="925"/>
      <c r="D408" s="921"/>
      <c r="E408" s="921"/>
      <c r="F408" s="923"/>
      <c r="G408" s="87"/>
      <c r="H408" s="82"/>
      <c r="I408" s="921"/>
      <c r="J408" s="914"/>
      <c r="K408" s="914"/>
      <c r="L408" s="914"/>
      <c r="M408" s="914"/>
      <c r="N408" s="914"/>
      <c r="O408" s="914"/>
      <c r="P408" s="914"/>
      <c r="Q408" s="484"/>
      <c r="U408"/>
      <c r="V408"/>
      <c r="W408"/>
      <c r="X408"/>
      <c r="Y408"/>
      <c r="Z408"/>
      <c r="AA408"/>
      <c r="AB408"/>
      <c r="AC408"/>
    </row>
    <row r="409" spans="1:29" s="95" customFormat="1" ht="15.75" hidden="1" customHeight="1" outlineLevel="1">
      <c r="A409" s="484"/>
      <c r="B409" s="917"/>
      <c r="C409" s="926"/>
      <c r="D409" s="922"/>
      <c r="E409" s="922"/>
      <c r="F409" s="924"/>
      <c r="G409" s="92"/>
      <c r="H409" s="90"/>
      <c r="I409" s="922"/>
      <c r="J409" s="915"/>
      <c r="K409" s="915"/>
      <c r="L409" s="915"/>
      <c r="M409" s="915"/>
      <c r="N409" s="915"/>
      <c r="O409" s="915"/>
      <c r="P409" s="915"/>
      <c r="Q409" s="484"/>
      <c r="U409"/>
      <c r="V409"/>
      <c r="W409"/>
      <c r="X409"/>
      <c r="Y409"/>
      <c r="Z409"/>
      <c r="AA409"/>
      <c r="AB409"/>
      <c r="AC409"/>
    </row>
    <row r="410" spans="1:29" s="95" customFormat="1" ht="15.75" hidden="1" customHeight="1" outlineLevel="1">
      <c r="A410" s="484"/>
      <c r="B410" s="916">
        <v>133</v>
      </c>
      <c r="C410" s="925"/>
      <c r="D410" s="921"/>
      <c r="E410" s="921" t="s">
        <v>19</v>
      </c>
      <c r="F410" s="923" t="str">
        <f>VLOOKUP(E410,$S$14:$T$18,2,0)</f>
        <v>-</v>
      </c>
      <c r="G410" s="84"/>
      <c r="H410" s="82"/>
      <c r="I410" s="921"/>
      <c r="J410" s="913">
        <f t="shared" ref="J410" si="132">SUM(K410:O412)</f>
        <v>0</v>
      </c>
      <c r="K410" s="913"/>
      <c r="L410" s="913"/>
      <c r="M410" s="913"/>
      <c r="N410" s="913"/>
      <c r="O410" s="913"/>
      <c r="P410" s="913"/>
      <c r="Q410" s="484"/>
      <c r="U410"/>
      <c r="V410"/>
      <c r="W410"/>
      <c r="X410"/>
      <c r="Y410"/>
      <c r="Z410"/>
      <c r="AA410"/>
      <c r="AB410"/>
      <c r="AC410"/>
    </row>
    <row r="411" spans="1:29" s="95" customFormat="1" ht="15.75" hidden="1" customHeight="1" outlineLevel="1">
      <c r="A411" s="484"/>
      <c r="B411" s="916"/>
      <c r="C411" s="925"/>
      <c r="D411" s="921"/>
      <c r="E411" s="921"/>
      <c r="F411" s="923"/>
      <c r="G411" s="87"/>
      <c r="H411" s="82"/>
      <c r="I411" s="921"/>
      <c r="J411" s="914"/>
      <c r="K411" s="914"/>
      <c r="L411" s="914"/>
      <c r="M411" s="914"/>
      <c r="N411" s="914"/>
      <c r="O411" s="914"/>
      <c r="P411" s="914"/>
      <c r="Q411" s="484"/>
      <c r="U411"/>
      <c r="V411"/>
      <c r="W411"/>
      <c r="X411"/>
      <c r="Y411"/>
      <c r="Z411"/>
      <c r="AA411"/>
      <c r="AB411"/>
      <c r="AC411"/>
    </row>
    <row r="412" spans="1:29" s="95" customFormat="1" ht="15.75" hidden="1" customHeight="1" outlineLevel="1">
      <c r="A412" s="484"/>
      <c r="B412" s="917"/>
      <c r="C412" s="926"/>
      <c r="D412" s="922"/>
      <c r="E412" s="922"/>
      <c r="F412" s="924"/>
      <c r="G412" s="92"/>
      <c r="H412" s="90"/>
      <c r="I412" s="922"/>
      <c r="J412" s="915"/>
      <c r="K412" s="915"/>
      <c r="L412" s="915"/>
      <c r="M412" s="915"/>
      <c r="N412" s="915"/>
      <c r="O412" s="915"/>
      <c r="P412" s="915"/>
      <c r="Q412" s="484"/>
      <c r="U412"/>
      <c r="V412"/>
      <c r="W412"/>
      <c r="X412"/>
      <c r="Y412"/>
      <c r="Z412"/>
      <c r="AA412"/>
      <c r="AB412"/>
      <c r="AC412"/>
    </row>
    <row r="413" spans="1:29" s="95" customFormat="1" ht="15.75" hidden="1" customHeight="1" outlineLevel="1">
      <c r="A413" s="484"/>
      <c r="B413" s="916">
        <v>134</v>
      </c>
      <c r="C413" s="925"/>
      <c r="D413" s="921"/>
      <c r="E413" s="921" t="s">
        <v>19</v>
      </c>
      <c r="F413" s="923" t="str">
        <f>VLOOKUP(E413,$S$14:$T$18,2,0)</f>
        <v>-</v>
      </c>
      <c r="G413" s="84"/>
      <c r="H413" s="82"/>
      <c r="I413" s="921"/>
      <c r="J413" s="913">
        <f t="shared" ref="J413" si="133">SUM(K413:O415)</f>
        <v>0</v>
      </c>
      <c r="K413" s="913"/>
      <c r="L413" s="913"/>
      <c r="M413" s="913"/>
      <c r="N413" s="913"/>
      <c r="O413" s="913"/>
      <c r="P413" s="913"/>
      <c r="Q413" s="484"/>
      <c r="U413"/>
      <c r="V413"/>
      <c r="W413"/>
      <c r="X413"/>
      <c r="Y413"/>
      <c r="Z413"/>
      <c r="AA413"/>
      <c r="AB413"/>
      <c r="AC413"/>
    </row>
    <row r="414" spans="1:29" s="95" customFormat="1" ht="15.75" hidden="1" customHeight="1" outlineLevel="1">
      <c r="A414" s="484"/>
      <c r="B414" s="916"/>
      <c r="C414" s="925"/>
      <c r="D414" s="921"/>
      <c r="E414" s="921"/>
      <c r="F414" s="923"/>
      <c r="G414" s="87"/>
      <c r="H414" s="82"/>
      <c r="I414" s="921"/>
      <c r="J414" s="914"/>
      <c r="K414" s="914"/>
      <c r="L414" s="914"/>
      <c r="M414" s="914"/>
      <c r="N414" s="914"/>
      <c r="O414" s="914"/>
      <c r="P414" s="914"/>
      <c r="Q414" s="484"/>
      <c r="U414"/>
      <c r="V414"/>
      <c r="W414"/>
      <c r="X414"/>
      <c r="Y414"/>
      <c r="Z414"/>
      <c r="AA414"/>
      <c r="AB414"/>
      <c r="AC414"/>
    </row>
    <row r="415" spans="1:29" s="95" customFormat="1" ht="15.75" hidden="1" customHeight="1" outlineLevel="1">
      <c r="A415" s="484"/>
      <c r="B415" s="917"/>
      <c r="C415" s="926"/>
      <c r="D415" s="922"/>
      <c r="E415" s="922"/>
      <c r="F415" s="924"/>
      <c r="G415" s="92"/>
      <c r="H415" s="90"/>
      <c r="I415" s="922"/>
      <c r="J415" s="915"/>
      <c r="K415" s="915"/>
      <c r="L415" s="915"/>
      <c r="M415" s="915"/>
      <c r="N415" s="915"/>
      <c r="O415" s="915"/>
      <c r="P415" s="915"/>
      <c r="Q415" s="484"/>
      <c r="U415"/>
      <c r="V415"/>
      <c r="W415"/>
      <c r="X415"/>
      <c r="Y415"/>
      <c r="Z415"/>
      <c r="AA415"/>
      <c r="AB415"/>
      <c r="AC415"/>
    </row>
    <row r="416" spans="1:29" s="95" customFormat="1" ht="15.75" hidden="1" customHeight="1" outlineLevel="1">
      <c r="A416" s="484"/>
      <c r="B416" s="916">
        <v>135</v>
      </c>
      <c r="C416" s="925"/>
      <c r="D416" s="921"/>
      <c r="E416" s="921" t="s">
        <v>19</v>
      </c>
      <c r="F416" s="923" t="str">
        <f>VLOOKUP(E416,$S$14:$T$18,2,0)</f>
        <v>-</v>
      </c>
      <c r="G416" s="84"/>
      <c r="H416" s="82"/>
      <c r="I416" s="921"/>
      <c r="J416" s="913">
        <f t="shared" ref="J416" si="134">SUM(K416:O418)</f>
        <v>0</v>
      </c>
      <c r="K416" s="913"/>
      <c r="L416" s="913"/>
      <c r="M416" s="913"/>
      <c r="N416" s="913"/>
      <c r="O416" s="913"/>
      <c r="P416" s="913"/>
      <c r="Q416" s="484"/>
      <c r="U416"/>
      <c r="V416"/>
      <c r="W416"/>
      <c r="X416"/>
      <c r="Y416"/>
      <c r="Z416"/>
      <c r="AA416"/>
      <c r="AB416"/>
      <c r="AC416"/>
    </row>
    <row r="417" spans="1:29" s="95" customFormat="1" ht="15.75" hidden="1" customHeight="1" outlineLevel="1">
      <c r="A417" s="484"/>
      <c r="B417" s="916"/>
      <c r="C417" s="925"/>
      <c r="D417" s="921"/>
      <c r="E417" s="921"/>
      <c r="F417" s="923"/>
      <c r="G417" s="87"/>
      <c r="H417" s="82"/>
      <c r="I417" s="921"/>
      <c r="J417" s="914"/>
      <c r="K417" s="914"/>
      <c r="L417" s="914"/>
      <c r="M417" s="914"/>
      <c r="N417" s="914"/>
      <c r="O417" s="914"/>
      <c r="P417" s="914"/>
      <c r="Q417" s="484"/>
      <c r="U417"/>
      <c r="V417"/>
      <c r="W417"/>
      <c r="X417"/>
      <c r="Y417"/>
      <c r="Z417"/>
      <c r="AA417"/>
      <c r="AB417"/>
      <c r="AC417"/>
    </row>
    <row r="418" spans="1:29" s="95" customFormat="1" ht="15.75" hidden="1" customHeight="1" outlineLevel="1">
      <c r="A418" s="484"/>
      <c r="B418" s="917"/>
      <c r="C418" s="926"/>
      <c r="D418" s="922"/>
      <c r="E418" s="922"/>
      <c r="F418" s="924"/>
      <c r="G418" s="92"/>
      <c r="H418" s="90"/>
      <c r="I418" s="922"/>
      <c r="J418" s="915"/>
      <c r="K418" s="915"/>
      <c r="L418" s="915"/>
      <c r="M418" s="915"/>
      <c r="N418" s="915"/>
      <c r="O418" s="915"/>
      <c r="P418" s="915"/>
      <c r="Q418" s="484"/>
      <c r="U418"/>
      <c r="V418"/>
      <c r="W418"/>
      <c r="X418"/>
      <c r="Y418"/>
      <c r="Z418"/>
      <c r="AA418"/>
      <c r="AB418"/>
      <c r="AC418"/>
    </row>
    <row r="419" spans="1:29" s="95" customFormat="1" ht="15.75" hidden="1" customHeight="1" outlineLevel="1">
      <c r="A419" s="484"/>
      <c r="B419" s="916">
        <v>136</v>
      </c>
      <c r="C419" s="925"/>
      <c r="D419" s="921"/>
      <c r="E419" s="921" t="s">
        <v>19</v>
      </c>
      <c r="F419" s="923" t="str">
        <f>VLOOKUP(E419,$S$14:$T$18,2,0)</f>
        <v>-</v>
      </c>
      <c r="G419" s="84"/>
      <c r="H419" s="82"/>
      <c r="I419" s="921"/>
      <c r="J419" s="913">
        <f t="shared" ref="J419" si="135">SUM(K419:O421)</f>
        <v>0</v>
      </c>
      <c r="K419" s="913"/>
      <c r="L419" s="913"/>
      <c r="M419" s="913"/>
      <c r="N419" s="913"/>
      <c r="O419" s="913"/>
      <c r="P419" s="913"/>
      <c r="Q419" s="484"/>
      <c r="U419"/>
      <c r="V419"/>
      <c r="W419"/>
      <c r="X419"/>
      <c r="Y419"/>
      <c r="Z419"/>
      <c r="AA419"/>
      <c r="AB419"/>
      <c r="AC419"/>
    </row>
    <row r="420" spans="1:29" s="95" customFormat="1" ht="15.75" hidden="1" customHeight="1" outlineLevel="1">
      <c r="A420" s="484"/>
      <c r="B420" s="916"/>
      <c r="C420" s="925"/>
      <c r="D420" s="921"/>
      <c r="E420" s="921"/>
      <c r="F420" s="923"/>
      <c r="G420" s="87"/>
      <c r="H420" s="82"/>
      <c r="I420" s="921"/>
      <c r="J420" s="914"/>
      <c r="K420" s="914"/>
      <c r="L420" s="914"/>
      <c r="M420" s="914"/>
      <c r="N420" s="914"/>
      <c r="O420" s="914"/>
      <c r="P420" s="914"/>
      <c r="Q420" s="484"/>
      <c r="U420"/>
      <c r="V420"/>
      <c r="W420"/>
      <c r="X420"/>
      <c r="Y420"/>
      <c r="Z420"/>
      <c r="AA420"/>
      <c r="AB420"/>
      <c r="AC420"/>
    </row>
    <row r="421" spans="1:29" s="95" customFormat="1" ht="15.75" hidden="1" customHeight="1" outlineLevel="1">
      <c r="A421" s="484"/>
      <c r="B421" s="917"/>
      <c r="C421" s="926"/>
      <c r="D421" s="922"/>
      <c r="E421" s="922"/>
      <c r="F421" s="924"/>
      <c r="G421" s="92"/>
      <c r="H421" s="90"/>
      <c r="I421" s="922"/>
      <c r="J421" s="915"/>
      <c r="K421" s="915"/>
      <c r="L421" s="915"/>
      <c r="M421" s="915"/>
      <c r="N421" s="915"/>
      <c r="O421" s="915"/>
      <c r="P421" s="915"/>
      <c r="Q421" s="484"/>
      <c r="U421"/>
      <c r="V421"/>
      <c r="W421"/>
      <c r="X421"/>
      <c r="Y421"/>
      <c r="Z421"/>
      <c r="AA421"/>
      <c r="AB421"/>
      <c r="AC421"/>
    </row>
    <row r="422" spans="1:29" s="95" customFormat="1" ht="15.75" hidden="1" customHeight="1" outlineLevel="1">
      <c r="A422" s="484"/>
      <c r="B422" s="916">
        <v>137</v>
      </c>
      <c r="C422" s="925"/>
      <c r="D422" s="921"/>
      <c r="E422" s="921" t="s">
        <v>19</v>
      </c>
      <c r="F422" s="923" t="str">
        <f>VLOOKUP(E422,$S$14:$T$18,2,0)</f>
        <v>-</v>
      </c>
      <c r="G422" s="84"/>
      <c r="H422" s="82"/>
      <c r="I422" s="921"/>
      <c r="J422" s="913">
        <f t="shared" ref="J422" si="136">SUM(K422:O424)</f>
        <v>0</v>
      </c>
      <c r="K422" s="913"/>
      <c r="L422" s="913"/>
      <c r="M422" s="913"/>
      <c r="N422" s="913"/>
      <c r="O422" s="913"/>
      <c r="P422" s="913"/>
      <c r="Q422" s="484"/>
      <c r="U422"/>
      <c r="V422"/>
      <c r="W422"/>
      <c r="X422"/>
      <c r="Y422"/>
      <c r="Z422"/>
      <c r="AA422"/>
      <c r="AB422"/>
      <c r="AC422"/>
    </row>
    <row r="423" spans="1:29" s="95" customFormat="1" ht="15.75" hidden="1" customHeight="1" outlineLevel="1">
      <c r="A423" s="484"/>
      <c r="B423" s="916"/>
      <c r="C423" s="925"/>
      <c r="D423" s="921"/>
      <c r="E423" s="921"/>
      <c r="F423" s="923"/>
      <c r="G423" s="87"/>
      <c r="H423" s="82"/>
      <c r="I423" s="921"/>
      <c r="J423" s="914"/>
      <c r="K423" s="914"/>
      <c r="L423" s="914"/>
      <c r="M423" s="914"/>
      <c r="N423" s="914"/>
      <c r="O423" s="914"/>
      <c r="P423" s="914"/>
      <c r="Q423" s="484"/>
      <c r="U423"/>
      <c r="V423"/>
      <c r="W423"/>
      <c r="X423"/>
      <c r="Y423"/>
      <c r="Z423"/>
      <c r="AA423"/>
      <c r="AB423"/>
      <c r="AC423"/>
    </row>
    <row r="424" spans="1:29" s="95" customFormat="1" ht="15.75" hidden="1" customHeight="1" outlineLevel="1">
      <c r="A424" s="484"/>
      <c r="B424" s="917"/>
      <c r="C424" s="926"/>
      <c r="D424" s="922"/>
      <c r="E424" s="922"/>
      <c r="F424" s="924"/>
      <c r="G424" s="92"/>
      <c r="H424" s="90"/>
      <c r="I424" s="922"/>
      <c r="J424" s="915"/>
      <c r="K424" s="915"/>
      <c r="L424" s="915"/>
      <c r="M424" s="915"/>
      <c r="N424" s="915"/>
      <c r="O424" s="915"/>
      <c r="P424" s="915"/>
      <c r="Q424" s="484"/>
      <c r="U424"/>
      <c r="V424"/>
      <c r="W424"/>
      <c r="X424"/>
      <c r="Y424"/>
      <c r="Z424"/>
      <c r="AA424"/>
      <c r="AB424"/>
      <c r="AC424"/>
    </row>
    <row r="425" spans="1:29" s="95" customFormat="1" ht="15.75" hidden="1" customHeight="1" outlineLevel="1">
      <c r="A425" s="484"/>
      <c r="B425" s="916">
        <v>138</v>
      </c>
      <c r="C425" s="925"/>
      <c r="D425" s="921"/>
      <c r="E425" s="921" t="s">
        <v>19</v>
      </c>
      <c r="F425" s="923" t="str">
        <f>VLOOKUP(E425,$S$14:$T$18,2,0)</f>
        <v>-</v>
      </c>
      <c r="G425" s="84"/>
      <c r="H425" s="82"/>
      <c r="I425" s="921"/>
      <c r="J425" s="913">
        <f t="shared" ref="J425" si="137">SUM(K425:O427)</f>
        <v>0</v>
      </c>
      <c r="K425" s="913"/>
      <c r="L425" s="913"/>
      <c r="M425" s="913"/>
      <c r="N425" s="913"/>
      <c r="O425" s="913"/>
      <c r="P425" s="913"/>
      <c r="Q425" s="484"/>
      <c r="U425"/>
      <c r="V425"/>
      <c r="W425"/>
      <c r="X425"/>
      <c r="Y425"/>
      <c r="Z425"/>
      <c r="AA425"/>
      <c r="AB425"/>
      <c r="AC425"/>
    </row>
    <row r="426" spans="1:29" s="95" customFormat="1" ht="15.75" hidden="1" customHeight="1" outlineLevel="1">
      <c r="A426" s="484"/>
      <c r="B426" s="916"/>
      <c r="C426" s="925"/>
      <c r="D426" s="921"/>
      <c r="E426" s="921"/>
      <c r="F426" s="923"/>
      <c r="G426" s="87"/>
      <c r="H426" s="82"/>
      <c r="I426" s="921"/>
      <c r="J426" s="914"/>
      <c r="K426" s="914"/>
      <c r="L426" s="914"/>
      <c r="M426" s="914"/>
      <c r="N426" s="914"/>
      <c r="O426" s="914"/>
      <c r="P426" s="914"/>
      <c r="Q426" s="484"/>
      <c r="U426"/>
      <c r="V426"/>
      <c r="W426"/>
      <c r="X426"/>
      <c r="Y426"/>
      <c r="Z426"/>
      <c r="AA426"/>
      <c r="AB426"/>
      <c r="AC426"/>
    </row>
    <row r="427" spans="1:29" s="95" customFormat="1" ht="15.75" hidden="1" customHeight="1" outlineLevel="1">
      <c r="A427" s="484"/>
      <c r="B427" s="917"/>
      <c r="C427" s="926"/>
      <c r="D427" s="922"/>
      <c r="E427" s="922"/>
      <c r="F427" s="924"/>
      <c r="G427" s="92"/>
      <c r="H427" s="90"/>
      <c r="I427" s="922"/>
      <c r="J427" s="915"/>
      <c r="K427" s="915"/>
      <c r="L427" s="915"/>
      <c r="M427" s="915"/>
      <c r="N427" s="915"/>
      <c r="O427" s="915"/>
      <c r="P427" s="915"/>
      <c r="Q427" s="484"/>
      <c r="U427"/>
      <c r="V427"/>
      <c r="W427"/>
      <c r="X427"/>
      <c r="Y427"/>
      <c r="Z427"/>
      <c r="AA427"/>
      <c r="AB427"/>
      <c r="AC427"/>
    </row>
    <row r="428" spans="1:29" s="95" customFormat="1" ht="15.75" hidden="1" customHeight="1" outlineLevel="1">
      <c r="A428" s="484"/>
      <c r="B428" s="916">
        <v>139</v>
      </c>
      <c r="C428" s="925"/>
      <c r="D428" s="921"/>
      <c r="E428" s="921" t="s">
        <v>19</v>
      </c>
      <c r="F428" s="923" t="str">
        <f>VLOOKUP(E428,$S$14:$T$18,2,0)</f>
        <v>-</v>
      </c>
      <c r="G428" s="84"/>
      <c r="H428" s="82"/>
      <c r="I428" s="921"/>
      <c r="J428" s="913">
        <f t="shared" ref="J428" si="138">SUM(K428:O430)</f>
        <v>0</v>
      </c>
      <c r="K428" s="913"/>
      <c r="L428" s="913"/>
      <c r="M428" s="913"/>
      <c r="N428" s="913"/>
      <c r="O428" s="913"/>
      <c r="P428" s="913"/>
      <c r="Q428" s="484"/>
      <c r="U428"/>
      <c r="V428"/>
      <c r="W428"/>
      <c r="X428"/>
      <c r="Y428"/>
      <c r="Z428"/>
      <c r="AA428"/>
      <c r="AB428"/>
      <c r="AC428"/>
    </row>
    <row r="429" spans="1:29" s="95" customFormat="1" ht="15.75" hidden="1" customHeight="1" outlineLevel="1">
      <c r="A429" s="484"/>
      <c r="B429" s="916"/>
      <c r="C429" s="925"/>
      <c r="D429" s="921"/>
      <c r="E429" s="921"/>
      <c r="F429" s="923"/>
      <c r="G429" s="87"/>
      <c r="H429" s="82"/>
      <c r="I429" s="921"/>
      <c r="J429" s="914"/>
      <c r="K429" s="914"/>
      <c r="L429" s="914"/>
      <c r="M429" s="914"/>
      <c r="N429" s="914"/>
      <c r="O429" s="914"/>
      <c r="P429" s="914"/>
      <c r="Q429" s="484"/>
      <c r="U429"/>
      <c r="V429"/>
      <c r="W429"/>
      <c r="X429"/>
      <c r="Y429"/>
      <c r="Z429"/>
      <c r="AA429"/>
      <c r="AB429"/>
      <c r="AC429"/>
    </row>
    <row r="430" spans="1:29" s="95" customFormat="1" ht="15.75" hidden="1" customHeight="1" outlineLevel="1">
      <c r="A430" s="484"/>
      <c r="B430" s="917"/>
      <c r="C430" s="926"/>
      <c r="D430" s="922"/>
      <c r="E430" s="922"/>
      <c r="F430" s="924"/>
      <c r="G430" s="92"/>
      <c r="H430" s="90"/>
      <c r="I430" s="922"/>
      <c r="J430" s="915"/>
      <c r="K430" s="915"/>
      <c r="L430" s="915"/>
      <c r="M430" s="915"/>
      <c r="N430" s="915"/>
      <c r="O430" s="915"/>
      <c r="P430" s="915"/>
      <c r="Q430" s="484"/>
      <c r="U430"/>
      <c r="V430"/>
      <c r="W430"/>
      <c r="X430"/>
      <c r="Y430"/>
      <c r="Z430"/>
      <c r="AA430"/>
      <c r="AB430"/>
      <c r="AC430"/>
    </row>
    <row r="431" spans="1:29" s="95" customFormat="1" ht="15.75" hidden="1" customHeight="1" outlineLevel="1">
      <c r="A431" s="484"/>
      <c r="B431" s="916">
        <v>140</v>
      </c>
      <c r="C431" s="925"/>
      <c r="D431" s="921"/>
      <c r="E431" s="921" t="s">
        <v>19</v>
      </c>
      <c r="F431" s="923" t="str">
        <f>VLOOKUP(E431,$S$14:$T$18,2,0)</f>
        <v>-</v>
      </c>
      <c r="G431" s="84"/>
      <c r="H431" s="82"/>
      <c r="I431" s="921"/>
      <c r="J431" s="913">
        <f t="shared" ref="J431" si="139">SUM(K431:O433)</f>
        <v>0</v>
      </c>
      <c r="K431" s="913"/>
      <c r="L431" s="913"/>
      <c r="M431" s="913"/>
      <c r="N431" s="913"/>
      <c r="O431" s="913"/>
      <c r="P431" s="913"/>
      <c r="Q431" s="484"/>
      <c r="U431"/>
      <c r="V431"/>
      <c r="W431"/>
      <c r="X431"/>
      <c r="Y431"/>
      <c r="Z431"/>
      <c r="AA431"/>
      <c r="AB431"/>
      <c r="AC431"/>
    </row>
    <row r="432" spans="1:29" s="95" customFormat="1" ht="15.75" hidden="1" customHeight="1" outlineLevel="1">
      <c r="A432" s="484"/>
      <c r="B432" s="916"/>
      <c r="C432" s="925"/>
      <c r="D432" s="921"/>
      <c r="E432" s="921"/>
      <c r="F432" s="923"/>
      <c r="G432" s="87"/>
      <c r="H432" s="82"/>
      <c r="I432" s="921"/>
      <c r="J432" s="914"/>
      <c r="K432" s="914"/>
      <c r="L432" s="914"/>
      <c r="M432" s="914"/>
      <c r="N432" s="914"/>
      <c r="O432" s="914"/>
      <c r="P432" s="914"/>
      <c r="Q432" s="484"/>
      <c r="U432"/>
      <c r="V432"/>
      <c r="W432"/>
      <c r="X432"/>
      <c r="Y432"/>
      <c r="Z432"/>
      <c r="AA432"/>
      <c r="AB432"/>
      <c r="AC432"/>
    </row>
    <row r="433" spans="1:29" s="95" customFormat="1" ht="15.75" hidden="1" customHeight="1" outlineLevel="1">
      <c r="A433" s="484"/>
      <c r="B433" s="917"/>
      <c r="C433" s="926"/>
      <c r="D433" s="922"/>
      <c r="E433" s="922"/>
      <c r="F433" s="924"/>
      <c r="G433" s="92"/>
      <c r="H433" s="90"/>
      <c r="I433" s="922"/>
      <c r="J433" s="915"/>
      <c r="K433" s="915"/>
      <c r="L433" s="915"/>
      <c r="M433" s="915"/>
      <c r="N433" s="915"/>
      <c r="O433" s="915"/>
      <c r="P433" s="915"/>
      <c r="Q433" s="484"/>
      <c r="U433"/>
      <c r="V433"/>
      <c r="W433"/>
      <c r="X433"/>
      <c r="Y433"/>
      <c r="Z433"/>
      <c r="AA433"/>
      <c r="AB433"/>
      <c r="AC433"/>
    </row>
    <row r="434" spans="1:29" s="95" customFormat="1" ht="15.75" hidden="1" customHeight="1" outlineLevel="1">
      <c r="A434" s="484"/>
      <c r="B434" s="916">
        <v>141</v>
      </c>
      <c r="C434" s="925"/>
      <c r="D434" s="921"/>
      <c r="E434" s="921" t="s">
        <v>19</v>
      </c>
      <c r="F434" s="923" t="str">
        <f>VLOOKUP(E434,$S$14:$T$18,2,0)</f>
        <v>-</v>
      </c>
      <c r="G434" s="84"/>
      <c r="H434" s="82"/>
      <c r="I434" s="921"/>
      <c r="J434" s="913">
        <f t="shared" ref="J434" si="140">SUM(K434:O436)</f>
        <v>0</v>
      </c>
      <c r="K434" s="913"/>
      <c r="L434" s="913"/>
      <c r="M434" s="913"/>
      <c r="N434" s="913"/>
      <c r="O434" s="913"/>
      <c r="P434" s="913"/>
      <c r="Q434" s="484"/>
      <c r="U434"/>
      <c r="V434"/>
      <c r="W434"/>
      <c r="X434"/>
      <c r="Y434"/>
      <c r="Z434"/>
      <c r="AA434"/>
      <c r="AB434"/>
      <c r="AC434"/>
    </row>
    <row r="435" spans="1:29" s="95" customFormat="1" ht="15.75" hidden="1" customHeight="1" outlineLevel="1">
      <c r="A435" s="484"/>
      <c r="B435" s="916"/>
      <c r="C435" s="925"/>
      <c r="D435" s="921"/>
      <c r="E435" s="921"/>
      <c r="F435" s="923"/>
      <c r="G435" s="87"/>
      <c r="H435" s="82"/>
      <c r="I435" s="921"/>
      <c r="J435" s="914"/>
      <c r="K435" s="914"/>
      <c r="L435" s="914"/>
      <c r="M435" s="914"/>
      <c r="N435" s="914"/>
      <c r="O435" s="914"/>
      <c r="P435" s="914"/>
      <c r="Q435" s="484"/>
      <c r="U435"/>
      <c r="V435"/>
      <c r="W435"/>
      <c r="X435"/>
      <c r="Y435"/>
      <c r="Z435"/>
      <c r="AA435"/>
      <c r="AB435"/>
      <c r="AC435"/>
    </row>
    <row r="436" spans="1:29" s="95" customFormat="1" ht="15.75" hidden="1" customHeight="1" outlineLevel="1">
      <c r="A436" s="484"/>
      <c r="B436" s="917"/>
      <c r="C436" s="926"/>
      <c r="D436" s="922"/>
      <c r="E436" s="922"/>
      <c r="F436" s="924"/>
      <c r="G436" s="92"/>
      <c r="H436" s="90"/>
      <c r="I436" s="922"/>
      <c r="J436" s="915"/>
      <c r="K436" s="915"/>
      <c r="L436" s="915"/>
      <c r="M436" s="915"/>
      <c r="N436" s="915"/>
      <c r="O436" s="915"/>
      <c r="P436" s="915"/>
      <c r="Q436" s="484"/>
      <c r="U436"/>
      <c r="V436"/>
      <c r="W436"/>
      <c r="X436"/>
      <c r="Y436"/>
      <c r="Z436"/>
      <c r="AA436"/>
      <c r="AB436"/>
      <c r="AC436"/>
    </row>
    <row r="437" spans="1:29" s="95" customFormat="1" ht="15.75" hidden="1" customHeight="1" outlineLevel="1">
      <c r="A437" s="484"/>
      <c r="B437" s="916">
        <v>142</v>
      </c>
      <c r="C437" s="925"/>
      <c r="D437" s="921"/>
      <c r="E437" s="921" t="s">
        <v>19</v>
      </c>
      <c r="F437" s="923" t="str">
        <f>VLOOKUP(E437,$S$14:$T$18,2,0)</f>
        <v>-</v>
      </c>
      <c r="G437" s="84"/>
      <c r="H437" s="82"/>
      <c r="I437" s="921"/>
      <c r="J437" s="913">
        <f t="shared" ref="J437" si="141">SUM(K437:O439)</f>
        <v>0</v>
      </c>
      <c r="K437" s="913"/>
      <c r="L437" s="913"/>
      <c r="M437" s="913"/>
      <c r="N437" s="913"/>
      <c r="O437" s="913"/>
      <c r="P437" s="913"/>
      <c r="Q437" s="484"/>
      <c r="U437"/>
      <c r="V437"/>
      <c r="W437"/>
      <c r="X437"/>
      <c r="Y437"/>
      <c r="Z437"/>
      <c r="AA437"/>
      <c r="AB437"/>
      <c r="AC437"/>
    </row>
    <row r="438" spans="1:29" s="95" customFormat="1" ht="15.75" hidden="1" customHeight="1" outlineLevel="1">
      <c r="A438" s="484"/>
      <c r="B438" s="916"/>
      <c r="C438" s="925"/>
      <c r="D438" s="921"/>
      <c r="E438" s="921"/>
      <c r="F438" s="923"/>
      <c r="G438" s="87"/>
      <c r="H438" s="82"/>
      <c r="I438" s="921"/>
      <c r="J438" s="914"/>
      <c r="K438" s="914"/>
      <c r="L438" s="914"/>
      <c r="M438" s="914"/>
      <c r="N438" s="914"/>
      <c r="O438" s="914"/>
      <c r="P438" s="914"/>
      <c r="Q438" s="484"/>
      <c r="U438"/>
      <c r="V438"/>
      <c r="W438"/>
      <c r="X438"/>
      <c r="Y438"/>
      <c r="Z438"/>
      <c r="AA438"/>
      <c r="AB438"/>
      <c r="AC438"/>
    </row>
    <row r="439" spans="1:29" s="95" customFormat="1" ht="15.75" hidden="1" customHeight="1" outlineLevel="1">
      <c r="A439" s="484"/>
      <c r="B439" s="917"/>
      <c r="C439" s="926"/>
      <c r="D439" s="922"/>
      <c r="E439" s="922"/>
      <c r="F439" s="924"/>
      <c r="G439" s="92"/>
      <c r="H439" s="90"/>
      <c r="I439" s="922"/>
      <c r="J439" s="915"/>
      <c r="K439" s="915"/>
      <c r="L439" s="915"/>
      <c r="M439" s="915"/>
      <c r="N439" s="915"/>
      <c r="O439" s="915"/>
      <c r="P439" s="915"/>
      <c r="Q439" s="484"/>
      <c r="U439"/>
      <c r="V439"/>
      <c r="W439"/>
      <c r="X439"/>
      <c r="Y439"/>
      <c r="Z439"/>
      <c r="AA439"/>
      <c r="AB439"/>
      <c r="AC439"/>
    </row>
    <row r="440" spans="1:29" s="95" customFormat="1" ht="15.75" hidden="1" customHeight="1" outlineLevel="1">
      <c r="A440" s="484"/>
      <c r="B440" s="916">
        <v>143</v>
      </c>
      <c r="C440" s="925"/>
      <c r="D440" s="921"/>
      <c r="E440" s="921" t="s">
        <v>19</v>
      </c>
      <c r="F440" s="923" t="str">
        <f>VLOOKUP(E440,$S$14:$T$18,2,0)</f>
        <v>-</v>
      </c>
      <c r="G440" s="84"/>
      <c r="H440" s="82"/>
      <c r="I440" s="921"/>
      <c r="J440" s="913">
        <f t="shared" ref="J440" si="142">SUM(K440:O442)</f>
        <v>0</v>
      </c>
      <c r="K440" s="913"/>
      <c r="L440" s="913"/>
      <c r="M440" s="913"/>
      <c r="N440" s="913"/>
      <c r="O440" s="913"/>
      <c r="P440" s="913"/>
      <c r="Q440" s="484"/>
      <c r="U440"/>
      <c r="V440"/>
      <c r="W440"/>
      <c r="X440"/>
      <c r="Y440"/>
      <c r="Z440"/>
      <c r="AA440"/>
      <c r="AB440"/>
      <c r="AC440"/>
    </row>
    <row r="441" spans="1:29" s="95" customFormat="1" ht="15.75" hidden="1" customHeight="1" outlineLevel="1">
      <c r="A441" s="484"/>
      <c r="B441" s="916"/>
      <c r="C441" s="925"/>
      <c r="D441" s="921"/>
      <c r="E441" s="921"/>
      <c r="F441" s="923"/>
      <c r="G441" s="87"/>
      <c r="H441" s="82"/>
      <c r="I441" s="921"/>
      <c r="J441" s="914"/>
      <c r="K441" s="914"/>
      <c r="L441" s="914"/>
      <c r="M441" s="914"/>
      <c r="N441" s="914"/>
      <c r="O441" s="914"/>
      <c r="P441" s="914"/>
      <c r="Q441" s="484"/>
      <c r="U441"/>
      <c r="V441"/>
      <c r="W441"/>
      <c r="X441"/>
      <c r="Y441"/>
      <c r="Z441"/>
      <c r="AA441"/>
      <c r="AB441"/>
      <c r="AC441"/>
    </row>
    <row r="442" spans="1:29" s="95" customFormat="1" ht="15.75" hidden="1" customHeight="1" outlineLevel="1">
      <c r="A442" s="484"/>
      <c r="B442" s="917"/>
      <c r="C442" s="926"/>
      <c r="D442" s="922"/>
      <c r="E442" s="922"/>
      <c r="F442" s="924"/>
      <c r="G442" s="92"/>
      <c r="H442" s="90"/>
      <c r="I442" s="922"/>
      <c r="J442" s="915"/>
      <c r="K442" s="915"/>
      <c r="L442" s="915"/>
      <c r="M442" s="915"/>
      <c r="N442" s="915"/>
      <c r="O442" s="915"/>
      <c r="P442" s="915"/>
      <c r="Q442" s="484"/>
      <c r="U442"/>
      <c r="V442"/>
      <c r="W442"/>
      <c r="X442"/>
      <c r="Y442"/>
      <c r="Z442"/>
      <c r="AA442"/>
      <c r="AB442"/>
      <c r="AC442"/>
    </row>
    <row r="443" spans="1:29" s="95" customFormat="1" ht="15.75" hidden="1" customHeight="1" outlineLevel="1">
      <c r="A443" s="484"/>
      <c r="B443" s="916">
        <v>144</v>
      </c>
      <c r="C443" s="925"/>
      <c r="D443" s="921"/>
      <c r="E443" s="921" t="s">
        <v>19</v>
      </c>
      <c r="F443" s="923" t="str">
        <f>VLOOKUP(E443,$S$14:$T$18,2,0)</f>
        <v>-</v>
      </c>
      <c r="G443" s="84"/>
      <c r="H443" s="82"/>
      <c r="I443" s="921"/>
      <c r="J443" s="913">
        <f t="shared" ref="J443" si="143">SUM(K443:O445)</f>
        <v>0</v>
      </c>
      <c r="K443" s="913"/>
      <c r="L443" s="913"/>
      <c r="M443" s="913"/>
      <c r="N443" s="913"/>
      <c r="O443" s="913"/>
      <c r="P443" s="913"/>
      <c r="Q443" s="484"/>
      <c r="U443"/>
      <c r="V443"/>
      <c r="W443"/>
      <c r="X443"/>
      <c r="Y443"/>
      <c r="Z443"/>
      <c r="AA443"/>
      <c r="AB443"/>
      <c r="AC443"/>
    </row>
    <row r="444" spans="1:29" s="95" customFormat="1" ht="15.75" hidden="1" customHeight="1" outlineLevel="1">
      <c r="A444" s="484"/>
      <c r="B444" s="916"/>
      <c r="C444" s="925"/>
      <c r="D444" s="921"/>
      <c r="E444" s="921"/>
      <c r="F444" s="923"/>
      <c r="G444" s="87"/>
      <c r="H444" s="82"/>
      <c r="I444" s="921"/>
      <c r="J444" s="914"/>
      <c r="K444" s="914"/>
      <c r="L444" s="914"/>
      <c r="M444" s="914"/>
      <c r="N444" s="914"/>
      <c r="O444" s="914"/>
      <c r="P444" s="914"/>
      <c r="Q444" s="484"/>
      <c r="U444"/>
      <c r="V444"/>
      <c r="W444"/>
      <c r="X444"/>
      <c r="Y444"/>
      <c r="Z444"/>
      <c r="AA444"/>
      <c r="AB444"/>
      <c r="AC444"/>
    </row>
    <row r="445" spans="1:29" s="95" customFormat="1" ht="15.75" hidden="1" customHeight="1" outlineLevel="1">
      <c r="A445" s="484"/>
      <c r="B445" s="917"/>
      <c r="C445" s="926"/>
      <c r="D445" s="922"/>
      <c r="E445" s="922"/>
      <c r="F445" s="924"/>
      <c r="G445" s="92"/>
      <c r="H445" s="90"/>
      <c r="I445" s="922"/>
      <c r="J445" s="915"/>
      <c r="K445" s="915"/>
      <c r="L445" s="915"/>
      <c r="M445" s="915"/>
      <c r="N445" s="915"/>
      <c r="O445" s="915"/>
      <c r="P445" s="915"/>
      <c r="Q445" s="484"/>
      <c r="U445"/>
      <c r="V445"/>
      <c r="W445"/>
      <c r="X445"/>
      <c r="Y445"/>
      <c r="Z445"/>
      <c r="AA445"/>
      <c r="AB445"/>
      <c r="AC445"/>
    </row>
    <row r="446" spans="1:29" s="95" customFormat="1" ht="15.75" hidden="1" customHeight="1" outlineLevel="1">
      <c r="A446" s="484"/>
      <c r="B446" s="916">
        <v>145</v>
      </c>
      <c r="C446" s="925"/>
      <c r="D446" s="921"/>
      <c r="E446" s="921" t="s">
        <v>19</v>
      </c>
      <c r="F446" s="923" t="str">
        <f>VLOOKUP(E446,$S$14:$T$18,2,0)</f>
        <v>-</v>
      </c>
      <c r="G446" s="84"/>
      <c r="H446" s="82"/>
      <c r="I446" s="921"/>
      <c r="J446" s="913">
        <f t="shared" ref="J446" si="144">SUM(K446:O448)</f>
        <v>0</v>
      </c>
      <c r="K446" s="913"/>
      <c r="L446" s="913"/>
      <c r="M446" s="913"/>
      <c r="N446" s="913"/>
      <c r="O446" s="913"/>
      <c r="P446" s="913"/>
      <c r="Q446" s="484"/>
      <c r="U446"/>
      <c r="V446"/>
      <c r="W446"/>
      <c r="X446"/>
      <c r="Y446"/>
      <c r="Z446"/>
      <c r="AA446"/>
      <c r="AB446"/>
      <c r="AC446"/>
    </row>
    <row r="447" spans="1:29" s="95" customFormat="1" ht="15.75" hidden="1" customHeight="1" outlineLevel="1">
      <c r="A447" s="484"/>
      <c r="B447" s="916"/>
      <c r="C447" s="925"/>
      <c r="D447" s="921"/>
      <c r="E447" s="921"/>
      <c r="F447" s="923"/>
      <c r="G447" s="87"/>
      <c r="H447" s="82"/>
      <c r="I447" s="921"/>
      <c r="J447" s="914"/>
      <c r="K447" s="914"/>
      <c r="L447" s="914"/>
      <c r="M447" s="914"/>
      <c r="N447" s="914"/>
      <c r="O447" s="914"/>
      <c r="P447" s="914"/>
      <c r="Q447" s="484"/>
      <c r="U447"/>
      <c r="V447"/>
      <c r="W447"/>
      <c r="X447"/>
      <c r="Y447"/>
      <c r="Z447"/>
      <c r="AA447"/>
      <c r="AB447"/>
      <c r="AC447"/>
    </row>
    <row r="448" spans="1:29" s="95" customFormat="1" ht="15.75" hidden="1" customHeight="1" outlineLevel="1">
      <c r="A448" s="484"/>
      <c r="B448" s="917"/>
      <c r="C448" s="926"/>
      <c r="D448" s="922"/>
      <c r="E448" s="922"/>
      <c r="F448" s="924"/>
      <c r="G448" s="92"/>
      <c r="H448" s="90"/>
      <c r="I448" s="922"/>
      <c r="J448" s="915"/>
      <c r="K448" s="915"/>
      <c r="L448" s="915"/>
      <c r="M448" s="915"/>
      <c r="N448" s="915"/>
      <c r="O448" s="915"/>
      <c r="P448" s="915"/>
      <c r="Q448" s="484"/>
      <c r="U448"/>
      <c r="V448"/>
      <c r="W448"/>
      <c r="X448"/>
      <c r="Y448"/>
      <c r="Z448"/>
      <c r="AA448"/>
      <c r="AB448"/>
      <c r="AC448"/>
    </row>
    <row r="449" spans="1:29" s="95" customFormat="1" ht="15.75" hidden="1" customHeight="1" outlineLevel="1">
      <c r="A449" s="484"/>
      <c r="B449" s="916">
        <v>146</v>
      </c>
      <c r="C449" s="925"/>
      <c r="D449" s="921"/>
      <c r="E449" s="921" t="s">
        <v>19</v>
      </c>
      <c r="F449" s="923" t="str">
        <f>VLOOKUP(E449,$S$14:$T$18,2,0)</f>
        <v>-</v>
      </c>
      <c r="G449" s="84"/>
      <c r="H449" s="82"/>
      <c r="I449" s="921"/>
      <c r="J449" s="913">
        <f t="shared" ref="J449" si="145">SUM(K449:O451)</f>
        <v>0</v>
      </c>
      <c r="K449" s="913"/>
      <c r="L449" s="913"/>
      <c r="M449" s="913"/>
      <c r="N449" s="913"/>
      <c r="O449" s="913"/>
      <c r="P449" s="913"/>
      <c r="Q449" s="484"/>
      <c r="U449"/>
      <c r="V449"/>
      <c r="W449"/>
      <c r="X449"/>
      <c r="Y449"/>
      <c r="Z449"/>
      <c r="AA449"/>
      <c r="AB449"/>
      <c r="AC449"/>
    </row>
    <row r="450" spans="1:29" s="95" customFormat="1" ht="15.75" hidden="1" customHeight="1" outlineLevel="1">
      <c r="A450" s="484"/>
      <c r="B450" s="916"/>
      <c r="C450" s="925"/>
      <c r="D450" s="921"/>
      <c r="E450" s="921"/>
      <c r="F450" s="923"/>
      <c r="G450" s="87"/>
      <c r="H450" s="82"/>
      <c r="I450" s="921"/>
      <c r="J450" s="914"/>
      <c r="K450" s="914"/>
      <c r="L450" s="914"/>
      <c r="M450" s="914"/>
      <c r="N450" s="914"/>
      <c r="O450" s="914"/>
      <c r="P450" s="914"/>
      <c r="Q450" s="484"/>
      <c r="U450"/>
      <c r="V450"/>
      <c r="W450"/>
      <c r="X450"/>
      <c r="Y450"/>
      <c r="Z450"/>
      <c r="AA450"/>
      <c r="AB450"/>
      <c r="AC450"/>
    </row>
    <row r="451" spans="1:29" s="95" customFormat="1" ht="15.75" hidden="1" customHeight="1" outlineLevel="1">
      <c r="A451" s="484"/>
      <c r="B451" s="917"/>
      <c r="C451" s="926"/>
      <c r="D451" s="922"/>
      <c r="E451" s="922"/>
      <c r="F451" s="924"/>
      <c r="G451" s="92"/>
      <c r="H451" s="90"/>
      <c r="I451" s="922"/>
      <c r="J451" s="915"/>
      <c r="K451" s="915"/>
      <c r="L451" s="915"/>
      <c r="M451" s="915"/>
      <c r="N451" s="915"/>
      <c r="O451" s="915"/>
      <c r="P451" s="915"/>
      <c r="Q451" s="484"/>
      <c r="U451"/>
      <c r="V451"/>
      <c r="W451"/>
      <c r="X451"/>
      <c r="Y451"/>
      <c r="Z451"/>
      <c r="AA451"/>
      <c r="AB451"/>
      <c r="AC451"/>
    </row>
    <row r="452" spans="1:29" s="95" customFormat="1" ht="15.75" hidden="1" customHeight="1" outlineLevel="1">
      <c r="A452" s="484"/>
      <c r="B452" s="916">
        <v>147</v>
      </c>
      <c r="C452" s="925"/>
      <c r="D452" s="921"/>
      <c r="E452" s="921" t="s">
        <v>19</v>
      </c>
      <c r="F452" s="923" t="str">
        <f>VLOOKUP(E452,$S$14:$T$18,2,0)</f>
        <v>-</v>
      </c>
      <c r="G452" s="84"/>
      <c r="H452" s="82"/>
      <c r="I452" s="921"/>
      <c r="J452" s="913">
        <f t="shared" ref="J452" si="146">SUM(K452:O454)</f>
        <v>0</v>
      </c>
      <c r="K452" s="913"/>
      <c r="L452" s="913"/>
      <c r="M452" s="913"/>
      <c r="N452" s="913"/>
      <c r="O452" s="913"/>
      <c r="P452" s="913"/>
      <c r="Q452" s="484"/>
      <c r="U452"/>
      <c r="V452"/>
      <c r="W452"/>
      <c r="X452"/>
      <c r="Y452"/>
      <c r="Z452"/>
      <c r="AA452"/>
      <c r="AB452"/>
      <c r="AC452"/>
    </row>
    <row r="453" spans="1:29" s="95" customFormat="1" ht="15.75" hidden="1" customHeight="1" outlineLevel="1">
      <c r="A453" s="484"/>
      <c r="B453" s="916"/>
      <c r="C453" s="925"/>
      <c r="D453" s="921"/>
      <c r="E453" s="921"/>
      <c r="F453" s="923"/>
      <c r="G453" s="87"/>
      <c r="H453" s="82"/>
      <c r="I453" s="921"/>
      <c r="J453" s="914"/>
      <c r="K453" s="914"/>
      <c r="L453" s="914"/>
      <c r="M453" s="914"/>
      <c r="N453" s="914"/>
      <c r="O453" s="914"/>
      <c r="P453" s="914"/>
      <c r="Q453" s="484"/>
      <c r="U453"/>
      <c r="V453"/>
      <c r="W453"/>
      <c r="X453"/>
      <c r="Y453"/>
      <c r="Z453"/>
      <c r="AA453"/>
      <c r="AB453"/>
      <c r="AC453"/>
    </row>
    <row r="454" spans="1:29" s="95" customFormat="1" ht="15.75" hidden="1" customHeight="1" outlineLevel="1">
      <c r="A454" s="484"/>
      <c r="B454" s="917"/>
      <c r="C454" s="926"/>
      <c r="D454" s="922"/>
      <c r="E454" s="922"/>
      <c r="F454" s="924"/>
      <c r="G454" s="92"/>
      <c r="H454" s="90"/>
      <c r="I454" s="922"/>
      <c r="J454" s="915"/>
      <c r="K454" s="915"/>
      <c r="L454" s="915"/>
      <c r="M454" s="915"/>
      <c r="N454" s="915"/>
      <c r="O454" s="915"/>
      <c r="P454" s="915"/>
      <c r="Q454" s="484"/>
      <c r="U454"/>
      <c r="V454"/>
      <c r="W454"/>
      <c r="X454"/>
      <c r="Y454"/>
      <c r="Z454"/>
      <c r="AA454"/>
      <c r="AB454"/>
      <c r="AC454"/>
    </row>
    <row r="455" spans="1:29" s="95" customFormat="1" ht="15.75" hidden="1" customHeight="1" outlineLevel="1">
      <c r="A455" s="484"/>
      <c r="B455" s="916">
        <v>148</v>
      </c>
      <c r="C455" s="925"/>
      <c r="D455" s="921"/>
      <c r="E455" s="921" t="s">
        <v>19</v>
      </c>
      <c r="F455" s="923" t="str">
        <f>VLOOKUP(E455,$S$14:$T$18,2,0)</f>
        <v>-</v>
      </c>
      <c r="G455" s="84"/>
      <c r="H455" s="82"/>
      <c r="I455" s="921"/>
      <c r="J455" s="913">
        <f t="shared" ref="J455" si="147">SUM(K455:O457)</f>
        <v>0</v>
      </c>
      <c r="K455" s="913"/>
      <c r="L455" s="913"/>
      <c r="M455" s="913"/>
      <c r="N455" s="913"/>
      <c r="O455" s="913"/>
      <c r="P455" s="913"/>
      <c r="Q455" s="484"/>
      <c r="U455"/>
      <c r="V455"/>
      <c r="W455"/>
      <c r="X455"/>
      <c r="Y455"/>
      <c r="Z455"/>
      <c r="AA455"/>
      <c r="AB455"/>
      <c r="AC455"/>
    </row>
    <row r="456" spans="1:29" s="95" customFormat="1" ht="15.75" hidden="1" customHeight="1" outlineLevel="1">
      <c r="A456" s="484"/>
      <c r="B456" s="916"/>
      <c r="C456" s="925"/>
      <c r="D456" s="921"/>
      <c r="E456" s="921"/>
      <c r="F456" s="923"/>
      <c r="G456" s="87"/>
      <c r="H456" s="82"/>
      <c r="I456" s="921"/>
      <c r="J456" s="914"/>
      <c r="K456" s="914"/>
      <c r="L456" s="914"/>
      <c r="M456" s="914"/>
      <c r="N456" s="914"/>
      <c r="O456" s="914"/>
      <c r="P456" s="914"/>
      <c r="Q456" s="484"/>
      <c r="U456"/>
      <c r="V456"/>
      <c r="W456"/>
      <c r="X456"/>
      <c r="Y456"/>
      <c r="Z456"/>
      <c r="AA456"/>
      <c r="AB456"/>
      <c r="AC456"/>
    </row>
    <row r="457" spans="1:29" s="95" customFormat="1" ht="15.75" hidden="1" customHeight="1" outlineLevel="1">
      <c r="A457" s="484"/>
      <c r="B457" s="917"/>
      <c r="C457" s="926"/>
      <c r="D457" s="922"/>
      <c r="E457" s="922"/>
      <c r="F457" s="924"/>
      <c r="G457" s="92"/>
      <c r="H457" s="90"/>
      <c r="I457" s="922"/>
      <c r="J457" s="915"/>
      <c r="K457" s="915"/>
      <c r="L457" s="915"/>
      <c r="M457" s="915"/>
      <c r="N457" s="915"/>
      <c r="O457" s="915"/>
      <c r="P457" s="915"/>
      <c r="Q457" s="484"/>
      <c r="U457"/>
      <c r="V457"/>
      <c r="W457"/>
      <c r="X457"/>
      <c r="Y457"/>
      <c r="Z457"/>
      <c r="AA457"/>
      <c r="AB457"/>
      <c r="AC457"/>
    </row>
    <row r="458" spans="1:29" s="95" customFormat="1" ht="15.75" hidden="1" customHeight="1" outlineLevel="1">
      <c r="A458" s="484"/>
      <c r="B458" s="916">
        <v>149</v>
      </c>
      <c r="C458" s="925"/>
      <c r="D458" s="921"/>
      <c r="E458" s="921" t="s">
        <v>19</v>
      </c>
      <c r="F458" s="923" t="str">
        <f>VLOOKUP(E458,$S$14:$T$18,2,0)</f>
        <v>-</v>
      </c>
      <c r="G458" s="84"/>
      <c r="H458" s="82"/>
      <c r="I458" s="921"/>
      <c r="J458" s="913">
        <f t="shared" ref="J458" si="148">SUM(K458:O460)</f>
        <v>0</v>
      </c>
      <c r="K458" s="913"/>
      <c r="L458" s="913"/>
      <c r="M458" s="913"/>
      <c r="N458" s="913"/>
      <c r="O458" s="913"/>
      <c r="P458" s="913"/>
      <c r="Q458" s="484"/>
      <c r="U458"/>
      <c r="V458"/>
      <c r="W458"/>
      <c r="X458"/>
      <c r="Y458"/>
      <c r="Z458"/>
      <c r="AA458"/>
      <c r="AB458"/>
      <c r="AC458"/>
    </row>
    <row r="459" spans="1:29" s="95" customFormat="1" ht="15.75" hidden="1" customHeight="1" outlineLevel="1">
      <c r="A459" s="484"/>
      <c r="B459" s="916"/>
      <c r="C459" s="925"/>
      <c r="D459" s="921"/>
      <c r="E459" s="921"/>
      <c r="F459" s="923"/>
      <c r="G459" s="87"/>
      <c r="H459" s="82"/>
      <c r="I459" s="921"/>
      <c r="J459" s="914"/>
      <c r="K459" s="914"/>
      <c r="L459" s="914"/>
      <c r="M459" s="914"/>
      <c r="N459" s="914"/>
      <c r="O459" s="914"/>
      <c r="P459" s="914"/>
      <c r="Q459" s="484"/>
      <c r="U459"/>
      <c r="V459"/>
      <c r="W459"/>
      <c r="X459"/>
      <c r="Y459"/>
      <c r="Z459"/>
      <c r="AA459"/>
      <c r="AB459"/>
      <c r="AC459"/>
    </row>
    <row r="460" spans="1:29" s="95" customFormat="1" ht="15.75" hidden="1" customHeight="1" outlineLevel="1">
      <c r="A460" s="484"/>
      <c r="B460" s="917"/>
      <c r="C460" s="926"/>
      <c r="D460" s="922"/>
      <c r="E460" s="922"/>
      <c r="F460" s="924"/>
      <c r="G460" s="92"/>
      <c r="H460" s="90"/>
      <c r="I460" s="922"/>
      <c r="J460" s="915"/>
      <c r="K460" s="915"/>
      <c r="L460" s="915"/>
      <c r="M460" s="915"/>
      <c r="N460" s="915"/>
      <c r="O460" s="915"/>
      <c r="P460" s="915"/>
      <c r="Q460" s="484"/>
      <c r="U460"/>
      <c r="V460"/>
      <c r="W460"/>
      <c r="X460"/>
      <c r="Y460"/>
      <c r="Z460"/>
      <c r="AA460"/>
      <c r="AB460"/>
      <c r="AC460"/>
    </row>
    <row r="461" spans="1:29" s="95" customFormat="1" ht="15.75" hidden="1" customHeight="1" outlineLevel="1">
      <c r="A461" s="484"/>
      <c r="B461" s="916">
        <v>150</v>
      </c>
      <c r="C461" s="925"/>
      <c r="D461" s="921"/>
      <c r="E461" s="921" t="s">
        <v>19</v>
      </c>
      <c r="F461" s="923" t="str">
        <f>VLOOKUP(E461,$S$14:$T$18,2,0)</f>
        <v>-</v>
      </c>
      <c r="G461" s="84"/>
      <c r="H461" s="82"/>
      <c r="I461" s="921"/>
      <c r="J461" s="913">
        <f t="shared" ref="J461" si="149">SUM(K461:O463)</f>
        <v>0</v>
      </c>
      <c r="K461" s="913"/>
      <c r="L461" s="913"/>
      <c r="M461" s="913"/>
      <c r="N461" s="913"/>
      <c r="O461" s="913"/>
      <c r="P461" s="913"/>
      <c r="Q461" s="484"/>
      <c r="U461"/>
      <c r="V461"/>
      <c r="W461"/>
      <c r="X461"/>
      <c r="Y461"/>
      <c r="Z461"/>
      <c r="AA461"/>
      <c r="AB461"/>
      <c r="AC461"/>
    </row>
    <row r="462" spans="1:29" s="95" customFormat="1" ht="15.75" hidden="1" customHeight="1" outlineLevel="1">
      <c r="A462" s="484"/>
      <c r="B462" s="916"/>
      <c r="C462" s="925"/>
      <c r="D462" s="921"/>
      <c r="E462" s="921"/>
      <c r="F462" s="923"/>
      <c r="G462" s="87"/>
      <c r="H462" s="82"/>
      <c r="I462" s="921"/>
      <c r="J462" s="914"/>
      <c r="K462" s="914"/>
      <c r="L462" s="914"/>
      <c r="M462" s="914"/>
      <c r="N462" s="914"/>
      <c r="O462" s="914"/>
      <c r="P462" s="914"/>
      <c r="Q462" s="484"/>
      <c r="U462"/>
      <c r="V462"/>
      <c r="W462"/>
      <c r="X462"/>
      <c r="Y462"/>
      <c r="Z462"/>
      <c r="AA462"/>
      <c r="AB462"/>
      <c r="AC462"/>
    </row>
    <row r="463" spans="1:29" s="95" customFormat="1" ht="15.75" hidden="1" customHeight="1" outlineLevel="1">
      <c r="A463" s="484"/>
      <c r="B463" s="917"/>
      <c r="C463" s="926"/>
      <c r="D463" s="922"/>
      <c r="E463" s="922"/>
      <c r="F463" s="924"/>
      <c r="G463" s="92"/>
      <c r="H463" s="90"/>
      <c r="I463" s="922"/>
      <c r="J463" s="915"/>
      <c r="K463" s="915"/>
      <c r="L463" s="915"/>
      <c r="M463" s="915"/>
      <c r="N463" s="915"/>
      <c r="O463" s="915"/>
      <c r="P463" s="915"/>
      <c r="Q463" s="484"/>
      <c r="U463"/>
      <c r="V463"/>
      <c r="W463"/>
      <c r="X463"/>
      <c r="Y463"/>
      <c r="Z463"/>
      <c r="AA463"/>
      <c r="AB463"/>
      <c r="AC463"/>
    </row>
    <row r="464" spans="1:29" s="95" customFormat="1" ht="15.75" hidden="1" customHeight="1" outlineLevel="1">
      <c r="A464" s="484"/>
      <c r="B464" s="916">
        <v>151</v>
      </c>
      <c r="C464" s="925"/>
      <c r="D464" s="921"/>
      <c r="E464" s="921" t="s">
        <v>19</v>
      </c>
      <c r="F464" s="923" t="str">
        <f>VLOOKUP(E464,$S$14:$T$18,2,0)</f>
        <v>-</v>
      </c>
      <c r="G464" s="84"/>
      <c r="H464" s="82"/>
      <c r="I464" s="921"/>
      <c r="J464" s="913">
        <f t="shared" ref="J464" si="150">SUM(K464:O466)</f>
        <v>0</v>
      </c>
      <c r="K464" s="913"/>
      <c r="L464" s="913"/>
      <c r="M464" s="913"/>
      <c r="N464" s="913"/>
      <c r="O464" s="913"/>
      <c r="P464" s="913"/>
      <c r="Q464" s="484"/>
      <c r="U464"/>
      <c r="V464"/>
      <c r="W464"/>
      <c r="X464"/>
      <c r="Y464"/>
      <c r="Z464"/>
      <c r="AA464"/>
      <c r="AB464"/>
      <c r="AC464"/>
    </row>
    <row r="465" spans="1:29" s="95" customFormat="1" ht="15.75" hidden="1" customHeight="1" outlineLevel="1">
      <c r="A465" s="484"/>
      <c r="B465" s="916"/>
      <c r="C465" s="925"/>
      <c r="D465" s="921"/>
      <c r="E465" s="921"/>
      <c r="F465" s="923"/>
      <c r="G465" s="87"/>
      <c r="H465" s="82"/>
      <c r="I465" s="921"/>
      <c r="J465" s="914"/>
      <c r="K465" s="914"/>
      <c r="L465" s="914"/>
      <c r="M465" s="914"/>
      <c r="N465" s="914"/>
      <c r="O465" s="914"/>
      <c r="P465" s="914"/>
      <c r="Q465" s="484"/>
      <c r="U465"/>
      <c r="V465"/>
      <c r="W465"/>
      <c r="X465"/>
      <c r="Y465"/>
      <c r="Z465"/>
      <c r="AA465"/>
      <c r="AB465"/>
      <c r="AC465"/>
    </row>
    <row r="466" spans="1:29" s="95" customFormat="1" ht="15.75" hidden="1" customHeight="1" outlineLevel="1">
      <c r="A466" s="484"/>
      <c r="B466" s="917"/>
      <c r="C466" s="926"/>
      <c r="D466" s="922"/>
      <c r="E466" s="922"/>
      <c r="F466" s="924"/>
      <c r="G466" s="92"/>
      <c r="H466" s="90"/>
      <c r="I466" s="922"/>
      <c r="J466" s="915"/>
      <c r="K466" s="915"/>
      <c r="L466" s="915"/>
      <c r="M466" s="915"/>
      <c r="N466" s="915"/>
      <c r="O466" s="915"/>
      <c r="P466" s="915"/>
      <c r="Q466" s="484"/>
      <c r="U466"/>
      <c r="V466"/>
      <c r="W466"/>
      <c r="X466"/>
      <c r="Y466"/>
      <c r="Z466"/>
      <c r="AA466"/>
      <c r="AB466"/>
      <c r="AC466"/>
    </row>
    <row r="467" spans="1:29" s="95" customFormat="1" ht="15.75" hidden="1" customHeight="1" outlineLevel="1">
      <c r="A467" s="484"/>
      <c r="B467" s="916">
        <v>152</v>
      </c>
      <c r="C467" s="925"/>
      <c r="D467" s="921"/>
      <c r="E467" s="921" t="s">
        <v>19</v>
      </c>
      <c r="F467" s="923" t="str">
        <f>VLOOKUP(E467,$S$14:$T$18,2,0)</f>
        <v>-</v>
      </c>
      <c r="G467" s="84"/>
      <c r="H467" s="82"/>
      <c r="I467" s="921"/>
      <c r="J467" s="913">
        <f t="shared" ref="J467" si="151">SUM(K467:O469)</f>
        <v>0</v>
      </c>
      <c r="K467" s="913"/>
      <c r="L467" s="913"/>
      <c r="M467" s="913"/>
      <c r="N467" s="913"/>
      <c r="O467" s="913"/>
      <c r="P467" s="913"/>
      <c r="Q467" s="484"/>
      <c r="U467"/>
      <c r="V467"/>
      <c r="W467"/>
      <c r="X467"/>
      <c r="Y467"/>
      <c r="Z467"/>
      <c r="AA467"/>
      <c r="AB467"/>
      <c r="AC467"/>
    </row>
    <row r="468" spans="1:29" s="95" customFormat="1" ht="15.75" hidden="1" customHeight="1" outlineLevel="1">
      <c r="A468" s="484"/>
      <c r="B468" s="916"/>
      <c r="C468" s="925"/>
      <c r="D468" s="921"/>
      <c r="E468" s="921"/>
      <c r="F468" s="923"/>
      <c r="G468" s="87"/>
      <c r="H468" s="82"/>
      <c r="I468" s="921"/>
      <c r="J468" s="914"/>
      <c r="K468" s="914"/>
      <c r="L468" s="914"/>
      <c r="M468" s="914"/>
      <c r="N468" s="914"/>
      <c r="O468" s="914"/>
      <c r="P468" s="914"/>
      <c r="Q468" s="484"/>
      <c r="U468"/>
      <c r="V468"/>
      <c r="W468"/>
      <c r="X468"/>
      <c r="Y468"/>
      <c r="Z468"/>
      <c r="AA468"/>
      <c r="AB468"/>
      <c r="AC468"/>
    </row>
    <row r="469" spans="1:29" s="95" customFormat="1" ht="15.75" hidden="1" customHeight="1" outlineLevel="1">
      <c r="A469" s="484"/>
      <c r="B469" s="917"/>
      <c r="C469" s="926"/>
      <c r="D469" s="922"/>
      <c r="E469" s="922"/>
      <c r="F469" s="924"/>
      <c r="G469" s="92"/>
      <c r="H469" s="90"/>
      <c r="I469" s="922"/>
      <c r="J469" s="915"/>
      <c r="K469" s="915"/>
      <c r="L469" s="915"/>
      <c r="M469" s="915"/>
      <c r="N469" s="915"/>
      <c r="O469" s="915"/>
      <c r="P469" s="915"/>
      <c r="Q469" s="484"/>
      <c r="U469"/>
      <c r="V469"/>
      <c r="W469"/>
      <c r="X469"/>
      <c r="Y469"/>
      <c r="Z469"/>
      <c r="AA469"/>
      <c r="AB469"/>
      <c r="AC469"/>
    </row>
    <row r="470" spans="1:29" s="95" customFormat="1" ht="15.75" hidden="1" customHeight="1" outlineLevel="1">
      <c r="A470" s="484"/>
      <c r="B470" s="916">
        <v>153</v>
      </c>
      <c r="C470" s="925"/>
      <c r="D470" s="921"/>
      <c r="E470" s="921" t="s">
        <v>19</v>
      </c>
      <c r="F470" s="923" t="str">
        <f>VLOOKUP(E470,$S$14:$T$18,2,0)</f>
        <v>-</v>
      </c>
      <c r="G470" s="84"/>
      <c r="H470" s="82"/>
      <c r="I470" s="921"/>
      <c r="J470" s="913">
        <f t="shared" ref="J470" si="152">SUM(K470:O472)</f>
        <v>0</v>
      </c>
      <c r="K470" s="913"/>
      <c r="L470" s="913"/>
      <c r="M470" s="913"/>
      <c r="N470" s="913"/>
      <c r="O470" s="913"/>
      <c r="P470" s="913"/>
      <c r="Q470" s="484"/>
      <c r="U470"/>
      <c r="V470"/>
      <c r="W470"/>
      <c r="X470"/>
      <c r="Y470"/>
      <c r="Z470"/>
      <c r="AA470"/>
      <c r="AB470"/>
      <c r="AC470"/>
    </row>
    <row r="471" spans="1:29" s="95" customFormat="1" ht="15.75" hidden="1" customHeight="1" outlineLevel="1">
      <c r="A471" s="484"/>
      <c r="B471" s="916"/>
      <c r="C471" s="925"/>
      <c r="D471" s="921"/>
      <c r="E471" s="921"/>
      <c r="F471" s="923"/>
      <c r="G471" s="87"/>
      <c r="H471" s="82"/>
      <c r="I471" s="921"/>
      <c r="J471" s="914"/>
      <c r="K471" s="914"/>
      <c r="L471" s="914"/>
      <c r="M471" s="914"/>
      <c r="N471" s="914"/>
      <c r="O471" s="914"/>
      <c r="P471" s="914"/>
      <c r="Q471" s="484"/>
      <c r="U471"/>
      <c r="V471"/>
      <c r="W471"/>
      <c r="X471"/>
      <c r="Y471"/>
      <c r="Z471"/>
      <c r="AA471"/>
      <c r="AB471"/>
      <c r="AC471"/>
    </row>
    <row r="472" spans="1:29" s="95" customFormat="1" ht="15.75" hidden="1" customHeight="1" outlineLevel="1">
      <c r="A472" s="484"/>
      <c r="B472" s="917"/>
      <c r="C472" s="926"/>
      <c r="D472" s="922"/>
      <c r="E472" s="922"/>
      <c r="F472" s="924"/>
      <c r="G472" s="92"/>
      <c r="H472" s="90"/>
      <c r="I472" s="922"/>
      <c r="J472" s="915"/>
      <c r="K472" s="915"/>
      <c r="L472" s="915"/>
      <c r="M472" s="915"/>
      <c r="N472" s="915"/>
      <c r="O472" s="915"/>
      <c r="P472" s="915"/>
      <c r="Q472" s="484"/>
      <c r="U472"/>
      <c r="V472"/>
      <c r="W472"/>
      <c r="X472"/>
      <c r="Y472"/>
      <c r="Z472"/>
      <c r="AA472"/>
      <c r="AB472"/>
      <c r="AC472"/>
    </row>
    <row r="473" spans="1:29" s="95" customFormat="1" ht="15.75" hidden="1" customHeight="1" outlineLevel="1">
      <c r="A473" s="484"/>
      <c r="B473" s="916">
        <v>154</v>
      </c>
      <c r="C473" s="925"/>
      <c r="D473" s="921"/>
      <c r="E473" s="921" t="s">
        <v>19</v>
      </c>
      <c r="F473" s="923" t="str">
        <f>VLOOKUP(E473,$S$14:$T$18,2,0)</f>
        <v>-</v>
      </c>
      <c r="G473" s="84"/>
      <c r="H473" s="82"/>
      <c r="I473" s="921"/>
      <c r="J473" s="913">
        <f t="shared" ref="J473" si="153">SUM(K473:O475)</f>
        <v>0</v>
      </c>
      <c r="K473" s="913"/>
      <c r="L473" s="913"/>
      <c r="M473" s="913"/>
      <c r="N473" s="913"/>
      <c r="O473" s="913"/>
      <c r="P473" s="913"/>
      <c r="Q473" s="484"/>
      <c r="U473"/>
      <c r="V473"/>
      <c r="W473"/>
      <c r="X473"/>
      <c r="Y473"/>
      <c r="Z473"/>
      <c r="AA473"/>
      <c r="AB473"/>
      <c r="AC473"/>
    </row>
    <row r="474" spans="1:29" s="95" customFormat="1" ht="15.75" hidden="1" customHeight="1" outlineLevel="1">
      <c r="A474" s="484"/>
      <c r="B474" s="916"/>
      <c r="C474" s="925"/>
      <c r="D474" s="921"/>
      <c r="E474" s="921"/>
      <c r="F474" s="923"/>
      <c r="G474" s="87"/>
      <c r="H474" s="82"/>
      <c r="I474" s="921"/>
      <c r="J474" s="914"/>
      <c r="K474" s="914"/>
      <c r="L474" s="914"/>
      <c r="M474" s="914"/>
      <c r="N474" s="914"/>
      <c r="O474" s="914"/>
      <c r="P474" s="914"/>
      <c r="Q474" s="484"/>
      <c r="U474"/>
      <c r="V474"/>
      <c r="W474"/>
      <c r="X474"/>
      <c r="Y474"/>
      <c r="Z474"/>
      <c r="AA474"/>
      <c r="AB474"/>
      <c r="AC474"/>
    </row>
    <row r="475" spans="1:29" s="95" customFormat="1" ht="15.75" hidden="1" customHeight="1" outlineLevel="1">
      <c r="A475" s="484"/>
      <c r="B475" s="917"/>
      <c r="C475" s="926"/>
      <c r="D475" s="922"/>
      <c r="E475" s="922"/>
      <c r="F475" s="924"/>
      <c r="G475" s="92"/>
      <c r="H475" s="90"/>
      <c r="I475" s="922"/>
      <c r="J475" s="915"/>
      <c r="K475" s="915"/>
      <c r="L475" s="915"/>
      <c r="M475" s="915"/>
      <c r="N475" s="915"/>
      <c r="O475" s="915"/>
      <c r="P475" s="915"/>
      <c r="Q475" s="484"/>
      <c r="U475"/>
      <c r="V475"/>
      <c r="W475"/>
      <c r="X475"/>
      <c r="Y475"/>
      <c r="Z475"/>
      <c r="AA475"/>
      <c r="AB475"/>
      <c r="AC475"/>
    </row>
    <row r="476" spans="1:29" s="95" customFormat="1" ht="15.75" hidden="1" customHeight="1" outlineLevel="1">
      <c r="A476" s="484"/>
      <c r="B476" s="916">
        <v>155</v>
      </c>
      <c r="C476" s="925"/>
      <c r="D476" s="921"/>
      <c r="E476" s="921" t="s">
        <v>19</v>
      </c>
      <c r="F476" s="923" t="str">
        <f>VLOOKUP(E476,$S$14:$T$18,2,0)</f>
        <v>-</v>
      </c>
      <c r="G476" s="84"/>
      <c r="H476" s="82"/>
      <c r="I476" s="921"/>
      <c r="J476" s="913">
        <f t="shared" ref="J476" si="154">SUM(K476:O478)</f>
        <v>0</v>
      </c>
      <c r="K476" s="913"/>
      <c r="L476" s="913"/>
      <c r="M476" s="913"/>
      <c r="N476" s="913"/>
      <c r="O476" s="913"/>
      <c r="P476" s="913"/>
      <c r="Q476" s="484"/>
      <c r="U476"/>
      <c r="V476"/>
      <c r="W476"/>
      <c r="X476"/>
      <c r="Y476"/>
      <c r="Z476"/>
      <c r="AA476"/>
      <c r="AB476"/>
      <c r="AC476"/>
    </row>
    <row r="477" spans="1:29" s="95" customFormat="1" ht="15.75" hidden="1" customHeight="1" outlineLevel="1">
      <c r="A477" s="484"/>
      <c r="B477" s="916"/>
      <c r="C477" s="925"/>
      <c r="D477" s="921"/>
      <c r="E477" s="921"/>
      <c r="F477" s="923"/>
      <c r="G477" s="87"/>
      <c r="H477" s="82"/>
      <c r="I477" s="921"/>
      <c r="J477" s="914"/>
      <c r="K477" s="914"/>
      <c r="L477" s="914"/>
      <c r="M477" s="914"/>
      <c r="N477" s="914"/>
      <c r="O477" s="914"/>
      <c r="P477" s="914"/>
      <c r="Q477" s="484"/>
      <c r="U477"/>
      <c r="V477"/>
      <c r="W477"/>
      <c r="X477"/>
      <c r="Y477"/>
      <c r="Z477"/>
      <c r="AA477"/>
      <c r="AB477"/>
      <c r="AC477"/>
    </row>
    <row r="478" spans="1:29" s="95" customFormat="1" ht="15.75" hidden="1" customHeight="1" outlineLevel="1">
      <c r="A478" s="484"/>
      <c r="B478" s="917"/>
      <c r="C478" s="926"/>
      <c r="D478" s="922"/>
      <c r="E478" s="922"/>
      <c r="F478" s="924"/>
      <c r="G478" s="92"/>
      <c r="H478" s="90"/>
      <c r="I478" s="922"/>
      <c r="J478" s="915"/>
      <c r="K478" s="915"/>
      <c r="L478" s="915"/>
      <c r="M478" s="915"/>
      <c r="N478" s="915"/>
      <c r="O478" s="915"/>
      <c r="P478" s="915"/>
      <c r="Q478" s="484"/>
      <c r="U478"/>
      <c r="V478"/>
      <c r="W478"/>
      <c r="X478"/>
      <c r="Y478"/>
      <c r="Z478"/>
      <c r="AA478"/>
      <c r="AB478"/>
      <c r="AC478"/>
    </row>
    <row r="479" spans="1:29" s="95" customFormat="1" ht="15.75" hidden="1" customHeight="1" outlineLevel="1">
      <c r="A479" s="484"/>
      <c r="B479" s="916">
        <v>156</v>
      </c>
      <c r="C479" s="925"/>
      <c r="D479" s="921"/>
      <c r="E479" s="921" t="s">
        <v>19</v>
      </c>
      <c r="F479" s="923" t="str">
        <f>VLOOKUP(E479,$S$14:$T$18,2,0)</f>
        <v>-</v>
      </c>
      <c r="G479" s="84"/>
      <c r="H479" s="82"/>
      <c r="I479" s="921"/>
      <c r="J479" s="913">
        <f t="shared" ref="J479" si="155">SUM(K479:O481)</f>
        <v>0</v>
      </c>
      <c r="K479" s="913"/>
      <c r="L479" s="913"/>
      <c r="M479" s="913"/>
      <c r="N479" s="913"/>
      <c r="O479" s="913"/>
      <c r="P479" s="913"/>
      <c r="Q479" s="484"/>
      <c r="U479"/>
      <c r="V479"/>
      <c r="W479"/>
      <c r="X479"/>
      <c r="Y479"/>
      <c r="Z479"/>
      <c r="AA479"/>
      <c r="AB479"/>
      <c r="AC479"/>
    </row>
    <row r="480" spans="1:29" s="95" customFormat="1" ht="15.75" hidden="1" customHeight="1" outlineLevel="1">
      <c r="A480" s="484"/>
      <c r="B480" s="916"/>
      <c r="C480" s="925"/>
      <c r="D480" s="921"/>
      <c r="E480" s="921"/>
      <c r="F480" s="923"/>
      <c r="G480" s="87"/>
      <c r="H480" s="82"/>
      <c r="I480" s="921"/>
      <c r="J480" s="914"/>
      <c r="K480" s="914"/>
      <c r="L480" s="914"/>
      <c r="M480" s="914"/>
      <c r="N480" s="914"/>
      <c r="O480" s="914"/>
      <c r="P480" s="914"/>
      <c r="Q480" s="484"/>
      <c r="U480"/>
      <c r="V480"/>
      <c r="W480"/>
      <c r="X480"/>
      <c r="Y480"/>
      <c r="Z480"/>
      <c r="AA480"/>
      <c r="AB480"/>
      <c r="AC480"/>
    </row>
    <row r="481" spans="1:29" s="95" customFormat="1" ht="15.75" hidden="1" customHeight="1" outlineLevel="1">
      <c r="A481" s="484"/>
      <c r="B481" s="917"/>
      <c r="C481" s="926"/>
      <c r="D481" s="922"/>
      <c r="E481" s="922"/>
      <c r="F481" s="924"/>
      <c r="G481" s="92"/>
      <c r="H481" s="90"/>
      <c r="I481" s="922"/>
      <c r="J481" s="915"/>
      <c r="K481" s="915"/>
      <c r="L481" s="915"/>
      <c r="M481" s="915"/>
      <c r="N481" s="915"/>
      <c r="O481" s="915"/>
      <c r="P481" s="915"/>
      <c r="Q481" s="484"/>
      <c r="U481"/>
      <c r="V481"/>
      <c r="W481"/>
      <c r="X481"/>
      <c r="Y481"/>
      <c r="Z481"/>
      <c r="AA481"/>
      <c r="AB481"/>
      <c r="AC481"/>
    </row>
    <row r="482" spans="1:29" s="95" customFormat="1" ht="15.75" hidden="1" customHeight="1" outlineLevel="1">
      <c r="A482" s="484"/>
      <c r="B482" s="916">
        <v>157</v>
      </c>
      <c r="C482" s="925"/>
      <c r="D482" s="921"/>
      <c r="E482" s="921" t="s">
        <v>19</v>
      </c>
      <c r="F482" s="923" t="str">
        <f>VLOOKUP(E482,$S$14:$T$18,2,0)</f>
        <v>-</v>
      </c>
      <c r="G482" s="84"/>
      <c r="H482" s="82"/>
      <c r="I482" s="921"/>
      <c r="J482" s="913">
        <f t="shared" ref="J482" si="156">SUM(K482:O484)</f>
        <v>0</v>
      </c>
      <c r="K482" s="913"/>
      <c r="L482" s="913"/>
      <c r="M482" s="913"/>
      <c r="N482" s="913"/>
      <c r="O482" s="913"/>
      <c r="P482" s="913"/>
      <c r="Q482" s="484"/>
      <c r="U482"/>
      <c r="V482"/>
      <c r="W482"/>
      <c r="X482"/>
      <c r="Y482"/>
      <c r="Z482"/>
      <c r="AA482"/>
      <c r="AB482"/>
      <c r="AC482"/>
    </row>
    <row r="483" spans="1:29" s="95" customFormat="1" ht="15.75" hidden="1" customHeight="1" outlineLevel="1">
      <c r="A483" s="484"/>
      <c r="B483" s="916"/>
      <c r="C483" s="925"/>
      <c r="D483" s="921"/>
      <c r="E483" s="921"/>
      <c r="F483" s="923"/>
      <c r="G483" s="87"/>
      <c r="H483" s="82"/>
      <c r="I483" s="921"/>
      <c r="J483" s="914"/>
      <c r="K483" s="914"/>
      <c r="L483" s="914"/>
      <c r="M483" s="914"/>
      <c r="N483" s="914"/>
      <c r="O483" s="914"/>
      <c r="P483" s="914"/>
      <c r="Q483" s="484"/>
      <c r="U483"/>
      <c r="V483"/>
      <c r="W483"/>
      <c r="X483"/>
      <c r="Y483"/>
      <c r="Z483"/>
      <c r="AA483"/>
      <c r="AB483"/>
      <c r="AC483"/>
    </row>
    <row r="484" spans="1:29" s="95" customFormat="1" ht="15.75" hidden="1" customHeight="1" outlineLevel="1">
      <c r="A484" s="484"/>
      <c r="B484" s="917"/>
      <c r="C484" s="926"/>
      <c r="D484" s="922"/>
      <c r="E484" s="922"/>
      <c r="F484" s="924"/>
      <c r="G484" s="92"/>
      <c r="H484" s="90"/>
      <c r="I484" s="922"/>
      <c r="J484" s="915"/>
      <c r="K484" s="915"/>
      <c r="L484" s="915"/>
      <c r="M484" s="915"/>
      <c r="N484" s="915"/>
      <c r="O484" s="915"/>
      <c r="P484" s="915"/>
      <c r="Q484" s="484"/>
      <c r="U484"/>
      <c r="V484"/>
      <c r="W484"/>
      <c r="X484"/>
      <c r="Y484"/>
      <c r="Z484"/>
      <c r="AA484"/>
      <c r="AB484"/>
      <c r="AC484"/>
    </row>
    <row r="485" spans="1:29" s="95" customFormat="1" ht="15.75" hidden="1" customHeight="1" outlineLevel="1">
      <c r="A485" s="484"/>
      <c r="B485" s="916">
        <v>158</v>
      </c>
      <c r="C485" s="925"/>
      <c r="D485" s="921"/>
      <c r="E485" s="921" t="s">
        <v>19</v>
      </c>
      <c r="F485" s="923" t="str">
        <f>VLOOKUP(E485,$S$14:$T$18,2,0)</f>
        <v>-</v>
      </c>
      <c r="G485" s="84"/>
      <c r="H485" s="82"/>
      <c r="I485" s="921"/>
      <c r="J485" s="913">
        <f t="shared" ref="J485" si="157">SUM(K485:O487)</f>
        <v>0</v>
      </c>
      <c r="K485" s="913"/>
      <c r="L485" s="913"/>
      <c r="M485" s="913"/>
      <c r="N485" s="913"/>
      <c r="O485" s="913"/>
      <c r="P485" s="913"/>
      <c r="Q485" s="484"/>
      <c r="U485"/>
      <c r="V485"/>
      <c r="W485"/>
      <c r="X485"/>
      <c r="Y485"/>
      <c r="Z485"/>
      <c r="AA485"/>
      <c r="AB485"/>
      <c r="AC485"/>
    </row>
    <row r="486" spans="1:29" s="95" customFormat="1" ht="15.75" hidden="1" customHeight="1" outlineLevel="1">
      <c r="A486" s="484"/>
      <c r="B486" s="916"/>
      <c r="C486" s="925"/>
      <c r="D486" s="921"/>
      <c r="E486" s="921"/>
      <c r="F486" s="923"/>
      <c r="G486" s="87"/>
      <c r="H486" s="82"/>
      <c r="I486" s="921"/>
      <c r="J486" s="914"/>
      <c r="K486" s="914"/>
      <c r="L486" s="914"/>
      <c r="M486" s="914"/>
      <c r="N486" s="914"/>
      <c r="O486" s="914"/>
      <c r="P486" s="914"/>
      <c r="Q486" s="484"/>
      <c r="U486"/>
      <c r="V486"/>
      <c r="W486"/>
      <c r="X486"/>
      <c r="Y486"/>
      <c r="Z486"/>
      <c r="AA486"/>
      <c r="AB486"/>
      <c r="AC486"/>
    </row>
    <row r="487" spans="1:29" s="95" customFormat="1" ht="15.75" hidden="1" customHeight="1" outlineLevel="1">
      <c r="A487" s="484"/>
      <c r="B487" s="917"/>
      <c r="C487" s="926"/>
      <c r="D487" s="922"/>
      <c r="E487" s="922"/>
      <c r="F487" s="924"/>
      <c r="G487" s="92"/>
      <c r="H487" s="90"/>
      <c r="I487" s="922"/>
      <c r="J487" s="915"/>
      <c r="K487" s="915"/>
      <c r="L487" s="915"/>
      <c r="M487" s="915"/>
      <c r="N487" s="915"/>
      <c r="O487" s="915"/>
      <c r="P487" s="915"/>
      <c r="Q487" s="484"/>
      <c r="U487"/>
      <c r="V487"/>
      <c r="W487"/>
      <c r="X487"/>
      <c r="Y487"/>
      <c r="Z487"/>
      <c r="AA487"/>
      <c r="AB487"/>
      <c r="AC487"/>
    </row>
    <row r="488" spans="1:29" s="95" customFormat="1" ht="15.75" hidden="1" customHeight="1" outlineLevel="1">
      <c r="A488" s="484"/>
      <c r="B488" s="916">
        <v>159</v>
      </c>
      <c r="C488" s="925"/>
      <c r="D488" s="921"/>
      <c r="E488" s="921" t="s">
        <v>19</v>
      </c>
      <c r="F488" s="923" t="str">
        <f>VLOOKUP(E488,$S$14:$T$18,2,0)</f>
        <v>-</v>
      </c>
      <c r="G488" s="84"/>
      <c r="H488" s="82"/>
      <c r="I488" s="921"/>
      <c r="J488" s="913">
        <f t="shared" ref="J488" si="158">SUM(K488:O490)</f>
        <v>0</v>
      </c>
      <c r="K488" s="913"/>
      <c r="L488" s="913"/>
      <c r="M488" s="913"/>
      <c r="N488" s="913"/>
      <c r="O488" s="913"/>
      <c r="P488" s="913"/>
      <c r="Q488" s="484"/>
      <c r="U488"/>
      <c r="V488"/>
      <c r="W488"/>
      <c r="X488"/>
      <c r="Y488"/>
      <c r="Z488"/>
      <c r="AA488"/>
      <c r="AB488"/>
      <c r="AC488"/>
    </row>
    <row r="489" spans="1:29" s="95" customFormat="1" ht="15.75" hidden="1" customHeight="1" outlineLevel="1">
      <c r="A489" s="484"/>
      <c r="B489" s="916"/>
      <c r="C489" s="925"/>
      <c r="D489" s="921"/>
      <c r="E489" s="921"/>
      <c r="F489" s="923"/>
      <c r="G489" s="87"/>
      <c r="H489" s="82"/>
      <c r="I489" s="921"/>
      <c r="J489" s="914"/>
      <c r="K489" s="914"/>
      <c r="L489" s="914"/>
      <c r="M489" s="914"/>
      <c r="N489" s="914"/>
      <c r="O489" s="914"/>
      <c r="P489" s="914"/>
      <c r="Q489" s="484"/>
      <c r="U489"/>
      <c r="V489"/>
      <c r="W489"/>
      <c r="X489"/>
      <c r="Y489"/>
      <c r="Z489"/>
      <c r="AA489"/>
      <c r="AB489"/>
      <c r="AC489"/>
    </row>
    <row r="490" spans="1:29" s="95" customFormat="1" ht="15.75" hidden="1" customHeight="1" outlineLevel="1">
      <c r="A490" s="484"/>
      <c r="B490" s="917"/>
      <c r="C490" s="926"/>
      <c r="D490" s="922"/>
      <c r="E490" s="922"/>
      <c r="F490" s="924"/>
      <c r="G490" s="92"/>
      <c r="H490" s="90"/>
      <c r="I490" s="922"/>
      <c r="J490" s="915"/>
      <c r="K490" s="915"/>
      <c r="L490" s="915"/>
      <c r="M490" s="915"/>
      <c r="N490" s="915"/>
      <c r="O490" s="915"/>
      <c r="P490" s="915"/>
      <c r="Q490" s="484"/>
      <c r="U490"/>
      <c r="V490"/>
      <c r="W490"/>
      <c r="X490"/>
      <c r="Y490"/>
      <c r="Z490"/>
      <c r="AA490"/>
      <c r="AB490"/>
      <c r="AC490"/>
    </row>
    <row r="491" spans="1:29" s="95" customFormat="1" ht="15.75" hidden="1" customHeight="1" outlineLevel="1">
      <c r="A491" s="484"/>
      <c r="B491" s="916">
        <v>160</v>
      </c>
      <c r="C491" s="925"/>
      <c r="D491" s="921"/>
      <c r="E491" s="921" t="s">
        <v>19</v>
      </c>
      <c r="F491" s="923" t="str">
        <f>VLOOKUP(E491,$S$14:$T$18,2,0)</f>
        <v>-</v>
      </c>
      <c r="G491" s="84"/>
      <c r="H491" s="82"/>
      <c r="I491" s="921"/>
      <c r="J491" s="913">
        <f t="shared" ref="J491" si="159">SUM(K491:O493)</f>
        <v>0</v>
      </c>
      <c r="K491" s="913"/>
      <c r="L491" s="913"/>
      <c r="M491" s="913"/>
      <c r="N491" s="913"/>
      <c r="O491" s="913"/>
      <c r="P491" s="913"/>
      <c r="Q491" s="484"/>
      <c r="U491"/>
      <c r="V491"/>
      <c r="W491"/>
      <c r="X491"/>
      <c r="Y491"/>
      <c r="Z491"/>
      <c r="AA491"/>
      <c r="AB491"/>
      <c r="AC491"/>
    </row>
    <row r="492" spans="1:29" s="95" customFormat="1" ht="15.75" hidden="1" customHeight="1" outlineLevel="1">
      <c r="A492" s="484"/>
      <c r="B492" s="916"/>
      <c r="C492" s="925"/>
      <c r="D492" s="921"/>
      <c r="E492" s="921"/>
      <c r="F492" s="923"/>
      <c r="G492" s="87"/>
      <c r="H492" s="82"/>
      <c r="I492" s="921"/>
      <c r="J492" s="914"/>
      <c r="K492" s="914"/>
      <c r="L492" s="914"/>
      <c r="M492" s="914"/>
      <c r="N492" s="914"/>
      <c r="O492" s="914"/>
      <c r="P492" s="914"/>
      <c r="Q492" s="484"/>
      <c r="U492"/>
      <c r="V492"/>
      <c r="W492"/>
      <c r="X492"/>
      <c r="Y492"/>
      <c r="Z492"/>
      <c r="AA492"/>
      <c r="AB492"/>
      <c r="AC492"/>
    </row>
    <row r="493" spans="1:29" s="95" customFormat="1" ht="15.75" hidden="1" customHeight="1" outlineLevel="1">
      <c r="A493" s="484"/>
      <c r="B493" s="917"/>
      <c r="C493" s="926"/>
      <c r="D493" s="922"/>
      <c r="E493" s="922"/>
      <c r="F493" s="924"/>
      <c r="G493" s="92"/>
      <c r="H493" s="90"/>
      <c r="I493" s="922"/>
      <c r="J493" s="915"/>
      <c r="K493" s="915"/>
      <c r="L493" s="915"/>
      <c r="M493" s="915"/>
      <c r="N493" s="915"/>
      <c r="O493" s="915"/>
      <c r="P493" s="915"/>
      <c r="Q493" s="484"/>
      <c r="U493"/>
      <c r="V493"/>
      <c r="W493"/>
      <c r="X493"/>
      <c r="Y493"/>
      <c r="Z493"/>
      <c r="AA493"/>
      <c r="AB493"/>
      <c r="AC493"/>
    </row>
    <row r="494" spans="1:29" s="95" customFormat="1" ht="15.75" hidden="1" customHeight="1" outlineLevel="1">
      <c r="A494" s="484"/>
      <c r="B494" s="916">
        <v>161</v>
      </c>
      <c r="C494" s="925"/>
      <c r="D494" s="921"/>
      <c r="E494" s="921" t="s">
        <v>19</v>
      </c>
      <c r="F494" s="923" t="str">
        <f>VLOOKUP(E494,$S$14:$T$18,2,0)</f>
        <v>-</v>
      </c>
      <c r="G494" s="84"/>
      <c r="H494" s="82"/>
      <c r="I494" s="921"/>
      <c r="J494" s="913">
        <f t="shared" ref="J494" si="160">SUM(K494:O496)</f>
        <v>0</v>
      </c>
      <c r="K494" s="913"/>
      <c r="L494" s="913"/>
      <c r="M494" s="913"/>
      <c r="N494" s="913"/>
      <c r="O494" s="913"/>
      <c r="P494" s="913"/>
      <c r="Q494" s="484"/>
      <c r="U494"/>
      <c r="V494"/>
      <c r="W494"/>
      <c r="X494"/>
      <c r="Y494"/>
      <c r="Z494"/>
      <c r="AA494"/>
      <c r="AB494"/>
      <c r="AC494"/>
    </row>
    <row r="495" spans="1:29" s="95" customFormat="1" ht="15.75" hidden="1" customHeight="1" outlineLevel="1">
      <c r="A495" s="484"/>
      <c r="B495" s="916"/>
      <c r="C495" s="925"/>
      <c r="D495" s="921"/>
      <c r="E495" s="921"/>
      <c r="F495" s="923"/>
      <c r="G495" s="87"/>
      <c r="H495" s="82"/>
      <c r="I495" s="921"/>
      <c r="J495" s="914"/>
      <c r="K495" s="914"/>
      <c r="L495" s="914"/>
      <c r="M495" s="914"/>
      <c r="N495" s="914"/>
      <c r="O495" s="914"/>
      <c r="P495" s="914"/>
      <c r="Q495" s="484"/>
      <c r="U495"/>
      <c r="V495"/>
      <c r="W495"/>
      <c r="X495"/>
      <c r="Y495"/>
      <c r="Z495"/>
      <c r="AA495"/>
      <c r="AB495"/>
      <c r="AC495"/>
    </row>
    <row r="496" spans="1:29" s="95" customFormat="1" ht="15.75" hidden="1" customHeight="1" outlineLevel="1">
      <c r="A496" s="484"/>
      <c r="B496" s="917"/>
      <c r="C496" s="926"/>
      <c r="D496" s="922"/>
      <c r="E496" s="922"/>
      <c r="F496" s="924"/>
      <c r="G496" s="92"/>
      <c r="H496" s="90"/>
      <c r="I496" s="922"/>
      <c r="J496" s="915"/>
      <c r="K496" s="915"/>
      <c r="L496" s="915"/>
      <c r="M496" s="915"/>
      <c r="N496" s="915"/>
      <c r="O496" s="915"/>
      <c r="P496" s="915"/>
      <c r="Q496" s="484"/>
      <c r="U496"/>
      <c r="V496"/>
      <c r="W496"/>
      <c r="X496"/>
      <c r="Y496"/>
      <c r="Z496"/>
      <c r="AA496"/>
      <c r="AB496"/>
      <c r="AC496"/>
    </row>
    <row r="497" spans="1:29" s="95" customFormat="1" ht="15.75" hidden="1" customHeight="1" outlineLevel="1">
      <c r="A497" s="484"/>
      <c r="B497" s="916">
        <v>162</v>
      </c>
      <c r="C497" s="925"/>
      <c r="D497" s="921"/>
      <c r="E497" s="921" t="s">
        <v>19</v>
      </c>
      <c r="F497" s="923" t="str">
        <f>VLOOKUP(E497,$S$14:$T$18,2,0)</f>
        <v>-</v>
      </c>
      <c r="G497" s="84"/>
      <c r="H497" s="82"/>
      <c r="I497" s="921"/>
      <c r="J497" s="913">
        <f t="shared" ref="J497" si="161">SUM(K497:O499)</f>
        <v>0</v>
      </c>
      <c r="K497" s="913"/>
      <c r="L497" s="913"/>
      <c r="M497" s="913"/>
      <c r="N497" s="913"/>
      <c r="O497" s="913"/>
      <c r="P497" s="913"/>
      <c r="Q497" s="484"/>
      <c r="U497"/>
      <c r="V497"/>
      <c r="W497"/>
      <c r="X497"/>
      <c r="Y497"/>
      <c r="Z497"/>
      <c r="AA497"/>
      <c r="AB497"/>
      <c r="AC497"/>
    </row>
    <row r="498" spans="1:29" s="95" customFormat="1" ht="15.75" hidden="1" customHeight="1" outlineLevel="1">
      <c r="A498" s="484"/>
      <c r="B498" s="916"/>
      <c r="C498" s="925"/>
      <c r="D498" s="921"/>
      <c r="E498" s="921"/>
      <c r="F498" s="923"/>
      <c r="G498" s="87"/>
      <c r="H498" s="82"/>
      <c r="I498" s="921"/>
      <c r="J498" s="914"/>
      <c r="K498" s="914"/>
      <c r="L498" s="914"/>
      <c r="M498" s="914"/>
      <c r="N498" s="914"/>
      <c r="O498" s="914"/>
      <c r="P498" s="914"/>
      <c r="Q498" s="484"/>
      <c r="U498"/>
      <c r="V498"/>
      <c r="W498"/>
      <c r="X498"/>
      <c r="Y498"/>
      <c r="Z498"/>
      <c r="AA498"/>
      <c r="AB498"/>
      <c r="AC498"/>
    </row>
    <row r="499" spans="1:29" s="95" customFormat="1" ht="15.75" hidden="1" customHeight="1" outlineLevel="1">
      <c r="A499" s="484"/>
      <c r="B499" s="917"/>
      <c r="C499" s="926"/>
      <c r="D499" s="922"/>
      <c r="E499" s="922"/>
      <c r="F499" s="924"/>
      <c r="G499" s="92"/>
      <c r="H499" s="90"/>
      <c r="I499" s="922"/>
      <c r="J499" s="915"/>
      <c r="K499" s="915"/>
      <c r="L499" s="915"/>
      <c r="M499" s="915"/>
      <c r="N499" s="915"/>
      <c r="O499" s="915"/>
      <c r="P499" s="915"/>
      <c r="Q499" s="484"/>
      <c r="U499"/>
      <c r="V499"/>
      <c r="W499"/>
      <c r="X499"/>
      <c r="Y499"/>
      <c r="Z499"/>
      <c r="AA499"/>
      <c r="AB499"/>
      <c r="AC499"/>
    </row>
    <row r="500" spans="1:29" s="95" customFormat="1" ht="15.75" hidden="1" customHeight="1" outlineLevel="1">
      <c r="A500" s="484"/>
      <c r="B500" s="916">
        <v>163</v>
      </c>
      <c r="C500" s="925"/>
      <c r="D500" s="921"/>
      <c r="E500" s="921" t="s">
        <v>19</v>
      </c>
      <c r="F500" s="923" t="str">
        <f>VLOOKUP(E500,$S$14:$T$18,2,0)</f>
        <v>-</v>
      </c>
      <c r="G500" s="84"/>
      <c r="H500" s="82"/>
      <c r="I500" s="921"/>
      <c r="J500" s="913">
        <f t="shared" ref="J500" si="162">SUM(K500:O502)</f>
        <v>0</v>
      </c>
      <c r="K500" s="913"/>
      <c r="L500" s="913"/>
      <c r="M500" s="913"/>
      <c r="N500" s="913"/>
      <c r="O500" s="913"/>
      <c r="P500" s="913"/>
      <c r="Q500" s="484"/>
      <c r="U500"/>
      <c r="V500"/>
      <c r="W500"/>
      <c r="X500"/>
      <c r="Y500"/>
      <c r="Z500"/>
      <c r="AA500"/>
      <c r="AB500"/>
      <c r="AC500"/>
    </row>
    <row r="501" spans="1:29" s="95" customFormat="1" ht="15.75" hidden="1" customHeight="1" outlineLevel="1">
      <c r="A501" s="484"/>
      <c r="B501" s="916"/>
      <c r="C501" s="925"/>
      <c r="D501" s="921"/>
      <c r="E501" s="921"/>
      <c r="F501" s="923"/>
      <c r="G501" s="87"/>
      <c r="H501" s="82"/>
      <c r="I501" s="921"/>
      <c r="J501" s="914"/>
      <c r="K501" s="914"/>
      <c r="L501" s="914"/>
      <c r="M501" s="914"/>
      <c r="N501" s="914"/>
      <c r="O501" s="914"/>
      <c r="P501" s="914"/>
      <c r="Q501" s="484"/>
      <c r="U501"/>
      <c r="V501"/>
      <c r="W501"/>
      <c r="X501"/>
      <c r="Y501"/>
      <c r="Z501"/>
      <c r="AA501"/>
      <c r="AB501"/>
      <c r="AC501"/>
    </row>
    <row r="502" spans="1:29" s="95" customFormat="1" ht="15.75" hidden="1" customHeight="1" outlineLevel="1">
      <c r="A502" s="484"/>
      <c r="B502" s="917"/>
      <c r="C502" s="926"/>
      <c r="D502" s="922"/>
      <c r="E502" s="922"/>
      <c r="F502" s="924"/>
      <c r="G502" s="92"/>
      <c r="H502" s="90"/>
      <c r="I502" s="922"/>
      <c r="J502" s="915"/>
      <c r="K502" s="915"/>
      <c r="L502" s="915"/>
      <c r="M502" s="915"/>
      <c r="N502" s="915"/>
      <c r="O502" s="915"/>
      <c r="P502" s="915"/>
      <c r="Q502" s="484"/>
      <c r="U502"/>
      <c r="V502"/>
      <c r="W502"/>
      <c r="X502"/>
      <c r="Y502"/>
      <c r="Z502"/>
      <c r="AA502"/>
      <c r="AB502"/>
      <c r="AC502"/>
    </row>
    <row r="503" spans="1:29" s="95" customFormat="1" ht="15.75" hidden="1" customHeight="1" outlineLevel="1">
      <c r="A503" s="484"/>
      <c r="B503" s="916">
        <v>164</v>
      </c>
      <c r="C503" s="925"/>
      <c r="D503" s="921"/>
      <c r="E503" s="921" t="s">
        <v>19</v>
      </c>
      <c r="F503" s="923" t="str">
        <f>VLOOKUP(E503,$S$14:$T$18,2,0)</f>
        <v>-</v>
      </c>
      <c r="G503" s="84"/>
      <c r="H503" s="82"/>
      <c r="I503" s="921"/>
      <c r="J503" s="913">
        <f t="shared" ref="J503" si="163">SUM(K503:O505)</f>
        <v>0</v>
      </c>
      <c r="K503" s="913"/>
      <c r="L503" s="913"/>
      <c r="M503" s="913"/>
      <c r="N503" s="913"/>
      <c r="O503" s="913"/>
      <c r="P503" s="913"/>
      <c r="Q503" s="484"/>
      <c r="U503"/>
      <c r="V503"/>
      <c r="W503"/>
      <c r="X503"/>
      <c r="Y503"/>
      <c r="Z503"/>
      <c r="AA503"/>
      <c r="AB503"/>
      <c r="AC503"/>
    </row>
    <row r="504" spans="1:29" s="95" customFormat="1" ht="15.75" hidden="1" customHeight="1" outlineLevel="1">
      <c r="A504" s="484"/>
      <c r="B504" s="916"/>
      <c r="C504" s="925"/>
      <c r="D504" s="921"/>
      <c r="E504" s="921"/>
      <c r="F504" s="923"/>
      <c r="G504" s="87"/>
      <c r="H504" s="82"/>
      <c r="I504" s="921"/>
      <c r="J504" s="914"/>
      <c r="K504" s="914"/>
      <c r="L504" s="914"/>
      <c r="M504" s="914"/>
      <c r="N504" s="914"/>
      <c r="O504" s="914"/>
      <c r="P504" s="914"/>
      <c r="Q504" s="484"/>
      <c r="U504"/>
      <c r="V504"/>
      <c r="W504"/>
      <c r="X504"/>
      <c r="Y504"/>
      <c r="Z504"/>
      <c r="AA504"/>
      <c r="AB504"/>
      <c r="AC504"/>
    </row>
    <row r="505" spans="1:29" s="95" customFormat="1" ht="15.75" hidden="1" customHeight="1" outlineLevel="1">
      <c r="A505" s="484"/>
      <c r="B505" s="917"/>
      <c r="C505" s="926"/>
      <c r="D505" s="922"/>
      <c r="E505" s="922"/>
      <c r="F505" s="924"/>
      <c r="G505" s="92"/>
      <c r="H505" s="90"/>
      <c r="I505" s="922"/>
      <c r="J505" s="915"/>
      <c r="K505" s="915"/>
      <c r="L505" s="915"/>
      <c r="M505" s="915"/>
      <c r="N505" s="915"/>
      <c r="O505" s="915"/>
      <c r="P505" s="915"/>
      <c r="Q505" s="484"/>
      <c r="U505"/>
      <c r="V505"/>
      <c r="W505"/>
      <c r="X505"/>
      <c r="Y505"/>
      <c r="Z505"/>
      <c r="AA505"/>
      <c r="AB505"/>
      <c r="AC505"/>
    </row>
    <row r="506" spans="1:29" s="95" customFormat="1" ht="15.75" hidden="1" customHeight="1" outlineLevel="1">
      <c r="A506" s="484"/>
      <c r="B506" s="916">
        <v>165</v>
      </c>
      <c r="C506" s="925"/>
      <c r="D506" s="921"/>
      <c r="E506" s="921" t="s">
        <v>19</v>
      </c>
      <c r="F506" s="923" t="str">
        <f>VLOOKUP(E506,$S$14:$T$18,2,0)</f>
        <v>-</v>
      </c>
      <c r="G506" s="84"/>
      <c r="H506" s="82"/>
      <c r="I506" s="921"/>
      <c r="J506" s="913">
        <f t="shared" ref="J506" si="164">SUM(K506:O508)</f>
        <v>0</v>
      </c>
      <c r="K506" s="913"/>
      <c r="L506" s="913"/>
      <c r="M506" s="913"/>
      <c r="N506" s="913"/>
      <c r="O506" s="913"/>
      <c r="P506" s="913"/>
      <c r="Q506" s="484"/>
      <c r="U506"/>
      <c r="V506"/>
      <c r="W506"/>
      <c r="X506"/>
      <c r="Y506"/>
      <c r="Z506"/>
      <c r="AA506"/>
      <c r="AB506"/>
      <c r="AC506"/>
    </row>
    <row r="507" spans="1:29" s="95" customFormat="1" ht="15.75" hidden="1" customHeight="1" outlineLevel="1">
      <c r="A507" s="484"/>
      <c r="B507" s="916"/>
      <c r="C507" s="925"/>
      <c r="D507" s="921"/>
      <c r="E507" s="921"/>
      <c r="F507" s="923"/>
      <c r="G507" s="87"/>
      <c r="H507" s="82"/>
      <c r="I507" s="921"/>
      <c r="J507" s="914"/>
      <c r="K507" s="914"/>
      <c r="L507" s="914"/>
      <c r="M507" s="914"/>
      <c r="N507" s="914"/>
      <c r="O507" s="914"/>
      <c r="P507" s="914"/>
      <c r="Q507" s="484"/>
      <c r="U507"/>
      <c r="V507"/>
      <c r="W507"/>
      <c r="X507"/>
      <c r="Y507"/>
      <c r="Z507"/>
      <c r="AA507"/>
      <c r="AB507"/>
      <c r="AC507"/>
    </row>
    <row r="508" spans="1:29" s="95" customFormat="1" ht="15.75" hidden="1" customHeight="1" outlineLevel="1">
      <c r="A508" s="484"/>
      <c r="B508" s="917"/>
      <c r="C508" s="926"/>
      <c r="D508" s="922"/>
      <c r="E508" s="922"/>
      <c r="F508" s="924"/>
      <c r="G508" s="92"/>
      <c r="H508" s="90"/>
      <c r="I508" s="922"/>
      <c r="J508" s="915"/>
      <c r="K508" s="915"/>
      <c r="L508" s="915"/>
      <c r="M508" s="915"/>
      <c r="N508" s="915"/>
      <c r="O508" s="915"/>
      <c r="P508" s="915"/>
      <c r="Q508" s="484"/>
      <c r="U508"/>
      <c r="V508"/>
      <c r="W508"/>
      <c r="X508"/>
      <c r="Y508"/>
      <c r="Z508"/>
      <c r="AA508"/>
      <c r="AB508"/>
      <c r="AC508"/>
    </row>
    <row r="509" spans="1:29" s="95" customFormat="1" ht="15.75" hidden="1" customHeight="1" outlineLevel="1">
      <c r="A509" s="484"/>
      <c r="B509" s="916">
        <v>166</v>
      </c>
      <c r="C509" s="925"/>
      <c r="D509" s="921"/>
      <c r="E509" s="921" t="s">
        <v>19</v>
      </c>
      <c r="F509" s="923" t="str">
        <f>VLOOKUP(E509,$S$14:$T$18,2,0)</f>
        <v>-</v>
      </c>
      <c r="G509" s="84"/>
      <c r="H509" s="82"/>
      <c r="I509" s="921"/>
      <c r="J509" s="913">
        <f t="shared" ref="J509" si="165">SUM(K509:O511)</f>
        <v>0</v>
      </c>
      <c r="K509" s="913"/>
      <c r="L509" s="913"/>
      <c r="M509" s="913"/>
      <c r="N509" s="913"/>
      <c r="O509" s="913"/>
      <c r="P509" s="913"/>
      <c r="Q509" s="484"/>
      <c r="U509"/>
      <c r="V509"/>
      <c r="W509"/>
      <c r="X509"/>
      <c r="Y509"/>
      <c r="Z509"/>
      <c r="AA509"/>
      <c r="AB509"/>
      <c r="AC509"/>
    </row>
    <row r="510" spans="1:29" s="95" customFormat="1" ht="15.75" hidden="1" customHeight="1" outlineLevel="1">
      <c r="A510" s="484"/>
      <c r="B510" s="916"/>
      <c r="C510" s="925"/>
      <c r="D510" s="921"/>
      <c r="E510" s="921"/>
      <c r="F510" s="923"/>
      <c r="G510" s="87"/>
      <c r="H510" s="82"/>
      <c r="I510" s="921"/>
      <c r="J510" s="914"/>
      <c r="K510" s="914"/>
      <c r="L510" s="914"/>
      <c r="M510" s="914"/>
      <c r="N510" s="914"/>
      <c r="O510" s="914"/>
      <c r="P510" s="914"/>
      <c r="Q510" s="484"/>
      <c r="U510"/>
      <c r="V510"/>
      <c r="W510"/>
      <c r="X510"/>
      <c r="Y510"/>
      <c r="Z510"/>
      <c r="AA510"/>
      <c r="AB510"/>
      <c r="AC510"/>
    </row>
    <row r="511" spans="1:29" s="95" customFormat="1" ht="15.75" hidden="1" customHeight="1" outlineLevel="1">
      <c r="A511" s="484"/>
      <c r="B511" s="917"/>
      <c r="C511" s="926"/>
      <c r="D511" s="922"/>
      <c r="E511" s="922"/>
      <c r="F511" s="924"/>
      <c r="G511" s="92"/>
      <c r="H511" s="90"/>
      <c r="I511" s="922"/>
      <c r="J511" s="915"/>
      <c r="K511" s="915"/>
      <c r="L511" s="915"/>
      <c r="M511" s="915"/>
      <c r="N511" s="915"/>
      <c r="O511" s="915"/>
      <c r="P511" s="915"/>
      <c r="Q511" s="484"/>
      <c r="U511"/>
      <c r="V511"/>
      <c r="W511"/>
      <c r="X511"/>
      <c r="Y511"/>
      <c r="Z511"/>
      <c r="AA511"/>
      <c r="AB511"/>
      <c r="AC511"/>
    </row>
    <row r="512" spans="1:29" s="95" customFormat="1" ht="15.75" hidden="1" customHeight="1" outlineLevel="1">
      <c r="A512" s="484"/>
      <c r="B512" s="916">
        <v>167</v>
      </c>
      <c r="C512" s="925"/>
      <c r="D512" s="921"/>
      <c r="E512" s="921" t="s">
        <v>19</v>
      </c>
      <c r="F512" s="923" t="str">
        <f>VLOOKUP(E512,$S$14:$T$18,2,0)</f>
        <v>-</v>
      </c>
      <c r="G512" s="84"/>
      <c r="H512" s="82"/>
      <c r="I512" s="921"/>
      <c r="J512" s="913">
        <f t="shared" ref="J512" si="166">SUM(K512:O514)</f>
        <v>0</v>
      </c>
      <c r="K512" s="913"/>
      <c r="L512" s="913"/>
      <c r="M512" s="913"/>
      <c r="N512" s="913"/>
      <c r="O512" s="913"/>
      <c r="P512" s="913"/>
      <c r="Q512" s="484"/>
      <c r="U512"/>
      <c r="V512"/>
      <c r="W512"/>
      <c r="X512"/>
      <c r="Y512"/>
      <c r="Z512"/>
      <c r="AA512"/>
      <c r="AB512"/>
      <c r="AC512"/>
    </row>
    <row r="513" spans="1:29" s="95" customFormat="1" ht="15.75" hidden="1" customHeight="1" outlineLevel="1">
      <c r="A513" s="484"/>
      <c r="B513" s="916"/>
      <c r="C513" s="925"/>
      <c r="D513" s="921"/>
      <c r="E513" s="921"/>
      <c r="F513" s="923"/>
      <c r="G513" s="87"/>
      <c r="H513" s="82"/>
      <c r="I513" s="921"/>
      <c r="J513" s="914"/>
      <c r="K513" s="914"/>
      <c r="L513" s="914"/>
      <c r="M513" s="914"/>
      <c r="N513" s="914"/>
      <c r="O513" s="914"/>
      <c r="P513" s="914"/>
      <c r="Q513" s="484"/>
      <c r="U513"/>
      <c r="V513"/>
      <c r="W513"/>
      <c r="X513"/>
      <c r="Y513"/>
      <c r="Z513"/>
      <c r="AA513"/>
      <c r="AB513"/>
      <c r="AC513"/>
    </row>
    <row r="514" spans="1:29" s="95" customFormat="1" ht="15.75" hidden="1" customHeight="1" outlineLevel="1">
      <c r="A514" s="484"/>
      <c r="B514" s="917"/>
      <c r="C514" s="926"/>
      <c r="D514" s="922"/>
      <c r="E514" s="922"/>
      <c r="F514" s="924"/>
      <c r="G514" s="92"/>
      <c r="H514" s="90"/>
      <c r="I514" s="922"/>
      <c r="J514" s="915"/>
      <c r="K514" s="915"/>
      <c r="L514" s="915"/>
      <c r="M514" s="915"/>
      <c r="N514" s="915"/>
      <c r="O514" s="915"/>
      <c r="P514" s="915"/>
      <c r="Q514" s="484"/>
      <c r="U514"/>
      <c r="V514"/>
      <c r="W514"/>
      <c r="X514"/>
      <c r="Y514"/>
      <c r="Z514"/>
      <c r="AA514"/>
      <c r="AB514"/>
      <c r="AC514"/>
    </row>
    <row r="515" spans="1:29" s="95" customFormat="1" ht="15.75" hidden="1" customHeight="1" outlineLevel="1">
      <c r="A515" s="484"/>
      <c r="B515" s="916">
        <v>168</v>
      </c>
      <c r="C515" s="925"/>
      <c r="D515" s="921"/>
      <c r="E515" s="921" t="s">
        <v>19</v>
      </c>
      <c r="F515" s="923" t="str">
        <f>VLOOKUP(E515,$S$14:$T$18,2,0)</f>
        <v>-</v>
      </c>
      <c r="G515" s="84"/>
      <c r="H515" s="82"/>
      <c r="I515" s="921"/>
      <c r="J515" s="913">
        <f t="shared" ref="J515" si="167">SUM(K515:O517)</f>
        <v>0</v>
      </c>
      <c r="K515" s="913"/>
      <c r="L515" s="913"/>
      <c r="M515" s="913"/>
      <c r="N515" s="913"/>
      <c r="O515" s="913"/>
      <c r="P515" s="913"/>
      <c r="Q515" s="484"/>
      <c r="U515"/>
      <c r="V515"/>
      <c r="W515"/>
      <c r="X515"/>
      <c r="Y515"/>
      <c r="Z515"/>
      <c r="AA515"/>
      <c r="AB515"/>
      <c r="AC515"/>
    </row>
    <row r="516" spans="1:29" s="95" customFormat="1" ht="15.75" hidden="1" customHeight="1" outlineLevel="1">
      <c r="A516" s="484"/>
      <c r="B516" s="916"/>
      <c r="C516" s="925"/>
      <c r="D516" s="921"/>
      <c r="E516" s="921"/>
      <c r="F516" s="923"/>
      <c r="G516" s="87"/>
      <c r="H516" s="82"/>
      <c r="I516" s="921"/>
      <c r="J516" s="914"/>
      <c r="K516" s="914"/>
      <c r="L516" s="914"/>
      <c r="M516" s="914"/>
      <c r="N516" s="914"/>
      <c r="O516" s="914"/>
      <c r="P516" s="914"/>
      <c r="Q516" s="484"/>
      <c r="U516"/>
      <c r="V516"/>
      <c r="W516"/>
      <c r="X516"/>
      <c r="Y516"/>
      <c r="Z516"/>
      <c r="AA516"/>
      <c r="AB516"/>
      <c r="AC516"/>
    </row>
    <row r="517" spans="1:29" s="95" customFormat="1" ht="15.75" hidden="1" customHeight="1" outlineLevel="1">
      <c r="A517" s="484"/>
      <c r="B517" s="917"/>
      <c r="C517" s="926"/>
      <c r="D517" s="922"/>
      <c r="E517" s="922"/>
      <c r="F517" s="924"/>
      <c r="G517" s="92"/>
      <c r="H517" s="90"/>
      <c r="I517" s="922"/>
      <c r="J517" s="915"/>
      <c r="K517" s="915"/>
      <c r="L517" s="915"/>
      <c r="M517" s="915"/>
      <c r="N517" s="915"/>
      <c r="O517" s="915"/>
      <c r="P517" s="915"/>
      <c r="Q517" s="484"/>
      <c r="U517"/>
      <c r="V517"/>
      <c r="W517"/>
      <c r="X517"/>
      <c r="Y517"/>
      <c r="Z517"/>
      <c r="AA517"/>
      <c r="AB517"/>
      <c r="AC517"/>
    </row>
    <row r="518" spans="1:29" s="95" customFormat="1" ht="15.75" hidden="1" customHeight="1" outlineLevel="1">
      <c r="A518" s="484"/>
      <c r="B518" s="916">
        <v>169</v>
      </c>
      <c r="C518" s="925"/>
      <c r="D518" s="921"/>
      <c r="E518" s="921" t="s">
        <v>19</v>
      </c>
      <c r="F518" s="923" t="str">
        <f>VLOOKUP(E518,$S$14:$T$18,2,0)</f>
        <v>-</v>
      </c>
      <c r="G518" s="84"/>
      <c r="H518" s="82"/>
      <c r="I518" s="921"/>
      <c r="J518" s="913">
        <f t="shared" ref="J518" si="168">SUM(K518:O520)</f>
        <v>0</v>
      </c>
      <c r="K518" s="913"/>
      <c r="L518" s="913"/>
      <c r="M518" s="913"/>
      <c r="N518" s="913"/>
      <c r="O518" s="913"/>
      <c r="P518" s="913"/>
      <c r="Q518" s="484"/>
      <c r="U518"/>
      <c r="V518"/>
      <c r="W518"/>
      <c r="X518"/>
      <c r="Y518"/>
      <c r="Z518"/>
      <c r="AA518"/>
      <c r="AB518"/>
      <c r="AC518"/>
    </row>
    <row r="519" spans="1:29" s="95" customFormat="1" ht="15.75" hidden="1" customHeight="1" outlineLevel="1">
      <c r="A519" s="484"/>
      <c r="B519" s="916"/>
      <c r="C519" s="925"/>
      <c r="D519" s="921"/>
      <c r="E519" s="921"/>
      <c r="F519" s="923"/>
      <c r="G519" s="87"/>
      <c r="H519" s="82"/>
      <c r="I519" s="921"/>
      <c r="J519" s="914"/>
      <c r="K519" s="914"/>
      <c r="L519" s="914"/>
      <c r="M519" s="914"/>
      <c r="N519" s="914"/>
      <c r="O519" s="914"/>
      <c r="P519" s="914"/>
      <c r="Q519" s="484"/>
      <c r="U519"/>
      <c r="V519"/>
      <c r="W519"/>
      <c r="X519"/>
      <c r="Y519"/>
      <c r="Z519"/>
      <c r="AA519"/>
      <c r="AB519"/>
      <c r="AC519"/>
    </row>
    <row r="520" spans="1:29" s="95" customFormat="1" ht="15.75" hidden="1" customHeight="1" outlineLevel="1">
      <c r="A520" s="484"/>
      <c r="B520" s="917"/>
      <c r="C520" s="926"/>
      <c r="D520" s="922"/>
      <c r="E520" s="922"/>
      <c r="F520" s="924"/>
      <c r="G520" s="92"/>
      <c r="H520" s="90"/>
      <c r="I520" s="922"/>
      <c r="J520" s="915"/>
      <c r="K520" s="915"/>
      <c r="L520" s="915"/>
      <c r="M520" s="915"/>
      <c r="N520" s="915"/>
      <c r="O520" s="915"/>
      <c r="P520" s="915"/>
      <c r="Q520" s="484"/>
      <c r="U520"/>
      <c r="V520"/>
      <c r="W520"/>
      <c r="X520"/>
      <c r="Y520"/>
      <c r="Z520"/>
      <c r="AA520"/>
      <c r="AB520"/>
      <c r="AC520"/>
    </row>
    <row r="521" spans="1:29" s="95" customFormat="1" ht="15.75" hidden="1" customHeight="1" outlineLevel="1">
      <c r="A521" s="484"/>
      <c r="B521" s="916">
        <v>170</v>
      </c>
      <c r="C521" s="925"/>
      <c r="D521" s="921"/>
      <c r="E521" s="921" t="s">
        <v>19</v>
      </c>
      <c r="F521" s="923" t="str">
        <f>VLOOKUP(E521,$S$14:$T$18,2,0)</f>
        <v>-</v>
      </c>
      <c r="G521" s="84"/>
      <c r="H521" s="82"/>
      <c r="I521" s="921"/>
      <c r="J521" s="913">
        <f t="shared" ref="J521" si="169">SUM(K521:O523)</f>
        <v>0</v>
      </c>
      <c r="K521" s="913"/>
      <c r="L521" s="913"/>
      <c r="M521" s="913"/>
      <c r="N521" s="913"/>
      <c r="O521" s="913"/>
      <c r="P521" s="913"/>
      <c r="Q521" s="484"/>
      <c r="U521"/>
      <c r="V521"/>
      <c r="W521"/>
      <c r="X521"/>
      <c r="Y521"/>
      <c r="Z521"/>
      <c r="AA521"/>
      <c r="AB521"/>
      <c r="AC521"/>
    </row>
    <row r="522" spans="1:29" s="95" customFormat="1" ht="15.75" hidden="1" customHeight="1" outlineLevel="1">
      <c r="A522" s="484"/>
      <c r="B522" s="916"/>
      <c r="C522" s="925"/>
      <c r="D522" s="921"/>
      <c r="E522" s="921"/>
      <c r="F522" s="923"/>
      <c r="G522" s="87"/>
      <c r="H522" s="82"/>
      <c r="I522" s="921"/>
      <c r="J522" s="914"/>
      <c r="K522" s="914"/>
      <c r="L522" s="914"/>
      <c r="M522" s="914"/>
      <c r="N522" s="914"/>
      <c r="O522" s="914"/>
      <c r="P522" s="914"/>
      <c r="Q522" s="484"/>
      <c r="U522"/>
      <c r="V522"/>
      <c r="W522"/>
      <c r="X522"/>
      <c r="Y522"/>
      <c r="Z522"/>
      <c r="AA522"/>
      <c r="AB522"/>
      <c r="AC522"/>
    </row>
    <row r="523" spans="1:29" s="95" customFormat="1" ht="15.75" hidden="1" customHeight="1" outlineLevel="1">
      <c r="A523" s="484"/>
      <c r="B523" s="917"/>
      <c r="C523" s="926"/>
      <c r="D523" s="922"/>
      <c r="E523" s="922"/>
      <c r="F523" s="924"/>
      <c r="G523" s="92"/>
      <c r="H523" s="90"/>
      <c r="I523" s="922"/>
      <c r="J523" s="915"/>
      <c r="K523" s="915"/>
      <c r="L523" s="915"/>
      <c r="M523" s="915"/>
      <c r="N523" s="915"/>
      <c r="O523" s="915"/>
      <c r="P523" s="915"/>
      <c r="Q523" s="484"/>
      <c r="U523"/>
      <c r="V523"/>
      <c r="W523"/>
      <c r="X523"/>
      <c r="Y523"/>
      <c r="Z523"/>
      <c r="AA523"/>
      <c r="AB523"/>
      <c r="AC523"/>
    </row>
    <row r="524" spans="1:29" s="95" customFormat="1" ht="15.75" hidden="1" customHeight="1" outlineLevel="1">
      <c r="A524" s="484"/>
      <c r="B524" s="916">
        <v>171</v>
      </c>
      <c r="C524" s="925"/>
      <c r="D524" s="921"/>
      <c r="E524" s="921" t="s">
        <v>19</v>
      </c>
      <c r="F524" s="923" t="str">
        <f>VLOOKUP(E524,$S$14:$T$18,2,0)</f>
        <v>-</v>
      </c>
      <c r="G524" s="84"/>
      <c r="H524" s="82"/>
      <c r="I524" s="921"/>
      <c r="J524" s="913">
        <f t="shared" ref="J524" si="170">SUM(K524:O526)</f>
        <v>0</v>
      </c>
      <c r="K524" s="913"/>
      <c r="L524" s="913"/>
      <c r="M524" s="913"/>
      <c r="N524" s="913"/>
      <c r="O524" s="913"/>
      <c r="P524" s="913"/>
      <c r="Q524" s="484"/>
      <c r="U524"/>
      <c r="V524"/>
      <c r="W524"/>
      <c r="X524"/>
      <c r="Y524"/>
      <c r="Z524"/>
      <c r="AA524"/>
      <c r="AB524"/>
      <c r="AC524"/>
    </row>
    <row r="525" spans="1:29" s="95" customFormat="1" ht="15.75" hidden="1" customHeight="1" outlineLevel="1">
      <c r="A525" s="484"/>
      <c r="B525" s="916"/>
      <c r="C525" s="925"/>
      <c r="D525" s="921"/>
      <c r="E525" s="921"/>
      <c r="F525" s="923"/>
      <c r="G525" s="87"/>
      <c r="H525" s="82"/>
      <c r="I525" s="921"/>
      <c r="J525" s="914"/>
      <c r="K525" s="914"/>
      <c r="L525" s="914"/>
      <c r="M525" s="914"/>
      <c r="N525" s="914"/>
      <c r="O525" s="914"/>
      <c r="P525" s="914"/>
      <c r="Q525" s="484"/>
      <c r="U525"/>
      <c r="V525"/>
      <c r="W525"/>
      <c r="X525"/>
      <c r="Y525"/>
      <c r="Z525"/>
      <c r="AA525"/>
      <c r="AB525"/>
      <c r="AC525"/>
    </row>
    <row r="526" spans="1:29" s="95" customFormat="1" ht="15.75" hidden="1" customHeight="1" outlineLevel="1">
      <c r="A526" s="484"/>
      <c r="B526" s="917"/>
      <c r="C526" s="926"/>
      <c r="D526" s="922"/>
      <c r="E526" s="922"/>
      <c r="F526" s="924"/>
      <c r="G526" s="92"/>
      <c r="H526" s="90"/>
      <c r="I526" s="922"/>
      <c r="J526" s="915"/>
      <c r="K526" s="915"/>
      <c r="L526" s="915"/>
      <c r="M526" s="915"/>
      <c r="N526" s="915"/>
      <c r="O526" s="915"/>
      <c r="P526" s="915"/>
      <c r="Q526" s="484"/>
      <c r="U526"/>
      <c r="V526"/>
      <c r="W526"/>
      <c r="X526"/>
      <c r="Y526"/>
      <c r="Z526"/>
      <c r="AA526"/>
      <c r="AB526"/>
      <c r="AC526"/>
    </row>
    <row r="527" spans="1:29" s="95" customFormat="1" ht="15.75" hidden="1" customHeight="1" outlineLevel="1">
      <c r="A527" s="484"/>
      <c r="B527" s="916">
        <v>172</v>
      </c>
      <c r="C527" s="925"/>
      <c r="D527" s="921"/>
      <c r="E527" s="921" t="s">
        <v>19</v>
      </c>
      <c r="F527" s="923" t="str">
        <f>VLOOKUP(E527,$S$14:$T$18,2,0)</f>
        <v>-</v>
      </c>
      <c r="G527" s="84"/>
      <c r="H527" s="82"/>
      <c r="I527" s="921"/>
      <c r="J527" s="913">
        <f t="shared" ref="J527" si="171">SUM(K527:O529)</f>
        <v>0</v>
      </c>
      <c r="K527" s="913"/>
      <c r="L527" s="913"/>
      <c r="M527" s="913"/>
      <c r="N527" s="913"/>
      <c r="O527" s="913"/>
      <c r="P527" s="913"/>
      <c r="Q527" s="484"/>
      <c r="U527"/>
      <c r="V527"/>
      <c r="W527"/>
      <c r="X527"/>
      <c r="Y527"/>
      <c r="Z527"/>
      <c r="AA527"/>
      <c r="AB527"/>
      <c r="AC527"/>
    </row>
    <row r="528" spans="1:29" s="95" customFormat="1" ht="15.75" hidden="1" customHeight="1" outlineLevel="1">
      <c r="A528" s="484"/>
      <c r="B528" s="916"/>
      <c r="C528" s="925"/>
      <c r="D528" s="921"/>
      <c r="E528" s="921"/>
      <c r="F528" s="923"/>
      <c r="G528" s="87"/>
      <c r="H528" s="82"/>
      <c r="I528" s="921"/>
      <c r="J528" s="914"/>
      <c r="K528" s="914"/>
      <c r="L528" s="914"/>
      <c r="M528" s="914"/>
      <c r="N528" s="914"/>
      <c r="O528" s="914"/>
      <c r="P528" s="914"/>
      <c r="Q528" s="484"/>
      <c r="U528"/>
      <c r="V528"/>
      <c r="W528"/>
      <c r="X528"/>
      <c r="Y528"/>
      <c r="Z528"/>
      <c r="AA528"/>
      <c r="AB528"/>
      <c r="AC528"/>
    </row>
    <row r="529" spans="1:29" s="95" customFormat="1" ht="15.75" hidden="1" customHeight="1" outlineLevel="1">
      <c r="A529" s="484"/>
      <c r="B529" s="917"/>
      <c r="C529" s="926"/>
      <c r="D529" s="922"/>
      <c r="E529" s="922"/>
      <c r="F529" s="924"/>
      <c r="G529" s="92"/>
      <c r="H529" s="90"/>
      <c r="I529" s="922"/>
      <c r="J529" s="915"/>
      <c r="K529" s="915"/>
      <c r="L529" s="915"/>
      <c r="M529" s="915"/>
      <c r="N529" s="915"/>
      <c r="O529" s="915"/>
      <c r="P529" s="915"/>
      <c r="Q529" s="484"/>
      <c r="U529"/>
      <c r="V529"/>
      <c r="W529"/>
      <c r="X529"/>
      <c r="Y529"/>
      <c r="Z529"/>
      <c r="AA529"/>
      <c r="AB529"/>
      <c r="AC529"/>
    </row>
    <row r="530" spans="1:29" s="95" customFormat="1" ht="15.75" hidden="1" customHeight="1" outlineLevel="1">
      <c r="A530" s="484"/>
      <c r="B530" s="916">
        <v>173</v>
      </c>
      <c r="C530" s="925"/>
      <c r="D530" s="921"/>
      <c r="E530" s="921" t="s">
        <v>19</v>
      </c>
      <c r="F530" s="923" t="str">
        <f>VLOOKUP(E530,$S$14:$T$18,2,0)</f>
        <v>-</v>
      </c>
      <c r="G530" s="84"/>
      <c r="H530" s="82"/>
      <c r="I530" s="921"/>
      <c r="J530" s="913">
        <f t="shared" ref="J530" si="172">SUM(K530:O532)</f>
        <v>0</v>
      </c>
      <c r="K530" s="913"/>
      <c r="L530" s="913"/>
      <c r="M530" s="913"/>
      <c r="N530" s="913"/>
      <c r="O530" s="913"/>
      <c r="P530" s="913"/>
      <c r="Q530" s="484"/>
      <c r="U530"/>
      <c r="V530"/>
      <c r="W530"/>
      <c r="X530"/>
      <c r="Y530"/>
      <c r="Z530"/>
      <c r="AA530"/>
      <c r="AB530"/>
      <c r="AC530"/>
    </row>
    <row r="531" spans="1:29" s="95" customFormat="1" ht="15.75" hidden="1" customHeight="1" outlineLevel="1">
      <c r="A531" s="484"/>
      <c r="B531" s="916"/>
      <c r="C531" s="925"/>
      <c r="D531" s="921"/>
      <c r="E531" s="921"/>
      <c r="F531" s="923"/>
      <c r="G531" s="87"/>
      <c r="H531" s="82"/>
      <c r="I531" s="921"/>
      <c r="J531" s="914"/>
      <c r="K531" s="914"/>
      <c r="L531" s="914"/>
      <c r="M531" s="914"/>
      <c r="N531" s="914"/>
      <c r="O531" s="914"/>
      <c r="P531" s="914"/>
      <c r="Q531" s="484"/>
      <c r="U531"/>
      <c r="V531"/>
      <c r="W531"/>
      <c r="X531"/>
      <c r="Y531"/>
      <c r="Z531"/>
      <c r="AA531"/>
      <c r="AB531"/>
      <c r="AC531"/>
    </row>
    <row r="532" spans="1:29" s="95" customFormat="1" ht="15.75" hidden="1" customHeight="1" outlineLevel="1">
      <c r="A532" s="484"/>
      <c r="B532" s="917"/>
      <c r="C532" s="926"/>
      <c r="D532" s="922"/>
      <c r="E532" s="922"/>
      <c r="F532" s="924"/>
      <c r="G532" s="92"/>
      <c r="H532" s="90"/>
      <c r="I532" s="922"/>
      <c r="J532" s="915"/>
      <c r="K532" s="915"/>
      <c r="L532" s="915"/>
      <c r="M532" s="915"/>
      <c r="N532" s="915"/>
      <c r="O532" s="915"/>
      <c r="P532" s="915"/>
      <c r="Q532" s="484"/>
      <c r="U532"/>
      <c r="V532"/>
      <c r="W532"/>
      <c r="X532"/>
      <c r="Y532"/>
      <c r="Z532"/>
      <c r="AA532"/>
      <c r="AB532"/>
      <c r="AC532"/>
    </row>
    <row r="533" spans="1:29" s="95" customFormat="1" ht="15.75" hidden="1" customHeight="1" outlineLevel="1">
      <c r="A533" s="484"/>
      <c r="B533" s="916">
        <v>174</v>
      </c>
      <c r="C533" s="925"/>
      <c r="D533" s="921"/>
      <c r="E533" s="921" t="s">
        <v>19</v>
      </c>
      <c r="F533" s="923" t="str">
        <f>VLOOKUP(E533,$S$14:$T$18,2,0)</f>
        <v>-</v>
      </c>
      <c r="G533" s="84"/>
      <c r="H533" s="82"/>
      <c r="I533" s="921"/>
      <c r="J533" s="913">
        <f t="shared" ref="J533" si="173">SUM(K533:O535)</f>
        <v>0</v>
      </c>
      <c r="K533" s="913"/>
      <c r="L533" s="913"/>
      <c r="M533" s="913"/>
      <c r="N533" s="913"/>
      <c r="O533" s="913"/>
      <c r="P533" s="913"/>
      <c r="Q533" s="484"/>
      <c r="U533"/>
      <c r="V533"/>
      <c r="W533"/>
      <c r="X533"/>
      <c r="Y533"/>
      <c r="Z533"/>
      <c r="AA533"/>
      <c r="AB533"/>
      <c r="AC533"/>
    </row>
    <row r="534" spans="1:29" s="95" customFormat="1" ht="15.75" hidden="1" customHeight="1" outlineLevel="1">
      <c r="A534" s="484"/>
      <c r="B534" s="916"/>
      <c r="C534" s="925"/>
      <c r="D534" s="921"/>
      <c r="E534" s="921"/>
      <c r="F534" s="923"/>
      <c r="G534" s="87"/>
      <c r="H534" s="82"/>
      <c r="I534" s="921"/>
      <c r="J534" s="914"/>
      <c r="K534" s="914"/>
      <c r="L534" s="914"/>
      <c r="M534" s="914"/>
      <c r="N534" s="914"/>
      <c r="O534" s="914"/>
      <c r="P534" s="914"/>
      <c r="Q534" s="484"/>
      <c r="U534"/>
      <c r="V534"/>
      <c r="W534"/>
      <c r="X534"/>
      <c r="Y534"/>
      <c r="Z534"/>
      <c r="AA534"/>
      <c r="AB534"/>
      <c r="AC534"/>
    </row>
    <row r="535" spans="1:29" s="95" customFormat="1" ht="15.75" hidden="1" customHeight="1" outlineLevel="1">
      <c r="A535" s="484"/>
      <c r="B535" s="917"/>
      <c r="C535" s="926"/>
      <c r="D535" s="922"/>
      <c r="E535" s="922"/>
      <c r="F535" s="924"/>
      <c r="G535" s="92"/>
      <c r="H535" s="90"/>
      <c r="I535" s="922"/>
      <c r="J535" s="915"/>
      <c r="K535" s="915"/>
      <c r="L535" s="915"/>
      <c r="M535" s="915"/>
      <c r="N535" s="915"/>
      <c r="O535" s="915"/>
      <c r="P535" s="915"/>
      <c r="Q535" s="484"/>
      <c r="U535"/>
      <c r="V535"/>
      <c r="W535"/>
      <c r="X535"/>
      <c r="Y535"/>
      <c r="Z535"/>
      <c r="AA535"/>
      <c r="AB535"/>
      <c r="AC535"/>
    </row>
    <row r="536" spans="1:29" s="95" customFormat="1" ht="15.75" hidden="1" customHeight="1" outlineLevel="1">
      <c r="A536" s="484"/>
      <c r="B536" s="916">
        <v>175</v>
      </c>
      <c r="C536" s="925"/>
      <c r="D536" s="921"/>
      <c r="E536" s="921" t="s">
        <v>19</v>
      </c>
      <c r="F536" s="923" t="str">
        <f>VLOOKUP(E536,$S$14:$T$18,2,0)</f>
        <v>-</v>
      </c>
      <c r="G536" s="84"/>
      <c r="H536" s="82"/>
      <c r="I536" s="921"/>
      <c r="J536" s="913">
        <f t="shared" ref="J536" si="174">SUM(K536:O538)</f>
        <v>0</v>
      </c>
      <c r="K536" s="913"/>
      <c r="L536" s="913"/>
      <c r="M536" s="913"/>
      <c r="N536" s="913"/>
      <c r="O536" s="913"/>
      <c r="P536" s="913"/>
      <c r="Q536" s="484"/>
      <c r="U536"/>
      <c r="V536"/>
      <c r="W536"/>
      <c r="X536"/>
      <c r="Y536"/>
      <c r="Z536"/>
      <c r="AA536"/>
      <c r="AB536"/>
      <c r="AC536"/>
    </row>
    <row r="537" spans="1:29" s="95" customFormat="1" ht="15.75" hidden="1" customHeight="1" outlineLevel="1">
      <c r="A537" s="484"/>
      <c r="B537" s="916"/>
      <c r="C537" s="925"/>
      <c r="D537" s="921"/>
      <c r="E537" s="921"/>
      <c r="F537" s="923"/>
      <c r="G537" s="87"/>
      <c r="H537" s="82"/>
      <c r="I537" s="921"/>
      <c r="J537" s="914"/>
      <c r="K537" s="914"/>
      <c r="L537" s="914"/>
      <c r="M537" s="914"/>
      <c r="N537" s="914"/>
      <c r="O537" s="914"/>
      <c r="P537" s="914"/>
      <c r="Q537" s="484"/>
      <c r="U537"/>
      <c r="V537"/>
      <c r="W537"/>
      <c r="X537"/>
      <c r="Y537"/>
      <c r="Z537"/>
      <c r="AA537"/>
      <c r="AB537"/>
      <c r="AC537"/>
    </row>
    <row r="538" spans="1:29" s="95" customFormat="1" ht="15.75" hidden="1" customHeight="1" outlineLevel="1">
      <c r="A538" s="484"/>
      <c r="B538" s="917"/>
      <c r="C538" s="926"/>
      <c r="D538" s="922"/>
      <c r="E538" s="922"/>
      <c r="F538" s="924"/>
      <c r="G538" s="92"/>
      <c r="H538" s="90"/>
      <c r="I538" s="922"/>
      <c r="J538" s="915"/>
      <c r="K538" s="915"/>
      <c r="L538" s="915"/>
      <c r="M538" s="915"/>
      <c r="N538" s="915"/>
      <c r="O538" s="915"/>
      <c r="P538" s="915"/>
      <c r="Q538" s="484"/>
      <c r="U538"/>
      <c r="V538"/>
      <c r="W538"/>
      <c r="X538"/>
      <c r="Y538"/>
      <c r="Z538"/>
      <c r="AA538"/>
      <c r="AB538"/>
      <c r="AC538"/>
    </row>
    <row r="539" spans="1:29" s="95" customFormat="1" ht="15.75" hidden="1" customHeight="1" outlineLevel="1">
      <c r="A539" s="484"/>
      <c r="B539" s="916">
        <v>176</v>
      </c>
      <c r="C539" s="925"/>
      <c r="D539" s="921"/>
      <c r="E539" s="921" t="s">
        <v>19</v>
      </c>
      <c r="F539" s="923" t="str">
        <f>VLOOKUP(E539,$S$14:$T$18,2,0)</f>
        <v>-</v>
      </c>
      <c r="G539" s="84"/>
      <c r="H539" s="82"/>
      <c r="I539" s="921"/>
      <c r="J539" s="913">
        <f t="shared" ref="J539" si="175">SUM(K539:O541)</f>
        <v>0</v>
      </c>
      <c r="K539" s="913"/>
      <c r="L539" s="913"/>
      <c r="M539" s="913"/>
      <c r="N539" s="913"/>
      <c r="O539" s="913"/>
      <c r="P539" s="913"/>
      <c r="Q539" s="484"/>
      <c r="U539"/>
      <c r="V539"/>
      <c r="W539"/>
      <c r="X539"/>
      <c r="Y539"/>
      <c r="Z539"/>
      <c r="AA539"/>
      <c r="AB539"/>
      <c r="AC539"/>
    </row>
    <row r="540" spans="1:29" s="95" customFormat="1" ht="15.75" hidden="1" customHeight="1" outlineLevel="1">
      <c r="A540" s="484"/>
      <c r="B540" s="916"/>
      <c r="C540" s="925"/>
      <c r="D540" s="921"/>
      <c r="E540" s="921"/>
      <c r="F540" s="923"/>
      <c r="G540" s="87"/>
      <c r="H540" s="82"/>
      <c r="I540" s="921"/>
      <c r="J540" s="914"/>
      <c r="K540" s="914"/>
      <c r="L540" s="914"/>
      <c r="M540" s="914"/>
      <c r="N540" s="914"/>
      <c r="O540" s="914"/>
      <c r="P540" s="914"/>
      <c r="Q540" s="484"/>
      <c r="U540"/>
      <c r="V540"/>
      <c r="W540"/>
      <c r="X540"/>
      <c r="Y540"/>
      <c r="Z540"/>
      <c r="AA540"/>
      <c r="AB540"/>
      <c r="AC540"/>
    </row>
    <row r="541" spans="1:29" s="95" customFormat="1" ht="15.75" hidden="1" customHeight="1" outlineLevel="1">
      <c r="A541" s="484"/>
      <c r="B541" s="917"/>
      <c r="C541" s="926"/>
      <c r="D541" s="922"/>
      <c r="E541" s="922"/>
      <c r="F541" s="924"/>
      <c r="G541" s="92"/>
      <c r="H541" s="90"/>
      <c r="I541" s="922"/>
      <c r="J541" s="915"/>
      <c r="K541" s="915"/>
      <c r="L541" s="915"/>
      <c r="M541" s="915"/>
      <c r="N541" s="915"/>
      <c r="O541" s="915"/>
      <c r="P541" s="915"/>
      <c r="Q541" s="484"/>
      <c r="U541"/>
      <c r="V541"/>
      <c r="W541"/>
      <c r="X541"/>
      <c r="Y541"/>
      <c r="Z541"/>
      <c r="AA541"/>
      <c r="AB541"/>
      <c r="AC541"/>
    </row>
    <row r="542" spans="1:29" s="95" customFormat="1" ht="15.75" hidden="1" customHeight="1" outlineLevel="1">
      <c r="A542" s="484"/>
      <c r="B542" s="916">
        <v>177</v>
      </c>
      <c r="C542" s="925"/>
      <c r="D542" s="921"/>
      <c r="E542" s="921" t="s">
        <v>19</v>
      </c>
      <c r="F542" s="923" t="str">
        <f>VLOOKUP(E542,$S$14:$T$18,2,0)</f>
        <v>-</v>
      </c>
      <c r="G542" s="84"/>
      <c r="H542" s="82"/>
      <c r="I542" s="921"/>
      <c r="J542" s="913">
        <f t="shared" ref="J542" si="176">SUM(K542:O544)</f>
        <v>0</v>
      </c>
      <c r="K542" s="913"/>
      <c r="L542" s="913"/>
      <c r="M542" s="913"/>
      <c r="N542" s="913"/>
      <c r="O542" s="913"/>
      <c r="P542" s="913"/>
      <c r="Q542" s="484"/>
      <c r="U542"/>
      <c r="V542"/>
      <c r="W542"/>
      <c r="X542"/>
      <c r="Y542"/>
      <c r="Z542"/>
      <c r="AA542"/>
      <c r="AB542"/>
      <c r="AC542"/>
    </row>
    <row r="543" spans="1:29" s="95" customFormat="1" ht="15.75" hidden="1" customHeight="1" outlineLevel="1">
      <c r="A543" s="484"/>
      <c r="B543" s="916"/>
      <c r="C543" s="925"/>
      <c r="D543" s="921"/>
      <c r="E543" s="921"/>
      <c r="F543" s="923"/>
      <c r="G543" s="87"/>
      <c r="H543" s="82"/>
      <c r="I543" s="921"/>
      <c r="J543" s="914"/>
      <c r="K543" s="914"/>
      <c r="L543" s="914"/>
      <c r="M543" s="914"/>
      <c r="N543" s="914"/>
      <c r="O543" s="914"/>
      <c r="P543" s="914"/>
      <c r="Q543" s="484"/>
      <c r="U543"/>
      <c r="V543"/>
      <c r="W543"/>
      <c r="X543"/>
      <c r="Y543"/>
      <c r="Z543"/>
      <c r="AA543"/>
      <c r="AB543"/>
      <c r="AC543"/>
    </row>
    <row r="544" spans="1:29" s="95" customFormat="1" ht="15.75" hidden="1" customHeight="1" outlineLevel="1">
      <c r="A544" s="484"/>
      <c r="B544" s="917"/>
      <c r="C544" s="926"/>
      <c r="D544" s="922"/>
      <c r="E544" s="922"/>
      <c r="F544" s="924"/>
      <c r="G544" s="92"/>
      <c r="H544" s="90"/>
      <c r="I544" s="922"/>
      <c r="J544" s="915"/>
      <c r="K544" s="915"/>
      <c r="L544" s="915"/>
      <c r="M544" s="915"/>
      <c r="N544" s="915"/>
      <c r="O544" s="915"/>
      <c r="P544" s="915"/>
      <c r="Q544" s="484"/>
      <c r="U544"/>
      <c r="V544"/>
      <c r="W544"/>
      <c r="X544"/>
      <c r="Y544"/>
      <c r="Z544"/>
      <c r="AA544"/>
      <c r="AB544"/>
      <c r="AC544"/>
    </row>
    <row r="545" spans="1:29" s="95" customFormat="1" ht="15.75" hidden="1" customHeight="1" outlineLevel="1">
      <c r="A545" s="484"/>
      <c r="B545" s="916">
        <v>178</v>
      </c>
      <c r="C545" s="925"/>
      <c r="D545" s="921"/>
      <c r="E545" s="921" t="s">
        <v>19</v>
      </c>
      <c r="F545" s="923" t="str">
        <f>VLOOKUP(E545,$S$14:$T$18,2,0)</f>
        <v>-</v>
      </c>
      <c r="G545" s="84"/>
      <c r="H545" s="82"/>
      <c r="I545" s="921"/>
      <c r="J545" s="913">
        <f t="shared" ref="J545" si="177">SUM(K545:O547)</f>
        <v>0</v>
      </c>
      <c r="K545" s="913"/>
      <c r="L545" s="913"/>
      <c r="M545" s="913"/>
      <c r="N545" s="913"/>
      <c r="O545" s="913"/>
      <c r="P545" s="913"/>
      <c r="Q545" s="484"/>
      <c r="U545"/>
      <c r="V545"/>
      <c r="W545"/>
      <c r="X545"/>
      <c r="Y545"/>
      <c r="Z545"/>
      <c r="AA545"/>
      <c r="AB545"/>
      <c r="AC545"/>
    </row>
    <row r="546" spans="1:29" s="95" customFormat="1" ht="15.75" hidden="1" customHeight="1" outlineLevel="1">
      <c r="A546" s="484"/>
      <c r="B546" s="916"/>
      <c r="C546" s="925"/>
      <c r="D546" s="921"/>
      <c r="E546" s="921"/>
      <c r="F546" s="923"/>
      <c r="G546" s="87"/>
      <c r="H546" s="82"/>
      <c r="I546" s="921"/>
      <c r="J546" s="914"/>
      <c r="K546" s="914"/>
      <c r="L546" s="914"/>
      <c r="M546" s="914"/>
      <c r="N546" s="914"/>
      <c r="O546" s="914"/>
      <c r="P546" s="914"/>
      <c r="Q546" s="484"/>
      <c r="U546"/>
      <c r="V546"/>
      <c r="W546"/>
      <c r="X546"/>
      <c r="Y546"/>
      <c r="Z546"/>
      <c r="AA546"/>
      <c r="AB546"/>
      <c r="AC546"/>
    </row>
    <row r="547" spans="1:29" s="95" customFormat="1" ht="15.75" hidden="1" customHeight="1" outlineLevel="1">
      <c r="A547" s="484"/>
      <c r="B547" s="917"/>
      <c r="C547" s="926"/>
      <c r="D547" s="922"/>
      <c r="E547" s="922"/>
      <c r="F547" s="924"/>
      <c r="G547" s="92"/>
      <c r="H547" s="90"/>
      <c r="I547" s="922"/>
      <c r="J547" s="915"/>
      <c r="K547" s="915"/>
      <c r="L547" s="915"/>
      <c r="M547" s="915"/>
      <c r="N547" s="915"/>
      <c r="O547" s="915"/>
      <c r="P547" s="915"/>
      <c r="Q547" s="484"/>
      <c r="U547"/>
      <c r="V547"/>
      <c r="W547"/>
      <c r="X547"/>
      <c r="Y547"/>
      <c r="Z547"/>
      <c r="AA547"/>
      <c r="AB547"/>
      <c r="AC547"/>
    </row>
    <row r="548" spans="1:29" s="95" customFormat="1" ht="15.75" hidden="1" customHeight="1" outlineLevel="1">
      <c r="A548" s="484"/>
      <c r="B548" s="916">
        <v>179</v>
      </c>
      <c r="C548" s="925"/>
      <c r="D548" s="921"/>
      <c r="E548" s="921" t="s">
        <v>19</v>
      </c>
      <c r="F548" s="923" t="str">
        <f>VLOOKUP(E548,$S$14:$T$18,2,0)</f>
        <v>-</v>
      </c>
      <c r="G548" s="84"/>
      <c r="H548" s="82"/>
      <c r="I548" s="921"/>
      <c r="J548" s="913">
        <f t="shared" ref="J548" si="178">SUM(K548:O550)</f>
        <v>0</v>
      </c>
      <c r="K548" s="913"/>
      <c r="L548" s="913"/>
      <c r="M548" s="913"/>
      <c r="N548" s="913"/>
      <c r="O548" s="913"/>
      <c r="P548" s="913"/>
      <c r="Q548" s="484"/>
      <c r="U548"/>
      <c r="V548"/>
      <c r="W548"/>
      <c r="X548"/>
      <c r="Y548"/>
      <c r="Z548"/>
      <c r="AA548"/>
      <c r="AB548"/>
      <c r="AC548"/>
    </row>
    <row r="549" spans="1:29" s="95" customFormat="1" ht="15.75" hidden="1" customHeight="1" outlineLevel="1">
      <c r="A549" s="484"/>
      <c r="B549" s="916"/>
      <c r="C549" s="925"/>
      <c r="D549" s="921"/>
      <c r="E549" s="921"/>
      <c r="F549" s="923"/>
      <c r="G549" s="87"/>
      <c r="H549" s="82"/>
      <c r="I549" s="921"/>
      <c r="J549" s="914"/>
      <c r="K549" s="914"/>
      <c r="L549" s="914"/>
      <c r="M549" s="914"/>
      <c r="N549" s="914"/>
      <c r="O549" s="914"/>
      <c r="P549" s="914"/>
      <c r="Q549" s="484"/>
      <c r="U549"/>
      <c r="V549"/>
      <c r="W549"/>
      <c r="X549"/>
      <c r="Y549"/>
      <c r="Z549"/>
      <c r="AA549"/>
      <c r="AB549"/>
      <c r="AC549"/>
    </row>
    <row r="550" spans="1:29" s="95" customFormat="1" ht="15.75" hidden="1" customHeight="1" outlineLevel="1">
      <c r="A550" s="484"/>
      <c r="B550" s="917"/>
      <c r="C550" s="926"/>
      <c r="D550" s="922"/>
      <c r="E550" s="922"/>
      <c r="F550" s="924"/>
      <c r="G550" s="92"/>
      <c r="H550" s="90"/>
      <c r="I550" s="922"/>
      <c r="J550" s="915"/>
      <c r="K550" s="915"/>
      <c r="L550" s="915"/>
      <c r="M550" s="915"/>
      <c r="N550" s="915"/>
      <c r="O550" s="915"/>
      <c r="P550" s="915"/>
      <c r="Q550" s="484"/>
      <c r="U550"/>
      <c r="V550"/>
      <c r="W550"/>
      <c r="X550"/>
      <c r="Y550"/>
      <c r="Z550"/>
      <c r="AA550"/>
      <c r="AB550"/>
      <c r="AC550"/>
    </row>
    <row r="551" spans="1:29" s="95" customFormat="1" ht="15.75" hidden="1" customHeight="1" outlineLevel="1">
      <c r="A551" s="484"/>
      <c r="B551" s="916">
        <v>180</v>
      </c>
      <c r="C551" s="925"/>
      <c r="D551" s="921"/>
      <c r="E551" s="921" t="s">
        <v>19</v>
      </c>
      <c r="F551" s="923" t="str">
        <f>VLOOKUP(E551,$S$14:$T$18,2,0)</f>
        <v>-</v>
      </c>
      <c r="G551" s="84"/>
      <c r="H551" s="82"/>
      <c r="I551" s="921"/>
      <c r="J551" s="913">
        <f t="shared" ref="J551" si="179">SUM(K551:O553)</f>
        <v>0</v>
      </c>
      <c r="K551" s="913"/>
      <c r="L551" s="913"/>
      <c r="M551" s="913"/>
      <c r="N551" s="913"/>
      <c r="O551" s="913"/>
      <c r="P551" s="913"/>
      <c r="Q551" s="484"/>
      <c r="U551"/>
      <c r="V551"/>
      <c r="W551"/>
      <c r="X551"/>
      <c r="Y551"/>
      <c r="Z551"/>
      <c r="AA551"/>
      <c r="AB551"/>
      <c r="AC551"/>
    </row>
    <row r="552" spans="1:29" s="95" customFormat="1" ht="15.75" hidden="1" customHeight="1" outlineLevel="1">
      <c r="A552" s="484"/>
      <c r="B552" s="916"/>
      <c r="C552" s="925"/>
      <c r="D552" s="921"/>
      <c r="E552" s="921"/>
      <c r="F552" s="923"/>
      <c r="G552" s="87"/>
      <c r="H552" s="82"/>
      <c r="I552" s="921"/>
      <c r="J552" s="914"/>
      <c r="K552" s="914"/>
      <c r="L552" s="914"/>
      <c r="M552" s="914"/>
      <c r="N552" s="914"/>
      <c r="O552" s="914"/>
      <c r="P552" s="914"/>
      <c r="Q552" s="484"/>
      <c r="U552"/>
      <c r="V552"/>
      <c r="W552"/>
      <c r="X552"/>
      <c r="Y552"/>
      <c r="Z552"/>
      <c r="AA552"/>
      <c r="AB552"/>
      <c r="AC552"/>
    </row>
    <row r="553" spans="1:29" s="95" customFormat="1" ht="15.75" hidden="1" customHeight="1" outlineLevel="1">
      <c r="A553" s="484"/>
      <c r="B553" s="917"/>
      <c r="C553" s="926"/>
      <c r="D553" s="922"/>
      <c r="E553" s="922"/>
      <c r="F553" s="924"/>
      <c r="G553" s="92"/>
      <c r="H553" s="90"/>
      <c r="I553" s="922"/>
      <c r="J553" s="915"/>
      <c r="K553" s="915"/>
      <c r="L553" s="915"/>
      <c r="M553" s="915"/>
      <c r="N553" s="915"/>
      <c r="O553" s="915"/>
      <c r="P553" s="915"/>
      <c r="Q553" s="484"/>
      <c r="U553"/>
      <c r="V553"/>
      <c r="W553"/>
      <c r="X553"/>
      <c r="Y553"/>
      <c r="Z553"/>
      <c r="AA553"/>
      <c r="AB553"/>
      <c r="AC553"/>
    </row>
    <row r="554" spans="1:29" s="95" customFormat="1" ht="15.75" hidden="1" customHeight="1" outlineLevel="1">
      <c r="A554" s="484"/>
      <c r="B554" s="916">
        <v>181</v>
      </c>
      <c r="C554" s="925"/>
      <c r="D554" s="921"/>
      <c r="E554" s="921" t="s">
        <v>19</v>
      </c>
      <c r="F554" s="923" t="str">
        <f>VLOOKUP(E554,$S$14:$T$18,2,0)</f>
        <v>-</v>
      </c>
      <c r="G554" s="84"/>
      <c r="H554" s="82"/>
      <c r="I554" s="921"/>
      <c r="J554" s="913">
        <f t="shared" ref="J554" si="180">SUM(K554:O556)</f>
        <v>0</v>
      </c>
      <c r="K554" s="913"/>
      <c r="L554" s="913"/>
      <c r="M554" s="913"/>
      <c r="N554" s="913"/>
      <c r="O554" s="913"/>
      <c r="P554" s="913"/>
      <c r="Q554" s="484"/>
      <c r="U554"/>
      <c r="V554"/>
      <c r="W554"/>
      <c r="X554"/>
      <c r="Y554"/>
      <c r="Z554"/>
      <c r="AA554"/>
      <c r="AB554"/>
      <c r="AC554"/>
    </row>
    <row r="555" spans="1:29" s="95" customFormat="1" ht="15.75" hidden="1" customHeight="1" outlineLevel="1">
      <c r="A555" s="484"/>
      <c r="B555" s="916"/>
      <c r="C555" s="925"/>
      <c r="D555" s="921"/>
      <c r="E555" s="921"/>
      <c r="F555" s="923"/>
      <c r="G555" s="87"/>
      <c r="H555" s="82"/>
      <c r="I555" s="921"/>
      <c r="J555" s="914"/>
      <c r="K555" s="914"/>
      <c r="L555" s="914"/>
      <c r="M555" s="914"/>
      <c r="N555" s="914"/>
      <c r="O555" s="914"/>
      <c r="P555" s="914"/>
      <c r="Q555" s="484"/>
      <c r="U555"/>
      <c r="V555"/>
      <c r="W555"/>
      <c r="X555"/>
      <c r="Y555"/>
      <c r="Z555"/>
      <c r="AA555"/>
      <c r="AB555"/>
      <c r="AC555"/>
    </row>
    <row r="556" spans="1:29" s="95" customFormat="1" ht="15.75" hidden="1" customHeight="1" outlineLevel="1">
      <c r="A556" s="484"/>
      <c r="B556" s="917"/>
      <c r="C556" s="926"/>
      <c r="D556" s="922"/>
      <c r="E556" s="922"/>
      <c r="F556" s="924"/>
      <c r="G556" s="92"/>
      <c r="H556" s="90"/>
      <c r="I556" s="922"/>
      <c r="J556" s="915"/>
      <c r="K556" s="915"/>
      <c r="L556" s="915"/>
      <c r="M556" s="915"/>
      <c r="N556" s="915"/>
      <c r="O556" s="915"/>
      <c r="P556" s="915"/>
      <c r="Q556" s="484"/>
      <c r="U556"/>
      <c r="V556"/>
      <c r="W556"/>
      <c r="X556"/>
      <c r="Y556"/>
      <c r="Z556"/>
      <c r="AA556"/>
      <c r="AB556"/>
      <c r="AC556"/>
    </row>
    <row r="557" spans="1:29" s="95" customFormat="1" ht="15.75" hidden="1" customHeight="1" outlineLevel="1">
      <c r="A557" s="484"/>
      <c r="B557" s="916">
        <v>182</v>
      </c>
      <c r="C557" s="925"/>
      <c r="D557" s="921"/>
      <c r="E557" s="921" t="s">
        <v>19</v>
      </c>
      <c r="F557" s="923" t="str">
        <f>VLOOKUP(E557,$S$14:$T$18,2,0)</f>
        <v>-</v>
      </c>
      <c r="G557" s="84"/>
      <c r="H557" s="82"/>
      <c r="I557" s="921"/>
      <c r="J557" s="913">
        <f t="shared" ref="J557" si="181">SUM(K557:O559)</f>
        <v>0</v>
      </c>
      <c r="K557" s="913"/>
      <c r="L557" s="913"/>
      <c r="M557" s="913"/>
      <c r="N557" s="913"/>
      <c r="O557" s="913"/>
      <c r="P557" s="913"/>
      <c r="Q557" s="484"/>
      <c r="U557"/>
      <c r="V557"/>
      <c r="W557"/>
      <c r="X557"/>
      <c r="Y557"/>
      <c r="Z557"/>
      <c r="AA557"/>
      <c r="AB557"/>
      <c r="AC557"/>
    </row>
    <row r="558" spans="1:29" s="95" customFormat="1" ht="15.75" hidden="1" customHeight="1" outlineLevel="1">
      <c r="A558" s="484"/>
      <c r="B558" s="916"/>
      <c r="C558" s="925"/>
      <c r="D558" s="921"/>
      <c r="E558" s="921"/>
      <c r="F558" s="923"/>
      <c r="G558" s="87"/>
      <c r="H558" s="82"/>
      <c r="I558" s="921"/>
      <c r="J558" s="914"/>
      <c r="K558" s="914"/>
      <c r="L558" s="914"/>
      <c r="M558" s="914"/>
      <c r="N558" s="914"/>
      <c r="O558" s="914"/>
      <c r="P558" s="914"/>
      <c r="Q558" s="484"/>
      <c r="U558"/>
      <c r="V558"/>
      <c r="W558"/>
      <c r="X558"/>
      <c r="Y558"/>
      <c r="Z558"/>
      <c r="AA558"/>
      <c r="AB558"/>
      <c r="AC558"/>
    </row>
    <row r="559" spans="1:29" s="95" customFormat="1" ht="15.75" hidden="1" customHeight="1" outlineLevel="1">
      <c r="A559" s="484"/>
      <c r="B559" s="917"/>
      <c r="C559" s="926"/>
      <c r="D559" s="922"/>
      <c r="E559" s="922"/>
      <c r="F559" s="924"/>
      <c r="G559" s="92"/>
      <c r="H559" s="90"/>
      <c r="I559" s="922"/>
      <c r="J559" s="915"/>
      <c r="K559" s="915"/>
      <c r="L559" s="915"/>
      <c r="M559" s="915"/>
      <c r="N559" s="915"/>
      <c r="O559" s="915"/>
      <c r="P559" s="915"/>
      <c r="Q559" s="484"/>
      <c r="U559"/>
      <c r="V559"/>
      <c r="W559"/>
      <c r="X559"/>
      <c r="Y559"/>
      <c r="Z559"/>
      <c r="AA559"/>
      <c r="AB559"/>
      <c r="AC559"/>
    </row>
    <row r="560" spans="1:29" s="95" customFormat="1" ht="15.75" hidden="1" customHeight="1" outlineLevel="1">
      <c r="A560" s="484"/>
      <c r="B560" s="916">
        <v>183</v>
      </c>
      <c r="C560" s="925"/>
      <c r="D560" s="921"/>
      <c r="E560" s="921" t="s">
        <v>19</v>
      </c>
      <c r="F560" s="923" t="str">
        <f>VLOOKUP(E560,$S$14:$T$18,2,0)</f>
        <v>-</v>
      </c>
      <c r="G560" s="84"/>
      <c r="H560" s="82"/>
      <c r="I560" s="921"/>
      <c r="J560" s="913">
        <f t="shared" ref="J560" si="182">SUM(K560:O562)</f>
        <v>0</v>
      </c>
      <c r="K560" s="913"/>
      <c r="L560" s="913"/>
      <c r="M560" s="913"/>
      <c r="N560" s="913"/>
      <c r="O560" s="913"/>
      <c r="P560" s="913"/>
      <c r="Q560" s="484"/>
      <c r="U560"/>
      <c r="V560"/>
      <c r="W560"/>
      <c r="X560"/>
      <c r="Y560"/>
      <c r="Z560"/>
      <c r="AA560"/>
      <c r="AB560"/>
      <c r="AC560"/>
    </row>
    <row r="561" spans="1:29" s="95" customFormat="1" ht="15.75" hidden="1" customHeight="1" outlineLevel="1">
      <c r="A561" s="484"/>
      <c r="B561" s="916"/>
      <c r="C561" s="925"/>
      <c r="D561" s="921"/>
      <c r="E561" s="921"/>
      <c r="F561" s="923"/>
      <c r="G561" s="87"/>
      <c r="H561" s="82"/>
      <c r="I561" s="921"/>
      <c r="J561" s="914"/>
      <c r="K561" s="914"/>
      <c r="L561" s="914"/>
      <c r="M561" s="914"/>
      <c r="N561" s="914"/>
      <c r="O561" s="914"/>
      <c r="P561" s="914"/>
      <c r="Q561" s="484"/>
      <c r="U561"/>
      <c r="V561"/>
      <c r="W561"/>
      <c r="X561"/>
      <c r="Y561"/>
      <c r="Z561"/>
      <c r="AA561"/>
      <c r="AB561"/>
      <c r="AC561"/>
    </row>
    <row r="562" spans="1:29" s="95" customFormat="1" ht="15.75" hidden="1" customHeight="1" outlineLevel="1">
      <c r="A562" s="484"/>
      <c r="B562" s="917"/>
      <c r="C562" s="926"/>
      <c r="D562" s="922"/>
      <c r="E562" s="922"/>
      <c r="F562" s="924"/>
      <c r="G562" s="92"/>
      <c r="H562" s="90"/>
      <c r="I562" s="922"/>
      <c r="J562" s="915"/>
      <c r="K562" s="915"/>
      <c r="L562" s="915"/>
      <c r="M562" s="915"/>
      <c r="N562" s="915"/>
      <c r="O562" s="915"/>
      <c r="P562" s="915"/>
      <c r="Q562" s="484"/>
      <c r="U562"/>
      <c r="V562"/>
      <c r="W562"/>
      <c r="X562"/>
      <c r="Y562"/>
      <c r="Z562"/>
      <c r="AA562"/>
      <c r="AB562"/>
      <c r="AC562"/>
    </row>
    <row r="563" spans="1:29" s="95" customFormat="1" ht="15.75" hidden="1" customHeight="1" outlineLevel="1">
      <c r="A563" s="484"/>
      <c r="B563" s="916">
        <v>184</v>
      </c>
      <c r="C563" s="925"/>
      <c r="D563" s="921"/>
      <c r="E563" s="921" t="s">
        <v>19</v>
      </c>
      <c r="F563" s="923" t="str">
        <f>VLOOKUP(E563,$S$14:$T$18,2,0)</f>
        <v>-</v>
      </c>
      <c r="G563" s="84"/>
      <c r="H563" s="82"/>
      <c r="I563" s="921"/>
      <c r="J563" s="913">
        <f t="shared" ref="J563" si="183">SUM(K563:O565)</f>
        <v>0</v>
      </c>
      <c r="K563" s="913"/>
      <c r="L563" s="913"/>
      <c r="M563" s="913"/>
      <c r="N563" s="913"/>
      <c r="O563" s="913"/>
      <c r="P563" s="913"/>
      <c r="Q563" s="484"/>
      <c r="U563"/>
      <c r="V563"/>
      <c r="W563"/>
      <c r="X563"/>
      <c r="Y563"/>
      <c r="Z563"/>
      <c r="AA563"/>
      <c r="AB563"/>
      <c r="AC563"/>
    </row>
    <row r="564" spans="1:29" s="95" customFormat="1" ht="15.75" hidden="1" customHeight="1" outlineLevel="1">
      <c r="A564" s="484"/>
      <c r="B564" s="916"/>
      <c r="C564" s="925"/>
      <c r="D564" s="921"/>
      <c r="E564" s="921"/>
      <c r="F564" s="923"/>
      <c r="G564" s="87"/>
      <c r="H564" s="82"/>
      <c r="I564" s="921"/>
      <c r="J564" s="914"/>
      <c r="K564" s="914"/>
      <c r="L564" s="914"/>
      <c r="M564" s="914"/>
      <c r="N564" s="914"/>
      <c r="O564" s="914"/>
      <c r="P564" s="914"/>
      <c r="Q564" s="484"/>
      <c r="U564"/>
      <c r="V564"/>
      <c r="W564"/>
      <c r="X564"/>
      <c r="Y564"/>
      <c r="Z564"/>
      <c r="AA564"/>
      <c r="AB564"/>
      <c r="AC564"/>
    </row>
    <row r="565" spans="1:29" s="95" customFormat="1" ht="15.75" hidden="1" customHeight="1" outlineLevel="1">
      <c r="A565" s="484"/>
      <c r="B565" s="917"/>
      <c r="C565" s="926"/>
      <c r="D565" s="922"/>
      <c r="E565" s="922"/>
      <c r="F565" s="924"/>
      <c r="G565" s="92"/>
      <c r="H565" s="90"/>
      <c r="I565" s="922"/>
      <c r="J565" s="915"/>
      <c r="K565" s="915"/>
      <c r="L565" s="915"/>
      <c r="M565" s="915"/>
      <c r="N565" s="915"/>
      <c r="O565" s="915"/>
      <c r="P565" s="915"/>
      <c r="Q565" s="484"/>
      <c r="U565"/>
      <c r="V565"/>
      <c r="W565"/>
      <c r="X565"/>
      <c r="Y565"/>
      <c r="Z565"/>
      <c r="AA565"/>
      <c r="AB565"/>
      <c r="AC565"/>
    </row>
    <row r="566" spans="1:29" s="95" customFormat="1" ht="15.75" hidden="1" customHeight="1" outlineLevel="1">
      <c r="A566" s="484"/>
      <c r="B566" s="916">
        <v>185</v>
      </c>
      <c r="C566" s="925"/>
      <c r="D566" s="921"/>
      <c r="E566" s="921" t="s">
        <v>19</v>
      </c>
      <c r="F566" s="923" t="str">
        <f>VLOOKUP(E566,$S$14:$T$18,2,0)</f>
        <v>-</v>
      </c>
      <c r="G566" s="84"/>
      <c r="H566" s="82"/>
      <c r="I566" s="921"/>
      <c r="J566" s="913">
        <f t="shared" ref="J566" si="184">SUM(K566:O568)</f>
        <v>0</v>
      </c>
      <c r="K566" s="913"/>
      <c r="L566" s="913"/>
      <c r="M566" s="913"/>
      <c r="N566" s="913"/>
      <c r="O566" s="913"/>
      <c r="P566" s="913"/>
      <c r="Q566" s="484"/>
      <c r="U566"/>
      <c r="V566"/>
      <c r="W566"/>
      <c r="X566"/>
      <c r="Y566"/>
      <c r="Z566"/>
      <c r="AA566"/>
      <c r="AB566"/>
      <c r="AC566"/>
    </row>
    <row r="567" spans="1:29" s="95" customFormat="1" ht="15.75" hidden="1" customHeight="1" outlineLevel="1">
      <c r="A567" s="484"/>
      <c r="B567" s="916"/>
      <c r="C567" s="925"/>
      <c r="D567" s="921"/>
      <c r="E567" s="921"/>
      <c r="F567" s="923"/>
      <c r="G567" s="87"/>
      <c r="H567" s="82"/>
      <c r="I567" s="921"/>
      <c r="J567" s="914"/>
      <c r="K567" s="914"/>
      <c r="L567" s="914"/>
      <c r="M567" s="914"/>
      <c r="N567" s="914"/>
      <c r="O567" s="914"/>
      <c r="P567" s="914"/>
      <c r="Q567" s="484"/>
      <c r="U567"/>
      <c r="V567"/>
      <c r="W567"/>
      <c r="X567"/>
      <c r="Y567"/>
      <c r="Z567"/>
      <c r="AA567"/>
      <c r="AB567"/>
      <c r="AC567"/>
    </row>
    <row r="568" spans="1:29" s="95" customFormat="1" ht="15.75" hidden="1" customHeight="1" outlineLevel="1">
      <c r="A568" s="484"/>
      <c r="B568" s="917"/>
      <c r="C568" s="926"/>
      <c r="D568" s="922"/>
      <c r="E568" s="922"/>
      <c r="F568" s="924"/>
      <c r="G568" s="92"/>
      <c r="H568" s="90"/>
      <c r="I568" s="922"/>
      <c r="J568" s="915"/>
      <c r="K568" s="915"/>
      <c r="L568" s="915"/>
      <c r="M568" s="915"/>
      <c r="N568" s="915"/>
      <c r="O568" s="915"/>
      <c r="P568" s="915"/>
      <c r="Q568" s="484"/>
      <c r="U568"/>
      <c r="V568"/>
      <c r="W568"/>
      <c r="X568"/>
      <c r="Y568"/>
      <c r="Z568"/>
      <c r="AA568"/>
      <c r="AB568"/>
      <c r="AC568"/>
    </row>
    <row r="569" spans="1:29" s="95" customFormat="1" ht="15.75" hidden="1" customHeight="1" outlineLevel="1">
      <c r="A569" s="484"/>
      <c r="B569" s="916">
        <v>186</v>
      </c>
      <c r="C569" s="925"/>
      <c r="D569" s="921"/>
      <c r="E569" s="921" t="s">
        <v>19</v>
      </c>
      <c r="F569" s="923" t="str">
        <f>VLOOKUP(E569,$S$14:$T$18,2,0)</f>
        <v>-</v>
      </c>
      <c r="G569" s="84"/>
      <c r="H569" s="82"/>
      <c r="I569" s="921"/>
      <c r="J569" s="913">
        <f t="shared" ref="J569" si="185">SUM(K569:O571)</f>
        <v>0</v>
      </c>
      <c r="K569" s="913"/>
      <c r="L569" s="913"/>
      <c r="M569" s="913"/>
      <c r="N569" s="913"/>
      <c r="O569" s="913"/>
      <c r="P569" s="913"/>
      <c r="Q569" s="484"/>
      <c r="U569"/>
      <c r="V569"/>
      <c r="W569"/>
      <c r="X569"/>
      <c r="Y569"/>
      <c r="Z569"/>
      <c r="AA569"/>
      <c r="AB569"/>
      <c r="AC569"/>
    </row>
    <row r="570" spans="1:29" s="95" customFormat="1" ht="15.75" hidden="1" customHeight="1" outlineLevel="1">
      <c r="A570" s="484"/>
      <c r="B570" s="916"/>
      <c r="C570" s="925"/>
      <c r="D570" s="921"/>
      <c r="E570" s="921"/>
      <c r="F570" s="923"/>
      <c r="G570" s="87"/>
      <c r="H570" s="82"/>
      <c r="I570" s="921"/>
      <c r="J570" s="914"/>
      <c r="K570" s="914"/>
      <c r="L570" s="914"/>
      <c r="M570" s="914"/>
      <c r="N570" s="914"/>
      <c r="O570" s="914"/>
      <c r="P570" s="914"/>
      <c r="Q570" s="484"/>
      <c r="U570"/>
      <c r="V570"/>
      <c r="W570"/>
      <c r="X570"/>
      <c r="Y570"/>
      <c r="Z570"/>
      <c r="AA570"/>
      <c r="AB570"/>
      <c r="AC570"/>
    </row>
    <row r="571" spans="1:29" s="95" customFormat="1" ht="15.75" hidden="1" customHeight="1" outlineLevel="1">
      <c r="A571" s="484"/>
      <c r="B571" s="917"/>
      <c r="C571" s="926"/>
      <c r="D571" s="922"/>
      <c r="E571" s="922"/>
      <c r="F571" s="924"/>
      <c r="G571" s="92"/>
      <c r="H571" s="90"/>
      <c r="I571" s="922"/>
      <c r="J571" s="915"/>
      <c r="K571" s="915"/>
      <c r="L571" s="915"/>
      <c r="M571" s="915"/>
      <c r="N571" s="915"/>
      <c r="O571" s="915"/>
      <c r="P571" s="915"/>
      <c r="Q571" s="484"/>
      <c r="U571"/>
      <c r="V571"/>
      <c r="W571"/>
      <c r="X571"/>
      <c r="Y571"/>
      <c r="Z571"/>
      <c r="AA571"/>
      <c r="AB571"/>
      <c r="AC571"/>
    </row>
    <row r="572" spans="1:29" s="95" customFormat="1" ht="15.75" hidden="1" customHeight="1" outlineLevel="1">
      <c r="A572" s="484"/>
      <c r="B572" s="916">
        <v>187</v>
      </c>
      <c r="C572" s="925"/>
      <c r="D572" s="921"/>
      <c r="E572" s="921" t="s">
        <v>19</v>
      </c>
      <c r="F572" s="923" t="str">
        <f>VLOOKUP(E572,$S$14:$T$18,2,0)</f>
        <v>-</v>
      </c>
      <c r="G572" s="84"/>
      <c r="H572" s="82"/>
      <c r="I572" s="921"/>
      <c r="J572" s="913">
        <f t="shared" ref="J572" si="186">SUM(K572:O574)</f>
        <v>0</v>
      </c>
      <c r="K572" s="913"/>
      <c r="L572" s="913"/>
      <c r="M572" s="913"/>
      <c r="N572" s="913"/>
      <c r="O572" s="913"/>
      <c r="P572" s="913"/>
      <c r="Q572" s="484"/>
      <c r="U572"/>
      <c r="V572"/>
      <c r="W572"/>
      <c r="X572"/>
      <c r="Y572"/>
      <c r="Z572"/>
      <c r="AA572"/>
      <c r="AB572"/>
      <c r="AC572"/>
    </row>
    <row r="573" spans="1:29" s="95" customFormat="1" ht="15.75" hidden="1" customHeight="1" outlineLevel="1">
      <c r="A573" s="484"/>
      <c r="B573" s="916"/>
      <c r="C573" s="925"/>
      <c r="D573" s="921"/>
      <c r="E573" s="921"/>
      <c r="F573" s="923"/>
      <c r="G573" s="87"/>
      <c r="H573" s="82"/>
      <c r="I573" s="921"/>
      <c r="J573" s="914"/>
      <c r="K573" s="914"/>
      <c r="L573" s="914"/>
      <c r="M573" s="914"/>
      <c r="N573" s="914"/>
      <c r="O573" s="914"/>
      <c r="P573" s="914"/>
      <c r="Q573" s="484"/>
      <c r="U573"/>
      <c r="V573"/>
      <c r="W573"/>
      <c r="X573"/>
      <c r="Y573"/>
      <c r="Z573"/>
      <c r="AA573"/>
      <c r="AB573"/>
      <c r="AC573"/>
    </row>
    <row r="574" spans="1:29" s="95" customFormat="1" ht="15.75" hidden="1" customHeight="1" outlineLevel="1">
      <c r="A574" s="484"/>
      <c r="B574" s="917"/>
      <c r="C574" s="926"/>
      <c r="D574" s="922"/>
      <c r="E574" s="922"/>
      <c r="F574" s="924"/>
      <c r="G574" s="92"/>
      <c r="H574" s="90"/>
      <c r="I574" s="922"/>
      <c r="J574" s="915"/>
      <c r="K574" s="915"/>
      <c r="L574" s="915"/>
      <c r="M574" s="915"/>
      <c r="N574" s="915"/>
      <c r="O574" s="915"/>
      <c r="P574" s="915"/>
      <c r="Q574" s="484"/>
      <c r="U574"/>
      <c r="V574"/>
      <c r="W574"/>
      <c r="X574"/>
      <c r="Y574"/>
      <c r="Z574"/>
      <c r="AA574"/>
      <c r="AB574"/>
      <c r="AC574"/>
    </row>
    <row r="575" spans="1:29" s="95" customFormat="1" ht="15.75" hidden="1" customHeight="1" outlineLevel="1">
      <c r="A575" s="484"/>
      <c r="B575" s="916">
        <v>188</v>
      </c>
      <c r="C575" s="925"/>
      <c r="D575" s="921"/>
      <c r="E575" s="921" t="s">
        <v>19</v>
      </c>
      <c r="F575" s="923" t="str">
        <f>VLOOKUP(E575,$S$14:$T$18,2,0)</f>
        <v>-</v>
      </c>
      <c r="G575" s="84"/>
      <c r="H575" s="82"/>
      <c r="I575" s="921"/>
      <c r="J575" s="913">
        <f t="shared" ref="J575" si="187">SUM(K575:O577)</f>
        <v>0</v>
      </c>
      <c r="K575" s="913"/>
      <c r="L575" s="913"/>
      <c r="M575" s="913"/>
      <c r="N575" s="913"/>
      <c r="O575" s="913"/>
      <c r="P575" s="913"/>
      <c r="Q575" s="484"/>
      <c r="U575"/>
      <c r="V575"/>
      <c r="W575"/>
      <c r="X575"/>
      <c r="Y575"/>
      <c r="Z575"/>
      <c r="AA575"/>
      <c r="AB575"/>
      <c r="AC575"/>
    </row>
    <row r="576" spans="1:29" s="95" customFormat="1" ht="15.75" hidden="1" customHeight="1" outlineLevel="1">
      <c r="A576" s="484"/>
      <c r="B576" s="916"/>
      <c r="C576" s="925"/>
      <c r="D576" s="921"/>
      <c r="E576" s="921"/>
      <c r="F576" s="923"/>
      <c r="G576" s="87"/>
      <c r="H576" s="82"/>
      <c r="I576" s="921"/>
      <c r="J576" s="914"/>
      <c r="K576" s="914"/>
      <c r="L576" s="914"/>
      <c r="M576" s="914"/>
      <c r="N576" s="914"/>
      <c r="O576" s="914"/>
      <c r="P576" s="914"/>
      <c r="Q576" s="484"/>
      <c r="U576"/>
      <c r="V576"/>
      <c r="W576"/>
      <c r="X576"/>
      <c r="Y576"/>
      <c r="Z576"/>
      <c r="AA576"/>
      <c r="AB576"/>
      <c r="AC576"/>
    </row>
    <row r="577" spans="1:29" s="95" customFormat="1" ht="15.75" hidden="1" customHeight="1" outlineLevel="1">
      <c r="A577" s="484"/>
      <c r="B577" s="917"/>
      <c r="C577" s="926"/>
      <c r="D577" s="922"/>
      <c r="E577" s="922"/>
      <c r="F577" s="924"/>
      <c r="G577" s="92"/>
      <c r="H577" s="90"/>
      <c r="I577" s="922"/>
      <c r="J577" s="915"/>
      <c r="K577" s="915"/>
      <c r="L577" s="915"/>
      <c r="M577" s="915"/>
      <c r="N577" s="915"/>
      <c r="O577" s="915"/>
      <c r="P577" s="915"/>
      <c r="Q577" s="484"/>
      <c r="U577"/>
      <c r="V577"/>
      <c r="W577"/>
      <c r="X577"/>
      <c r="Y577"/>
      <c r="Z577"/>
      <c r="AA577"/>
      <c r="AB577"/>
      <c r="AC577"/>
    </row>
    <row r="578" spans="1:29" s="95" customFormat="1" ht="15.75" hidden="1" customHeight="1" outlineLevel="1">
      <c r="A578" s="484"/>
      <c r="B578" s="916">
        <v>189</v>
      </c>
      <c r="C578" s="925"/>
      <c r="D578" s="921"/>
      <c r="E578" s="921" t="s">
        <v>19</v>
      </c>
      <c r="F578" s="923" t="str">
        <f>VLOOKUP(E578,$S$14:$T$18,2,0)</f>
        <v>-</v>
      </c>
      <c r="G578" s="84"/>
      <c r="H578" s="82"/>
      <c r="I578" s="921"/>
      <c r="J578" s="913">
        <f t="shared" ref="J578" si="188">SUM(K578:O580)</f>
        <v>0</v>
      </c>
      <c r="K578" s="913"/>
      <c r="L578" s="913"/>
      <c r="M578" s="913"/>
      <c r="N578" s="913"/>
      <c r="O578" s="913"/>
      <c r="P578" s="913"/>
      <c r="Q578" s="484"/>
      <c r="U578"/>
      <c r="V578"/>
      <c r="W578"/>
      <c r="X578"/>
      <c r="Y578"/>
      <c r="Z578"/>
      <c r="AA578"/>
      <c r="AB578"/>
      <c r="AC578"/>
    </row>
    <row r="579" spans="1:29" s="95" customFormat="1" ht="15.75" hidden="1" customHeight="1" outlineLevel="1">
      <c r="A579" s="484"/>
      <c r="B579" s="916"/>
      <c r="C579" s="925"/>
      <c r="D579" s="921"/>
      <c r="E579" s="921"/>
      <c r="F579" s="923"/>
      <c r="G579" s="87"/>
      <c r="H579" s="82"/>
      <c r="I579" s="921"/>
      <c r="J579" s="914"/>
      <c r="K579" s="914"/>
      <c r="L579" s="914"/>
      <c r="M579" s="914"/>
      <c r="N579" s="914"/>
      <c r="O579" s="914"/>
      <c r="P579" s="914"/>
      <c r="Q579" s="484"/>
      <c r="U579"/>
      <c r="V579"/>
      <c r="W579"/>
      <c r="X579"/>
      <c r="Y579"/>
      <c r="Z579"/>
      <c r="AA579"/>
      <c r="AB579"/>
      <c r="AC579"/>
    </row>
    <row r="580" spans="1:29" s="95" customFormat="1" ht="15.75" hidden="1" customHeight="1" outlineLevel="1">
      <c r="A580" s="484"/>
      <c r="B580" s="917"/>
      <c r="C580" s="926"/>
      <c r="D580" s="922"/>
      <c r="E580" s="922"/>
      <c r="F580" s="924"/>
      <c r="G580" s="92"/>
      <c r="H580" s="90"/>
      <c r="I580" s="922"/>
      <c r="J580" s="915"/>
      <c r="K580" s="915"/>
      <c r="L580" s="915"/>
      <c r="M580" s="915"/>
      <c r="N580" s="915"/>
      <c r="O580" s="915"/>
      <c r="P580" s="915"/>
      <c r="Q580" s="484"/>
      <c r="U580"/>
      <c r="V580"/>
      <c r="W580"/>
      <c r="X580"/>
      <c r="Y580"/>
      <c r="Z580"/>
      <c r="AA580"/>
      <c r="AB580"/>
      <c r="AC580"/>
    </row>
    <row r="581" spans="1:29" s="95" customFormat="1" ht="15.75" hidden="1" customHeight="1" outlineLevel="1">
      <c r="A581" s="484"/>
      <c r="B581" s="916">
        <v>190</v>
      </c>
      <c r="C581" s="925"/>
      <c r="D581" s="921"/>
      <c r="E581" s="921" t="s">
        <v>19</v>
      </c>
      <c r="F581" s="923" t="str">
        <f>VLOOKUP(E581,$S$14:$T$18,2,0)</f>
        <v>-</v>
      </c>
      <c r="G581" s="84"/>
      <c r="H581" s="82"/>
      <c r="I581" s="921"/>
      <c r="J581" s="913">
        <f t="shared" ref="J581" si="189">SUM(K581:O583)</f>
        <v>0</v>
      </c>
      <c r="K581" s="913"/>
      <c r="L581" s="913"/>
      <c r="M581" s="913"/>
      <c r="N581" s="913"/>
      <c r="O581" s="913"/>
      <c r="P581" s="913"/>
      <c r="Q581" s="484"/>
      <c r="U581"/>
      <c r="V581"/>
      <c r="W581"/>
      <c r="X581"/>
      <c r="Y581"/>
      <c r="Z581"/>
      <c r="AA581"/>
      <c r="AB581"/>
      <c r="AC581"/>
    </row>
    <row r="582" spans="1:29" s="95" customFormat="1" ht="15.75" hidden="1" customHeight="1" outlineLevel="1">
      <c r="A582" s="484"/>
      <c r="B582" s="916"/>
      <c r="C582" s="925"/>
      <c r="D582" s="921"/>
      <c r="E582" s="921"/>
      <c r="F582" s="923"/>
      <c r="G582" s="87"/>
      <c r="H582" s="82"/>
      <c r="I582" s="921"/>
      <c r="J582" s="914"/>
      <c r="K582" s="914"/>
      <c r="L582" s="914"/>
      <c r="M582" s="914"/>
      <c r="N582" s="914"/>
      <c r="O582" s="914"/>
      <c r="P582" s="914"/>
      <c r="Q582" s="484"/>
      <c r="U582"/>
      <c r="V582"/>
      <c r="W582"/>
      <c r="X582"/>
      <c r="Y582"/>
      <c r="Z582"/>
      <c r="AA582"/>
      <c r="AB582"/>
      <c r="AC582"/>
    </row>
    <row r="583" spans="1:29" s="95" customFormat="1" ht="15.75" hidden="1" customHeight="1" outlineLevel="1">
      <c r="A583" s="484"/>
      <c r="B583" s="917"/>
      <c r="C583" s="926"/>
      <c r="D583" s="922"/>
      <c r="E583" s="922"/>
      <c r="F583" s="924"/>
      <c r="G583" s="92"/>
      <c r="H583" s="90"/>
      <c r="I583" s="922"/>
      <c r="J583" s="915"/>
      <c r="K583" s="915"/>
      <c r="L583" s="915"/>
      <c r="M583" s="915"/>
      <c r="N583" s="915"/>
      <c r="O583" s="915"/>
      <c r="P583" s="915"/>
      <c r="Q583" s="484"/>
      <c r="U583"/>
      <c r="V583"/>
      <c r="W583"/>
      <c r="X583"/>
      <c r="Y583"/>
      <c r="Z583"/>
      <c r="AA583"/>
      <c r="AB583"/>
      <c r="AC583"/>
    </row>
    <row r="584" spans="1:29" s="95" customFormat="1" ht="15.75" hidden="1" customHeight="1" outlineLevel="1">
      <c r="A584" s="484"/>
      <c r="B584" s="916">
        <v>191</v>
      </c>
      <c r="C584" s="925"/>
      <c r="D584" s="921"/>
      <c r="E584" s="921" t="s">
        <v>19</v>
      </c>
      <c r="F584" s="923" t="str">
        <f>VLOOKUP(E584,$S$14:$T$18,2,0)</f>
        <v>-</v>
      </c>
      <c r="G584" s="84"/>
      <c r="H584" s="82"/>
      <c r="I584" s="921"/>
      <c r="J584" s="913">
        <f t="shared" ref="J584" si="190">SUM(K584:O586)</f>
        <v>0</v>
      </c>
      <c r="K584" s="913"/>
      <c r="L584" s="913"/>
      <c r="M584" s="913"/>
      <c r="N584" s="913"/>
      <c r="O584" s="913"/>
      <c r="P584" s="913"/>
      <c r="Q584" s="484"/>
      <c r="U584"/>
      <c r="V584"/>
      <c r="W584"/>
      <c r="X584"/>
      <c r="Y584"/>
      <c r="Z584"/>
      <c r="AA584"/>
      <c r="AB584"/>
      <c r="AC584"/>
    </row>
    <row r="585" spans="1:29" s="95" customFormat="1" ht="15.75" hidden="1" customHeight="1" outlineLevel="1">
      <c r="A585" s="484"/>
      <c r="B585" s="916"/>
      <c r="C585" s="925"/>
      <c r="D585" s="921"/>
      <c r="E585" s="921"/>
      <c r="F585" s="923"/>
      <c r="G585" s="87"/>
      <c r="H585" s="82"/>
      <c r="I585" s="921"/>
      <c r="J585" s="914"/>
      <c r="K585" s="914"/>
      <c r="L585" s="914"/>
      <c r="M585" s="914"/>
      <c r="N585" s="914"/>
      <c r="O585" s="914"/>
      <c r="P585" s="914"/>
      <c r="Q585" s="484"/>
      <c r="U585"/>
      <c r="V585"/>
      <c r="W585"/>
      <c r="X585"/>
      <c r="Y585"/>
      <c r="Z585"/>
      <c r="AA585"/>
      <c r="AB585"/>
      <c r="AC585"/>
    </row>
    <row r="586" spans="1:29" s="95" customFormat="1" ht="15.75" hidden="1" customHeight="1" outlineLevel="1">
      <c r="A586" s="484"/>
      <c r="B586" s="917"/>
      <c r="C586" s="926"/>
      <c r="D586" s="922"/>
      <c r="E586" s="922"/>
      <c r="F586" s="924"/>
      <c r="G586" s="92"/>
      <c r="H586" s="90"/>
      <c r="I586" s="922"/>
      <c r="J586" s="915"/>
      <c r="K586" s="915"/>
      <c r="L586" s="915"/>
      <c r="M586" s="915"/>
      <c r="N586" s="915"/>
      <c r="O586" s="915"/>
      <c r="P586" s="915"/>
      <c r="Q586" s="484"/>
      <c r="U586"/>
      <c r="V586"/>
      <c r="W586"/>
      <c r="X586"/>
      <c r="Y586"/>
      <c r="Z586"/>
      <c r="AA586"/>
      <c r="AB586"/>
      <c r="AC586"/>
    </row>
    <row r="587" spans="1:29" s="95" customFormat="1" ht="15.75" hidden="1" customHeight="1" outlineLevel="1">
      <c r="A587" s="484"/>
      <c r="B587" s="916">
        <v>192</v>
      </c>
      <c r="C587" s="925"/>
      <c r="D587" s="921"/>
      <c r="E587" s="921" t="s">
        <v>19</v>
      </c>
      <c r="F587" s="923" t="str">
        <f>VLOOKUP(E587,$S$14:$T$18,2,0)</f>
        <v>-</v>
      </c>
      <c r="G587" s="84"/>
      <c r="H587" s="82"/>
      <c r="I587" s="921"/>
      <c r="J587" s="913">
        <f t="shared" ref="J587" si="191">SUM(K587:O589)</f>
        <v>0</v>
      </c>
      <c r="K587" s="913"/>
      <c r="L587" s="913"/>
      <c r="M587" s="913"/>
      <c r="N587" s="913"/>
      <c r="O587" s="913"/>
      <c r="P587" s="913"/>
      <c r="Q587" s="484"/>
      <c r="U587"/>
      <c r="V587"/>
      <c r="W587"/>
      <c r="X587"/>
      <c r="Y587"/>
      <c r="Z587"/>
      <c r="AA587"/>
      <c r="AB587"/>
      <c r="AC587"/>
    </row>
    <row r="588" spans="1:29" s="95" customFormat="1" ht="15.75" hidden="1" customHeight="1" outlineLevel="1">
      <c r="A588" s="484"/>
      <c r="B588" s="916"/>
      <c r="C588" s="925"/>
      <c r="D588" s="921"/>
      <c r="E588" s="921"/>
      <c r="F588" s="923"/>
      <c r="G588" s="87"/>
      <c r="H588" s="82"/>
      <c r="I588" s="921"/>
      <c r="J588" s="914"/>
      <c r="K588" s="914"/>
      <c r="L588" s="914"/>
      <c r="M588" s="914"/>
      <c r="N588" s="914"/>
      <c r="O588" s="914"/>
      <c r="P588" s="914"/>
      <c r="Q588" s="484"/>
      <c r="U588"/>
      <c r="V588"/>
      <c r="W588"/>
      <c r="X588"/>
      <c r="Y588"/>
      <c r="Z588"/>
      <c r="AA588"/>
      <c r="AB588"/>
      <c r="AC588"/>
    </row>
    <row r="589" spans="1:29" s="95" customFormat="1" ht="15.75" hidden="1" customHeight="1" outlineLevel="1">
      <c r="A589" s="484"/>
      <c r="B589" s="917"/>
      <c r="C589" s="926"/>
      <c r="D589" s="922"/>
      <c r="E589" s="922"/>
      <c r="F589" s="924"/>
      <c r="G589" s="92"/>
      <c r="H589" s="90"/>
      <c r="I589" s="922"/>
      <c r="J589" s="915"/>
      <c r="K589" s="915"/>
      <c r="L589" s="915"/>
      <c r="M589" s="915"/>
      <c r="N589" s="915"/>
      <c r="O589" s="915"/>
      <c r="P589" s="915"/>
      <c r="Q589" s="484"/>
      <c r="U589"/>
      <c r="V589"/>
      <c r="W589"/>
      <c r="X589"/>
      <c r="Y589"/>
      <c r="Z589"/>
      <c r="AA589"/>
      <c r="AB589"/>
      <c r="AC589"/>
    </row>
    <row r="590" spans="1:29" s="95" customFormat="1" ht="15.75" hidden="1" customHeight="1" outlineLevel="1">
      <c r="A590" s="484"/>
      <c r="B590" s="916">
        <v>193</v>
      </c>
      <c r="C590" s="925"/>
      <c r="D590" s="921"/>
      <c r="E590" s="921" t="s">
        <v>19</v>
      </c>
      <c r="F590" s="923" t="str">
        <f>VLOOKUP(E590,$S$14:$T$18,2,0)</f>
        <v>-</v>
      </c>
      <c r="G590" s="84"/>
      <c r="H590" s="82"/>
      <c r="I590" s="921"/>
      <c r="J590" s="913">
        <f t="shared" ref="J590" si="192">SUM(K590:O592)</f>
        <v>0</v>
      </c>
      <c r="K590" s="913"/>
      <c r="L590" s="913"/>
      <c r="M590" s="913"/>
      <c r="N590" s="913"/>
      <c r="O590" s="913"/>
      <c r="P590" s="913"/>
      <c r="Q590" s="484"/>
      <c r="U590"/>
      <c r="V590"/>
      <c r="W590"/>
      <c r="X590"/>
      <c r="Y590"/>
      <c r="Z590"/>
      <c r="AA590"/>
      <c r="AB590"/>
      <c r="AC590"/>
    </row>
    <row r="591" spans="1:29" s="95" customFormat="1" ht="15.75" hidden="1" customHeight="1" outlineLevel="1">
      <c r="A591" s="484"/>
      <c r="B591" s="916"/>
      <c r="C591" s="925"/>
      <c r="D591" s="921"/>
      <c r="E591" s="921"/>
      <c r="F591" s="923"/>
      <c r="G591" s="87"/>
      <c r="H591" s="82"/>
      <c r="I591" s="921"/>
      <c r="J591" s="914"/>
      <c r="K591" s="914"/>
      <c r="L591" s="914"/>
      <c r="M591" s="914"/>
      <c r="N591" s="914"/>
      <c r="O591" s="914"/>
      <c r="P591" s="914"/>
      <c r="Q591" s="484"/>
      <c r="U591"/>
      <c r="V591"/>
      <c r="W591"/>
      <c r="X591"/>
      <c r="Y591"/>
      <c r="Z591"/>
      <c r="AA591"/>
      <c r="AB591"/>
      <c r="AC591"/>
    </row>
    <row r="592" spans="1:29" s="95" customFormat="1" ht="15.75" hidden="1" customHeight="1" outlineLevel="1">
      <c r="A592" s="484"/>
      <c r="B592" s="917"/>
      <c r="C592" s="926"/>
      <c r="D592" s="922"/>
      <c r="E592" s="922"/>
      <c r="F592" s="924"/>
      <c r="G592" s="92"/>
      <c r="H592" s="90"/>
      <c r="I592" s="922"/>
      <c r="J592" s="915"/>
      <c r="K592" s="915"/>
      <c r="L592" s="915"/>
      <c r="M592" s="915"/>
      <c r="N592" s="915"/>
      <c r="O592" s="915"/>
      <c r="P592" s="915"/>
      <c r="Q592" s="484"/>
      <c r="U592"/>
      <c r="V592"/>
      <c r="W592"/>
      <c r="X592"/>
      <c r="Y592"/>
      <c r="Z592"/>
      <c r="AA592"/>
      <c r="AB592"/>
      <c r="AC592"/>
    </row>
    <row r="593" spans="1:29" s="95" customFormat="1" ht="15.75" hidden="1" customHeight="1" outlineLevel="1">
      <c r="A593" s="484"/>
      <c r="B593" s="916">
        <v>194</v>
      </c>
      <c r="C593" s="925"/>
      <c r="D593" s="921"/>
      <c r="E593" s="921" t="s">
        <v>19</v>
      </c>
      <c r="F593" s="923" t="str">
        <f>VLOOKUP(E593,$S$14:$T$18,2,0)</f>
        <v>-</v>
      </c>
      <c r="G593" s="84"/>
      <c r="H593" s="82"/>
      <c r="I593" s="921"/>
      <c r="J593" s="913">
        <f t="shared" ref="J593" si="193">SUM(K593:O595)</f>
        <v>0</v>
      </c>
      <c r="K593" s="913"/>
      <c r="L593" s="913"/>
      <c r="M593" s="913"/>
      <c r="N593" s="913"/>
      <c r="O593" s="913"/>
      <c r="P593" s="913"/>
      <c r="Q593" s="484"/>
      <c r="U593"/>
      <c r="V593"/>
      <c r="W593"/>
      <c r="X593"/>
      <c r="Y593"/>
      <c r="Z593"/>
      <c r="AA593"/>
      <c r="AB593"/>
      <c r="AC593"/>
    </row>
    <row r="594" spans="1:29" s="95" customFormat="1" ht="15.75" hidden="1" customHeight="1" outlineLevel="1">
      <c r="A594" s="484"/>
      <c r="B594" s="916"/>
      <c r="C594" s="925"/>
      <c r="D594" s="921"/>
      <c r="E594" s="921"/>
      <c r="F594" s="923"/>
      <c r="G594" s="87"/>
      <c r="H594" s="82"/>
      <c r="I594" s="921"/>
      <c r="J594" s="914"/>
      <c r="K594" s="914"/>
      <c r="L594" s="914"/>
      <c r="M594" s="914"/>
      <c r="N594" s="914"/>
      <c r="O594" s="914"/>
      <c r="P594" s="914"/>
      <c r="Q594" s="484"/>
      <c r="U594"/>
      <c r="V594"/>
      <c r="W594"/>
      <c r="X594"/>
      <c r="Y594"/>
      <c r="Z594"/>
      <c r="AA594"/>
      <c r="AB594"/>
      <c r="AC594"/>
    </row>
    <row r="595" spans="1:29" s="95" customFormat="1" ht="15.75" hidden="1" customHeight="1" outlineLevel="1">
      <c r="A595" s="484"/>
      <c r="B595" s="917"/>
      <c r="C595" s="926"/>
      <c r="D595" s="922"/>
      <c r="E595" s="922"/>
      <c r="F595" s="924"/>
      <c r="G595" s="92"/>
      <c r="H595" s="90"/>
      <c r="I595" s="922"/>
      <c r="J595" s="915"/>
      <c r="K595" s="915"/>
      <c r="L595" s="915"/>
      <c r="M595" s="915"/>
      <c r="N595" s="915"/>
      <c r="O595" s="915"/>
      <c r="P595" s="915"/>
      <c r="Q595" s="484"/>
      <c r="U595"/>
      <c r="V595"/>
      <c r="W595"/>
      <c r="X595"/>
      <c r="Y595"/>
      <c r="Z595"/>
      <c r="AA595"/>
      <c r="AB595"/>
      <c r="AC595"/>
    </row>
    <row r="596" spans="1:29" s="95" customFormat="1" ht="15.75" hidden="1" customHeight="1" outlineLevel="1">
      <c r="A596" s="484"/>
      <c r="B596" s="916">
        <v>195</v>
      </c>
      <c r="C596" s="925"/>
      <c r="D596" s="921"/>
      <c r="E596" s="921" t="s">
        <v>19</v>
      </c>
      <c r="F596" s="923" t="str">
        <f>VLOOKUP(E596,$S$14:$T$18,2,0)</f>
        <v>-</v>
      </c>
      <c r="G596" s="84"/>
      <c r="H596" s="82"/>
      <c r="I596" s="921"/>
      <c r="J596" s="913">
        <f t="shared" ref="J596" si="194">SUM(K596:O598)</f>
        <v>0</v>
      </c>
      <c r="K596" s="913"/>
      <c r="L596" s="913"/>
      <c r="M596" s="913"/>
      <c r="N596" s="913"/>
      <c r="O596" s="913"/>
      <c r="P596" s="913"/>
      <c r="Q596" s="484"/>
      <c r="U596"/>
      <c r="V596"/>
      <c r="W596"/>
      <c r="X596"/>
      <c r="Y596"/>
      <c r="Z596"/>
      <c r="AA596"/>
      <c r="AB596"/>
      <c r="AC596"/>
    </row>
    <row r="597" spans="1:29" s="95" customFormat="1" ht="15.75" hidden="1" customHeight="1" outlineLevel="1">
      <c r="A597" s="484"/>
      <c r="B597" s="916"/>
      <c r="C597" s="925"/>
      <c r="D597" s="921"/>
      <c r="E597" s="921"/>
      <c r="F597" s="923"/>
      <c r="G597" s="87"/>
      <c r="H597" s="82"/>
      <c r="I597" s="921"/>
      <c r="J597" s="914"/>
      <c r="K597" s="914"/>
      <c r="L597" s="914"/>
      <c r="M597" s="914"/>
      <c r="N597" s="914"/>
      <c r="O597" s="914"/>
      <c r="P597" s="914"/>
      <c r="Q597" s="484"/>
      <c r="U597"/>
      <c r="V597"/>
      <c r="W597"/>
      <c r="X597"/>
      <c r="Y597"/>
      <c r="Z597"/>
      <c r="AA597"/>
      <c r="AB597"/>
      <c r="AC597"/>
    </row>
    <row r="598" spans="1:29" s="95" customFormat="1" ht="15.75" hidden="1" customHeight="1" outlineLevel="1">
      <c r="A598" s="484"/>
      <c r="B598" s="917"/>
      <c r="C598" s="926"/>
      <c r="D598" s="922"/>
      <c r="E598" s="922"/>
      <c r="F598" s="924"/>
      <c r="G598" s="92"/>
      <c r="H598" s="90"/>
      <c r="I598" s="922"/>
      <c r="J598" s="915"/>
      <c r="K598" s="915"/>
      <c r="L598" s="915"/>
      <c r="M598" s="915"/>
      <c r="N598" s="915"/>
      <c r="O598" s="915"/>
      <c r="P598" s="915"/>
      <c r="Q598" s="484"/>
      <c r="U598"/>
      <c r="V598"/>
      <c r="W598"/>
      <c r="X598"/>
      <c r="Y598"/>
      <c r="Z598"/>
      <c r="AA598"/>
      <c r="AB598"/>
      <c r="AC598"/>
    </row>
    <row r="599" spans="1:29" s="95" customFormat="1" ht="15.75" hidden="1" customHeight="1" outlineLevel="1">
      <c r="A599" s="484"/>
      <c r="B599" s="916">
        <v>196</v>
      </c>
      <c r="C599" s="925"/>
      <c r="D599" s="921"/>
      <c r="E599" s="921" t="s">
        <v>19</v>
      </c>
      <c r="F599" s="923" t="str">
        <f>VLOOKUP(E599,$S$14:$T$18,2,0)</f>
        <v>-</v>
      </c>
      <c r="G599" s="84"/>
      <c r="H599" s="82"/>
      <c r="I599" s="921"/>
      <c r="J599" s="913">
        <f t="shared" ref="J599" si="195">SUM(K599:O601)</f>
        <v>0</v>
      </c>
      <c r="K599" s="913"/>
      <c r="L599" s="913"/>
      <c r="M599" s="913"/>
      <c r="N599" s="913"/>
      <c r="O599" s="913"/>
      <c r="P599" s="913"/>
      <c r="Q599" s="484"/>
      <c r="U599"/>
      <c r="V599"/>
      <c r="W599"/>
      <c r="X599"/>
      <c r="Y599"/>
      <c r="Z599"/>
      <c r="AA599"/>
      <c r="AB599"/>
      <c r="AC599"/>
    </row>
    <row r="600" spans="1:29" s="95" customFormat="1" ht="15.75" hidden="1" customHeight="1" outlineLevel="1">
      <c r="A600" s="484"/>
      <c r="B600" s="916"/>
      <c r="C600" s="925"/>
      <c r="D600" s="921"/>
      <c r="E600" s="921"/>
      <c r="F600" s="923"/>
      <c r="G600" s="87"/>
      <c r="H600" s="82"/>
      <c r="I600" s="921"/>
      <c r="J600" s="914"/>
      <c r="K600" s="914"/>
      <c r="L600" s="914"/>
      <c r="M600" s="914"/>
      <c r="N600" s="914"/>
      <c r="O600" s="914"/>
      <c r="P600" s="914"/>
      <c r="Q600" s="484"/>
      <c r="U600"/>
      <c r="V600"/>
      <c r="W600"/>
      <c r="X600"/>
      <c r="Y600"/>
      <c r="Z600"/>
      <c r="AA600"/>
      <c r="AB600"/>
      <c r="AC600"/>
    </row>
    <row r="601" spans="1:29" s="95" customFormat="1" ht="15.75" hidden="1" customHeight="1" outlineLevel="1">
      <c r="A601" s="484"/>
      <c r="B601" s="917"/>
      <c r="C601" s="926"/>
      <c r="D601" s="922"/>
      <c r="E601" s="922"/>
      <c r="F601" s="924"/>
      <c r="G601" s="92"/>
      <c r="H601" s="90"/>
      <c r="I601" s="922"/>
      <c r="J601" s="915"/>
      <c r="K601" s="915"/>
      <c r="L601" s="915"/>
      <c r="M601" s="915"/>
      <c r="N601" s="915"/>
      <c r="O601" s="915"/>
      <c r="P601" s="915"/>
      <c r="Q601" s="484"/>
      <c r="U601"/>
      <c r="V601"/>
      <c r="W601"/>
      <c r="X601"/>
      <c r="Y601"/>
      <c r="Z601"/>
      <c r="AA601"/>
      <c r="AB601"/>
      <c r="AC601"/>
    </row>
    <row r="602" spans="1:29" s="95" customFormat="1" ht="15.75" hidden="1" customHeight="1" outlineLevel="1">
      <c r="A602" s="484"/>
      <c r="B602" s="916">
        <v>197</v>
      </c>
      <c r="C602" s="925"/>
      <c r="D602" s="921"/>
      <c r="E602" s="921" t="s">
        <v>19</v>
      </c>
      <c r="F602" s="923" t="str">
        <f>VLOOKUP(E602,$S$14:$T$18,2,0)</f>
        <v>-</v>
      </c>
      <c r="G602" s="84"/>
      <c r="H602" s="82"/>
      <c r="I602" s="921"/>
      <c r="J602" s="913">
        <f t="shared" ref="J602" si="196">SUM(K602:O604)</f>
        <v>0</v>
      </c>
      <c r="K602" s="913"/>
      <c r="L602" s="913"/>
      <c r="M602" s="913"/>
      <c r="N602" s="913"/>
      <c r="O602" s="913"/>
      <c r="P602" s="913"/>
      <c r="Q602" s="484"/>
      <c r="U602"/>
      <c r="V602"/>
      <c r="W602"/>
      <c r="X602"/>
      <c r="Y602"/>
      <c r="Z602"/>
      <c r="AA602"/>
      <c r="AB602"/>
      <c r="AC602"/>
    </row>
    <row r="603" spans="1:29" s="95" customFormat="1" ht="15.75" hidden="1" customHeight="1" outlineLevel="1">
      <c r="A603" s="484"/>
      <c r="B603" s="916"/>
      <c r="C603" s="925"/>
      <c r="D603" s="921"/>
      <c r="E603" s="921"/>
      <c r="F603" s="923"/>
      <c r="G603" s="87"/>
      <c r="H603" s="82"/>
      <c r="I603" s="921"/>
      <c r="J603" s="914"/>
      <c r="K603" s="914"/>
      <c r="L603" s="914"/>
      <c r="M603" s="914"/>
      <c r="N603" s="914"/>
      <c r="O603" s="914"/>
      <c r="P603" s="914"/>
      <c r="Q603" s="484"/>
      <c r="U603"/>
      <c r="V603"/>
      <c r="W603"/>
      <c r="X603"/>
      <c r="Y603"/>
      <c r="Z603"/>
      <c r="AA603"/>
      <c r="AB603"/>
      <c r="AC603"/>
    </row>
    <row r="604" spans="1:29" s="95" customFormat="1" ht="15.75" hidden="1" customHeight="1" outlineLevel="1">
      <c r="A604" s="484"/>
      <c r="B604" s="917"/>
      <c r="C604" s="926"/>
      <c r="D604" s="922"/>
      <c r="E604" s="922"/>
      <c r="F604" s="924"/>
      <c r="G604" s="92"/>
      <c r="H604" s="90"/>
      <c r="I604" s="922"/>
      <c r="J604" s="915"/>
      <c r="K604" s="915"/>
      <c r="L604" s="915"/>
      <c r="M604" s="915"/>
      <c r="N604" s="915"/>
      <c r="O604" s="915"/>
      <c r="P604" s="915"/>
      <c r="Q604" s="484"/>
      <c r="U604"/>
      <c r="V604"/>
      <c r="W604"/>
      <c r="X604"/>
      <c r="Y604"/>
      <c r="Z604"/>
      <c r="AA604"/>
      <c r="AB604"/>
      <c r="AC604"/>
    </row>
    <row r="605" spans="1:29" s="95" customFormat="1" ht="15.75" hidden="1" customHeight="1" outlineLevel="1">
      <c r="A605" s="484"/>
      <c r="B605" s="916">
        <v>198</v>
      </c>
      <c r="C605" s="925"/>
      <c r="D605" s="921"/>
      <c r="E605" s="921" t="s">
        <v>19</v>
      </c>
      <c r="F605" s="923" t="str">
        <f>VLOOKUP(E605,$S$14:$T$18,2,0)</f>
        <v>-</v>
      </c>
      <c r="G605" s="84"/>
      <c r="H605" s="82"/>
      <c r="I605" s="921"/>
      <c r="J605" s="913">
        <f t="shared" ref="J605" si="197">SUM(K605:O607)</f>
        <v>0</v>
      </c>
      <c r="K605" s="913"/>
      <c r="L605" s="913"/>
      <c r="M605" s="913"/>
      <c r="N605" s="913"/>
      <c r="O605" s="913"/>
      <c r="P605" s="913"/>
      <c r="Q605" s="484"/>
      <c r="U605"/>
      <c r="V605"/>
      <c r="W605"/>
      <c r="X605"/>
      <c r="Y605"/>
      <c r="Z605"/>
      <c r="AA605"/>
      <c r="AB605"/>
      <c r="AC605"/>
    </row>
    <row r="606" spans="1:29" s="95" customFormat="1" ht="15.75" hidden="1" customHeight="1" outlineLevel="1">
      <c r="A606" s="484"/>
      <c r="B606" s="916"/>
      <c r="C606" s="925"/>
      <c r="D606" s="921"/>
      <c r="E606" s="921"/>
      <c r="F606" s="923"/>
      <c r="G606" s="87"/>
      <c r="H606" s="82"/>
      <c r="I606" s="921"/>
      <c r="J606" s="914"/>
      <c r="K606" s="914"/>
      <c r="L606" s="914"/>
      <c r="M606" s="914"/>
      <c r="N606" s="914"/>
      <c r="O606" s="914"/>
      <c r="P606" s="914"/>
      <c r="Q606" s="484"/>
      <c r="U606"/>
      <c r="V606"/>
      <c r="W606"/>
      <c r="X606"/>
      <c r="Y606"/>
      <c r="Z606"/>
      <c r="AA606"/>
      <c r="AB606"/>
      <c r="AC606"/>
    </row>
    <row r="607" spans="1:29" s="95" customFormat="1" ht="15.75" hidden="1" customHeight="1" outlineLevel="1">
      <c r="A607" s="484"/>
      <c r="B607" s="917"/>
      <c r="C607" s="926"/>
      <c r="D607" s="922"/>
      <c r="E607" s="922"/>
      <c r="F607" s="924"/>
      <c r="G607" s="92"/>
      <c r="H607" s="90"/>
      <c r="I607" s="922"/>
      <c r="J607" s="915"/>
      <c r="K607" s="915"/>
      <c r="L607" s="915"/>
      <c r="M607" s="915"/>
      <c r="N607" s="915"/>
      <c r="O607" s="915"/>
      <c r="P607" s="915"/>
      <c r="Q607" s="484"/>
      <c r="U607"/>
      <c r="V607"/>
      <c r="W607"/>
      <c r="X607"/>
      <c r="Y607"/>
      <c r="Z607"/>
      <c r="AA607"/>
      <c r="AB607"/>
      <c r="AC607"/>
    </row>
    <row r="608" spans="1:29" s="95" customFormat="1" ht="15.75" hidden="1" customHeight="1" outlineLevel="1">
      <c r="A608" s="484"/>
      <c r="B608" s="916">
        <v>199</v>
      </c>
      <c r="C608" s="925"/>
      <c r="D608" s="921"/>
      <c r="E608" s="921" t="s">
        <v>19</v>
      </c>
      <c r="F608" s="923" t="str">
        <f>VLOOKUP(E608,$S$14:$T$18,2,0)</f>
        <v>-</v>
      </c>
      <c r="G608" s="84"/>
      <c r="H608" s="82"/>
      <c r="I608" s="921"/>
      <c r="J608" s="913">
        <f t="shared" ref="J608" si="198">SUM(K608:O610)</f>
        <v>0</v>
      </c>
      <c r="K608" s="913"/>
      <c r="L608" s="913"/>
      <c r="M608" s="913"/>
      <c r="N608" s="913"/>
      <c r="O608" s="913"/>
      <c r="P608" s="913"/>
      <c r="Q608" s="484"/>
      <c r="U608"/>
      <c r="V608"/>
      <c r="W608"/>
      <c r="X608"/>
      <c r="Y608"/>
      <c r="Z608"/>
      <c r="AA608"/>
      <c r="AB608"/>
      <c r="AC608"/>
    </row>
    <row r="609" spans="1:29" s="95" customFormat="1" ht="15.75" hidden="1" customHeight="1" outlineLevel="1">
      <c r="A609" s="484"/>
      <c r="B609" s="916"/>
      <c r="C609" s="925"/>
      <c r="D609" s="921"/>
      <c r="E609" s="921"/>
      <c r="F609" s="923"/>
      <c r="G609" s="87"/>
      <c r="H609" s="82"/>
      <c r="I609" s="921"/>
      <c r="J609" s="914"/>
      <c r="K609" s="914"/>
      <c r="L609" s="914"/>
      <c r="M609" s="914"/>
      <c r="N609" s="914"/>
      <c r="O609" s="914"/>
      <c r="P609" s="914"/>
      <c r="Q609" s="484"/>
      <c r="U609"/>
      <c r="V609"/>
      <c r="W609"/>
      <c r="X609"/>
      <c r="Y609"/>
      <c r="Z609"/>
      <c r="AA609"/>
      <c r="AB609"/>
      <c r="AC609"/>
    </row>
    <row r="610" spans="1:29" s="95" customFormat="1" ht="15.75" hidden="1" customHeight="1" outlineLevel="1">
      <c r="A610" s="484"/>
      <c r="B610" s="917"/>
      <c r="C610" s="926"/>
      <c r="D610" s="922"/>
      <c r="E610" s="922"/>
      <c r="F610" s="924"/>
      <c r="G610" s="92"/>
      <c r="H610" s="90"/>
      <c r="I610" s="922"/>
      <c r="J610" s="915"/>
      <c r="K610" s="915"/>
      <c r="L610" s="915"/>
      <c r="M610" s="915"/>
      <c r="N610" s="915"/>
      <c r="O610" s="915"/>
      <c r="P610" s="915"/>
      <c r="Q610" s="484"/>
      <c r="U610"/>
      <c r="V610"/>
      <c r="W610"/>
      <c r="X610"/>
      <c r="Y610"/>
      <c r="Z610"/>
      <c r="AA610"/>
      <c r="AB610"/>
      <c r="AC610"/>
    </row>
    <row r="611" spans="1:29" s="95" customFormat="1" ht="15.75" hidden="1" customHeight="1" outlineLevel="1">
      <c r="A611" s="484"/>
      <c r="B611" s="916">
        <v>200</v>
      </c>
      <c r="C611" s="918" t="e">
        <f>CONCATENATE("Inne ",IF(#REF!=0,0,ROUND(#REF!/#REF!*100,1))," %")</f>
        <v>#REF!</v>
      </c>
      <c r="D611" s="921"/>
      <c r="E611" s="921" t="s">
        <v>19</v>
      </c>
      <c r="F611" s="923" t="str">
        <f>VLOOKUP(E611,$S$14:$T$18,2,0)</f>
        <v>-</v>
      </c>
      <c r="G611" s="84"/>
      <c r="H611" s="82"/>
      <c r="I611" s="921"/>
      <c r="J611" s="913">
        <f t="shared" ref="J611" si="199">SUM(K611:O613)</f>
        <v>0</v>
      </c>
      <c r="K611" s="913"/>
      <c r="L611" s="913"/>
      <c r="M611" s="913"/>
      <c r="N611" s="913"/>
      <c r="O611" s="913"/>
      <c r="P611" s="913"/>
      <c r="Q611" s="484"/>
      <c r="U611"/>
      <c r="V611"/>
      <c r="W611"/>
      <c r="X611"/>
      <c r="Y611"/>
      <c r="Z611"/>
      <c r="AA611"/>
      <c r="AB611"/>
      <c r="AC611"/>
    </row>
    <row r="612" spans="1:29" s="95" customFormat="1" ht="15.75" hidden="1" customHeight="1" outlineLevel="1">
      <c r="A612" s="484"/>
      <c r="B612" s="916"/>
      <c r="C612" s="919"/>
      <c r="D612" s="921"/>
      <c r="E612" s="921"/>
      <c r="F612" s="923"/>
      <c r="G612" s="87"/>
      <c r="H612" s="82"/>
      <c r="I612" s="921"/>
      <c r="J612" s="914"/>
      <c r="K612" s="914"/>
      <c r="L612" s="914"/>
      <c r="M612" s="914"/>
      <c r="N612" s="914"/>
      <c r="O612" s="914"/>
      <c r="P612" s="914"/>
      <c r="Q612" s="484"/>
      <c r="U612"/>
      <c r="V612"/>
      <c r="W612"/>
      <c r="X612"/>
      <c r="Y612"/>
      <c r="Z612"/>
      <c r="AA612"/>
      <c r="AB612"/>
      <c r="AC612"/>
    </row>
    <row r="613" spans="1:29" s="95" customFormat="1" ht="15.75" hidden="1" customHeight="1" outlineLevel="1" thickBot="1">
      <c r="A613" s="484"/>
      <c r="B613" s="917"/>
      <c r="C613" s="920"/>
      <c r="D613" s="922"/>
      <c r="E613" s="922"/>
      <c r="F613" s="924"/>
      <c r="G613" s="92"/>
      <c r="H613" s="90"/>
      <c r="I613" s="922"/>
      <c r="J613" s="943"/>
      <c r="K613" s="915"/>
      <c r="L613" s="915"/>
      <c r="M613" s="915"/>
      <c r="N613" s="915"/>
      <c r="O613" s="915"/>
      <c r="P613" s="915"/>
      <c r="Q613" s="484"/>
      <c r="U613"/>
      <c r="V613"/>
      <c r="W613"/>
      <c r="X613"/>
      <c r="Y613"/>
      <c r="Z613"/>
      <c r="AA613"/>
      <c r="AB613"/>
      <c r="AC613"/>
    </row>
    <row r="614" spans="1:29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  <c r="U614"/>
      <c r="V614"/>
      <c r="W614"/>
      <c r="X614"/>
      <c r="Y614"/>
      <c r="Z614"/>
      <c r="AA614"/>
      <c r="AB614"/>
      <c r="AC614"/>
    </row>
    <row r="615" spans="1:29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  <c r="U615"/>
      <c r="V615"/>
      <c r="W615"/>
      <c r="X615"/>
      <c r="Y615"/>
      <c r="Z615"/>
      <c r="AA615"/>
      <c r="AB615"/>
      <c r="AC615"/>
    </row>
    <row r="616" spans="1:29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29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29">
      <c r="F618" s="97"/>
    </row>
    <row r="619" spans="1:29">
      <c r="F619" s="97"/>
    </row>
    <row r="620" spans="1:29">
      <c r="F620" s="97"/>
    </row>
    <row r="621" spans="1:29">
      <c r="F621" s="97"/>
    </row>
    <row r="622" spans="1:29">
      <c r="F622" s="927"/>
      <c r="G622" s="928"/>
      <c r="H622" s="928"/>
      <c r="I622" s="928"/>
      <c r="J622" s="512"/>
      <c r="K622" s="654"/>
      <c r="L622" s="654"/>
      <c r="M622" s="512"/>
      <c r="N622" s="512"/>
      <c r="O622" s="69"/>
      <c r="P622" s="68"/>
    </row>
    <row r="623" spans="1:29">
      <c r="F623" s="97"/>
    </row>
    <row r="624" spans="1:29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78:K580"/>
    <mergeCell ref="L578:L580"/>
    <mergeCell ref="K581:K583"/>
    <mergeCell ref="L581:L583"/>
    <mergeCell ref="K584:K586"/>
    <mergeCell ref="L584:L586"/>
    <mergeCell ref="J605:J607"/>
    <mergeCell ref="M605:M607"/>
    <mergeCell ref="N605:N607"/>
    <mergeCell ref="J608:J610"/>
    <mergeCell ref="M608:M610"/>
    <mergeCell ref="N608:N610"/>
    <mergeCell ref="J611:J613"/>
    <mergeCell ref="M611:M613"/>
    <mergeCell ref="N611:N613"/>
    <mergeCell ref="M587:M589"/>
    <mergeCell ref="N587:N589"/>
    <mergeCell ref="J590:J592"/>
    <mergeCell ref="M590:M592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K605:K607"/>
    <mergeCell ref="L605:L607"/>
    <mergeCell ref="K608:K610"/>
    <mergeCell ref="L608:L610"/>
    <mergeCell ref="K611:K613"/>
    <mergeCell ref="L611:L613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1:J73"/>
    <mergeCell ref="M71:M73"/>
    <mergeCell ref="N71:N73"/>
    <mergeCell ref="J74:J76"/>
    <mergeCell ref="M74:M76"/>
    <mergeCell ref="N74:N76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M41:M43"/>
    <mergeCell ref="N41:N43"/>
    <mergeCell ref="J44:J46"/>
    <mergeCell ref="M44:M46"/>
    <mergeCell ref="N44:N46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J56:J58"/>
    <mergeCell ref="M56:M58"/>
    <mergeCell ref="N56:N58"/>
    <mergeCell ref="K50:K52"/>
    <mergeCell ref="L50:L52"/>
    <mergeCell ref="K53:K55"/>
    <mergeCell ref="L53:L55"/>
    <mergeCell ref="K56:K58"/>
    <mergeCell ref="L56:L58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23:J25"/>
    <mergeCell ref="M23:M25"/>
    <mergeCell ref="N23:N25"/>
    <mergeCell ref="J26:J28"/>
    <mergeCell ref="M26:M28"/>
    <mergeCell ref="N26:N28"/>
    <mergeCell ref="O20:O22"/>
    <mergeCell ref="P23:P25"/>
    <mergeCell ref="P14:P16"/>
    <mergeCell ref="P17:P19"/>
    <mergeCell ref="P20:P22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O602:O604"/>
    <mergeCell ref="P602:P604"/>
    <mergeCell ref="P611:P613"/>
    <mergeCell ref="F622:I622"/>
    <mergeCell ref="F611:F613"/>
    <mergeCell ref="O608:O610"/>
    <mergeCell ref="O611:O613"/>
    <mergeCell ref="B611:B613"/>
    <mergeCell ref="C611:C613"/>
    <mergeCell ref="D611:D613"/>
    <mergeCell ref="E611:E613"/>
    <mergeCell ref="F605:F607"/>
    <mergeCell ref="I605:I607"/>
    <mergeCell ref="C605:C607"/>
    <mergeCell ref="D605:D607"/>
    <mergeCell ref="E605:E607"/>
    <mergeCell ref="F608:F610"/>
    <mergeCell ref="P605:P607"/>
    <mergeCell ref="I611:I613"/>
    <mergeCell ref="I608:I610"/>
    <mergeCell ref="P608:P610"/>
    <mergeCell ref="O605:O607"/>
    <mergeCell ref="B608:B610"/>
    <mergeCell ref="C608:C610"/>
    <mergeCell ref="D608:D610"/>
    <mergeCell ref="E608:E610"/>
    <mergeCell ref="B605:B607"/>
    <mergeCell ref="B602:B604"/>
    <mergeCell ref="C602:C604"/>
    <mergeCell ref="D602:D604"/>
    <mergeCell ref="E602:E604"/>
    <mergeCell ref="F602:F604"/>
    <mergeCell ref="I602:I604"/>
    <mergeCell ref="C3:H3"/>
    <mergeCell ref="C4:H4"/>
    <mergeCell ref="F593:F595"/>
    <mergeCell ref="I593:I595"/>
    <mergeCell ref="D590:D592"/>
    <mergeCell ref="E590:E592"/>
    <mergeCell ref="F590:F592"/>
    <mergeCell ref="C590:C592"/>
    <mergeCell ref="D596:D598"/>
    <mergeCell ref="E596:E598"/>
    <mergeCell ref="F596:F598"/>
    <mergeCell ref="B593:B595"/>
    <mergeCell ref="C593:C595"/>
    <mergeCell ref="D593:D595"/>
    <mergeCell ref="B599:B601"/>
    <mergeCell ref="C599:C601"/>
    <mergeCell ref="E593:E595"/>
    <mergeCell ref="B584:B586"/>
    <mergeCell ref="C584:C586"/>
    <mergeCell ref="D584:D586"/>
    <mergeCell ref="I581:I583"/>
    <mergeCell ref="F578:F580"/>
    <mergeCell ref="I578:I580"/>
    <mergeCell ref="F584:F586"/>
    <mergeCell ref="I584:I586"/>
    <mergeCell ref="B581:B583"/>
    <mergeCell ref="C581:C583"/>
    <mergeCell ref="D581:D583"/>
    <mergeCell ref="E581:E583"/>
    <mergeCell ref="B563:B565"/>
    <mergeCell ref="C563:C565"/>
    <mergeCell ref="D599:D601"/>
    <mergeCell ref="E599:E601"/>
    <mergeCell ref="B596:B598"/>
    <mergeCell ref="C596:C598"/>
    <mergeCell ref="I596:I598"/>
    <mergeCell ref="F599:F601"/>
    <mergeCell ref="I590:I592"/>
    <mergeCell ref="O590:O592"/>
    <mergeCell ref="I599:I601"/>
    <mergeCell ref="O593:O595"/>
    <mergeCell ref="O596:O598"/>
    <mergeCell ref="E584:E586"/>
    <mergeCell ref="P599:P601"/>
    <mergeCell ref="P596:P598"/>
    <mergeCell ref="P593:P595"/>
    <mergeCell ref="B587:B589"/>
    <mergeCell ref="C587:C589"/>
    <mergeCell ref="D587:D589"/>
    <mergeCell ref="E587:E589"/>
    <mergeCell ref="P590:P592"/>
    <mergeCell ref="B590:B592"/>
    <mergeCell ref="O587:O589"/>
    <mergeCell ref="P584:P586"/>
    <mergeCell ref="I587:I589"/>
    <mergeCell ref="P587:P589"/>
    <mergeCell ref="O584:O586"/>
    <mergeCell ref="F587:F589"/>
    <mergeCell ref="O599:O601"/>
    <mergeCell ref="J584:J586"/>
    <mergeCell ref="M584:M586"/>
    <mergeCell ref="N584:N586"/>
    <mergeCell ref="J587:J589"/>
    <mergeCell ref="P566:P568"/>
    <mergeCell ref="F569:F571"/>
    <mergeCell ref="I569:I571"/>
    <mergeCell ref="F566:F568"/>
    <mergeCell ref="I566:I568"/>
    <mergeCell ref="P569:P571"/>
    <mergeCell ref="P581:P583"/>
    <mergeCell ref="P572:P574"/>
    <mergeCell ref="I575:I577"/>
    <mergeCell ref="P575:P577"/>
    <mergeCell ref="B578:B580"/>
    <mergeCell ref="C578:C580"/>
    <mergeCell ref="D578:D580"/>
    <mergeCell ref="E578:E580"/>
    <mergeCell ref="P578:P580"/>
    <mergeCell ref="F575:F577"/>
    <mergeCell ref="B572:B574"/>
    <mergeCell ref="C572:C574"/>
    <mergeCell ref="D572:D574"/>
    <mergeCell ref="O578:O580"/>
    <mergeCell ref="O581:O583"/>
    <mergeCell ref="F581:F583"/>
    <mergeCell ref="I572:I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D563:D565"/>
    <mergeCell ref="E563:E565"/>
    <mergeCell ref="B566:B568"/>
    <mergeCell ref="C566:C568"/>
    <mergeCell ref="D566:D568"/>
    <mergeCell ref="E566:E568"/>
    <mergeCell ref="O569:O571"/>
    <mergeCell ref="O572:O574"/>
    <mergeCell ref="O575:O577"/>
    <mergeCell ref="B575:B577"/>
    <mergeCell ref="C575:C577"/>
    <mergeCell ref="D575:D577"/>
    <mergeCell ref="E575:E577"/>
    <mergeCell ref="F572:F574"/>
    <mergeCell ref="E572:E574"/>
    <mergeCell ref="B569:B571"/>
    <mergeCell ref="C569:C571"/>
    <mergeCell ref="D569:D571"/>
    <mergeCell ref="E569:E571"/>
    <mergeCell ref="O566:O568"/>
    <mergeCell ref="K575:K577"/>
    <mergeCell ref="L575:L577"/>
    <mergeCell ref="O554:O556"/>
    <mergeCell ref="P554:P556"/>
    <mergeCell ref="F557:F559"/>
    <mergeCell ref="I557:I559"/>
    <mergeCell ref="F554:F556"/>
    <mergeCell ref="I554:I556"/>
    <mergeCell ref="P557:P559"/>
    <mergeCell ref="B551:B553"/>
    <mergeCell ref="C551:C553"/>
    <mergeCell ref="D551:D553"/>
    <mergeCell ref="E551:E553"/>
    <mergeCell ref="B554:B556"/>
    <mergeCell ref="C554:C556"/>
    <mergeCell ref="D554:D556"/>
    <mergeCell ref="E554:E556"/>
    <mergeCell ref="P560:P562"/>
    <mergeCell ref="I563:I565"/>
    <mergeCell ref="P563:P565"/>
    <mergeCell ref="O557:O559"/>
    <mergeCell ref="O560:O562"/>
    <mergeCell ref="O563:O565"/>
    <mergeCell ref="F560:F562"/>
    <mergeCell ref="I560:I562"/>
    <mergeCell ref="F563:F565"/>
    <mergeCell ref="B560:B562"/>
    <mergeCell ref="C560:C562"/>
    <mergeCell ref="D560:D562"/>
    <mergeCell ref="E560:E562"/>
    <mergeCell ref="B557:B559"/>
    <mergeCell ref="C557:C559"/>
    <mergeCell ref="D557:D559"/>
    <mergeCell ref="E557:E559"/>
    <mergeCell ref="O542:O544"/>
    <mergeCell ref="P542:P544"/>
    <mergeCell ref="F545:F547"/>
    <mergeCell ref="I545:I547"/>
    <mergeCell ref="F542:F544"/>
    <mergeCell ref="I542:I544"/>
    <mergeCell ref="P545:P547"/>
    <mergeCell ref="B539:B541"/>
    <mergeCell ref="C539:C541"/>
    <mergeCell ref="D539:D541"/>
    <mergeCell ref="E539:E541"/>
    <mergeCell ref="B542:B544"/>
    <mergeCell ref="C542:C544"/>
    <mergeCell ref="D542:D544"/>
    <mergeCell ref="E542:E544"/>
    <mergeCell ref="P548:P550"/>
    <mergeCell ref="I551:I553"/>
    <mergeCell ref="P551:P553"/>
    <mergeCell ref="O545:O547"/>
    <mergeCell ref="O548:O550"/>
    <mergeCell ref="O551:O553"/>
    <mergeCell ref="F548:F550"/>
    <mergeCell ref="I548:I550"/>
    <mergeCell ref="F551:F553"/>
    <mergeCell ref="B548:B550"/>
    <mergeCell ref="C548:C550"/>
    <mergeCell ref="D548:D550"/>
    <mergeCell ref="E548:E550"/>
    <mergeCell ref="B545:B547"/>
    <mergeCell ref="C545:C547"/>
    <mergeCell ref="D545:D547"/>
    <mergeCell ref="E545:E547"/>
    <mergeCell ref="O530:O532"/>
    <mergeCell ref="P530:P532"/>
    <mergeCell ref="F533:F535"/>
    <mergeCell ref="I533:I535"/>
    <mergeCell ref="F530:F532"/>
    <mergeCell ref="I530:I532"/>
    <mergeCell ref="P533:P535"/>
    <mergeCell ref="B527:B529"/>
    <mergeCell ref="C527:C529"/>
    <mergeCell ref="D527:D529"/>
    <mergeCell ref="E527:E529"/>
    <mergeCell ref="B530:B532"/>
    <mergeCell ref="C530:C532"/>
    <mergeCell ref="D530:D532"/>
    <mergeCell ref="E530:E532"/>
    <mergeCell ref="P536:P538"/>
    <mergeCell ref="I539:I541"/>
    <mergeCell ref="P539:P541"/>
    <mergeCell ref="O533:O535"/>
    <mergeCell ref="O536:O538"/>
    <mergeCell ref="O539:O541"/>
    <mergeCell ref="F536:F538"/>
    <mergeCell ref="I536:I538"/>
    <mergeCell ref="F539:F541"/>
    <mergeCell ref="B536:B538"/>
    <mergeCell ref="C536:C538"/>
    <mergeCell ref="D536:D538"/>
    <mergeCell ref="E536:E538"/>
    <mergeCell ref="B533:B535"/>
    <mergeCell ref="C533:C535"/>
    <mergeCell ref="D533:D535"/>
    <mergeCell ref="E533:E535"/>
    <mergeCell ref="O518:O520"/>
    <mergeCell ref="P518:P520"/>
    <mergeCell ref="F521:F523"/>
    <mergeCell ref="I521:I523"/>
    <mergeCell ref="F518:F520"/>
    <mergeCell ref="I518:I520"/>
    <mergeCell ref="P521:P523"/>
    <mergeCell ref="B515:B517"/>
    <mergeCell ref="C515:C517"/>
    <mergeCell ref="D515:D517"/>
    <mergeCell ref="E515:E517"/>
    <mergeCell ref="B518:B520"/>
    <mergeCell ref="C518:C520"/>
    <mergeCell ref="D518:D520"/>
    <mergeCell ref="E518:E520"/>
    <mergeCell ref="P524:P526"/>
    <mergeCell ref="I527:I529"/>
    <mergeCell ref="P527:P529"/>
    <mergeCell ref="O521:O523"/>
    <mergeCell ref="O524:O526"/>
    <mergeCell ref="O527:O529"/>
    <mergeCell ref="F524:F526"/>
    <mergeCell ref="I524:I526"/>
    <mergeCell ref="F527:F529"/>
    <mergeCell ref="B524:B526"/>
    <mergeCell ref="C524:C526"/>
    <mergeCell ref="D524:D526"/>
    <mergeCell ref="E524:E526"/>
    <mergeCell ref="B521:B523"/>
    <mergeCell ref="C521:C523"/>
    <mergeCell ref="D521:D523"/>
    <mergeCell ref="E521:E523"/>
    <mergeCell ref="O506:O508"/>
    <mergeCell ref="P506:P508"/>
    <mergeCell ref="F509:F511"/>
    <mergeCell ref="I509:I511"/>
    <mergeCell ref="F506:F508"/>
    <mergeCell ref="I506:I508"/>
    <mergeCell ref="P509:P511"/>
    <mergeCell ref="B503:B505"/>
    <mergeCell ref="C503:C505"/>
    <mergeCell ref="D503:D505"/>
    <mergeCell ref="E503:E505"/>
    <mergeCell ref="B506:B508"/>
    <mergeCell ref="C506:C508"/>
    <mergeCell ref="D506:D508"/>
    <mergeCell ref="E506:E508"/>
    <mergeCell ref="P512:P514"/>
    <mergeCell ref="I515:I517"/>
    <mergeCell ref="P515:P517"/>
    <mergeCell ref="O509:O511"/>
    <mergeCell ref="O512:O514"/>
    <mergeCell ref="O515:O517"/>
    <mergeCell ref="F512:F514"/>
    <mergeCell ref="I512:I514"/>
    <mergeCell ref="F515:F517"/>
    <mergeCell ref="B512:B514"/>
    <mergeCell ref="C512:C514"/>
    <mergeCell ref="D512:D514"/>
    <mergeCell ref="E512:E514"/>
    <mergeCell ref="B509:B511"/>
    <mergeCell ref="C509:C511"/>
    <mergeCell ref="D509:D511"/>
    <mergeCell ref="E509:E511"/>
    <mergeCell ref="O494:O496"/>
    <mergeCell ref="P494:P496"/>
    <mergeCell ref="F497:F499"/>
    <mergeCell ref="I497:I499"/>
    <mergeCell ref="F494:F496"/>
    <mergeCell ref="I494:I496"/>
    <mergeCell ref="P497:P499"/>
    <mergeCell ref="B491:B493"/>
    <mergeCell ref="C491:C493"/>
    <mergeCell ref="D491:D493"/>
    <mergeCell ref="E491:E493"/>
    <mergeCell ref="B494:B496"/>
    <mergeCell ref="C494:C496"/>
    <mergeCell ref="D494:D496"/>
    <mergeCell ref="E494:E496"/>
    <mergeCell ref="P500:P502"/>
    <mergeCell ref="I503:I505"/>
    <mergeCell ref="P503:P505"/>
    <mergeCell ref="O497:O499"/>
    <mergeCell ref="O500:O502"/>
    <mergeCell ref="O503:O505"/>
    <mergeCell ref="F500:F502"/>
    <mergeCell ref="I500:I502"/>
    <mergeCell ref="F503:F505"/>
    <mergeCell ref="B500:B502"/>
    <mergeCell ref="C500:C502"/>
    <mergeCell ref="D500:D502"/>
    <mergeCell ref="E500:E502"/>
    <mergeCell ref="B497:B499"/>
    <mergeCell ref="C497:C499"/>
    <mergeCell ref="D497:D499"/>
    <mergeCell ref="E497:E499"/>
    <mergeCell ref="O482:O484"/>
    <mergeCell ref="P482:P484"/>
    <mergeCell ref="F485:F487"/>
    <mergeCell ref="I485:I487"/>
    <mergeCell ref="F482:F484"/>
    <mergeCell ref="I482:I484"/>
    <mergeCell ref="P485:P487"/>
    <mergeCell ref="B479:B481"/>
    <mergeCell ref="C479:C481"/>
    <mergeCell ref="D479:D481"/>
    <mergeCell ref="E479:E481"/>
    <mergeCell ref="B482:B484"/>
    <mergeCell ref="C482:C484"/>
    <mergeCell ref="D482:D484"/>
    <mergeCell ref="E482:E484"/>
    <mergeCell ref="P488:P490"/>
    <mergeCell ref="I491:I493"/>
    <mergeCell ref="P491:P493"/>
    <mergeCell ref="O485:O487"/>
    <mergeCell ref="O488:O490"/>
    <mergeCell ref="O491:O493"/>
    <mergeCell ref="F488:F490"/>
    <mergeCell ref="I488:I490"/>
    <mergeCell ref="F491:F493"/>
    <mergeCell ref="B488:B490"/>
    <mergeCell ref="C488:C490"/>
    <mergeCell ref="D488:D490"/>
    <mergeCell ref="E488:E490"/>
    <mergeCell ref="B485:B487"/>
    <mergeCell ref="C485:C487"/>
    <mergeCell ref="D485:D487"/>
    <mergeCell ref="E485:E487"/>
    <mergeCell ref="O470:O472"/>
    <mergeCell ref="P470:P472"/>
    <mergeCell ref="F473:F475"/>
    <mergeCell ref="I473:I475"/>
    <mergeCell ref="F470:F472"/>
    <mergeCell ref="I470:I472"/>
    <mergeCell ref="P473:P475"/>
    <mergeCell ref="B467:B469"/>
    <mergeCell ref="C467:C469"/>
    <mergeCell ref="D467:D469"/>
    <mergeCell ref="E467:E469"/>
    <mergeCell ref="B470:B472"/>
    <mergeCell ref="C470:C472"/>
    <mergeCell ref="D470:D472"/>
    <mergeCell ref="E470:E472"/>
    <mergeCell ref="P476:P478"/>
    <mergeCell ref="I479:I481"/>
    <mergeCell ref="P479:P481"/>
    <mergeCell ref="O473:O475"/>
    <mergeCell ref="O476:O478"/>
    <mergeCell ref="O479:O481"/>
    <mergeCell ref="F476:F478"/>
    <mergeCell ref="I476:I478"/>
    <mergeCell ref="F479:F481"/>
    <mergeCell ref="B476:B478"/>
    <mergeCell ref="C476:C478"/>
    <mergeCell ref="D476:D478"/>
    <mergeCell ref="E476:E478"/>
    <mergeCell ref="B473:B475"/>
    <mergeCell ref="C473:C475"/>
    <mergeCell ref="D473:D475"/>
    <mergeCell ref="E473:E475"/>
    <mergeCell ref="O458:O460"/>
    <mergeCell ref="P458:P460"/>
    <mergeCell ref="F461:F463"/>
    <mergeCell ref="I461:I463"/>
    <mergeCell ref="F458:F460"/>
    <mergeCell ref="I458:I460"/>
    <mergeCell ref="P461:P463"/>
    <mergeCell ref="B455:B457"/>
    <mergeCell ref="C455:C457"/>
    <mergeCell ref="D455:D457"/>
    <mergeCell ref="E455:E457"/>
    <mergeCell ref="B458:B460"/>
    <mergeCell ref="C458:C460"/>
    <mergeCell ref="D458:D460"/>
    <mergeCell ref="E458:E460"/>
    <mergeCell ref="P464:P466"/>
    <mergeCell ref="I467:I469"/>
    <mergeCell ref="P467:P469"/>
    <mergeCell ref="O461:O463"/>
    <mergeCell ref="O464:O466"/>
    <mergeCell ref="O467:O469"/>
    <mergeCell ref="F464:F466"/>
    <mergeCell ref="I464:I466"/>
    <mergeCell ref="F467:F469"/>
    <mergeCell ref="B464:B466"/>
    <mergeCell ref="C464:C466"/>
    <mergeCell ref="D464:D466"/>
    <mergeCell ref="E464:E466"/>
    <mergeCell ref="B461:B463"/>
    <mergeCell ref="C461:C463"/>
    <mergeCell ref="D461:D463"/>
    <mergeCell ref="E461:E463"/>
    <mergeCell ref="O446:O448"/>
    <mergeCell ref="P446:P448"/>
    <mergeCell ref="F449:F451"/>
    <mergeCell ref="I449:I451"/>
    <mergeCell ref="F446:F448"/>
    <mergeCell ref="I446:I448"/>
    <mergeCell ref="P449:P451"/>
    <mergeCell ref="B443:B445"/>
    <mergeCell ref="C443:C445"/>
    <mergeCell ref="D443:D445"/>
    <mergeCell ref="E443:E445"/>
    <mergeCell ref="B446:B448"/>
    <mergeCell ref="C446:C448"/>
    <mergeCell ref="D446:D448"/>
    <mergeCell ref="E446:E448"/>
    <mergeCell ref="P452:P454"/>
    <mergeCell ref="I455:I457"/>
    <mergeCell ref="P455:P457"/>
    <mergeCell ref="O449:O451"/>
    <mergeCell ref="O452:O454"/>
    <mergeCell ref="O455:O457"/>
    <mergeCell ref="F452:F454"/>
    <mergeCell ref="I452:I454"/>
    <mergeCell ref="F455:F457"/>
    <mergeCell ref="B452:B454"/>
    <mergeCell ref="C452:C454"/>
    <mergeCell ref="D452:D454"/>
    <mergeCell ref="E452:E454"/>
    <mergeCell ref="B449:B451"/>
    <mergeCell ref="C449:C451"/>
    <mergeCell ref="D449:D451"/>
    <mergeCell ref="E449:E451"/>
    <mergeCell ref="O434:O436"/>
    <mergeCell ref="P434:P436"/>
    <mergeCell ref="F437:F439"/>
    <mergeCell ref="I437:I439"/>
    <mergeCell ref="F434:F436"/>
    <mergeCell ref="I434:I436"/>
    <mergeCell ref="P437:P439"/>
    <mergeCell ref="B431:B433"/>
    <mergeCell ref="C431:C433"/>
    <mergeCell ref="D431:D433"/>
    <mergeCell ref="E431:E433"/>
    <mergeCell ref="B434:B436"/>
    <mergeCell ref="C434:C436"/>
    <mergeCell ref="D434:D436"/>
    <mergeCell ref="E434:E436"/>
    <mergeCell ref="P440:P442"/>
    <mergeCell ref="I443:I445"/>
    <mergeCell ref="P443:P445"/>
    <mergeCell ref="O437:O439"/>
    <mergeCell ref="O440:O442"/>
    <mergeCell ref="O443:O445"/>
    <mergeCell ref="F440:F442"/>
    <mergeCell ref="I440:I442"/>
    <mergeCell ref="F443:F445"/>
    <mergeCell ref="B440:B442"/>
    <mergeCell ref="C440:C442"/>
    <mergeCell ref="D440:D442"/>
    <mergeCell ref="E440:E442"/>
    <mergeCell ref="B437:B439"/>
    <mergeCell ref="C437:C439"/>
    <mergeCell ref="D437:D439"/>
    <mergeCell ref="E437:E439"/>
    <mergeCell ref="O422:O424"/>
    <mergeCell ref="P422:P424"/>
    <mergeCell ref="F425:F427"/>
    <mergeCell ref="I425:I427"/>
    <mergeCell ref="F422:F424"/>
    <mergeCell ref="I422:I424"/>
    <mergeCell ref="P425:P427"/>
    <mergeCell ref="B419:B421"/>
    <mergeCell ref="C419:C421"/>
    <mergeCell ref="D419:D421"/>
    <mergeCell ref="E419:E421"/>
    <mergeCell ref="B422:B424"/>
    <mergeCell ref="C422:C424"/>
    <mergeCell ref="D422:D424"/>
    <mergeCell ref="E422:E424"/>
    <mergeCell ref="P428:P430"/>
    <mergeCell ref="I431:I433"/>
    <mergeCell ref="P431:P433"/>
    <mergeCell ref="O425:O427"/>
    <mergeCell ref="O428:O430"/>
    <mergeCell ref="O431:O433"/>
    <mergeCell ref="F428:F430"/>
    <mergeCell ref="I428:I430"/>
    <mergeCell ref="F431:F433"/>
    <mergeCell ref="B428:B430"/>
    <mergeCell ref="C428:C430"/>
    <mergeCell ref="D428:D430"/>
    <mergeCell ref="E428:E430"/>
    <mergeCell ref="B425:B427"/>
    <mergeCell ref="C425:C427"/>
    <mergeCell ref="D425:D427"/>
    <mergeCell ref="E425:E427"/>
    <mergeCell ref="O410:O412"/>
    <mergeCell ref="P410:P412"/>
    <mergeCell ref="F413:F415"/>
    <mergeCell ref="I413:I415"/>
    <mergeCell ref="F410:F412"/>
    <mergeCell ref="I410:I412"/>
    <mergeCell ref="P413:P415"/>
    <mergeCell ref="B407:B409"/>
    <mergeCell ref="C407:C409"/>
    <mergeCell ref="D407:D409"/>
    <mergeCell ref="E407:E409"/>
    <mergeCell ref="B410:B412"/>
    <mergeCell ref="C410:C412"/>
    <mergeCell ref="D410:D412"/>
    <mergeCell ref="E410:E412"/>
    <mergeCell ref="P416:P418"/>
    <mergeCell ref="I419:I421"/>
    <mergeCell ref="P419:P421"/>
    <mergeCell ref="O413:O415"/>
    <mergeCell ref="O416:O418"/>
    <mergeCell ref="O419:O421"/>
    <mergeCell ref="F416:F418"/>
    <mergeCell ref="I416:I418"/>
    <mergeCell ref="F419:F421"/>
    <mergeCell ref="B416:B418"/>
    <mergeCell ref="C416:C418"/>
    <mergeCell ref="D416:D418"/>
    <mergeCell ref="E416:E418"/>
    <mergeCell ref="B413:B415"/>
    <mergeCell ref="C413:C415"/>
    <mergeCell ref="D413:D415"/>
    <mergeCell ref="E413:E415"/>
    <mergeCell ref="O398:O400"/>
    <mergeCell ref="P398:P400"/>
    <mergeCell ref="F401:F403"/>
    <mergeCell ref="I401:I403"/>
    <mergeCell ref="F398:F400"/>
    <mergeCell ref="I398:I400"/>
    <mergeCell ref="P401:P403"/>
    <mergeCell ref="B395:B397"/>
    <mergeCell ref="C395:C397"/>
    <mergeCell ref="D395:D397"/>
    <mergeCell ref="E395:E397"/>
    <mergeCell ref="B398:B400"/>
    <mergeCell ref="C398:C400"/>
    <mergeCell ref="D398:D400"/>
    <mergeCell ref="E398:E400"/>
    <mergeCell ref="P404:P406"/>
    <mergeCell ref="I407:I409"/>
    <mergeCell ref="P407:P409"/>
    <mergeCell ref="O401:O403"/>
    <mergeCell ref="O404:O406"/>
    <mergeCell ref="O407:O409"/>
    <mergeCell ref="F404:F406"/>
    <mergeCell ref="I404:I406"/>
    <mergeCell ref="F407:F409"/>
    <mergeCell ref="B404:B406"/>
    <mergeCell ref="C404:C406"/>
    <mergeCell ref="D404:D406"/>
    <mergeCell ref="E404:E406"/>
    <mergeCell ref="B401:B403"/>
    <mergeCell ref="C401:C403"/>
    <mergeCell ref="D401:D403"/>
    <mergeCell ref="E401:E403"/>
    <mergeCell ref="O386:O388"/>
    <mergeCell ref="P386:P388"/>
    <mergeCell ref="F389:F391"/>
    <mergeCell ref="I389:I391"/>
    <mergeCell ref="F386:F388"/>
    <mergeCell ref="I386:I388"/>
    <mergeCell ref="P389:P391"/>
    <mergeCell ref="B383:B385"/>
    <mergeCell ref="C383:C385"/>
    <mergeCell ref="D383:D385"/>
    <mergeCell ref="E383:E385"/>
    <mergeCell ref="B386:B388"/>
    <mergeCell ref="C386:C388"/>
    <mergeCell ref="D386:D388"/>
    <mergeCell ref="E386:E388"/>
    <mergeCell ref="P392:P394"/>
    <mergeCell ref="I395:I397"/>
    <mergeCell ref="P395:P397"/>
    <mergeCell ref="O389:O391"/>
    <mergeCell ref="O392:O394"/>
    <mergeCell ref="O395:O397"/>
    <mergeCell ref="F392:F394"/>
    <mergeCell ref="I392:I394"/>
    <mergeCell ref="F395:F397"/>
    <mergeCell ref="B392:B394"/>
    <mergeCell ref="C392:C394"/>
    <mergeCell ref="D392:D394"/>
    <mergeCell ref="E392:E394"/>
    <mergeCell ref="B389:B391"/>
    <mergeCell ref="C389:C391"/>
    <mergeCell ref="D389:D391"/>
    <mergeCell ref="E389:E391"/>
    <mergeCell ref="O374:O376"/>
    <mergeCell ref="P374:P376"/>
    <mergeCell ref="F377:F379"/>
    <mergeCell ref="I377:I379"/>
    <mergeCell ref="F374:F376"/>
    <mergeCell ref="I374:I376"/>
    <mergeCell ref="P377:P379"/>
    <mergeCell ref="B371:B373"/>
    <mergeCell ref="C371:C373"/>
    <mergeCell ref="D371:D373"/>
    <mergeCell ref="E371:E373"/>
    <mergeCell ref="B374:B376"/>
    <mergeCell ref="C374:C376"/>
    <mergeCell ref="D374:D376"/>
    <mergeCell ref="E374:E376"/>
    <mergeCell ref="P380:P382"/>
    <mergeCell ref="I383:I385"/>
    <mergeCell ref="P383:P385"/>
    <mergeCell ref="O377:O379"/>
    <mergeCell ref="O380:O382"/>
    <mergeCell ref="O383:O385"/>
    <mergeCell ref="F380:F382"/>
    <mergeCell ref="I380:I382"/>
    <mergeCell ref="F383:F385"/>
    <mergeCell ref="B380:B382"/>
    <mergeCell ref="C380:C382"/>
    <mergeCell ref="D380:D382"/>
    <mergeCell ref="E380:E382"/>
    <mergeCell ref="B377:B379"/>
    <mergeCell ref="C377:C379"/>
    <mergeCell ref="D377:D379"/>
    <mergeCell ref="E377:E379"/>
    <mergeCell ref="O362:O364"/>
    <mergeCell ref="P362:P364"/>
    <mergeCell ref="F365:F367"/>
    <mergeCell ref="I365:I367"/>
    <mergeCell ref="F362:F364"/>
    <mergeCell ref="I362:I364"/>
    <mergeCell ref="P365:P367"/>
    <mergeCell ref="B359:B361"/>
    <mergeCell ref="C359:C361"/>
    <mergeCell ref="D359:D361"/>
    <mergeCell ref="E359:E361"/>
    <mergeCell ref="B362:B364"/>
    <mergeCell ref="C362:C364"/>
    <mergeCell ref="D362:D364"/>
    <mergeCell ref="E362:E364"/>
    <mergeCell ref="P368:P370"/>
    <mergeCell ref="I371:I373"/>
    <mergeCell ref="P371:P373"/>
    <mergeCell ref="O365:O367"/>
    <mergeCell ref="O368:O370"/>
    <mergeCell ref="O371:O373"/>
    <mergeCell ref="F368:F370"/>
    <mergeCell ref="I368:I370"/>
    <mergeCell ref="F371:F373"/>
    <mergeCell ref="B368:B370"/>
    <mergeCell ref="C368:C370"/>
    <mergeCell ref="D368:D370"/>
    <mergeCell ref="E368:E370"/>
    <mergeCell ref="B365:B367"/>
    <mergeCell ref="C365:C367"/>
    <mergeCell ref="D365:D367"/>
    <mergeCell ref="E365:E367"/>
    <mergeCell ref="O350:O352"/>
    <mergeCell ref="P350:P352"/>
    <mergeCell ref="F353:F355"/>
    <mergeCell ref="I353:I355"/>
    <mergeCell ref="F350:F352"/>
    <mergeCell ref="I350:I352"/>
    <mergeCell ref="P353:P355"/>
    <mergeCell ref="B347:B349"/>
    <mergeCell ref="C347:C349"/>
    <mergeCell ref="D347:D349"/>
    <mergeCell ref="E347:E349"/>
    <mergeCell ref="B350:B352"/>
    <mergeCell ref="C350:C352"/>
    <mergeCell ref="D350:D352"/>
    <mergeCell ref="E350:E352"/>
    <mergeCell ref="P356:P358"/>
    <mergeCell ref="I359:I361"/>
    <mergeCell ref="P359:P361"/>
    <mergeCell ref="O353:O355"/>
    <mergeCell ref="O356:O358"/>
    <mergeCell ref="O359:O361"/>
    <mergeCell ref="F356:F358"/>
    <mergeCell ref="I356:I358"/>
    <mergeCell ref="F359:F361"/>
    <mergeCell ref="B356:B358"/>
    <mergeCell ref="C356:C358"/>
    <mergeCell ref="D356:D358"/>
    <mergeCell ref="E356:E358"/>
    <mergeCell ref="B353:B355"/>
    <mergeCell ref="C353:C355"/>
    <mergeCell ref="D353:D355"/>
    <mergeCell ref="E353:E355"/>
    <mergeCell ref="O338:O340"/>
    <mergeCell ref="P338:P340"/>
    <mergeCell ref="F341:F343"/>
    <mergeCell ref="I341:I343"/>
    <mergeCell ref="F338:F340"/>
    <mergeCell ref="I338:I340"/>
    <mergeCell ref="P341:P343"/>
    <mergeCell ref="B335:B337"/>
    <mergeCell ref="C335:C337"/>
    <mergeCell ref="D335:D337"/>
    <mergeCell ref="E335:E337"/>
    <mergeCell ref="B338:B340"/>
    <mergeCell ref="C338:C340"/>
    <mergeCell ref="D338:D340"/>
    <mergeCell ref="E338:E340"/>
    <mergeCell ref="P344:P346"/>
    <mergeCell ref="I347:I349"/>
    <mergeCell ref="P347:P349"/>
    <mergeCell ref="O341:O343"/>
    <mergeCell ref="O344:O346"/>
    <mergeCell ref="O347:O349"/>
    <mergeCell ref="F344:F346"/>
    <mergeCell ref="I344:I346"/>
    <mergeCell ref="F347:F349"/>
    <mergeCell ref="B344:B346"/>
    <mergeCell ref="C344:C346"/>
    <mergeCell ref="D344:D346"/>
    <mergeCell ref="E344:E346"/>
    <mergeCell ref="B341:B343"/>
    <mergeCell ref="C341:C343"/>
    <mergeCell ref="D341:D343"/>
    <mergeCell ref="E341:E343"/>
    <mergeCell ref="O326:O328"/>
    <mergeCell ref="P326:P328"/>
    <mergeCell ref="F329:F331"/>
    <mergeCell ref="I329:I331"/>
    <mergeCell ref="F326:F328"/>
    <mergeCell ref="I326:I328"/>
    <mergeCell ref="P329:P331"/>
    <mergeCell ref="B323:B325"/>
    <mergeCell ref="C323:C325"/>
    <mergeCell ref="D323:D325"/>
    <mergeCell ref="E323:E325"/>
    <mergeCell ref="B326:B328"/>
    <mergeCell ref="C326:C328"/>
    <mergeCell ref="D326:D328"/>
    <mergeCell ref="E326:E328"/>
    <mergeCell ref="P332:P334"/>
    <mergeCell ref="I335:I337"/>
    <mergeCell ref="P335:P337"/>
    <mergeCell ref="O329:O331"/>
    <mergeCell ref="O332:O334"/>
    <mergeCell ref="O335:O337"/>
    <mergeCell ref="F332:F334"/>
    <mergeCell ref="I332:I334"/>
    <mergeCell ref="F335:F337"/>
    <mergeCell ref="B332:B334"/>
    <mergeCell ref="C332:C334"/>
    <mergeCell ref="D332:D334"/>
    <mergeCell ref="E332:E334"/>
    <mergeCell ref="B329:B331"/>
    <mergeCell ref="C329:C331"/>
    <mergeCell ref="D329:D331"/>
    <mergeCell ref="E329:E331"/>
    <mergeCell ref="O314:O316"/>
    <mergeCell ref="P314:P316"/>
    <mergeCell ref="F317:F319"/>
    <mergeCell ref="I317:I319"/>
    <mergeCell ref="F314:F316"/>
    <mergeCell ref="I314:I316"/>
    <mergeCell ref="P317:P319"/>
    <mergeCell ref="B311:B313"/>
    <mergeCell ref="C311:C313"/>
    <mergeCell ref="D311:D313"/>
    <mergeCell ref="E311:E313"/>
    <mergeCell ref="B314:B316"/>
    <mergeCell ref="C314:C316"/>
    <mergeCell ref="D314:D316"/>
    <mergeCell ref="E314:E316"/>
    <mergeCell ref="P320:P322"/>
    <mergeCell ref="I323:I325"/>
    <mergeCell ref="P323:P325"/>
    <mergeCell ref="O317:O319"/>
    <mergeCell ref="O320:O322"/>
    <mergeCell ref="O323:O325"/>
    <mergeCell ref="F320:F322"/>
    <mergeCell ref="I320:I322"/>
    <mergeCell ref="F323:F325"/>
    <mergeCell ref="B320:B322"/>
    <mergeCell ref="C320:C322"/>
    <mergeCell ref="D320:D322"/>
    <mergeCell ref="E320:E322"/>
    <mergeCell ref="B317:B319"/>
    <mergeCell ref="C317:C319"/>
    <mergeCell ref="D317:D319"/>
    <mergeCell ref="E317:E319"/>
    <mergeCell ref="O302:O304"/>
    <mergeCell ref="P302:P304"/>
    <mergeCell ref="F305:F307"/>
    <mergeCell ref="I305:I307"/>
    <mergeCell ref="F302:F304"/>
    <mergeCell ref="I302:I304"/>
    <mergeCell ref="P305:P307"/>
    <mergeCell ref="B299:B301"/>
    <mergeCell ref="C299:C301"/>
    <mergeCell ref="D299:D301"/>
    <mergeCell ref="E299:E301"/>
    <mergeCell ref="B302:B304"/>
    <mergeCell ref="C302:C304"/>
    <mergeCell ref="D302:D304"/>
    <mergeCell ref="E302:E304"/>
    <mergeCell ref="P308:P310"/>
    <mergeCell ref="I311:I313"/>
    <mergeCell ref="P311:P313"/>
    <mergeCell ref="O305:O307"/>
    <mergeCell ref="O308:O310"/>
    <mergeCell ref="O311:O313"/>
    <mergeCell ref="F308:F310"/>
    <mergeCell ref="I308:I310"/>
    <mergeCell ref="F311:F313"/>
    <mergeCell ref="B308:B310"/>
    <mergeCell ref="C308:C310"/>
    <mergeCell ref="D308:D310"/>
    <mergeCell ref="E308:E310"/>
    <mergeCell ref="B305:B307"/>
    <mergeCell ref="C305:C307"/>
    <mergeCell ref="D305:D307"/>
    <mergeCell ref="E305:E307"/>
    <mergeCell ref="O290:O292"/>
    <mergeCell ref="P290:P292"/>
    <mergeCell ref="F293:F295"/>
    <mergeCell ref="I293:I295"/>
    <mergeCell ref="F290:F292"/>
    <mergeCell ref="I290:I292"/>
    <mergeCell ref="P293:P295"/>
    <mergeCell ref="B287:B289"/>
    <mergeCell ref="C287:C289"/>
    <mergeCell ref="D287:D289"/>
    <mergeCell ref="E287:E289"/>
    <mergeCell ref="B290:B292"/>
    <mergeCell ref="C290:C292"/>
    <mergeCell ref="D290:D292"/>
    <mergeCell ref="E290:E292"/>
    <mergeCell ref="P296:P298"/>
    <mergeCell ref="I299:I301"/>
    <mergeCell ref="P299:P301"/>
    <mergeCell ref="O293:O295"/>
    <mergeCell ref="O296:O298"/>
    <mergeCell ref="O299:O301"/>
    <mergeCell ref="F296:F298"/>
    <mergeCell ref="I296:I298"/>
    <mergeCell ref="F299:F301"/>
    <mergeCell ref="B296:B298"/>
    <mergeCell ref="C296:C298"/>
    <mergeCell ref="D296:D298"/>
    <mergeCell ref="E296:E298"/>
    <mergeCell ref="B293:B295"/>
    <mergeCell ref="C293:C295"/>
    <mergeCell ref="D293:D295"/>
    <mergeCell ref="E293:E295"/>
    <mergeCell ref="O278:O280"/>
    <mergeCell ref="P278:P280"/>
    <mergeCell ref="F281:F283"/>
    <mergeCell ref="I281:I283"/>
    <mergeCell ref="F278:F280"/>
    <mergeCell ref="I278:I280"/>
    <mergeCell ref="P281:P283"/>
    <mergeCell ref="B275:B277"/>
    <mergeCell ref="C275:C277"/>
    <mergeCell ref="D275:D277"/>
    <mergeCell ref="E275:E277"/>
    <mergeCell ref="B278:B280"/>
    <mergeCell ref="C278:C280"/>
    <mergeCell ref="D278:D280"/>
    <mergeCell ref="E278:E280"/>
    <mergeCell ref="P284:P286"/>
    <mergeCell ref="I287:I289"/>
    <mergeCell ref="P287:P289"/>
    <mergeCell ref="O281:O283"/>
    <mergeCell ref="O284:O286"/>
    <mergeCell ref="O287:O289"/>
    <mergeCell ref="F284:F286"/>
    <mergeCell ref="I284:I286"/>
    <mergeCell ref="F287:F289"/>
    <mergeCell ref="B284:B286"/>
    <mergeCell ref="C284:C286"/>
    <mergeCell ref="D284:D286"/>
    <mergeCell ref="E284:E286"/>
    <mergeCell ref="B281:B283"/>
    <mergeCell ref="C281:C283"/>
    <mergeCell ref="D281:D283"/>
    <mergeCell ref="E281:E283"/>
    <mergeCell ref="O266:O268"/>
    <mergeCell ref="P266:P268"/>
    <mergeCell ref="F269:F271"/>
    <mergeCell ref="I269:I271"/>
    <mergeCell ref="F266:F268"/>
    <mergeCell ref="I266:I268"/>
    <mergeCell ref="P269:P271"/>
    <mergeCell ref="B263:B265"/>
    <mergeCell ref="C263:C265"/>
    <mergeCell ref="D263:D265"/>
    <mergeCell ref="E263:E265"/>
    <mergeCell ref="B266:B268"/>
    <mergeCell ref="C266:C268"/>
    <mergeCell ref="D266:D268"/>
    <mergeCell ref="E266:E268"/>
    <mergeCell ref="P272:P274"/>
    <mergeCell ref="I275:I277"/>
    <mergeCell ref="P275:P277"/>
    <mergeCell ref="O269:O271"/>
    <mergeCell ref="O272:O274"/>
    <mergeCell ref="O275:O277"/>
    <mergeCell ref="F272:F274"/>
    <mergeCell ref="I272:I274"/>
    <mergeCell ref="F275:F277"/>
    <mergeCell ref="B272:B274"/>
    <mergeCell ref="C272:C274"/>
    <mergeCell ref="D272:D274"/>
    <mergeCell ref="E272:E274"/>
    <mergeCell ref="B269:B271"/>
    <mergeCell ref="C269:C271"/>
    <mergeCell ref="D269:D271"/>
    <mergeCell ref="E269:E271"/>
    <mergeCell ref="O254:O256"/>
    <mergeCell ref="P254:P256"/>
    <mergeCell ref="F257:F259"/>
    <mergeCell ref="I257:I259"/>
    <mergeCell ref="F254:F256"/>
    <mergeCell ref="I254:I256"/>
    <mergeCell ref="P257:P259"/>
    <mergeCell ref="B251:B253"/>
    <mergeCell ref="C251:C253"/>
    <mergeCell ref="D251:D253"/>
    <mergeCell ref="E251:E253"/>
    <mergeCell ref="B254:B256"/>
    <mergeCell ref="C254:C256"/>
    <mergeCell ref="D254:D256"/>
    <mergeCell ref="E254:E256"/>
    <mergeCell ref="P260:P262"/>
    <mergeCell ref="I263:I265"/>
    <mergeCell ref="P263:P265"/>
    <mergeCell ref="O257:O259"/>
    <mergeCell ref="O260:O262"/>
    <mergeCell ref="O263:O265"/>
    <mergeCell ref="F260:F262"/>
    <mergeCell ref="I260:I262"/>
    <mergeCell ref="F263:F265"/>
    <mergeCell ref="B260:B262"/>
    <mergeCell ref="C260:C262"/>
    <mergeCell ref="D260:D262"/>
    <mergeCell ref="E260:E262"/>
    <mergeCell ref="B257:B259"/>
    <mergeCell ref="C257:C259"/>
    <mergeCell ref="D257:D259"/>
    <mergeCell ref="E257:E259"/>
    <mergeCell ref="O242:O244"/>
    <mergeCell ref="P242:P244"/>
    <mergeCell ref="F245:F247"/>
    <mergeCell ref="I245:I247"/>
    <mergeCell ref="F242:F244"/>
    <mergeCell ref="I242:I244"/>
    <mergeCell ref="P245:P247"/>
    <mergeCell ref="B239:B241"/>
    <mergeCell ref="C239:C241"/>
    <mergeCell ref="D239:D241"/>
    <mergeCell ref="E239:E241"/>
    <mergeCell ref="B242:B244"/>
    <mergeCell ref="C242:C244"/>
    <mergeCell ref="D242:D244"/>
    <mergeCell ref="E242:E244"/>
    <mergeCell ref="P248:P250"/>
    <mergeCell ref="I251:I253"/>
    <mergeCell ref="P251:P253"/>
    <mergeCell ref="O245:O247"/>
    <mergeCell ref="O248:O250"/>
    <mergeCell ref="O251:O253"/>
    <mergeCell ref="F248:F250"/>
    <mergeCell ref="I248:I250"/>
    <mergeCell ref="F251:F253"/>
    <mergeCell ref="B248:B250"/>
    <mergeCell ref="C248:C250"/>
    <mergeCell ref="D248:D250"/>
    <mergeCell ref="E248:E250"/>
    <mergeCell ref="B245:B247"/>
    <mergeCell ref="C245:C247"/>
    <mergeCell ref="D245:D247"/>
    <mergeCell ref="E245:E247"/>
    <mergeCell ref="O230:O232"/>
    <mergeCell ref="P230:P232"/>
    <mergeCell ref="F233:F235"/>
    <mergeCell ref="I233:I235"/>
    <mergeCell ref="F230:F232"/>
    <mergeCell ref="I230:I232"/>
    <mergeCell ref="P233:P235"/>
    <mergeCell ref="B227:B229"/>
    <mergeCell ref="C227:C229"/>
    <mergeCell ref="D227:D229"/>
    <mergeCell ref="E227:E229"/>
    <mergeCell ref="B230:B232"/>
    <mergeCell ref="C230:C232"/>
    <mergeCell ref="D230:D232"/>
    <mergeCell ref="E230:E232"/>
    <mergeCell ref="P236:P238"/>
    <mergeCell ref="I239:I241"/>
    <mergeCell ref="P239:P241"/>
    <mergeCell ref="O233:O235"/>
    <mergeCell ref="O236:O238"/>
    <mergeCell ref="O239:O241"/>
    <mergeCell ref="F236:F238"/>
    <mergeCell ref="I236:I238"/>
    <mergeCell ref="F239:F241"/>
    <mergeCell ref="B236:B238"/>
    <mergeCell ref="C236:C238"/>
    <mergeCell ref="D236:D238"/>
    <mergeCell ref="E236:E238"/>
    <mergeCell ref="B233:B235"/>
    <mergeCell ref="C233:C235"/>
    <mergeCell ref="D233:D235"/>
    <mergeCell ref="E233:E235"/>
    <mergeCell ref="O218:O220"/>
    <mergeCell ref="P218:P220"/>
    <mergeCell ref="F221:F223"/>
    <mergeCell ref="I221:I223"/>
    <mergeCell ref="F218:F220"/>
    <mergeCell ref="I218:I220"/>
    <mergeCell ref="P221:P223"/>
    <mergeCell ref="B215:B217"/>
    <mergeCell ref="C215:C217"/>
    <mergeCell ref="D215:D217"/>
    <mergeCell ref="E215:E217"/>
    <mergeCell ref="B218:B220"/>
    <mergeCell ref="C218:C220"/>
    <mergeCell ref="D218:D220"/>
    <mergeCell ref="E218:E220"/>
    <mergeCell ref="P224:P226"/>
    <mergeCell ref="I227:I229"/>
    <mergeCell ref="P227:P229"/>
    <mergeCell ref="O221:O223"/>
    <mergeCell ref="O224:O226"/>
    <mergeCell ref="O227:O229"/>
    <mergeCell ref="F224:F226"/>
    <mergeCell ref="I224:I226"/>
    <mergeCell ref="F227:F229"/>
    <mergeCell ref="B224:B226"/>
    <mergeCell ref="C224:C226"/>
    <mergeCell ref="D224:D226"/>
    <mergeCell ref="E224:E226"/>
    <mergeCell ref="B221:B223"/>
    <mergeCell ref="C221:C223"/>
    <mergeCell ref="D221:D223"/>
    <mergeCell ref="E221:E223"/>
    <mergeCell ref="O206:O208"/>
    <mergeCell ref="P206:P208"/>
    <mergeCell ref="F209:F211"/>
    <mergeCell ref="I209:I211"/>
    <mergeCell ref="F206:F208"/>
    <mergeCell ref="I206:I208"/>
    <mergeCell ref="P209:P211"/>
    <mergeCell ref="B203:B205"/>
    <mergeCell ref="C203:C205"/>
    <mergeCell ref="D203:D205"/>
    <mergeCell ref="E203:E205"/>
    <mergeCell ref="B206:B208"/>
    <mergeCell ref="C206:C208"/>
    <mergeCell ref="D206:D208"/>
    <mergeCell ref="E206:E208"/>
    <mergeCell ref="P212:P214"/>
    <mergeCell ref="I215:I217"/>
    <mergeCell ref="P215:P217"/>
    <mergeCell ref="O209:O211"/>
    <mergeCell ref="O212:O214"/>
    <mergeCell ref="O215:O217"/>
    <mergeCell ref="F212:F214"/>
    <mergeCell ref="I212:I214"/>
    <mergeCell ref="F215:F217"/>
    <mergeCell ref="B212:B214"/>
    <mergeCell ref="C212:C214"/>
    <mergeCell ref="D212:D214"/>
    <mergeCell ref="E212:E214"/>
    <mergeCell ref="B209:B211"/>
    <mergeCell ref="C209:C211"/>
    <mergeCell ref="D209:D211"/>
    <mergeCell ref="E209:E211"/>
    <mergeCell ref="O194:O196"/>
    <mergeCell ref="P194:P196"/>
    <mergeCell ref="F197:F199"/>
    <mergeCell ref="I197:I199"/>
    <mergeCell ref="F194:F196"/>
    <mergeCell ref="I194:I196"/>
    <mergeCell ref="P197:P199"/>
    <mergeCell ref="B191:B193"/>
    <mergeCell ref="C191:C193"/>
    <mergeCell ref="D191:D193"/>
    <mergeCell ref="E191:E193"/>
    <mergeCell ref="B194:B196"/>
    <mergeCell ref="C194:C196"/>
    <mergeCell ref="D194:D196"/>
    <mergeCell ref="E194:E196"/>
    <mergeCell ref="P200:P202"/>
    <mergeCell ref="I203:I205"/>
    <mergeCell ref="P203:P205"/>
    <mergeCell ref="O197:O199"/>
    <mergeCell ref="O200:O202"/>
    <mergeCell ref="O203:O205"/>
    <mergeCell ref="F200:F202"/>
    <mergeCell ref="I200:I202"/>
    <mergeCell ref="F203:F205"/>
    <mergeCell ref="B200:B202"/>
    <mergeCell ref="C200:C202"/>
    <mergeCell ref="D200:D202"/>
    <mergeCell ref="E200:E202"/>
    <mergeCell ref="B197:B199"/>
    <mergeCell ref="C197:C199"/>
    <mergeCell ref="D197:D199"/>
    <mergeCell ref="E197:E199"/>
    <mergeCell ref="O182:O184"/>
    <mergeCell ref="P182:P184"/>
    <mergeCell ref="F185:F187"/>
    <mergeCell ref="I185:I187"/>
    <mergeCell ref="F182:F184"/>
    <mergeCell ref="I182:I184"/>
    <mergeCell ref="P185:P187"/>
    <mergeCell ref="B179:B181"/>
    <mergeCell ref="C179:C181"/>
    <mergeCell ref="D179:D181"/>
    <mergeCell ref="E179:E181"/>
    <mergeCell ref="B182:B184"/>
    <mergeCell ref="C182:C184"/>
    <mergeCell ref="D182:D184"/>
    <mergeCell ref="E182:E184"/>
    <mergeCell ref="P188:P190"/>
    <mergeCell ref="I191:I193"/>
    <mergeCell ref="P191:P193"/>
    <mergeCell ref="O185:O187"/>
    <mergeCell ref="O188:O190"/>
    <mergeCell ref="O191:O193"/>
    <mergeCell ref="F188:F190"/>
    <mergeCell ref="I188:I190"/>
    <mergeCell ref="F191:F193"/>
    <mergeCell ref="B188:B190"/>
    <mergeCell ref="C188:C190"/>
    <mergeCell ref="D188:D190"/>
    <mergeCell ref="E188:E190"/>
    <mergeCell ref="B185:B187"/>
    <mergeCell ref="C185:C187"/>
    <mergeCell ref="D185:D187"/>
    <mergeCell ref="E185:E187"/>
    <mergeCell ref="O170:O172"/>
    <mergeCell ref="P170:P172"/>
    <mergeCell ref="F173:F175"/>
    <mergeCell ref="I173:I175"/>
    <mergeCell ref="F170:F172"/>
    <mergeCell ref="I170:I172"/>
    <mergeCell ref="P173:P175"/>
    <mergeCell ref="B167:B169"/>
    <mergeCell ref="C167:C169"/>
    <mergeCell ref="D167:D169"/>
    <mergeCell ref="E167:E169"/>
    <mergeCell ref="B170:B172"/>
    <mergeCell ref="C170:C172"/>
    <mergeCell ref="D170:D172"/>
    <mergeCell ref="E170:E172"/>
    <mergeCell ref="P176:P178"/>
    <mergeCell ref="I179:I181"/>
    <mergeCell ref="P179:P181"/>
    <mergeCell ref="O173:O175"/>
    <mergeCell ref="O176:O178"/>
    <mergeCell ref="O179:O181"/>
    <mergeCell ref="F176:F178"/>
    <mergeCell ref="I176:I178"/>
    <mergeCell ref="F179:F181"/>
    <mergeCell ref="B176:B178"/>
    <mergeCell ref="C176:C178"/>
    <mergeCell ref="D176:D178"/>
    <mergeCell ref="E176:E178"/>
    <mergeCell ref="B173:B175"/>
    <mergeCell ref="C173:C175"/>
    <mergeCell ref="D173:D175"/>
    <mergeCell ref="E173:E175"/>
    <mergeCell ref="O158:O160"/>
    <mergeCell ref="P158:P160"/>
    <mergeCell ref="F161:F163"/>
    <mergeCell ref="I161:I163"/>
    <mergeCell ref="F158:F160"/>
    <mergeCell ref="I158:I160"/>
    <mergeCell ref="P161:P163"/>
    <mergeCell ref="B155:B157"/>
    <mergeCell ref="C155:C157"/>
    <mergeCell ref="D155:D157"/>
    <mergeCell ref="E155:E157"/>
    <mergeCell ref="B158:B160"/>
    <mergeCell ref="C158:C160"/>
    <mergeCell ref="D158:D160"/>
    <mergeCell ref="E158:E160"/>
    <mergeCell ref="P164:P166"/>
    <mergeCell ref="I167:I169"/>
    <mergeCell ref="P167:P169"/>
    <mergeCell ref="O161:O163"/>
    <mergeCell ref="O164:O166"/>
    <mergeCell ref="O167:O169"/>
    <mergeCell ref="F164:F166"/>
    <mergeCell ref="I164:I166"/>
    <mergeCell ref="F167:F169"/>
    <mergeCell ref="B164:B166"/>
    <mergeCell ref="C164:C166"/>
    <mergeCell ref="D164:D166"/>
    <mergeCell ref="E164:E166"/>
    <mergeCell ref="B161:B163"/>
    <mergeCell ref="C161:C163"/>
    <mergeCell ref="D161:D163"/>
    <mergeCell ref="E161:E163"/>
    <mergeCell ref="P152:P154"/>
    <mergeCell ref="I155:I157"/>
    <mergeCell ref="P155:P157"/>
    <mergeCell ref="O149:O151"/>
    <mergeCell ref="O152:O154"/>
    <mergeCell ref="O155:O157"/>
    <mergeCell ref="P149:P151"/>
    <mergeCell ref="F155:F157"/>
    <mergeCell ref="B146:B148"/>
    <mergeCell ref="C146:C148"/>
    <mergeCell ref="D149:D151"/>
    <mergeCell ref="E149:E151"/>
    <mergeCell ref="F152:F154"/>
    <mergeCell ref="I152:I154"/>
    <mergeCell ref="B152:B154"/>
    <mergeCell ref="C152:C154"/>
    <mergeCell ref="D152:D154"/>
    <mergeCell ref="E152:E154"/>
    <mergeCell ref="B149:B151"/>
    <mergeCell ref="C149:C151"/>
    <mergeCell ref="D146:D148"/>
    <mergeCell ref="E146:E148"/>
    <mergeCell ref="P146:P148"/>
    <mergeCell ref="F149:F151"/>
    <mergeCell ref="I149:I151"/>
    <mergeCell ref="F146:F148"/>
    <mergeCell ref="I146:I148"/>
    <mergeCell ref="B143:B145"/>
    <mergeCell ref="C143:C145"/>
    <mergeCell ref="D143:D145"/>
    <mergeCell ref="E143:E145"/>
    <mergeCell ref="B137:B139"/>
    <mergeCell ref="C137:C139"/>
    <mergeCell ref="D137:D139"/>
    <mergeCell ref="E137:E139"/>
    <mergeCell ref="F134:F136"/>
    <mergeCell ref="I134:I136"/>
    <mergeCell ref="H134:H136"/>
    <mergeCell ref="H137:H139"/>
    <mergeCell ref="O131:O133"/>
    <mergeCell ref="O134:O136"/>
    <mergeCell ref="O146:O148"/>
    <mergeCell ref="P137:P139"/>
    <mergeCell ref="P140:P142"/>
    <mergeCell ref="I143:I145"/>
    <mergeCell ref="P143:P145"/>
    <mergeCell ref="O137:O139"/>
    <mergeCell ref="O140:O142"/>
    <mergeCell ref="O143:O145"/>
    <mergeCell ref="F140:F142"/>
    <mergeCell ref="I140:I142"/>
    <mergeCell ref="H140:H142"/>
    <mergeCell ref="F137:F139"/>
    <mergeCell ref="I137:I139"/>
    <mergeCell ref="F143:F145"/>
    <mergeCell ref="P134:P136"/>
    <mergeCell ref="P131:P133"/>
    <mergeCell ref="B131:B133"/>
    <mergeCell ref="C131:C133"/>
    <mergeCell ref="D131:D133"/>
    <mergeCell ref="E131:E133"/>
    <mergeCell ref="B134:B136"/>
    <mergeCell ref="C134:C136"/>
    <mergeCell ref="D134:D136"/>
    <mergeCell ref="E134:E136"/>
    <mergeCell ref="F131:F133"/>
    <mergeCell ref="I131:I133"/>
    <mergeCell ref="F128:F130"/>
    <mergeCell ref="I128:I130"/>
    <mergeCell ref="H131:H133"/>
    <mergeCell ref="H128:H130"/>
    <mergeCell ref="B140:B142"/>
    <mergeCell ref="C140:C142"/>
    <mergeCell ref="D140:D142"/>
    <mergeCell ref="E140:E142"/>
    <mergeCell ref="O125:O127"/>
    <mergeCell ref="O128:O130"/>
    <mergeCell ref="J140:J142"/>
    <mergeCell ref="M140:M142"/>
    <mergeCell ref="N140:N142"/>
    <mergeCell ref="K140:K142"/>
    <mergeCell ref="L140:L142"/>
    <mergeCell ref="P128:P130"/>
    <mergeCell ref="P125:P127"/>
    <mergeCell ref="B125:B127"/>
    <mergeCell ref="C125:C127"/>
    <mergeCell ref="D125:D127"/>
    <mergeCell ref="E125:E127"/>
    <mergeCell ref="B128:B130"/>
    <mergeCell ref="C128:C130"/>
    <mergeCell ref="D128:D130"/>
    <mergeCell ref="E128:E130"/>
    <mergeCell ref="F125:F127"/>
    <mergeCell ref="I125:I127"/>
    <mergeCell ref="F122:F124"/>
    <mergeCell ref="I122:I124"/>
    <mergeCell ref="H125:H127"/>
    <mergeCell ref="H122:H124"/>
    <mergeCell ref="O119:O121"/>
    <mergeCell ref="O122:O124"/>
    <mergeCell ref="P122:P124"/>
    <mergeCell ref="P119:P121"/>
    <mergeCell ref="B119:B121"/>
    <mergeCell ref="C119:C121"/>
    <mergeCell ref="D119:D121"/>
    <mergeCell ref="E119:E121"/>
    <mergeCell ref="B122:B124"/>
    <mergeCell ref="C122:C124"/>
    <mergeCell ref="D122:D124"/>
    <mergeCell ref="E122:E124"/>
    <mergeCell ref="F119:F121"/>
    <mergeCell ref="I119:I121"/>
    <mergeCell ref="J119:J121"/>
    <mergeCell ref="M119:M121"/>
    <mergeCell ref="F116:F118"/>
    <mergeCell ref="I116:I118"/>
    <mergeCell ref="H119:H121"/>
    <mergeCell ref="H116:H118"/>
    <mergeCell ref="O113:O115"/>
    <mergeCell ref="O116:O118"/>
    <mergeCell ref="P116:P118"/>
    <mergeCell ref="P113:P115"/>
    <mergeCell ref="B113:B115"/>
    <mergeCell ref="C113:C115"/>
    <mergeCell ref="D113:D115"/>
    <mergeCell ref="E113:E115"/>
    <mergeCell ref="B116:B118"/>
    <mergeCell ref="C116:C118"/>
    <mergeCell ref="D116:D118"/>
    <mergeCell ref="E116:E118"/>
    <mergeCell ref="F113:F115"/>
    <mergeCell ref="I113:I115"/>
    <mergeCell ref="J113:J115"/>
    <mergeCell ref="M113:M115"/>
    <mergeCell ref="N113:N115"/>
    <mergeCell ref="J116:J118"/>
    <mergeCell ref="M116:M118"/>
    <mergeCell ref="N116:N118"/>
    <mergeCell ref="N119:N121"/>
    <mergeCell ref="K113:K115"/>
    <mergeCell ref="L113:L115"/>
    <mergeCell ref="K116:K118"/>
    <mergeCell ref="L116:L118"/>
    <mergeCell ref="K119:K121"/>
    <mergeCell ref="L119:L121"/>
    <mergeCell ref="F110:F112"/>
    <mergeCell ref="I110:I112"/>
    <mergeCell ref="H113:H115"/>
    <mergeCell ref="H110:H112"/>
    <mergeCell ref="O107:O109"/>
    <mergeCell ref="O110:O112"/>
    <mergeCell ref="P110:P112"/>
    <mergeCell ref="P107:P109"/>
    <mergeCell ref="B107:B109"/>
    <mergeCell ref="C107:C109"/>
    <mergeCell ref="D107:D109"/>
    <mergeCell ref="E107:E109"/>
    <mergeCell ref="B110:B112"/>
    <mergeCell ref="C110:C112"/>
    <mergeCell ref="D110:D112"/>
    <mergeCell ref="E110:E112"/>
    <mergeCell ref="F107:F109"/>
    <mergeCell ref="I107:I109"/>
    <mergeCell ref="J107:J109"/>
    <mergeCell ref="M107:M109"/>
    <mergeCell ref="N107:N109"/>
    <mergeCell ref="J110:J112"/>
    <mergeCell ref="M110:M112"/>
    <mergeCell ref="N110:N112"/>
    <mergeCell ref="K107:K109"/>
    <mergeCell ref="L107:L109"/>
    <mergeCell ref="K110:K112"/>
    <mergeCell ref="L110:L112"/>
    <mergeCell ref="F104:F106"/>
    <mergeCell ref="I104:I106"/>
    <mergeCell ref="H107:H109"/>
    <mergeCell ref="H104:H106"/>
    <mergeCell ref="O101:O103"/>
    <mergeCell ref="O104:O106"/>
    <mergeCell ref="P104:P106"/>
    <mergeCell ref="P101:P103"/>
    <mergeCell ref="B101:B103"/>
    <mergeCell ref="C101:C103"/>
    <mergeCell ref="D101:D103"/>
    <mergeCell ref="E101:E103"/>
    <mergeCell ref="B104:B106"/>
    <mergeCell ref="C104:C106"/>
    <mergeCell ref="D104:D106"/>
    <mergeCell ref="E104:E106"/>
    <mergeCell ref="F101:F103"/>
    <mergeCell ref="I101:I103"/>
    <mergeCell ref="J101:J103"/>
    <mergeCell ref="M101:M103"/>
    <mergeCell ref="N101:N103"/>
    <mergeCell ref="J104:J106"/>
    <mergeCell ref="M104:M106"/>
    <mergeCell ref="N104:N106"/>
    <mergeCell ref="K101:K103"/>
    <mergeCell ref="L101:L103"/>
    <mergeCell ref="K104:K106"/>
    <mergeCell ref="L104:L106"/>
    <mergeCell ref="F98:F100"/>
    <mergeCell ref="I98:I100"/>
    <mergeCell ref="H101:H103"/>
    <mergeCell ref="H98:H100"/>
    <mergeCell ref="O95:O97"/>
    <mergeCell ref="O98:O100"/>
    <mergeCell ref="P98:P100"/>
    <mergeCell ref="P95:P97"/>
    <mergeCell ref="B95:B97"/>
    <mergeCell ref="C95:C97"/>
    <mergeCell ref="D95:D97"/>
    <mergeCell ref="E95:E97"/>
    <mergeCell ref="B98:B100"/>
    <mergeCell ref="C98:C100"/>
    <mergeCell ref="D98:D100"/>
    <mergeCell ref="E98:E100"/>
    <mergeCell ref="F95:F97"/>
    <mergeCell ref="I95:I97"/>
    <mergeCell ref="J95:J97"/>
    <mergeCell ref="M95:M97"/>
    <mergeCell ref="N95:N97"/>
    <mergeCell ref="J98:J100"/>
    <mergeCell ref="M98:M100"/>
    <mergeCell ref="N98:N100"/>
    <mergeCell ref="K95:K97"/>
    <mergeCell ref="L95:L97"/>
    <mergeCell ref="K98:K100"/>
    <mergeCell ref="L98:L100"/>
    <mergeCell ref="F92:F94"/>
    <mergeCell ref="I92:I94"/>
    <mergeCell ref="H95:H97"/>
    <mergeCell ref="H92:H94"/>
    <mergeCell ref="O89:O91"/>
    <mergeCell ref="O92:O94"/>
    <mergeCell ref="P92:P94"/>
    <mergeCell ref="P89:P91"/>
    <mergeCell ref="B89:B91"/>
    <mergeCell ref="C89:C91"/>
    <mergeCell ref="D89:D91"/>
    <mergeCell ref="E89:E91"/>
    <mergeCell ref="B92:B94"/>
    <mergeCell ref="C92:C94"/>
    <mergeCell ref="D92:D94"/>
    <mergeCell ref="E92:E94"/>
    <mergeCell ref="F89:F91"/>
    <mergeCell ref="I89:I91"/>
    <mergeCell ref="J89:J91"/>
    <mergeCell ref="M89:M91"/>
    <mergeCell ref="N89:N91"/>
    <mergeCell ref="J92:J94"/>
    <mergeCell ref="M92:M94"/>
    <mergeCell ref="N92:N94"/>
    <mergeCell ref="K89:K91"/>
    <mergeCell ref="L89:L91"/>
    <mergeCell ref="K92:K94"/>
    <mergeCell ref="L92:L94"/>
    <mergeCell ref="F86:F88"/>
    <mergeCell ref="I86:I88"/>
    <mergeCell ref="H89:H91"/>
    <mergeCell ref="H86:H88"/>
    <mergeCell ref="O83:O85"/>
    <mergeCell ref="O86:O88"/>
    <mergeCell ref="P86:P88"/>
    <mergeCell ref="P83:P85"/>
    <mergeCell ref="B83:B85"/>
    <mergeCell ref="C83:C85"/>
    <mergeCell ref="D83:D85"/>
    <mergeCell ref="E83:E85"/>
    <mergeCell ref="B86:B88"/>
    <mergeCell ref="C86:C88"/>
    <mergeCell ref="D86:D88"/>
    <mergeCell ref="E86:E88"/>
    <mergeCell ref="F83:F85"/>
    <mergeCell ref="I83:I85"/>
    <mergeCell ref="J83:J85"/>
    <mergeCell ref="M83:M85"/>
    <mergeCell ref="N83:N85"/>
    <mergeCell ref="J86:J88"/>
    <mergeCell ref="M86:M88"/>
    <mergeCell ref="N86:N88"/>
    <mergeCell ref="K83:K85"/>
    <mergeCell ref="L83:L85"/>
    <mergeCell ref="K86:K88"/>
    <mergeCell ref="L86:L88"/>
    <mergeCell ref="F80:F82"/>
    <mergeCell ref="I80:I82"/>
    <mergeCell ref="H83:H85"/>
    <mergeCell ref="H80:H82"/>
    <mergeCell ref="O77:O79"/>
    <mergeCell ref="O80:O82"/>
    <mergeCell ref="P80:P82"/>
    <mergeCell ref="P77:P79"/>
    <mergeCell ref="B77:B79"/>
    <mergeCell ref="C77:C79"/>
    <mergeCell ref="D77:D79"/>
    <mergeCell ref="E77:E79"/>
    <mergeCell ref="B80:B82"/>
    <mergeCell ref="C80:C82"/>
    <mergeCell ref="D80:D82"/>
    <mergeCell ref="E80:E82"/>
    <mergeCell ref="F77:F79"/>
    <mergeCell ref="I77:I79"/>
    <mergeCell ref="J77:J79"/>
    <mergeCell ref="M77:M79"/>
    <mergeCell ref="N77:N79"/>
    <mergeCell ref="J80:J82"/>
    <mergeCell ref="M80:M82"/>
    <mergeCell ref="N80:N82"/>
    <mergeCell ref="K77:K79"/>
    <mergeCell ref="L77:L79"/>
    <mergeCell ref="K80:K82"/>
    <mergeCell ref="L80:L82"/>
    <mergeCell ref="F74:F76"/>
    <mergeCell ref="I74:I76"/>
    <mergeCell ref="H77:H79"/>
    <mergeCell ref="H74:H76"/>
    <mergeCell ref="O71:O73"/>
    <mergeCell ref="O74:O76"/>
    <mergeCell ref="P74:P76"/>
    <mergeCell ref="P71:P73"/>
    <mergeCell ref="B71:B73"/>
    <mergeCell ref="C71:C73"/>
    <mergeCell ref="D71:D73"/>
    <mergeCell ref="E71:E73"/>
    <mergeCell ref="B74:B76"/>
    <mergeCell ref="C74:C76"/>
    <mergeCell ref="D74:D76"/>
    <mergeCell ref="E74:E76"/>
    <mergeCell ref="F71:F73"/>
    <mergeCell ref="I71:I73"/>
    <mergeCell ref="F68:F70"/>
    <mergeCell ref="I68:I70"/>
    <mergeCell ref="H71:H73"/>
    <mergeCell ref="H68:H70"/>
    <mergeCell ref="O65:O67"/>
    <mergeCell ref="O68:O70"/>
    <mergeCell ref="P68:P70"/>
    <mergeCell ref="P65:P67"/>
    <mergeCell ref="B65:B67"/>
    <mergeCell ref="C65:C67"/>
    <mergeCell ref="D65:D67"/>
    <mergeCell ref="E65:E67"/>
    <mergeCell ref="B68:B70"/>
    <mergeCell ref="C68:C70"/>
    <mergeCell ref="D68:D70"/>
    <mergeCell ref="E68:E70"/>
    <mergeCell ref="F65:F67"/>
    <mergeCell ref="I65:I67"/>
    <mergeCell ref="F62:F64"/>
    <mergeCell ref="I62:I64"/>
    <mergeCell ref="H65:H67"/>
    <mergeCell ref="H62:H64"/>
    <mergeCell ref="B50:B52"/>
    <mergeCell ref="C50:C52"/>
    <mergeCell ref="D50:D52"/>
    <mergeCell ref="E50:E52"/>
    <mergeCell ref="O59:O61"/>
    <mergeCell ref="O62:O64"/>
    <mergeCell ref="P62:P64"/>
    <mergeCell ref="P59:P61"/>
    <mergeCell ref="B59:B61"/>
    <mergeCell ref="C59:C61"/>
    <mergeCell ref="D59:D61"/>
    <mergeCell ref="E59:E61"/>
    <mergeCell ref="B62:B64"/>
    <mergeCell ref="C62:C64"/>
    <mergeCell ref="D62:D64"/>
    <mergeCell ref="E62:E64"/>
    <mergeCell ref="F59:F61"/>
    <mergeCell ref="I59:I61"/>
    <mergeCell ref="F56:F58"/>
    <mergeCell ref="I56:I58"/>
    <mergeCell ref="H59:H61"/>
    <mergeCell ref="H56:H58"/>
    <mergeCell ref="O53:O55"/>
    <mergeCell ref="O56:O58"/>
    <mergeCell ref="P56:P58"/>
    <mergeCell ref="P53:P55"/>
    <mergeCell ref="B53:B55"/>
    <mergeCell ref="C53:C55"/>
    <mergeCell ref="B35:B37"/>
    <mergeCell ref="C35:C37"/>
    <mergeCell ref="D35:D37"/>
    <mergeCell ref="B32:B34"/>
    <mergeCell ref="D32:D34"/>
    <mergeCell ref="E32:E34"/>
    <mergeCell ref="D53:D55"/>
    <mergeCell ref="E53:E55"/>
    <mergeCell ref="B56:B58"/>
    <mergeCell ref="C56:C58"/>
    <mergeCell ref="D56:D58"/>
    <mergeCell ref="E56:E58"/>
    <mergeCell ref="P50:P52"/>
    <mergeCell ref="P47:P49"/>
    <mergeCell ref="F53:F55"/>
    <mergeCell ref="I53:I55"/>
    <mergeCell ref="F50:F52"/>
    <mergeCell ref="I50:I52"/>
    <mergeCell ref="H53:H55"/>
    <mergeCell ref="H50:H52"/>
    <mergeCell ref="B47:B49"/>
    <mergeCell ref="C47:C49"/>
    <mergeCell ref="D47:D49"/>
    <mergeCell ref="E47:E49"/>
    <mergeCell ref="J32:J34"/>
    <mergeCell ref="M32:M34"/>
    <mergeCell ref="N32:N34"/>
    <mergeCell ref="J35:J37"/>
    <mergeCell ref="M35:M37"/>
    <mergeCell ref="N35:N37"/>
    <mergeCell ref="J38:J40"/>
    <mergeCell ref="J41:J43"/>
    <mergeCell ref="B38:B40"/>
    <mergeCell ref="F47:F49"/>
    <mergeCell ref="I47:I49"/>
    <mergeCell ref="F44:F46"/>
    <mergeCell ref="I44:I46"/>
    <mergeCell ref="H47:H49"/>
    <mergeCell ref="H44:H46"/>
    <mergeCell ref="C41:C43"/>
    <mergeCell ref="D41:D43"/>
    <mergeCell ref="E41:E43"/>
    <mergeCell ref="O44:O46"/>
    <mergeCell ref="O29:O31"/>
    <mergeCell ref="P44:P46"/>
    <mergeCell ref="P41:P43"/>
    <mergeCell ref="F41:F43"/>
    <mergeCell ref="P38:P40"/>
    <mergeCell ref="P35:P37"/>
    <mergeCell ref="O35:O37"/>
    <mergeCell ref="O32:O34"/>
    <mergeCell ref="I41:I43"/>
    <mergeCell ref="F38:F40"/>
    <mergeCell ref="I38:I40"/>
    <mergeCell ref="H41:H43"/>
    <mergeCell ref="H38:H40"/>
    <mergeCell ref="F35:F37"/>
    <mergeCell ref="O41:O43"/>
    <mergeCell ref="B44:B46"/>
    <mergeCell ref="C44:C46"/>
    <mergeCell ref="D44:D46"/>
    <mergeCell ref="E44:E46"/>
    <mergeCell ref="P29:P31"/>
    <mergeCell ref="B41:B43"/>
    <mergeCell ref="E29:E31"/>
    <mergeCell ref="C38:C40"/>
    <mergeCell ref="D38:D40"/>
    <mergeCell ref="E38:E40"/>
    <mergeCell ref="H29:H31"/>
    <mergeCell ref="H32:H34"/>
    <mergeCell ref="I35:I37"/>
    <mergeCell ref="F32:F34"/>
    <mergeCell ref="I32:I34"/>
    <mergeCell ref="H35:H37"/>
    <mergeCell ref="C29:C31"/>
    <mergeCell ref="O26:O28"/>
    <mergeCell ref="C26:C28"/>
    <mergeCell ref="D26:D28"/>
    <mergeCell ref="E26:E28"/>
    <mergeCell ref="F26:F28"/>
    <mergeCell ref="P32:P34"/>
    <mergeCell ref="F29:F31"/>
    <mergeCell ref="O38:O40"/>
    <mergeCell ref="D29:D31"/>
    <mergeCell ref="J29:J31"/>
    <mergeCell ref="M29:M31"/>
    <mergeCell ref="N29:N31"/>
    <mergeCell ref="M38:M40"/>
    <mergeCell ref="N38:N40"/>
    <mergeCell ref="P26:P28"/>
    <mergeCell ref="E35:E37"/>
    <mergeCell ref="K26:K28"/>
    <mergeCell ref="L26:L28"/>
    <mergeCell ref="K29:K31"/>
    <mergeCell ref="L29:L31"/>
    <mergeCell ref="K32:K34"/>
    <mergeCell ref="H14:H16"/>
    <mergeCell ref="D14:D16"/>
    <mergeCell ref="D17:D19"/>
    <mergeCell ref="E17:E19"/>
    <mergeCell ref="C14:C16"/>
    <mergeCell ref="B14:B16"/>
    <mergeCell ref="B17:B19"/>
    <mergeCell ref="C17:C19"/>
    <mergeCell ref="B26:B28"/>
    <mergeCell ref="I20:I22"/>
    <mergeCell ref="H20:H22"/>
    <mergeCell ref="F20:F22"/>
    <mergeCell ref="F17:F19"/>
    <mergeCell ref="B20:B22"/>
    <mergeCell ref="C20:C22"/>
    <mergeCell ref="D20:D22"/>
    <mergeCell ref="E20:E22"/>
    <mergeCell ref="B8:B11"/>
    <mergeCell ref="C8:C11"/>
    <mergeCell ref="D8:D11"/>
    <mergeCell ref="E8:E11"/>
    <mergeCell ref="F8:F11"/>
    <mergeCell ref="G8:G11"/>
    <mergeCell ref="H8:H11"/>
    <mergeCell ref="I8:I11"/>
    <mergeCell ref="C6:H6"/>
    <mergeCell ref="C5:H5"/>
    <mergeCell ref="O47:O49"/>
    <mergeCell ref="O50:O52"/>
    <mergeCell ref="B23:B25"/>
    <mergeCell ref="C23:C25"/>
    <mergeCell ref="D23:D25"/>
    <mergeCell ref="E23:E25"/>
    <mergeCell ref="B29:B31"/>
    <mergeCell ref="I26:I28"/>
    <mergeCell ref="H23:H25"/>
    <mergeCell ref="F23:F25"/>
    <mergeCell ref="I23:I25"/>
    <mergeCell ref="H17:H19"/>
    <mergeCell ref="O23:O25"/>
    <mergeCell ref="O14:O16"/>
    <mergeCell ref="I29:I31"/>
    <mergeCell ref="O17:O19"/>
    <mergeCell ref="I14:I16"/>
    <mergeCell ref="I17:I19"/>
    <mergeCell ref="H26:H28"/>
    <mergeCell ref="C32:C34"/>
    <mergeCell ref="E14:E16"/>
    <mergeCell ref="F14:F16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47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3">
    <pageSetUpPr fitToPage="1"/>
  </sheetPr>
  <dimension ref="A1:AC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3" width="10.77734375" style="70" customWidth="1"/>
    <col min="24" max="16384" width="15.77734375" style="70"/>
  </cols>
  <sheetData>
    <row r="1" spans="1:29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  <c r="U1"/>
      <c r="V1"/>
      <c r="W1"/>
      <c r="X1"/>
      <c r="Y1"/>
      <c r="Z1"/>
      <c r="AA1"/>
      <c r="AB1"/>
      <c r="AC1"/>
    </row>
    <row r="2" spans="1:29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  <c r="U2"/>
      <c r="V2"/>
      <c r="W2"/>
      <c r="X2"/>
      <c r="Y2"/>
      <c r="Z2"/>
      <c r="AA2"/>
      <c r="AB2"/>
      <c r="AC2"/>
    </row>
    <row r="3" spans="1:29" ht="15" customHeight="1">
      <c r="A3" s="466"/>
      <c r="B3" s="482" t="s">
        <v>13</v>
      </c>
      <c r="C3" s="911" t="s">
        <v>20</v>
      </c>
      <c r="D3" s="912"/>
      <c r="E3" s="912"/>
      <c r="F3" s="912"/>
      <c r="G3" s="912"/>
      <c r="H3" s="887"/>
      <c r="I3" s="471"/>
      <c r="J3" s="471"/>
      <c r="K3" s="471"/>
      <c r="L3" s="471"/>
      <c r="M3" s="471"/>
      <c r="N3" s="471"/>
      <c r="O3" s="448"/>
      <c r="P3" s="448"/>
      <c r="Q3" s="448"/>
      <c r="U3"/>
      <c r="V3"/>
      <c r="W3"/>
      <c r="X3"/>
      <c r="Y3"/>
      <c r="Z3"/>
      <c r="AA3"/>
      <c r="AB3"/>
      <c r="AC3"/>
    </row>
    <row r="4" spans="1:29" ht="15" customHeight="1">
      <c r="A4" s="466"/>
      <c r="B4" s="483" t="s">
        <v>28</v>
      </c>
      <c r="C4" s="911" t="s">
        <v>213</v>
      </c>
      <c r="D4" s="912"/>
      <c r="E4" s="912"/>
      <c r="F4" s="912"/>
      <c r="G4" s="912"/>
      <c r="H4" s="855"/>
      <c r="I4" s="471"/>
      <c r="J4" s="471"/>
      <c r="K4" s="471"/>
      <c r="L4" s="471"/>
      <c r="M4" s="471"/>
      <c r="N4" s="471"/>
      <c r="O4" s="448"/>
      <c r="P4" s="448"/>
      <c r="Q4" s="448"/>
      <c r="U4"/>
      <c r="V4"/>
      <c r="W4"/>
      <c r="X4"/>
      <c r="Y4"/>
      <c r="Z4"/>
      <c r="AA4"/>
      <c r="AB4"/>
      <c r="AC4"/>
    </row>
    <row r="5" spans="1:29" ht="15" customHeight="1">
      <c r="A5" s="448"/>
      <c r="B5" s="465" t="s">
        <v>29</v>
      </c>
      <c r="C5" s="885" t="s">
        <v>79</v>
      </c>
      <c r="D5" s="885"/>
      <c r="E5" s="885"/>
      <c r="F5" s="885"/>
      <c r="G5" s="885"/>
      <c r="H5" s="855"/>
      <c r="I5" s="471"/>
      <c r="J5" s="471"/>
      <c r="K5" s="471"/>
      <c r="L5" s="471"/>
      <c r="M5" s="471"/>
      <c r="N5" s="471"/>
      <c r="O5" s="448"/>
      <c r="P5" s="448"/>
      <c r="Q5" s="448"/>
      <c r="U5"/>
      <c r="V5"/>
      <c r="W5"/>
      <c r="X5"/>
      <c r="Y5"/>
      <c r="Z5"/>
      <c r="AA5"/>
      <c r="AB5"/>
      <c r="AC5"/>
    </row>
    <row r="6" spans="1:29" ht="50.1" customHeight="1">
      <c r="A6" s="448"/>
      <c r="B6" s="465" t="s">
        <v>35</v>
      </c>
      <c r="C6" s="885" t="s">
        <v>212</v>
      </c>
      <c r="D6" s="889"/>
      <c r="E6" s="889"/>
      <c r="F6" s="889"/>
      <c r="G6" s="889"/>
      <c r="H6" s="855"/>
      <c r="I6" s="471"/>
      <c r="J6" s="471"/>
      <c r="K6" s="471"/>
      <c r="L6" s="471"/>
      <c r="M6" s="471"/>
      <c r="N6" s="471"/>
      <c r="O6" s="448"/>
      <c r="P6" s="448"/>
      <c r="Q6" s="448"/>
      <c r="U6"/>
      <c r="V6"/>
      <c r="W6"/>
      <c r="X6"/>
      <c r="Y6"/>
      <c r="Z6"/>
      <c r="AA6"/>
      <c r="AB6"/>
      <c r="AC6"/>
    </row>
    <row r="7" spans="1:29" s="71" customFormat="1" ht="30" customHeight="1" thickBot="1">
      <c r="A7" s="475"/>
      <c r="B7" s="476" t="s">
        <v>181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  <c r="U7"/>
      <c r="V7"/>
      <c r="W7"/>
      <c r="X7"/>
      <c r="Y7"/>
      <c r="Z7"/>
      <c r="AA7"/>
      <c r="AB7"/>
      <c r="AC7"/>
    </row>
    <row r="8" spans="1:29" s="71" customFormat="1" ht="20.100000000000001" customHeight="1" thickBot="1">
      <c r="A8" s="475"/>
      <c r="B8" s="908" t="str">
        <f>'Tab.G1.1-4'!$B$8</f>
        <v>LP</v>
      </c>
      <c r="C8" s="908" t="str">
        <f>Tab.G6!$C$9</f>
        <v>Nazwa projektu inwestycyjnego</v>
      </c>
      <c r="D8" s="908" t="str">
        <f>Tab.G6!$D$9</f>
        <v>Lokalizacja projektu inwestycyjnego</v>
      </c>
      <c r="E8" s="908" t="str">
        <f>Tab.G6!$E$9</f>
        <v>Cel realizacji projektu</v>
      </c>
      <c r="F8" s="908" t="str">
        <f>Tab.G6!$F$9</f>
        <v>Spodziewane efekty, wynikające z realizacji projektu</v>
      </c>
      <c r="G8" s="908" t="str">
        <f>Tab.G6!$G$9</f>
        <v>Wartość dla poszczególnych spodziewanych efektów</v>
      </c>
      <c r="H8" s="908" t="str">
        <f>Tab.G7!$H$8</f>
        <v>Rodzaj i zakres powiązania projektu z główną działalnością</v>
      </c>
      <c r="I8" s="908" t="str">
        <f>Tab.G6!$H$9</f>
        <v>Zakres prac</v>
      </c>
      <c r="J8" s="881" t="str">
        <f>"POZIOM NAKŁADÓW INWESTYCYJNYCH"</f>
        <v>POZIOM NAKŁADÓW INWESTYCYJNYCH</v>
      </c>
      <c r="K8" s="882"/>
      <c r="L8" s="882"/>
      <c r="M8" s="883"/>
      <c r="N8" s="883"/>
      <c r="O8" s="884"/>
      <c r="P8" s="944" t="str">
        <f>Tab.G6!$O$9</f>
        <v>UWAGI</v>
      </c>
      <c r="Q8" s="481"/>
      <c r="R8" s="73"/>
      <c r="U8" s="649"/>
      <c r="V8" s="649"/>
      <c r="W8" s="649"/>
      <c r="X8" s="649"/>
      <c r="Y8" s="649"/>
      <c r="Z8" s="649"/>
      <c r="AA8" s="649"/>
      <c r="AB8" s="649"/>
      <c r="AC8" s="649"/>
    </row>
    <row r="9" spans="1:29" ht="20.100000000000001" customHeight="1">
      <c r="A9" s="448"/>
      <c r="B9" s="905"/>
      <c r="C9" s="905"/>
      <c r="D9" s="938"/>
      <c r="E9" s="936"/>
      <c r="F9" s="940"/>
      <c r="G9" s="905"/>
      <c r="H9" s="936"/>
      <c r="I9" s="936"/>
      <c r="J9" s="879" t="str">
        <f>"OGÓŁEM"</f>
        <v>OGÓŁEM</v>
      </c>
      <c r="K9" s="804" t="str">
        <f>'Tab.G1.1-4'!$E$8</f>
        <v>PLAN DO REALIZACJI</v>
      </c>
      <c r="L9" s="805"/>
      <c r="M9" s="805"/>
      <c r="N9" s="805"/>
      <c r="O9" s="806"/>
      <c r="P9" s="947"/>
      <c r="Q9" s="446"/>
      <c r="R9" s="75"/>
      <c r="S9" s="68"/>
      <c r="T9" s="68"/>
      <c r="U9"/>
      <c r="V9"/>
      <c r="W9"/>
      <c r="X9"/>
      <c r="Y9"/>
      <c r="Z9"/>
      <c r="AA9"/>
      <c r="AB9"/>
      <c r="AC9"/>
    </row>
    <row r="10" spans="1:29" ht="20.100000000000001" customHeight="1">
      <c r="A10" s="448"/>
      <c r="B10" s="905"/>
      <c r="C10" s="905"/>
      <c r="D10" s="938"/>
      <c r="E10" s="936"/>
      <c r="F10" s="940"/>
      <c r="G10" s="905"/>
      <c r="H10" s="936"/>
      <c r="I10" s="936"/>
      <c r="J10" s="880"/>
      <c r="K10" s="514">
        <f>SUM(Rok_ZPR,1)</f>
        <v>2024</v>
      </c>
      <c r="L10" s="514">
        <f>SUM(K10,1)</f>
        <v>2025</v>
      </c>
      <c r="M10" s="514">
        <f>SUM(L10,1)</f>
        <v>2026</v>
      </c>
      <c r="N10" s="514">
        <f>SUM(M10,1)</f>
        <v>2027</v>
      </c>
      <c r="O10" s="684">
        <f>SUM(N10,1)</f>
        <v>2028</v>
      </c>
      <c r="P10" s="947"/>
      <c r="Q10" s="430"/>
      <c r="R10" s="76"/>
      <c r="S10" s="68"/>
      <c r="T10" s="68"/>
      <c r="U10"/>
      <c r="V10"/>
      <c r="W10"/>
      <c r="X10"/>
      <c r="Y10"/>
      <c r="Z10"/>
      <c r="AA10"/>
      <c r="AB10"/>
      <c r="AC10"/>
    </row>
    <row r="11" spans="1:29" ht="20.100000000000001" customHeight="1">
      <c r="A11" s="448"/>
      <c r="B11" s="906"/>
      <c r="C11" s="906"/>
      <c r="D11" s="939"/>
      <c r="E11" s="937"/>
      <c r="F11" s="941"/>
      <c r="G11" s="906"/>
      <c r="H11" s="937"/>
      <c r="I11" s="93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48"/>
      <c r="Q11" s="459"/>
      <c r="R11" s="77"/>
      <c r="S11" s="68"/>
      <c r="T11" s="68"/>
      <c r="U11"/>
      <c r="V11"/>
      <c r="W11"/>
      <c r="X11"/>
      <c r="Y11"/>
      <c r="Z11"/>
      <c r="AA11"/>
      <c r="AB11"/>
      <c r="AC11"/>
    </row>
    <row r="12" spans="1:29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/>
      <c r="V12"/>
      <c r="W12"/>
      <c r="X12"/>
      <c r="Y12"/>
      <c r="Z12"/>
      <c r="AA12"/>
      <c r="AB12"/>
      <c r="AC12"/>
    </row>
    <row r="13" spans="1:29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  <c r="U13"/>
      <c r="V13"/>
      <c r="W13"/>
      <c r="X13"/>
      <c r="Y13"/>
      <c r="Z13"/>
      <c r="AA13"/>
      <c r="AB13"/>
      <c r="AC13"/>
    </row>
    <row r="14" spans="1:29" s="74" customFormat="1" ht="12.75" customHeight="1">
      <c r="A14" s="468"/>
      <c r="B14" s="916">
        <v>1</v>
      </c>
      <c r="C14" s="925"/>
      <c r="D14" s="921"/>
      <c r="E14" s="921" t="s">
        <v>19</v>
      </c>
      <c r="F14" s="923" t="str">
        <f>VLOOKUP(E14,$S$14:$T$18,2,0)</f>
        <v>-</v>
      </c>
      <c r="G14" s="84"/>
      <c r="H14" s="921"/>
      <c r="I14" s="921"/>
      <c r="J14" s="914">
        <f>SUM(K14:O16)</f>
        <v>0</v>
      </c>
      <c r="K14" s="914"/>
      <c r="L14" s="914"/>
      <c r="M14" s="914"/>
      <c r="N14" s="914"/>
      <c r="O14" s="914"/>
      <c r="P14" s="914"/>
      <c r="Q14" s="460"/>
      <c r="R14" s="78"/>
      <c r="S14" s="85" t="s">
        <v>21</v>
      </c>
      <c r="T14" s="86" t="s">
        <v>22</v>
      </c>
      <c r="U14"/>
      <c r="V14"/>
      <c r="W14"/>
      <c r="X14"/>
      <c r="Y14"/>
      <c r="Z14"/>
      <c r="AA14"/>
      <c r="AB14"/>
      <c r="AC14"/>
    </row>
    <row r="15" spans="1:29" s="74" customFormat="1" ht="12.75" customHeight="1">
      <c r="A15" s="468"/>
      <c r="B15" s="916"/>
      <c r="C15" s="945"/>
      <c r="D15" s="921"/>
      <c r="E15" s="921"/>
      <c r="F15" s="923"/>
      <c r="G15" s="87"/>
      <c r="H15" s="921"/>
      <c r="I15" s="921"/>
      <c r="J15" s="914"/>
      <c r="K15" s="914"/>
      <c r="L15" s="914"/>
      <c r="M15" s="914"/>
      <c r="N15" s="914"/>
      <c r="O15" s="914"/>
      <c r="P15" s="914"/>
      <c r="Q15" s="460"/>
      <c r="R15" s="78"/>
      <c r="S15" s="88" t="s">
        <v>23</v>
      </c>
      <c r="T15" s="89" t="s">
        <v>43</v>
      </c>
      <c r="U15"/>
      <c r="V15"/>
      <c r="W15"/>
      <c r="X15"/>
      <c r="Y15"/>
      <c r="Z15"/>
      <c r="AA15"/>
      <c r="AB15"/>
      <c r="AC15"/>
    </row>
    <row r="16" spans="1:29" s="74" customFormat="1" ht="12.75" customHeight="1">
      <c r="A16" s="468"/>
      <c r="B16" s="917"/>
      <c r="C16" s="946"/>
      <c r="D16" s="922"/>
      <c r="E16" s="922"/>
      <c r="F16" s="924"/>
      <c r="G16" s="92"/>
      <c r="H16" s="922"/>
      <c r="I16" s="922"/>
      <c r="J16" s="915"/>
      <c r="K16" s="915"/>
      <c r="L16" s="915"/>
      <c r="M16" s="915"/>
      <c r="N16" s="915"/>
      <c r="O16" s="915"/>
      <c r="P16" s="915"/>
      <c r="Q16" s="460"/>
      <c r="R16" s="78"/>
      <c r="S16" s="88" t="s">
        <v>24</v>
      </c>
      <c r="T16" s="89" t="s">
        <v>25</v>
      </c>
      <c r="U16"/>
      <c r="V16"/>
      <c r="W16"/>
      <c r="X16"/>
      <c r="Y16"/>
      <c r="Z16"/>
      <c r="AA16"/>
      <c r="AB16"/>
      <c r="AC16"/>
    </row>
    <row r="17" spans="1:29" s="74" customFormat="1" ht="12.75" customHeight="1">
      <c r="A17" s="468"/>
      <c r="B17" s="916">
        <v>2</v>
      </c>
      <c r="C17" s="925"/>
      <c r="D17" s="921"/>
      <c r="E17" s="921" t="s">
        <v>19</v>
      </c>
      <c r="F17" s="923" t="str">
        <f>VLOOKUP(E17,$S$14:$T$18,2,0)</f>
        <v>-</v>
      </c>
      <c r="G17" s="84"/>
      <c r="H17" s="921"/>
      <c r="I17" s="921"/>
      <c r="J17" s="913">
        <f t="shared" ref="J17" si="1">SUM(K17:O19)</f>
        <v>0</v>
      </c>
      <c r="K17" s="913"/>
      <c r="L17" s="913"/>
      <c r="M17" s="913"/>
      <c r="N17" s="913"/>
      <c r="O17" s="913"/>
      <c r="P17" s="913"/>
      <c r="Q17" s="460"/>
      <c r="R17" s="78"/>
      <c r="S17" s="88" t="s">
        <v>26</v>
      </c>
      <c r="T17" s="89" t="s">
        <v>27</v>
      </c>
      <c r="U17"/>
      <c r="V17"/>
      <c r="W17"/>
      <c r="X17"/>
      <c r="Y17"/>
      <c r="Z17"/>
      <c r="AA17"/>
      <c r="AB17"/>
      <c r="AC17"/>
    </row>
    <row r="18" spans="1:29" s="74" customFormat="1" ht="12.75" customHeight="1" thickBot="1">
      <c r="A18" s="468"/>
      <c r="B18" s="916"/>
      <c r="C18" s="925"/>
      <c r="D18" s="921"/>
      <c r="E18" s="921"/>
      <c r="F18" s="923"/>
      <c r="G18" s="87"/>
      <c r="H18" s="921"/>
      <c r="I18" s="921"/>
      <c r="J18" s="914"/>
      <c r="K18" s="914"/>
      <c r="L18" s="914"/>
      <c r="M18" s="914"/>
      <c r="N18" s="914"/>
      <c r="O18" s="914"/>
      <c r="P18" s="914"/>
      <c r="Q18" s="460"/>
      <c r="R18" s="78"/>
      <c r="S18" s="93" t="s">
        <v>19</v>
      </c>
      <c r="T18" s="94" t="s">
        <v>19</v>
      </c>
      <c r="U18"/>
      <c r="V18"/>
      <c r="W18"/>
      <c r="X18"/>
      <c r="Y18"/>
      <c r="Z18"/>
      <c r="AA18"/>
      <c r="AB18"/>
      <c r="AC18"/>
    </row>
    <row r="19" spans="1:29" s="74" customFormat="1" ht="12.75" customHeight="1">
      <c r="A19" s="468"/>
      <c r="B19" s="917"/>
      <c r="C19" s="926"/>
      <c r="D19" s="922"/>
      <c r="E19" s="922"/>
      <c r="F19" s="924"/>
      <c r="G19" s="92"/>
      <c r="H19" s="922"/>
      <c r="I19" s="922"/>
      <c r="J19" s="915"/>
      <c r="K19" s="915"/>
      <c r="L19" s="915"/>
      <c r="M19" s="915"/>
      <c r="N19" s="915"/>
      <c r="O19" s="915"/>
      <c r="P19" s="915"/>
      <c r="Q19" s="460"/>
      <c r="R19" s="78"/>
      <c r="S19" s="95"/>
      <c r="T19" s="96"/>
      <c r="U19"/>
      <c r="V19"/>
      <c r="W19"/>
      <c r="X19"/>
      <c r="Y19"/>
      <c r="Z19"/>
      <c r="AA19"/>
      <c r="AB19"/>
      <c r="AC19"/>
    </row>
    <row r="20" spans="1:29" s="74" customFormat="1" ht="12.75" customHeight="1">
      <c r="A20" s="468"/>
      <c r="B20" s="916">
        <v>3</v>
      </c>
      <c r="C20" s="925"/>
      <c r="D20" s="921"/>
      <c r="E20" s="921" t="s">
        <v>19</v>
      </c>
      <c r="F20" s="923" t="str">
        <f>VLOOKUP(E20,$S$14:$T$18,2,0)</f>
        <v>-</v>
      </c>
      <c r="G20" s="84"/>
      <c r="H20" s="921"/>
      <c r="I20" s="921"/>
      <c r="J20" s="913">
        <f t="shared" ref="J20" si="2">SUM(K20:O22)</f>
        <v>0</v>
      </c>
      <c r="K20" s="913"/>
      <c r="L20" s="913"/>
      <c r="M20" s="913"/>
      <c r="N20" s="913"/>
      <c r="O20" s="913"/>
      <c r="P20" s="913"/>
      <c r="Q20" s="460"/>
      <c r="R20" s="78"/>
      <c r="S20" s="95"/>
      <c r="T20" s="96"/>
      <c r="U20"/>
      <c r="V20"/>
      <c r="W20"/>
      <c r="X20"/>
      <c r="Y20"/>
      <c r="Z20"/>
      <c r="AA20"/>
      <c r="AB20"/>
      <c r="AC20"/>
    </row>
    <row r="21" spans="1:29" s="74" customFormat="1" ht="12.75" customHeight="1">
      <c r="A21" s="468"/>
      <c r="B21" s="916"/>
      <c r="C21" s="925"/>
      <c r="D21" s="921"/>
      <c r="E21" s="921"/>
      <c r="F21" s="923"/>
      <c r="G21" s="87"/>
      <c r="H21" s="921"/>
      <c r="I21" s="921"/>
      <c r="J21" s="914"/>
      <c r="K21" s="914"/>
      <c r="L21" s="914"/>
      <c r="M21" s="914"/>
      <c r="N21" s="914"/>
      <c r="O21" s="914"/>
      <c r="P21" s="914"/>
      <c r="Q21" s="460"/>
      <c r="R21" s="78"/>
      <c r="S21" s="95"/>
      <c r="T21" s="96"/>
      <c r="U21"/>
      <c r="V21"/>
      <c r="W21"/>
      <c r="X21"/>
      <c r="Y21"/>
      <c r="Z21"/>
      <c r="AA21"/>
      <c r="AB21"/>
      <c r="AC21"/>
    </row>
    <row r="22" spans="1:29" s="74" customFormat="1" ht="12.75" customHeight="1">
      <c r="A22" s="468"/>
      <c r="B22" s="917"/>
      <c r="C22" s="926"/>
      <c r="D22" s="922"/>
      <c r="E22" s="922"/>
      <c r="F22" s="924"/>
      <c r="G22" s="92"/>
      <c r="H22" s="922"/>
      <c r="I22" s="922"/>
      <c r="J22" s="915"/>
      <c r="K22" s="915"/>
      <c r="L22" s="915"/>
      <c r="M22" s="915"/>
      <c r="N22" s="915"/>
      <c r="O22" s="915"/>
      <c r="P22" s="915"/>
      <c r="Q22" s="460"/>
      <c r="R22" s="78"/>
      <c r="S22" s="95"/>
      <c r="T22" s="96"/>
      <c r="U22"/>
      <c r="V22"/>
      <c r="W22"/>
      <c r="X22"/>
      <c r="Y22"/>
      <c r="Z22"/>
      <c r="AA22"/>
      <c r="AB22"/>
      <c r="AC22"/>
    </row>
    <row r="23" spans="1:29" s="74" customFormat="1" ht="12.75" customHeight="1">
      <c r="A23" s="468"/>
      <c r="B23" s="916">
        <v>4</v>
      </c>
      <c r="C23" s="925"/>
      <c r="D23" s="921"/>
      <c r="E23" s="921" t="s">
        <v>19</v>
      </c>
      <c r="F23" s="923" t="str">
        <f>VLOOKUP(E23,$S$14:$T$18,2,0)</f>
        <v>-</v>
      </c>
      <c r="G23" s="84"/>
      <c r="H23" s="921"/>
      <c r="I23" s="921"/>
      <c r="J23" s="913">
        <f t="shared" ref="J23" si="3">SUM(K23:O25)</f>
        <v>0</v>
      </c>
      <c r="K23" s="913"/>
      <c r="L23" s="913"/>
      <c r="M23" s="913"/>
      <c r="N23" s="913"/>
      <c r="O23" s="913"/>
      <c r="P23" s="913"/>
      <c r="Q23" s="460"/>
      <c r="R23" s="78"/>
      <c r="S23" s="95"/>
      <c r="T23" s="96"/>
      <c r="U23"/>
      <c r="V23"/>
      <c r="W23"/>
      <c r="X23"/>
      <c r="Y23"/>
      <c r="Z23"/>
      <c r="AA23"/>
      <c r="AB23"/>
      <c r="AC23"/>
    </row>
    <row r="24" spans="1:29" s="74" customFormat="1" ht="12.75" customHeight="1">
      <c r="A24" s="468"/>
      <c r="B24" s="916"/>
      <c r="C24" s="925"/>
      <c r="D24" s="921"/>
      <c r="E24" s="921"/>
      <c r="F24" s="923"/>
      <c r="G24" s="87"/>
      <c r="H24" s="921"/>
      <c r="I24" s="921"/>
      <c r="J24" s="914"/>
      <c r="K24" s="914"/>
      <c r="L24" s="914"/>
      <c r="M24" s="914"/>
      <c r="N24" s="914"/>
      <c r="O24" s="914"/>
      <c r="P24" s="914"/>
      <c r="Q24" s="460"/>
      <c r="R24" s="78"/>
      <c r="S24" s="95"/>
      <c r="T24" s="96"/>
      <c r="U24"/>
      <c r="V24"/>
      <c r="W24"/>
      <c r="X24"/>
      <c r="Y24"/>
      <c r="Z24"/>
      <c r="AA24"/>
      <c r="AB24"/>
      <c r="AC24"/>
    </row>
    <row r="25" spans="1:29" s="74" customFormat="1" ht="12.75" customHeight="1">
      <c r="A25" s="468"/>
      <c r="B25" s="917"/>
      <c r="C25" s="926"/>
      <c r="D25" s="922"/>
      <c r="E25" s="922"/>
      <c r="F25" s="924"/>
      <c r="G25" s="92"/>
      <c r="H25" s="922"/>
      <c r="I25" s="922"/>
      <c r="J25" s="915"/>
      <c r="K25" s="915"/>
      <c r="L25" s="915"/>
      <c r="M25" s="915"/>
      <c r="N25" s="915"/>
      <c r="O25" s="915"/>
      <c r="P25" s="915"/>
      <c r="Q25" s="460"/>
      <c r="R25" s="78"/>
      <c r="S25" s="95"/>
      <c r="T25" s="96"/>
      <c r="U25"/>
      <c r="V25"/>
      <c r="W25"/>
      <c r="X25"/>
      <c r="Y25"/>
      <c r="Z25"/>
      <c r="AA25"/>
      <c r="AB25"/>
      <c r="AC25"/>
    </row>
    <row r="26" spans="1:29" s="74" customFormat="1" ht="12.75" customHeight="1">
      <c r="A26" s="468"/>
      <c r="B26" s="916">
        <v>5</v>
      </c>
      <c r="C26" s="925"/>
      <c r="D26" s="921"/>
      <c r="E26" s="921" t="s">
        <v>19</v>
      </c>
      <c r="F26" s="923" t="str">
        <f>VLOOKUP(E26,$S$14:$T$18,2,0)</f>
        <v>-</v>
      </c>
      <c r="G26" s="84"/>
      <c r="H26" s="921"/>
      <c r="I26" s="921"/>
      <c r="J26" s="913">
        <f t="shared" ref="J26" si="4">SUM(K26:O28)</f>
        <v>0</v>
      </c>
      <c r="K26" s="913"/>
      <c r="L26" s="913"/>
      <c r="M26" s="913"/>
      <c r="N26" s="913"/>
      <c r="O26" s="913"/>
      <c r="P26" s="913"/>
      <c r="Q26" s="460"/>
      <c r="R26" s="78"/>
      <c r="S26" s="95"/>
      <c r="T26" s="96"/>
      <c r="U26"/>
      <c r="V26"/>
      <c r="W26"/>
      <c r="X26"/>
      <c r="Y26"/>
      <c r="Z26"/>
      <c r="AA26"/>
      <c r="AB26"/>
      <c r="AC26"/>
    </row>
    <row r="27" spans="1:29" s="74" customFormat="1" ht="12.75" customHeight="1">
      <c r="A27" s="468"/>
      <c r="B27" s="916"/>
      <c r="C27" s="925"/>
      <c r="D27" s="921"/>
      <c r="E27" s="921"/>
      <c r="F27" s="923"/>
      <c r="G27" s="87"/>
      <c r="H27" s="921"/>
      <c r="I27" s="921"/>
      <c r="J27" s="914"/>
      <c r="K27" s="914"/>
      <c r="L27" s="914"/>
      <c r="M27" s="914"/>
      <c r="N27" s="914"/>
      <c r="O27" s="914"/>
      <c r="P27" s="914"/>
      <c r="Q27" s="460"/>
      <c r="R27" s="78"/>
      <c r="S27" s="95"/>
      <c r="T27" s="96"/>
      <c r="U27"/>
      <c r="V27"/>
      <c r="W27"/>
      <c r="X27"/>
      <c r="Y27"/>
      <c r="Z27"/>
      <c r="AA27"/>
      <c r="AB27"/>
      <c r="AC27"/>
    </row>
    <row r="28" spans="1:29" s="74" customFormat="1" ht="12.75" customHeight="1">
      <c r="A28" s="468"/>
      <c r="B28" s="917"/>
      <c r="C28" s="926"/>
      <c r="D28" s="922"/>
      <c r="E28" s="922"/>
      <c r="F28" s="924"/>
      <c r="G28" s="92"/>
      <c r="H28" s="922"/>
      <c r="I28" s="922"/>
      <c r="J28" s="915"/>
      <c r="K28" s="915"/>
      <c r="L28" s="915"/>
      <c r="M28" s="915"/>
      <c r="N28" s="915"/>
      <c r="O28" s="915"/>
      <c r="P28" s="915"/>
      <c r="Q28" s="460"/>
      <c r="R28" s="78"/>
      <c r="S28" s="95"/>
      <c r="T28" s="96"/>
      <c r="U28"/>
      <c r="V28"/>
      <c r="W28"/>
      <c r="X28"/>
      <c r="Y28"/>
      <c r="Z28"/>
      <c r="AA28"/>
      <c r="AB28"/>
      <c r="AC28"/>
    </row>
    <row r="29" spans="1:29" s="74" customFormat="1" ht="12.75" customHeight="1">
      <c r="A29" s="468"/>
      <c r="B29" s="916">
        <v>6</v>
      </c>
      <c r="C29" s="925"/>
      <c r="D29" s="921"/>
      <c r="E29" s="921" t="s">
        <v>19</v>
      </c>
      <c r="F29" s="923" t="str">
        <f>VLOOKUP(E29,$S$14:$T$18,2,0)</f>
        <v>-</v>
      </c>
      <c r="G29" s="84"/>
      <c r="H29" s="921"/>
      <c r="I29" s="921"/>
      <c r="J29" s="913">
        <f t="shared" ref="J29" si="5">SUM(K29:O31)</f>
        <v>0</v>
      </c>
      <c r="K29" s="913"/>
      <c r="L29" s="913"/>
      <c r="M29" s="913"/>
      <c r="N29" s="913"/>
      <c r="O29" s="913"/>
      <c r="P29" s="913"/>
      <c r="Q29" s="460"/>
      <c r="R29" s="78"/>
      <c r="S29" s="95"/>
      <c r="T29" s="96"/>
      <c r="U29"/>
      <c r="V29"/>
      <c r="W29"/>
      <c r="X29"/>
      <c r="Y29"/>
      <c r="Z29"/>
      <c r="AA29"/>
      <c r="AB29"/>
      <c r="AC29"/>
    </row>
    <row r="30" spans="1:29" s="74" customFormat="1" ht="12.75" customHeight="1">
      <c r="A30" s="468"/>
      <c r="B30" s="916"/>
      <c r="C30" s="925"/>
      <c r="D30" s="921"/>
      <c r="E30" s="921"/>
      <c r="F30" s="923"/>
      <c r="G30" s="87"/>
      <c r="H30" s="921"/>
      <c r="I30" s="921"/>
      <c r="J30" s="914"/>
      <c r="K30" s="914"/>
      <c r="L30" s="914"/>
      <c r="M30" s="914"/>
      <c r="N30" s="914"/>
      <c r="O30" s="914"/>
      <c r="P30" s="914"/>
      <c r="Q30" s="460"/>
      <c r="R30" s="78"/>
      <c r="S30" s="95"/>
      <c r="T30" s="96"/>
      <c r="U30"/>
      <c r="V30"/>
      <c r="W30"/>
      <c r="X30"/>
      <c r="Y30"/>
      <c r="Z30"/>
      <c r="AA30"/>
      <c r="AB30"/>
      <c r="AC30"/>
    </row>
    <row r="31" spans="1:29" s="74" customFormat="1" ht="12.75" customHeight="1">
      <c r="A31" s="468"/>
      <c r="B31" s="917"/>
      <c r="C31" s="926"/>
      <c r="D31" s="922"/>
      <c r="E31" s="922"/>
      <c r="F31" s="924"/>
      <c r="G31" s="92"/>
      <c r="H31" s="922"/>
      <c r="I31" s="922"/>
      <c r="J31" s="915"/>
      <c r="K31" s="915"/>
      <c r="L31" s="915"/>
      <c r="M31" s="915"/>
      <c r="N31" s="915"/>
      <c r="O31" s="915"/>
      <c r="P31" s="915"/>
      <c r="Q31" s="460"/>
      <c r="R31" s="78"/>
      <c r="S31" s="95"/>
      <c r="T31" s="96"/>
      <c r="U31"/>
      <c r="V31"/>
      <c r="W31"/>
      <c r="X31"/>
      <c r="Y31"/>
      <c r="Z31"/>
      <c r="AA31"/>
      <c r="AB31"/>
      <c r="AC31"/>
    </row>
    <row r="32" spans="1:29" s="74" customFormat="1" ht="12.75" customHeight="1">
      <c r="A32" s="468"/>
      <c r="B32" s="916">
        <v>7</v>
      </c>
      <c r="C32" s="925"/>
      <c r="D32" s="921"/>
      <c r="E32" s="921" t="s">
        <v>19</v>
      </c>
      <c r="F32" s="923" t="str">
        <f>VLOOKUP(E32,$S$14:$T$18,2,0)</f>
        <v>-</v>
      </c>
      <c r="G32" s="84"/>
      <c r="H32" s="921"/>
      <c r="I32" s="921"/>
      <c r="J32" s="913">
        <f t="shared" ref="J32" si="6">SUM(K32:O34)</f>
        <v>0</v>
      </c>
      <c r="K32" s="913"/>
      <c r="L32" s="913"/>
      <c r="M32" s="913"/>
      <c r="N32" s="913"/>
      <c r="O32" s="913"/>
      <c r="P32" s="913"/>
      <c r="Q32" s="460"/>
      <c r="R32" s="78"/>
      <c r="S32" s="95"/>
      <c r="T32" s="96"/>
      <c r="U32"/>
      <c r="V32"/>
      <c r="W32"/>
      <c r="X32"/>
      <c r="Y32"/>
      <c r="Z32"/>
      <c r="AA32"/>
      <c r="AB32"/>
      <c r="AC32"/>
    </row>
    <row r="33" spans="1:29" s="74" customFormat="1" ht="12.75" customHeight="1">
      <c r="A33" s="468"/>
      <c r="B33" s="916"/>
      <c r="C33" s="925"/>
      <c r="D33" s="921"/>
      <c r="E33" s="921"/>
      <c r="F33" s="923"/>
      <c r="G33" s="87"/>
      <c r="H33" s="921"/>
      <c r="I33" s="921"/>
      <c r="J33" s="914"/>
      <c r="K33" s="914"/>
      <c r="L33" s="914"/>
      <c r="M33" s="914"/>
      <c r="N33" s="914"/>
      <c r="O33" s="914"/>
      <c r="P33" s="914"/>
      <c r="Q33" s="460"/>
      <c r="R33" s="78"/>
      <c r="S33" s="95"/>
      <c r="T33" s="96"/>
      <c r="U33"/>
      <c r="V33"/>
      <c r="W33"/>
      <c r="X33"/>
      <c r="Y33"/>
      <c r="Z33"/>
      <c r="AA33"/>
      <c r="AB33"/>
      <c r="AC33"/>
    </row>
    <row r="34" spans="1:29" s="74" customFormat="1" ht="12.75" customHeight="1">
      <c r="A34" s="468"/>
      <c r="B34" s="917"/>
      <c r="C34" s="926"/>
      <c r="D34" s="922"/>
      <c r="E34" s="922"/>
      <c r="F34" s="924"/>
      <c r="G34" s="92"/>
      <c r="H34" s="922"/>
      <c r="I34" s="922"/>
      <c r="J34" s="915"/>
      <c r="K34" s="930"/>
      <c r="L34" s="930"/>
      <c r="M34" s="930"/>
      <c r="N34" s="930"/>
      <c r="O34" s="930"/>
      <c r="P34" s="915"/>
      <c r="Q34" s="460"/>
      <c r="R34" s="78"/>
      <c r="S34" s="95"/>
      <c r="T34" s="96"/>
      <c r="U34"/>
      <c r="V34"/>
      <c r="W34"/>
      <c r="X34"/>
      <c r="Y34"/>
      <c r="Z34"/>
      <c r="AA34"/>
      <c r="AB34"/>
      <c r="AC34"/>
    </row>
    <row r="35" spans="1:29" s="74" customFormat="1" ht="12.75" customHeight="1">
      <c r="A35" s="468"/>
      <c r="B35" s="916">
        <v>8</v>
      </c>
      <c r="C35" s="925"/>
      <c r="D35" s="921"/>
      <c r="E35" s="921" t="s">
        <v>19</v>
      </c>
      <c r="F35" s="923" t="str">
        <f>VLOOKUP(E35,$S$14:$T$18,2,0)</f>
        <v>-</v>
      </c>
      <c r="G35" s="84"/>
      <c r="H35" s="921"/>
      <c r="I35" s="921"/>
      <c r="J35" s="913">
        <f t="shared" ref="J35" si="7">SUM(K35:O37)</f>
        <v>0</v>
      </c>
      <c r="K35" s="914"/>
      <c r="L35" s="914"/>
      <c r="M35" s="914"/>
      <c r="N35" s="914"/>
      <c r="O35" s="914"/>
      <c r="P35" s="913"/>
      <c r="Q35" s="460"/>
      <c r="R35" s="78"/>
      <c r="S35" s="95"/>
      <c r="T35" s="96"/>
      <c r="U35"/>
      <c r="V35"/>
      <c r="W35"/>
      <c r="X35"/>
      <c r="Y35"/>
      <c r="Z35"/>
      <c r="AA35"/>
      <c r="AB35"/>
      <c r="AC35"/>
    </row>
    <row r="36" spans="1:29" s="74" customFormat="1" ht="12.75" customHeight="1">
      <c r="A36" s="468"/>
      <c r="B36" s="916"/>
      <c r="C36" s="925"/>
      <c r="D36" s="921"/>
      <c r="E36" s="921"/>
      <c r="F36" s="923"/>
      <c r="G36" s="83"/>
      <c r="H36" s="921"/>
      <c r="I36" s="921"/>
      <c r="J36" s="914"/>
      <c r="K36" s="914"/>
      <c r="L36" s="914"/>
      <c r="M36" s="914"/>
      <c r="N36" s="914"/>
      <c r="O36" s="914"/>
      <c r="P36" s="914"/>
      <c r="Q36" s="460"/>
      <c r="R36" s="78"/>
      <c r="S36" s="95"/>
      <c r="T36" s="96"/>
      <c r="U36"/>
      <c r="V36"/>
      <c r="W36"/>
      <c r="X36"/>
      <c r="Y36"/>
      <c r="Z36"/>
      <c r="AA36"/>
      <c r="AB36"/>
      <c r="AC36"/>
    </row>
    <row r="37" spans="1:29" s="74" customFormat="1" ht="12.75" customHeight="1">
      <c r="A37" s="468"/>
      <c r="B37" s="917"/>
      <c r="C37" s="926"/>
      <c r="D37" s="922"/>
      <c r="E37" s="922"/>
      <c r="F37" s="924"/>
      <c r="G37" s="92"/>
      <c r="H37" s="922"/>
      <c r="I37" s="922"/>
      <c r="J37" s="915"/>
      <c r="K37" s="915"/>
      <c r="L37" s="915"/>
      <c r="M37" s="915"/>
      <c r="N37" s="915"/>
      <c r="O37" s="915"/>
      <c r="P37" s="915"/>
      <c r="Q37" s="460"/>
      <c r="R37" s="78"/>
      <c r="S37" s="95"/>
      <c r="T37" s="96"/>
      <c r="U37"/>
      <c r="V37"/>
      <c r="W37"/>
      <c r="X37"/>
      <c r="Y37"/>
      <c r="Z37"/>
      <c r="AA37"/>
      <c r="AB37"/>
      <c r="AC37"/>
    </row>
    <row r="38" spans="1:29" s="74" customFormat="1" ht="12.75" customHeight="1">
      <c r="A38" s="468"/>
      <c r="B38" s="916">
        <v>9</v>
      </c>
      <c r="C38" s="925"/>
      <c r="D38" s="921"/>
      <c r="E38" s="921" t="s">
        <v>19</v>
      </c>
      <c r="F38" s="923" t="str">
        <f>VLOOKUP(E38,$S$14:$T$18,2,0)</f>
        <v>-</v>
      </c>
      <c r="G38" s="84"/>
      <c r="H38" s="921"/>
      <c r="I38" s="921"/>
      <c r="J38" s="913">
        <f t="shared" ref="J38" si="8">SUM(K38:O40)</f>
        <v>0</v>
      </c>
      <c r="K38" s="913"/>
      <c r="L38" s="913"/>
      <c r="M38" s="913"/>
      <c r="N38" s="913"/>
      <c r="O38" s="913"/>
      <c r="P38" s="913"/>
      <c r="Q38" s="460"/>
      <c r="R38" s="78"/>
      <c r="S38" s="95"/>
      <c r="T38" s="96"/>
      <c r="U38"/>
      <c r="V38"/>
      <c r="W38"/>
      <c r="X38"/>
      <c r="Y38"/>
      <c r="Z38"/>
      <c r="AA38"/>
      <c r="AB38"/>
      <c r="AC38"/>
    </row>
    <row r="39" spans="1:29" s="74" customFormat="1" ht="12.75" customHeight="1">
      <c r="A39" s="468"/>
      <c r="B39" s="916"/>
      <c r="C39" s="925"/>
      <c r="D39" s="921"/>
      <c r="E39" s="921"/>
      <c r="F39" s="923"/>
      <c r="G39" s="87"/>
      <c r="H39" s="921"/>
      <c r="I39" s="921"/>
      <c r="J39" s="914"/>
      <c r="K39" s="914"/>
      <c r="L39" s="914"/>
      <c r="M39" s="914"/>
      <c r="N39" s="914"/>
      <c r="O39" s="914"/>
      <c r="P39" s="914"/>
      <c r="Q39" s="460"/>
      <c r="R39" s="78"/>
      <c r="S39" s="95"/>
      <c r="T39" s="96"/>
      <c r="U39"/>
      <c r="V39"/>
      <c r="W39"/>
      <c r="X39"/>
      <c r="Y39"/>
      <c r="Z39"/>
      <c r="AA39"/>
      <c r="AB39"/>
      <c r="AC39"/>
    </row>
    <row r="40" spans="1:29" s="74" customFormat="1" ht="12.75" customHeight="1">
      <c r="A40" s="468"/>
      <c r="B40" s="917"/>
      <c r="C40" s="926"/>
      <c r="D40" s="922"/>
      <c r="E40" s="922"/>
      <c r="F40" s="924"/>
      <c r="G40" s="92"/>
      <c r="H40" s="922"/>
      <c r="I40" s="922"/>
      <c r="J40" s="915"/>
      <c r="K40" s="915"/>
      <c r="L40" s="915"/>
      <c r="M40" s="915"/>
      <c r="N40" s="915"/>
      <c r="O40" s="915"/>
      <c r="P40" s="915"/>
      <c r="Q40" s="460"/>
      <c r="R40" s="78"/>
      <c r="S40" s="95"/>
      <c r="T40" s="96"/>
      <c r="U40"/>
      <c r="V40"/>
      <c r="W40"/>
      <c r="X40"/>
      <c r="Y40"/>
      <c r="Z40"/>
      <c r="AA40"/>
      <c r="AB40"/>
      <c r="AC40"/>
    </row>
    <row r="41" spans="1:29" s="74" customFormat="1" ht="12.75" customHeight="1">
      <c r="A41" s="468"/>
      <c r="B41" s="916">
        <v>10</v>
      </c>
      <c r="C41" s="925"/>
      <c r="D41" s="921"/>
      <c r="E41" s="921" t="s">
        <v>19</v>
      </c>
      <c r="F41" s="923" t="str">
        <f>VLOOKUP(E41,$S$14:$T$18,2,0)</f>
        <v>-</v>
      </c>
      <c r="G41" s="84"/>
      <c r="H41" s="921"/>
      <c r="I41" s="921"/>
      <c r="J41" s="913">
        <f t="shared" ref="J41" si="9">SUM(K41:O43)</f>
        <v>0</v>
      </c>
      <c r="K41" s="913"/>
      <c r="L41" s="913"/>
      <c r="M41" s="913"/>
      <c r="N41" s="913"/>
      <c r="O41" s="913"/>
      <c r="P41" s="913"/>
      <c r="Q41" s="460"/>
      <c r="R41" s="78"/>
      <c r="S41" s="95"/>
      <c r="T41" s="96"/>
      <c r="U41"/>
      <c r="V41"/>
      <c r="W41"/>
      <c r="X41"/>
      <c r="Y41"/>
      <c r="Z41"/>
      <c r="AA41"/>
      <c r="AB41"/>
      <c r="AC41"/>
    </row>
    <row r="42" spans="1:29" s="74" customFormat="1" ht="12.75" customHeight="1">
      <c r="A42" s="468"/>
      <c r="B42" s="916"/>
      <c r="C42" s="925"/>
      <c r="D42" s="921"/>
      <c r="E42" s="921"/>
      <c r="F42" s="923"/>
      <c r="G42" s="87"/>
      <c r="H42" s="921"/>
      <c r="I42" s="921"/>
      <c r="J42" s="914"/>
      <c r="K42" s="914"/>
      <c r="L42" s="914"/>
      <c r="M42" s="914"/>
      <c r="N42" s="914"/>
      <c r="O42" s="914"/>
      <c r="P42" s="914"/>
      <c r="Q42" s="460"/>
      <c r="R42" s="78"/>
      <c r="S42" s="95"/>
      <c r="T42" s="96"/>
      <c r="U42"/>
      <c r="V42"/>
      <c r="W42"/>
      <c r="X42"/>
      <c r="Y42"/>
      <c r="Z42"/>
      <c r="AA42"/>
      <c r="AB42"/>
      <c r="AC42"/>
    </row>
    <row r="43" spans="1:29" s="74" customFormat="1" ht="12.75" customHeight="1" thickBot="1">
      <c r="A43" s="468"/>
      <c r="B43" s="917"/>
      <c r="C43" s="926"/>
      <c r="D43" s="922"/>
      <c r="E43" s="922"/>
      <c r="F43" s="924"/>
      <c r="G43" s="92"/>
      <c r="H43" s="922"/>
      <c r="I43" s="922"/>
      <c r="J43" s="915"/>
      <c r="K43" s="915"/>
      <c r="L43" s="915"/>
      <c r="M43" s="915"/>
      <c r="N43" s="915"/>
      <c r="O43" s="915"/>
      <c r="P43" s="915"/>
      <c r="Q43" s="460"/>
      <c r="R43" s="78"/>
      <c r="S43" s="95"/>
      <c r="T43" s="96"/>
    </row>
    <row r="44" spans="1:29" s="95" customFormat="1" ht="15.75" hidden="1" customHeight="1" outlineLevel="1">
      <c r="A44" s="484"/>
      <c r="B44" s="916">
        <v>11</v>
      </c>
      <c r="C44" s="925"/>
      <c r="D44" s="921"/>
      <c r="E44" s="921" t="s">
        <v>19</v>
      </c>
      <c r="F44" s="923" t="str">
        <f>VLOOKUP(E44,$S$14:$T$18,2,0)</f>
        <v>-</v>
      </c>
      <c r="G44" s="84"/>
      <c r="H44" s="921"/>
      <c r="I44" s="921"/>
      <c r="J44" s="913">
        <f t="shared" ref="J44" si="10">SUM(K44:O46)</f>
        <v>0</v>
      </c>
      <c r="K44" s="913"/>
      <c r="L44" s="913"/>
      <c r="M44" s="913"/>
      <c r="N44" s="913"/>
      <c r="O44" s="913"/>
      <c r="P44" s="913"/>
      <c r="Q44" s="484"/>
    </row>
    <row r="45" spans="1:29" s="95" customFormat="1" ht="15.75" hidden="1" customHeight="1" outlineLevel="1">
      <c r="A45" s="484"/>
      <c r="B45" s="916"/>
      <c r="C45" s="925"/>
      <c r="D45" s="921"/>
      <c r="E45" s="921"/>
      <c r="F45" s="923"/>
      <c r="G45" s="87"/>
      <c r="H45" s="921"/>
      <c r="I45" s="921"/>
      <c r="J45" s="914"/>
      <c r="K45" s="914"/>
      <c r="L45" s="914"/>
      <c r="M45" s="914"/>
      <c r="N45" s="914"/>
      <c r="O45" s="914"/>
      <c r="P45" s="914"/>
      <c r="Q45" s="484"/>
    </row>
    <row r="46" spans="1:29" s="72" customFormat="1" ht="15.75" hidden="1" customHeight="1" outlineLevel="1">
      <c r="A46" s="478"/>
      <c r="B46" s="917"/>
      <c r="C46" s="926"/>
      <c r="D46" s="922"/>
      <c r="E46" s="922"/>
      <c r="F46" s="924"/>
      <c r="G46" s="92"/>
      <c r="H46" s="922"/>
      <c r="I46" s="922"/>
      <c r="J46" s="915"/>
      <c r="K46" s="915"/>
      <c r="L46" s="915"/>
      <c r="M46" s="915"/>
      <c r="N46" s="915"/>
      <c r="O46" s="915"/>
      <c r="P46" s="915"/>
      <c r="Q46" s="478"/>
    </row>
    <row r="47" spans="1:29" s="72" customFormat="1" ht="15.75" hidden="1" customHeight="1" outlineLevel="1">
      <c r="A47" s="478"/>
      <c r="B47" s="916">
        <v>12</v>
      </c>
      <c r="C47" s="925"/>
      <c r="D47" s="921"/>
      <c r="E47" s="921" t="s">
        <v>19</v>
      </c>
      <c r="F47" s="923" t="str">
        <f>VLOOKUP(E47,$S$14:$T$18,2,0)</f>
        <v>-</v>
      </c>
      <c r="G47" s="84"/>
      <c r="H47" s="921"/>
      <c r="I47" s="921"/>
      <c r="J47" s="913">
        <f t="shared" ref="J47" si="11">SUM(K47:O49)</f>
        <v>0</v>
      </c>
      <c r="K47" s="913"/>
      <c r="L47" s="913"/>
      <c r="M47" s="913"/>
      <c r="N47" s="913"/>
      <c r="O47" s="913"/>
      <c r="P47" s="913"/>
      <c r="Q47" s="478"/>
    </row>
    <row r="48" spans="1:29" s="95" customFormat="1" ht="15.75" hidden="1" customHeight="1" outlineLevel="1">
      <c r="A48" s="484"/>
      <c r="B48" s="916"/>
      <c r="C48" s="925"/>
      <c r="D48" s="921"/>
      <c r="E48" s="921"/>
      <c r="F48" s="923"/>
      <c r="G48" s="87"/>
      <c r="H48" s="921"/>
      <c r="I48" s="921"/>
      <c r="J48" s="914"/>
      <c r="K48" s="914"/>
      <c r="L48" s="914"/>
      <c r="M48" s="914"/>
      <c r="N48" s="914"/>
      <c r="O48" s="914"/>
      <c r="P48" s="914"/>
      <c r="Q48" s="484"/>
    </row>
    <row r="49" spans="1:17" s="95" customFormat="1" ht="15.75" hidden="1" customHeight="1" outlineLevel="1">
      <c r="A49" s="484"/>
      <c r="B49" s="917"/>
      <c r="C49" s="926"/>
      <c r="D49" s="922"/>
      <c r="E49" s="922"/>
      <c r="F49" s="924"/>
      <c r="G49" s="92"/>
      <c r="H49" s="922"/>
      <c r="I49" s="922"/>
      <c r="J49" s="915"/>
      <c r="K49" s="915"/>
      <c r="L49" s="915"/>
      <c r="M49" s="915"/>
      <c r="N49" s="915"/>
      <c r="O49" s="915"/>
      <c r="P49" s="915"/>
      <c r="Q49" s="484"/>
    </row>
    <row r="50" spans="1:17" s="95" customFormat="1" ht="15.75" hidden="1" customHeight="1" outlineLevel="1">
      <c r="A50" s="484"/>
      <c r="B50" s="916">
        <v>13</v>
      </c>
      <c r="C50" s="925"/>
      <c r="D50" s="921"/>
      <c r="E50" s="921" t="s">
        <v>19</v>
      </c>
      <c r="F50" s="923" t="str">
        <f>VLOOKUP(E50,$S$14:$T$18,2,0)</f>
        <v>-</v>
      </c>
      <c r="G50" s="84"/>
      <c r="H50" s="921"/>
      <c r="I50" s="921"/>
      <c r="J50" s="913">
        <f t="shared" ref="J50" si="12">SUM(K50:O52)</f>
        <v>0</v>
      </c>
      <c r="K50" s="913"/>
      <c r="L50" s="913"/>
      <c r="M50" s="913"/>
      <c r="N50" s="913"/>
      <c r="O50" s="913"/>
      <c r="P50" s="913"/>
      <c r="Q50" s="484"/>
    </row>
    <row r="51" spans="1:17" s="95" customFormat="1" ht="15.75" hidden="1" customHeight="1" outlineLevel="1">
      <c r="A51" s="484"/>
      <c r="B51" s="916"/>
      <c r="C51" s="925"/>
      <c r="D51" s="921"/>
      <c r="E51" s="921"/>
      <c r="F51" s="923"/>
      <c r="G51" s="87"/>
      <c r="H51" s="921"/>
      <c r="I51" s="921"/>
      <c r="J51" s="914"/>
      <c r="K51" s="914"/>
      <c r="L51" s="914"/>
      <c r="M51" s="914"/>
      <c r="N51" s="914"/>
      <c r="O51" s="914"/>
      <c r="P51" s="914"/>
      <c r="Q51" s="484"/>
    </row>
    <row r="52" spans="1:17" s="95" customFormat="1" ht="15.75" hidden="1" customHeight="1" outlineLevel="1">
      <c r="A52" s="484"/>
      <c r="B52" s="917"/>
      <c r="C52" s="926"/>
      <c r="D52" s="922"/>
      <c r="E52" s="922"/>
      <c r="F52" s="924"/>
      <c r="G52" s="92"/>
      <c r="H52" s="922"/>
      <c r="I52" s="922"/>
      <c r="J52" s="915"/>
      <c r="K52" s="915"/>
      <c r="L52" s="915"/>
      <c r="M52" s="915"/>
      <c r="N52" s="915"/>
      <c r="O52" s="915"/>
      <c r="P52" s="915"/>
      <c r="Q52" s="484"/>
    </row>
    <row r="53" spans="1:17" s="95" customFormat="1" ht="15.75" hidden="1" customHeight="1" outlineLevel="1">
      <c r="A53" s="484"/>
      <c r="B53" s="916">
        <v>14</v>
      </c>
      <c r="C53" s="925"/>
      <c r="D53" s="921"/>
      <c r="E53" s="921" t="s">
        <v>19</v>
      </c>
      <c r="F53" s="923" t="str">
        <f>VLOOKUP(E53,$S$14:$T$18,2,0)</f>
        <v>-</v>
      </c>
      <c r="G53" s="84"/>
      <c r="H53" s="921"/>
      <c r="I53" s="921"/>
      <c r="J53" s="913">
        <f t="shared" ref="J53" si="13">SUM(K53:O55)</f>
        <v>0</v>
      </c>
      <c r="K53" s="913"/>
      <c r="L53" s="913"/>
      <c r="M53" s="913"/>
      <c r="N53" s="913"/>
      <c r="O53" s="913"/>
      <c r="P53" s="913"/>
      <c r="Q53" s="484"/>
    </row>
    <row r="54" spans="1:17" s="95" customFormat="1" ht="15.75" hidden="1" customHeight="1" outlineLevel="1">
      <c r="A54" s="484"/>
      <c r="B54" s="916"/>
      <c r="C54" s="925"/>
      <c r="D54" s="921"/>
      <c r="E54" s="921"/>
      <c r="F54" s="923"/>
      <c r="G54" s="87"/>
      <c r="H54" s="921"/>
      <c r="I54" s="921"/>
      <c r="J54" s="914"/>
      <c r="K54" s="914"/>
      <c r="L54" s="914"/>
      <c r="M54" s="914"/>
      <c r="N54" s="914"/>
      <c r="O54" s="914"/>
      <c r="P54" s="914"/>
      <c r="Q54" s="484"/>
    </row>
    <row r="55" spans="1:17" s="95" customFormat="1" ht="15.75" hidden="1" customHeight="1" outlineLevel="1">
      <c r="A55" s="484"/>
      <c r="B55" s="917"/>
      <c r="C55" s="926"/>
      <c r="D55" s="922"/>
      <c r="E55" s="922"/>
      <c r="F55" s="924"/>
      <c r="G55" s="92"/>
      <c r="H55" s="922"/>
      <c r="I55" s="922"/>
      <c r="J55" s="915"/>
      <c r="K55" s="915"/>
      <c r="L55" s="915"/>
      <c r="M55" s="915"/>
      <c r="N55" s="915"/>
      <c r="O55" s="915"/>
      <c r="P55" s="915"/>
      <c r="Q55" s="484"/>
    </row>
    <row r="56" spans="1:17" s="95" customFormat="1" ht="15.75" hidden="1" customHeight="1" outlineLevel="1">
      <c r="A56" s="484"/>
      <c r="B56" s="916">
        <v>15</v>
      </c>
      <c r="C56" s="925"/>
      <c r="D56" s="921"/>
      <c r="E56" s="921" t="s">
        <v>19</v>
      </c>
      <c r="F56" s="923" t="str">
        <f>VLOOKUP(E56,$S$14:$T$18,2,0)</f>
        <v>-</v>
      </c>
      <c r="G56" s="84"/>
      <c r="H56" s="921"/>
      <c r="I56" s="921"/>
      <c r="J56" s="913">
        <f t="shared" ref="J56" si="14">SUM(K56:O58)</f>
        <v>0</v>
      </c>
      <c r="K56" s="913"/>
      <c r="L56" s="913"/>
      <c r="M56" s="913"/>
      <c r="N56" s="913"/>
      <c r="O56" s="913"/>
      <c r="P56" s="913"/>
      <c r="Q56" s="484"/>
    </row>
    <row r="57" spans="1:17" s="95" customFormat="1" ht="15.75" hidden="1" customHeight="1" outlineLevel="1">
      <c r="A57" s="484"/>
      <c r="B57" s="916"/>
      <c r="C57" s="925"/>
      <c r="D57" s="921"/>
      <c r="E57" s="921"/>
      <c r="F57" s="923"/>
      <c r="G57" s="87"/>
      <c r="H57" s="921"/>
      <c r="I57" s="921"/>
      <c r="J57" s="914"/>
      <c r="K57" s="914"/>
      <c r="L57" s="914"/>
      <c r="M57" s="914"/>
      <c r="N57" s="914"/>
      <c r="O57" s="914"/>
      <c r="P57" s="914"/>
      <c r="Q57" s="484"/>
    </row>
    <row r="58" spans="1:17" s="95" customFormat="1" ht="15.75" hidden="1" customHeight="1" outlineLevel="1">
      <c r="A58" s="484"/>
      <c r="B58" s="917"/>
      <c r="C58" s="926"/>
      <c r="D58" s="922"/>
      <c r="E58" s="922"/>
      <c r="F58" s="924"/>
      <c r="G58" s="92"/>
      <c r="H58" s="922"/>
      <c r="I58" s="922"/>
      <c r="J58" s="915"/>
      <c r="K58" s="915"/>
      <c r="L58" s="915"/>
      <c r="M58" s="915"/>
      <c r="N58" s="915"/>
      <c r="O58" s="915"/>
      <c r="P58" s="915"/>
      <c r="Q58" s="484"/>
    </row>
    <row r="59" spans="1:17" s="95" customFormat="1" ht="15.75" hidden="1" customHeight="1" outlineLevel="1">
      <c r="A59" s="484"/>
      <c r="B59" s="916">
        <v>16</v>
      </c>
      <c r="C59" s="925"/>
      <c r="D59" s="921"/>
      <c r="E59" s="921" t="s">
        <v>19</v>
      </c>
      <c r="F59" s="923" t="e">
        <f>IF(F$26=0,0,F33/F$26)</f>
        <v>#VALUE!</v>
      </c>
      <c r="G59" s="84"/>
      <c r="H59" s="921"/>
      <c r="I59" s="921"/>
      <c r="J59" s="913">
        <f t="shared" ref="J59" si="15">SUM(K59:O61)</f>
        <v>0</v>
      </c>
      <c r="K59" s="913"/>
      <c r="L59" s="913"/>
      <c r="M59" s="913"/>
      <c r="N59" s="913"/>
      <c r="O59" s="913"/>
      <c r="P59" s="913"/>
      <c r="Q59" s="484"/>
    </row>
    <row r="60" spans="1:17" s="95" customFormat="1" ht="15.75" hidden="1" customHeight="1" outlineLevel="1">
      <c r="A60" s="484"/>
      <c r="B60" s="916"/>
      <c r="C60" s="925"/>
      <c r="D60" s="921"/>
      <c r="E60" s="921"/>
      <c r="F60" s="923"/>
      <c r="G60" s="87"/>
      <c r="H60" s="921"/>
      <c r="I60" s="921"/>
      <c r="J60" s="914"/>
      <c r="K60" s="914"/>
      <c r="L60" s="914"/>
      <c r="M60" s="914"/>
      <c r="N60" s="914"/>
      <c r="O60" s="914"/>
      <c r="P60" s="914"/>
      <c r="Q60" s="484"/>
    </row>
    <row r="61" spans="1:17" s="95" customFormat="1" ht="15.75" hidden="1" customHeight="1" outlineLevel="1">
      <c r="A61" s="484"/>
      <c r="B61" s="917"/>
      <c r="C61" s="926"/>
      <c r="D61" s="922"/>
      <c r="E61" s="922"/>
      <c r="F61" s="924"/>
      <c r="G61" s="92"/>
      <c r="H61" s="922"/>
      <c r="I61" s="922"/>
      <c r="J61" s="915"/>
      <c r="K61" s="915"/>
      <c r="L61" s="915"/>
      <c r="M61" s="915"/>
      <c r="N61" s="915"/>
      <c r="O61" s="915"/>
      <c r="P61" s="915"/>
      <c r="Q61" s="484"/>
    </row>
    <row r="62" spans="1:17" s="95" customFormat="1" ht="15.75" hidden="1" customHeight="1" outlineLevel="1">
      <c r="A62" s="484"/>
      <c r="B62" s="916">
        <v>17</v>
      </c>
      <c r="C62" s="925"/>
      <c r="D62" s="921"/>
      <c r="E62" s="921" t="s">
        <v>19</v>
      </c>
      <c r="F62" s="923" t="str">
        <f>VLOOKUP(E62,$S$14:$T$18,2,0)</f>
        <v>-</v>
      </c>
      <c r="G62" s="84"/>
      <c r="H62" s="921"/>
      <c r="I62" s="921"/>
      <c r="J62" s="913">
        <f t="shared" ref="J62" si="16">SUM(K62:O64)</f>
        <v>0</v>
      </c>
      <c r="K62" s="913"/>
      <c r="L62" s="913"/>
      <c r="M62" s="913"/>
      <c r="N62" s="913"/>
      <c r="O62" s="913"/>
      <c r="P62" s="913"/>
      <c r="Q62" s="484"/>
    </row>
    <row r="63" spans="1:17" s="95" customFormat="1" ht="15.75" hidden="1" customHeight="1" outlineLevel="1">
      <c r="A63" s="484"/>
      <c r="B63" s="916"/>
      <c r="C63" s="925"/>
      <c r="D63" s="921"/>
      <c r="E63" s="921"/>
      <c r="F63" s="923"/>
      <c r="G63" s="87"/>
      <c r="H63" s="921"/>
      <c r="I63" s="921"/>
      <c r="J63" s="914"/>
      <c r="K63" s="914"/>
      <c r="L63" s="914"/>
      <c r="M63" s="914"/>
      <c r="N63" s="914"/>
      <c r="O63" s="914"/>
      <c r="P63" s="914"/>
      <c r="Q63" s="484"/>
    </row>
    <row r="64" spans="1:17" s="95" customFormat="1" ht="15.75" hidden="1" customHeight="1" outlineLevel="1">
      <c r="A64" s="484"/>
      <c r="B64" s="917"/>
      <c r="C64" s="926"/>
      <c r="D64" s="922"/>
      <c r="E64" s="922"/>
      <c r="F64" s="924"/>
      <c r="G64" s="92"/>
      <c r="H64" s="922"/>
      <c r="I64" s="922"/>
      <c r="J64" s="915"/>
      <c r="K64" s="915"/>
      <c r="L64" s="915"/>
      <c r="M64" s="915"/>
      <c r="N64" s="915"/>
      <c r="O64" s="915"/>
      <c r="P64" s="915"/>
      <c r="Q64" s="484"/>
    </row>
    <row r="65" spans="1:17" s="95" customFormat="1" ht="15.75" hidden="1" customHeight="1" outlineLevel="1">
      <c r="A65" s="484"/>
      <c r="B65" s="916">
        <v>18</v>
      </c>
      <c r="C65" s="925"/>
      <c r="D65" s="921"/>
      <c r="E65" s="921" t="s">
        <v>19</v>
      </c>
      <c r="F65" s="923" t="str">
        <f>VLOOKUP(E65,$S$14:$T$18,2,0)</f>
        <v>-</v>
      </c>
      <c r="G65" s="84"/>
      <c r="H65" s="921"/>
      <c r="I65" s="921"/>
      <c r="J65" s="913">
        <f t="shared" ref="J65" si="17">SUM(K65:O67)</f>
        <v>0</v>
      </c>
      <c r="K65" s="913"/>
      <c r="L65" s="913"/>
      <c r="M65" s="913"/>
      <c r="N65" s="913"/>
      <c r="O65" s="913"/>
      <c r="P65" s="913"/>
      <c r="Q65" s="484"/>
    </row>
    <row r="66" spans="1:17" s="95" customFormat="1" ht="15.75" hidden="1" customHeight="1" outlineLevel="1">
      <c r="A66" s="484"/>
      <c r="B66" s="916"/>
      <c r="C66" s="925"/>
      <c r="D66" s="921"/>
      <c r="E66" s="921"/>
      <c r="F66" s="923"/>
      <c r="G66" s="87"/>
      <c r="H66" s="921"/>
      <c r="I66" s="921"/>
      <c r="J66" s="914"/>
      <c r="K66" s="914"/>
      <c r="L66" s="914"/>
      <c r="M66" s="914"/>
      <c r="N66" s="914"/>
      <c r="O66" s="914"/>
      <c r="P66" s="914"/>
      <c r="Q66" s="484"/>
    </row>
    <row r="67" spans="1:17" s="95" customFormat="1" ht="15.75" hidden="1" customHeight="1" outlineLevel="1">
      <c r="A67" s="484"/>
      <c r="B67" s="917"/>
      <c r="C67" s="926"/>
      <c r="D67" s="922"/>
      <c r="E67" s="922"/>
      <c r="F67" s="924"/>
      <c r="G67" s="92"/>
      <c r="H67" s="922"/>
      <c r="I67" s="922"/>
      <c r="J67" s="915"/>
      <c r="K67" s="915"/>
      <c r="L67" s="915"/>
      <c r="M67" s="915"/>
      <c r="N67" s="915"/>
      <c r="O67" s="915"/>
      <c r="P67" s="915"/>
      <c r="Q67" s="484"/>
    </row>
    <row r="68" spans="1:17" s="95" customFormat="1" ht="15.75" hidden="1" customHeight="1" outlineLevel="1">
      <c r="A68" s="484"/>
      <c r="B68" s="916">
        <v>19</v>
      </c>
      <c r="C68" s="925"/>
      <c r="D68" s="921"/>
      <c r="E68" s="921" t="s">
        <v>19</v>
      </c>
      <c r="F68" s="923" t="str">
        <f>VLOOKUP(E68,$S$14:$T$18,2,0)</f>
        <v>-</v>
      </c>
      <c r="G68" s="84"/>
      <c r="H68" s="921"/>
      <c r="I68" s="921"/>
      <c r="J68" s="913">
        <f t="shared" ref="J68" si="18">SUM(K68:O70)</f>
        <v>0</v>
      </c>
      <c r="K68" s="913"/>
      <c r="L68" s="913"/>
      <c r="M68" s="913"/>
      <c r="N68" s="913"/>
      <c r="O68" s="913"/>
      <c r="P68" s="913"/>
      <c r="Q68" s="484"/>
    </row>
    <row r="69" spans="1:17" s="95" customFormat="1" ht="15.75" hidden="1" customHeight="1" outlineLevel="1">
      <c r="A69" s="484"/>
      <c r="B69" s="916"/>
      <c r="C69" s="925"/>
      <c r="D69" s="921"/>
      <c r="E69" s="921"/>
      <c r="F69" s="923"/>
      <c r="G69" s="87"/>
      <c r="H69" s="921"/>
      <c r="I69" s="921"/>
      <c r="J69" s="914"/>
      <c r="K69" s="914"/>
      <c r="L69" s="914"/>
      <c r="M69" s="914"/>
      <c r="N69" s="914"/>
      <c r="O69" s="914"/>
      <c r="P69" s="914"/>
      <c r="Q69" s="484"/>
    </row>
    <row r="70" spans="1:17" s="95" customFormat="1" ht="15.75" hidden="1" customHeight="1" outlineLevel="1">
      <c r="A70" s="484"/>
      <c r="B70" s="917"/>
      <c r="C70" s="926"/>
      <c r="D70" s="922"/>
      <c r="E70" s="922"/>
      <c r="F70" s="924"/>
      <c r="G70" s="92"/>
      <c r="H70" s="922"/>
      <c r="I70" s="922"/>
      <c r="J70" s="915"/>
      <c r="K70" s="915"/>
      <c r="L70" s="915"/>
      <c r="M70" s="915"/>
      <c r="N70" s="915"/>
      <c r="O70" s="915"/>
      <c r="P70" s="915"/>
      <c r="Q70" s="484"/>
    </row>
    <row r="71" spans="1:17" s="95" customFormat="1" ht="15.75" hidden="1" customHeight="1" outlineLevel="1">
      <c r="A71" s="484"/>
      <c r="B71" s="916">
        <v>20</v>
      </c>
      <c r="C71" s="925"/>
      <c r="D71" s="921"/>
      <c r="E71" s="921" t="s">
        <v>19</v>
      </c>
      <c r="F71" s="923" t="str">
        <f>VLOOKUP(E71,$S$14:$T$18,2,0)</f>
        <v>-</v>
      </c>
      <c r="G71" s="84"/>
      <c r="H71" s="921"/>
      <c r="I71" s="921"/>
      <c r="J71" s="913">
        <f t="shared" ref="J71" si="19">SUM(K71:O73)</f>
        <v>0</v>
      </c>
      <c r="K71" s="913"/>
      <c r="L71" s="913"/>
      <c r="M71" s="913"/>
      <c r="N71" s="913"/>
      <c r="O71" s="913"/>
      <c r="P71" s="913"/>
      <c r="Q71" s="484"/>
    </row>
    <row r="72" spans="1:17" s="95" customFormat="1" ht="15.75" hidden="1" customHeight="1" outlineLevel="1">
      <c r="A72" s="484"/>
      <c r="B72" s="916"/>
      <c r="C72" s="925"/>
      <c r="D72" s="921"/>
      <c r="E72" s="921"/>
      <c r="F72" s="923"/>
      <c r="G72" s="87"/>
      <c r="H72" s="921"/>
      <c r="I72" s="921"/>
      <c r="J72" s="914"/>
      <c r="K72" s="914"/>
      <c r="L72" s="914"/>
      <c r="M72" s="914"/>
      <c r="N72" s="914"/>
      <c r="O72" s="914"/>
      <c r="P72" s="914"/>
      <c r="Q72" s="484"/>
    </row>
    <row r="73" spans="1:17" s="95" customFormat="1" ht="15.75" hidden="1" customHeight="1" outlineLevel="1">
      <c r="A73" s="484"/>
      <c r="B73" s="917"/>
      <c r="C73" s="926"/>
      <c r="D73" s="922"/>
      <c r="E73" s="922"/>
      <c r="F73" s="924"/>
      <c r="G73" s="92"/>
      <c r="H73" s="922"/>
      <c r="I73" s="922"/>
      <c r="J73" s="915"/>
      <c r="K73" s="915"/>
      <c r="L73" s="915"/>
      <c r="M73" s="915"/>
      <c r="N73" s="915"/>
      <c r="O73" s="915"/>
      <c r="P73" s="915"/>
      <c r="Q73" s="484"/>
    </row>
    <row r="74" spans="1:17" s="95" customFormat="1" ht="15.75" hidden="1" customHeight="1" outlineLevel="1">
      <c r="A74" s="484"/>
      <c r="B74" s="916">
        <v>21</v>
      </c>
      <c r="C74" s="925"/>
      <c r="D74" s="921"/>
      <c r="E74" s="921" t="s">
        <v>19</v>
      </c>
      <c r="F74" s="923" t="str">
        <f>VLOOKUP(E74,$S$14:$T$18,2,0)</f>
        <v>-</v>
      </c>
      <c r="G74" s="84"/>
      <c r="H74" s="921"/>
      <c r="I74" s="921"/>
      <c r="J74" s="913">
        <f t="shared" ref="J74" si="20">SUM(K74:O76)</f>
        <v>0</v>
      </c>
      <c r="K74" s="913"/>
      <c r="L74" s="913"/>
      <c r="M74" s="913"/>
      <c r="N74" s="913"/>
      <c r="O74" s="913"/>
      <c r="P74" s="913"/>
      <c r="Q74" s="484"/>
    </row>
    <row r="75" spans="1:17" s="95" customFormat="1" ht="15.75" hidden="1" customHeight="1" outlineLevel="1">
      <c r="A75" s="484"/>
      <c r="B75" s="916"/>
      <c r="C75" s="925"/>
      <c r="D75" s="921"/>
      <c r="E75" s="921"/>
      <c r="F75" s="923"/>
      <c r="G75" s="87"/>
      <c r="H75" s="921"/>
      <c r="I75" s="921"/>
      <c r="J75" s="914"/>
      <c r="K75" s="914"/>
      <c r="L75" s="914"/>
      <c r="M75" s="914"/>
      <c r="N75" s="914"/>
      <c r="O75" s="914"/>
      <c r="P75" s="914"/>
      <c r="Q75" s="484"/>
    </row>
    <row r="76" spans="1:17" s="95" customFormat="1" ht="15.75" hidden="1" customHeight="1" outlineLevel="1">
      <c r="A76" s="484"/>
      <c r="B76" s="917"/>
      <c r="C76" s="926"/>
      <c r="D76" s="922"/>
      <c r="E76" s="922"/>
      <c r="F76" s="924"/>
      <c r="G76" s="92"/>
      <c r="H76" s="922"/>
      <c r="I76" s="922"/>
      <c r="J76" s="915"/>
      <c r="K76" s="915"/>
      <c r="L76" s="915"/>
      <c r="M76" s="915"/>
      <c r="N76" s="915"/>
      <c r="O76" s="915"/>
      <c r="P76" s="915"/>
      <c r="Q76" s="484"/>
    </row>
    <row r="77" spans="1:17" s="95" customFormat="1" ht="15.75" hidden="1" customHeight="1" outlineLevel="1">
      <c r="A77" s="484"/>
      <c r="B77" s="916">
        <v>22</v>
      </c>
      <c r="C77" s="925"/>
      <c r="D77" s="921"/>
      <c r="E77" s="921" t="s">
        <v>19</v>
      </c>
      <c r="F77" s="923" t="str">
        <f>VLOOKUP(E77,$S$14:$T$18,2,0)</f>
        <v>-</v>
      </c>
      <c r="G77" s="84"/>
      <c r="H77" s="921"/>
      <c r="I77" s="921"/>
      <c r="J77" s="913">
        <f t="shared" ref="J77" si="21">SUM(K77:O79)</f>
        <v>0</v>
      </c>
      <c r="K77" s="913"/>
      <c r="L77" s="913"/>
      <c r="M77" s="913"/>
      <c r="N77" s="913"/>
      <c r="O77" s="913"/>
      <c r="P77" s="913"/>
      <c r="Q77" s="484"/>
    </row>
    <row r="78" spans="1:17" s="95" customFormat="1" ht="15.75" hidden="1" customHeight="1" outlineLevel="1">
      <c r="A78" s="484"/>
      <c r="B78" s="916"/>
      <c r="C78" s="925"/>
      <c r="D78" s="921"/>
      <c r="E78" s="921"/>
      <c r="F78" s="923"/>
      <c r="G78" s="87"/>
      <c r="H78" s="921"/>
      <c r="I78" s="921"/>
      <c r="J78" s="914"/>
      <c r="K78" s="914"/>
      <c r="L78" s="914"/>
      <c r="M78" s="914"/>
      <c r="N78" s="914"/>
      <c r="O78" s="914"/>
      <c r="P78" s="914"/>
      <c r="Q78" s="484"/>
    </row>
    <row r="79" spans="1:17" s="95" customFormat="1" ht="15.75" hidden="1" customHeight="1" outlineLevel="1">
      <c r="A79" s="484"/>
      <c r="B79" s="917"/>
      <c r="C79" s="926"/>
      <c r="D79" s="922"/>
      <c r="E79" s="922"/>
      <c r="F79" s="924"/>
      <c r="G79" s="92"/>
      <c r="H79" s="922"/>
      <c r="I79" s="922"/>
      <c r="J79" s="915"/>
      <c r="K79" s="915"/>
      <c r="L79" s="915"/>
      <c r="M79" s="915"/>
      <c r="N79" s="915"/>
      <c r="O79" s="915"/>
      <c r="P79" s="915"/>
      <c r="Q79" s="484"/>
    </row>
    <row r="80" spans="1:17" s="95" customFormat="1" ht="15.75" hidden="1" customHeight="1" outlineLevel="1">
      <c r="A80" s="484"/>
      <c r="B80" s="916">
        <v>23</v>
      </c>
      <c r="C80" s="925"/>
      <c r="D80" s="921"/>
      <c r="E80" s="921" t="s">
        <v>19</v>
      </c>
      <c r="F80" s="923" t="str">
        <f>VLOOKUP(E80,$S$14:$T$18,2,0)</f>
        <v>-</v>
      </c>
      <c r="G80" s="84"/>
      <c r="H80" s="921"/>
      <c r="I80" s="921"/>
      <c r="J80" s="913">
        <f t="shared" ref="J80" si="22">SUM(K80:O82)</f>
        <v>0</v>
      </c>
      <c r="K80" s="913"/>
      <c r="L80" s="913"/>
      <c r="M80" s="913"/>
      <c r="N80" s="913"/>
      <c r="O80" s="913"/>
      <c r="P80" s="913"/>
      <c r="Q80" s="484"/>
    </row>
    <row r="81" spans="1:17" s="95" customFormat="1" ht="15.75" hidden="1" customHeight="1" outlineLevel="1">
      <c r="A81" s="484"/>
      <c r="B81" s="916"/>
      <c r="C81" s="925"/>
      <c r="D81" s="921"/>
      <c r="E81" s="921"/>
      <c r="F81" s="923"/>
      <c r="G81" s="87"/>
      <c r="H81" s="921"/>
      <c r="I81" s="921"/>
      <c r="J81" s="914"/>
      <c r="K81" s="914"/>
      <c r="L81" s="914"/>
      <c r="M81" s="914"/>
      <c r="N81" s="914"/>
      <c r="O81" s="914"/>
      <c r="P81" s="914"/>
      <c r="Q81" s="484"/>
    </row>
    <row r="82" spans="1:17" s="95" customFormat="1" ht="15.75" hidden="1" customHeight="1" outlineLevel="1">
      <c r="A82" s="484"/>
      <c r="B82" s="917"/>
      <c r="C82" s="926"/>
      <c r="D82" s="922"/>
      <c r="E82" s="922"/>
      <c r="F82" s="924"/>
      <c r="G82" s="92"/>
      <c r="H82" s="922"/>
      <c r="I82" s="922"/>
      <c r="J82" s="915"/>
      <c r="K82" s="915"/>
      <c r="L82" s="915"/>
      <c r="M82" s="915"/>
      <c r="N82" s="915"/>
      <c r="O82" s="915"/>
      <c r="P82" s="915"/>
      <c r="Q82" s="484"/>
    </row>
    <row r="83" spans="1:17" s="95" customFormat="1" ht="15.75" hidden="1" customHeight="1" outlineLevel="1">
      <c r="A83" s="484"/>
      <c r="B83" s="916">
        <v>24</v>
      </c>
      <c r="C83" s="925"/>
      <c r="D83" s="921"/>
      <c r="E83" s="921" t="s">
        <v>19</v>
      </c>
      <c r="F83" s="923" t="str">
        <f>VLOOKUP(E83,$S$14:$T$18,2,0)</f>
        <v>-</v>
      </c>
      <c r="G83" s="84"/>
      <c r="H83" s="921"/>
      <c r="I83" s="921"/>
      <c r="J83" s="913">
        <f t="shared" ref="J83" si="23">SUM(K83:O85)</f>
        <v>0</v>
      </c>
      <c r="K83" s="913"/>
      <c r="L83" s="913"/>
      <c r="M83" s="913"/>
      <c r="N83" s="913"/>
      <c r="O83" s="913"/>
      <c r="P83" s="913"/>
      <c r="Q83" s="484"/>
    </row>
    <row r="84" spans="1:17" s="95" customFormat="1" ht="15.75" hidden="1" customHeight="1" outlineLevel="1">
      <c r="A84" s="484"/>
      <c r="B84" s="916"/>
      <c r="C84" s="925"/>
      <c r="D84" s="921"/>
      <c r="E84" s="921"/>
      <c r="F84" s="923"/>
      <c r="G84" s="87"/>
      <c r="H84" s="921"/>
      <c r="I84" s="921"/>
      <c r="J84" s="914"/>
      <c r="K84" s="914"/>
      <c r="L84" s="914"/>
      <c r="M84" s="914"/>
      <c r="N84" s="914"/>
      <c r="O84" s="914"/>
      <c r="P84" s="914"/>
      <c r="Q84" s="484"/>
    </row>
    <row r="85" spans="1:17" s="95" customFormat="1" ht="15.75" hidden="1" customHeight="1" outlineLevel="1">
      <c r="A85" s="484"/>
      <c r="B85" s="917"/>
      <c r="C85" s="926"/>
      <c r="D85" s="922"/>
      <c r="E85" s="922"/>
      <c r="F85" s="924"/>
      <c r="G85" s="92"/>
      <c r="H85" s="922"/>
      <c r="I85" s="922"/>
      <c r="J85" s="915"/>
      <c r="K85" s="915"/>
      <c r="L85" s="915"/>
      <c r="M85" s="915"/>
      <c r="N85" s="915"/>
      <c r="O85" s="915"/>
      <c r="P85" s="915"/>
      <c r="Q85" s="484"/>
    </row>
    <row r="86" spans="1:17" s="95" customFormat="1" ht="15.75" hidden="1" customHeight="1" outlineLevel="1">
      <c r="A86" s="484"/>
      <c r="B86" s="916">
        <v>25</v>
      </c>
      <c r="C86" s="925"/>
      <c r="D86" s="921"/>
      <c r="E86" s="921" t="s">
        <v>19</v>
      </c>
      <c r="F86" s="923" t="str">
        <f>VLOOKUP(E86,$S$14:$T$18,2,0)</f>
        <v>-</v>
      </c>
      <c r="G86" s="84"/>
      <c r="H86" s="921"/>
      <c r="I86" s="921"/>
      <c r="J86" s="913">
        <f t="shared" ref="J86" si="24">SUM(K86:O88)</f>
        <v>0</v>
      </c>
      <c r="K86" s="913"/>
      <c r="L86" s="913"/>
      <c r="M86" s="913"/>
      <c r="N86" s="913"/>
      <c r="O86" s="913"/>
      <c r="P86" s="913"/>
      <c r="Q86" s="484"/>
    </row>
    <row r="87" spans="1:17" s="95" customFormat="1" ht="15.75" hidden="1" customHeight="1" outlineLevel="1">
      <c r="A87" s="484"/>
      <c r="B87" s="916"/>
      <c r="C87" s="925"/>
      <c r="D87" s="921"/>
      <c r="E87" s="921"/>
      <c r="F87" s="923"/>
      <c r="G87" s="87"/>
      <c r="H87" s="921"/>
      <c r="I87" s="921"/>
      <c r="J87" s="914"/>
      <c r="K87" s="914"/>
      <c r="L87" s="914"/>
      <c r="M87" s="914"/>
      <c r="N87" s="914"/>
      <c r="O87" s="914"/>
      <c r="P87" s="914"/>
      <c r="Q87" s="484"/>
    </row>
    <row r="88" spans="1:17" s="95" customFormat="1" ht="15.75" hidden="1" customHeight="1" outlineLevel="1">
      <c r="A88" s="484"/>
      <c r="B88" s="917"/>
      <c r="C88" s="926"/>
      <c r="D88" s="922"/>
      <c r="E88" s="922"/>
      <c r="F88" s="924"/>
      <c r="G88" s="92"/>
      <c r="H88" s="922"/>
      <c r="I88" s="922"/>
      <c r="J88" s="915"/>
      <c r="K88" s="915"/>
      <c r="L88" s="915"/>
      <c r="M88" s="915"/>
      <c r="N88" s="915"/>
      <c r="O88" s="915"/>
      <c r="P88" s="915"/>
      <c r="Q88" s="484"/>
    </row>
    <row r="89" spans="1:17" s="95" customFormat="1" ht="15.75" hidden="1" customHeight="1" outlineLevel="1">
      <c r="A89" s="484"/>
      <c r="B89" s="916">
        <v>26</v>
      </c>
      <c r="C89" s="925"/>
      <c r="D89" s="921"/>
      <c r="E89" s="921" t="s">
        <v>19</v>
      </c>
      <c r="F89" s="923" t="str">
        <f>VLOOKUP(E89,$S$14:$T$18,2,0)</f>
        <v>-</v>
      </c>
      <c r="G89" s="84"/>
      <c r="H89" s="921"/>
      <c r="I89" s="921"/>
      <c r="J89" s="913">
        <f t="shared" ref="J89" si="25">SUM(K89:O91)</f>
        <v>0</v>
      </c>
      <c r="K89" s="913"/>
      <c r="L89" s="913"/>
      <c r="M89" s="913"/>
      <c r="N89" s="913"/>
      <c r="O89" s="913"/>
      <c r="P89" s="913"/>
      <c r="Q89" s="484"/>
    </row>
    <row r="90" spans="1:17" s="95" customFormat="1" ht="15.75" hidden="1" customHeight="1" outlineLevel="1">
      <c r="A90" s="484"/>
      <c r="B90" s="916"/>
      <c r="C90" s="925"/>
      <c r="D90" s="921"/>
      <c r="E90" s="921"/>
      <c r="F90" s="923"/>
      <c r="G90" s="87"/>
      <c r="H90" s="921"/>
      <c r="I90" s="921"/>
      <c r="J90" s="914"/>
      <c r="K90" s="914"/>
      <c r="L90" s="914"/>
      <c r="M90" s="914"/>
      <c r="N90" s="914"/>
      <c r="O90" s="914"/>
      <c r="P90" s="914"/>
      <c r="Q90" s="484"/>
    </row>
    <row r="91" spans="1:17" s="95" customFormat="1" ht="15.75" hidden="1" customHeight="1" outlineLevel="1">
      <c r="A91" s="484"/>
      <c r="B91" s="917"/>
      <c r="C91" s="926"/>
      <c r="D91" s="922"/>
      <c r="E91" s="922"/>
      <c r="F91" s="924"/>
      <c r="G91" s="92"/>
      <c r="H91" s="922"/>
      <c r="I91" s="922"/>
      <c r="J91" s="915"/>
      <c r="K91" s="915"/>
      <c r="L91" s="915"/>
      <c r="M91" s="915"/>
      <c r="N91" s="915"/>
      <c r="O91" s="915"/>
      <c r="P91" s="915"/>
      <c r="Q91" s="484"/>
    </row>
    <row r="92" spans="1:17" s="95" customFormat="1" ht="15.75" hidden="1" customHeight="1" outlineLevel="1">
      <c r="A92" s="484"/>
      <c r="B92" s="916">
        <v>27</v>
      </c>
      <c r="C92" s="925"/>
      <c r="D92" s="921"/>
      <c r="E92" s="921" t="s">
        <v>19</v>
      </c>
      <c r="F92" s="923" t="str">
        <f>VLOOKUP(E92,$S$14:$T$18,2,0)</f>
        <v>-</v>
      </c>
      <c r="G92" s="84"/>
      <c r="H92" s="921"/>
      <c r="I92" s="921"/>
      <c r="J92" s="913">
        <f t="shared" ref="J92" si="26">SUM(K92:O94)</f>
        <v>0</v>
      </c>
      <c r="K92" s="913"/>
      <c r="L92" s="913"/>
      <c r="M92" s="913"/>
      <c r="N92" s="913"/>
      <c r="O92" s="913"/>
      <c r="P92" s="913"/>
      <c r="Q92" s="484"/>
    </row>
    <row r="93" spans="1:17" s="95" customFormat="1" ht="15.75" hidden="1" customHeight="1" outlineLevel="1">
      <c r="A93" s="484"/>
      <c r="B93" s="916"/>
      <c r="C93" s="925"/>
      <c r="D93" s="921"/>
      <c r="E93" s="921"/>
      <c r="F93" s="923"/>
      <c r="G93" s="87"/>
      <c r="H93" s="921"/>
      <c r="I93" s="921"/>
      <c r="J93" s="914"/>
      <c r="K93" s="914"/>
      <c r="L93" s="914"/>
      <c r="M93" s="914"/>
      <c r="N93" s="914"/>
      <c r="O93" s="914"/>
      <c r="P93" s="914"/>
      <c r="Q93" s="484"/>
    </row>
    <row r="94" spans="1:17" s="95" customFormat="1" ht="15.75" hidden="1" customHeight="1" outlineLevel="1">
      <c r="A94" s="484"/>
      <c r="B94" s="917"/>
      <c r="C94" s="926"/>
      <c r="D94" s="922"/>
      <c r="E94" s="922"/>
      <c r="F94" s="924"/>
      <c r="G94" s="92"/>
      <c r="H94" s="922"/>
      <c r="I94" s="922"/>
      <c r="J94" s="915"/>
      <c r="K94" s="915"/>
      <c r="L94" s="915"/>
      <c r="M94" s="915"/>
      <c r="N94" s="915"/>
      <c r="O94" s="915"/>
      <c r="P94" s="915"/>
      <c r="Q94" s="484"/>
    </row>
    <row r="95" spans="1:17" s="95" customFormat="1" ht="15.75" hidden="1" customHeight="1" outlineLevel="1">
      <c r="A95" s="484"/>
      <c r="B95" s="916">
        <v>28</v>
      </c>
      <c r="C95" s="925"/>
      <c r="D95" s="921"/>
      <c r="E95" s="921" t="s">
        <v>19</v>
      </c>
      <c r="F95" s="923" t="str">
        <f>VLOOKUP(E95,$S$14:$T$18,2,0)</f>
        <v>-</v>
      </c>
      <c r="G95" s="84"/>
      <c r="H95" s="921"/>
      <c r="I95" s="921"/>
      <c r="J95" s="913">
        <f t="shared" ref="J95" si="27">SUM(K95:O97)</f>
        <v>0</v>
      </c>
      <c r="K95" s="913"/>
      <c r="L95" s="913"/>
      <c r="M95" s="913"/>
      <c r="N95" s="913"/>
      <c r="O95" s="913"/>
      <c r="P95" s="913"/>
      <c r="Q95" s="484"/>
    </row>
    <row r="96" spans="1:17" s="95" customFormat="1" ht="15.75" hidden="1" customHeight="1" outlineLevel="1">
      <c r="A96" s="484"/>
      <c r="B96" s="916"/>
      <c r="C96" s="925"/>
      <c r="D96" s="921"/>
      <c r="E96" s="921"/>
      <c r="F96" s="923"/>
      <c r="G96" s="87"/>
      <c r="H96" s="921"/>
      <c r="I96" s="921"/>
      <c r="J96" s="914"/>
      <c r="K96" s="914"/>
      <c r="L96" s="914"/>
      <c r="M96" s="914"/>
      <c r="N96" s="914"/>
      <c r="O96" s="914"/>
      <c r="P96" s="914"/>
      <c r="Q96" s="484"/>
    </row>
    <row r="97" spans="1:17" s="95" customFormat="1" ht="15.75" hidden="1" customHeight="1" outlineLevel="1">
      <c r="A97" s="484"/>
      <c r="B97" s="917"/>
      <c r="C97" s="926"/>
      <c r="D97" s="922"/>
      <c r="E97" s="922"/>
      <c r="F97" s="924"/>
      <c r="G97" s="92"/>
      <c r="H97" s="922"/>
      <c r="I97" s="922"/>
      <c r="J97" s="915"/>
      <c r="K97" s="915"/>
      <c r="L97" s="915"/>
      <c r="M97" s="915"/>
      <c r="N97" s="915"/>
      <c r="O97" s="915"/>
      <c r="P97" s="915"/>
      <c r="Q97" s="484"/>
    </row>
    <row r="98" spans="1:17" s="95" customFormat="1" ht="15.75" hidden="1" customHeight="1" outlineLevel="1">
      <c r="A98" s="484"/>
      <c r="B98" s="916">
        <v>29</v>
      </c>
      <c r="C98" s="925"/>
      <c r="D98" s="921"/>
      <c r="E98" s="921" t="s">
        <v>19</v>
      </c>
      <c r="F98" s="923" t="str">
        <f>VLOOKUP(E98,$S$14:$T$18,2,0)</f>
        <v>-</v>
      </c>
      <c r="G98" s="84"/>
      <c r="H98" s="921"/>
      <c r="I98" s="921"/>
      <c r="J98" s="913">
        <f t="shared" ref="J98" si="28">SUM(K98:O100)</f>
        <v>0</v>
      </c>
      <c r="K98" s="913"/>
      <c r="L98" s="913"/>
      <c r="M98" s="913"/>
      <c r="N98" s="913"/>
      <c r="O98" s="913"/>
      <c r="P98" s="913"/>
      <c r="Q98" s="484"/>
    </row>
    <row r="99" spans="1:17" s="95" customFormat="1" ht="15.75" hidden="1" customHeight="1" outlineLevel="1">
      <c r="A99" s="484"/>
      <c r="B99" s="916"/>
      <c r="C99" s="925"/>
      <c r="D99" s="921"/>
      <c r="E99" s="921"/>
      <c r="F99" s="923"/>
      <c r="G99" s="87"/>
      <c r="H99" s="921"/>
      <c r="I99" s="921"/>
      <c r="J99" s="914"/>
      <c r="K99" s="914"/>
      <c r="L99" s="914"/>
      <c r="M99" s="914"/>
      <c r="N99" s="914"/>
      <c r="O99" s="914"/>
      <c r="P99" s="914"/>
      <c r="Q99" s="484"/>
    </row>
    <row r="100" spans="1:17" s="95" customFormat="1" ht="15.75" hidden="1" customHeight="1" outlineLevel="1">
      <c r="A100" s="484"/>
      <c r="B100" s="917"/>
      <c r="C100" s="926"/>
      <c r="D100" s="922"/>
      <c r="E100" s="922"/>
      <c r="F100" s="924"/>
      <c r="G100" s="92"/>
      <c r="H100" s="922"/>
      <c r="I100" s="922"/>
      <c r="J100" s="915"/>
      <c r="K100" s="915"/>
      <c r="L100" s="915"/>
      <c r="M100" s="915"/>
      <c r="N100" s="915"/>
      <c r="O100" s="915"/>
      <c r="P100" s="915"/>
      <c r="Q100" s="484"/>
    </row>
    <row r="101" spans="1:17" s="95" customFormat="1" ht="15.75" hidden="1" customHeight="1" outlineLevel="1">
      <c r="A101" s="484"/>
      <c r="B101" s="916">
        <v>30</v>
      </c>
      <c r="C101" s="925"/>
      <c r="D101" s="921"/>
      <c r="E101" s="921" t="s">
        <v>19</v>
      </c>
      <c r="F101" s="923" t="str">
        <f>VLOOKUP(E101,$S$14:$T$18,2,0)</f>
        <v>-</v>
      </c>
      <c r="G101" s="84"/>
      <c r="H101" s="921"/>
      <c r="I101" s="921"/>
      <c r="J101" s="913">
        <f t="shared" ref="J101" si="29">SUM(K101:O103)</f>
        <v>0</v>
      </c>
      <c r="K101" s="913"/>
      <c r="L101" s="913"/>
      <c r="M101" s="913"/>
      <c r="N101" s="913"/>
      <c r="O101" s="913"/>
      <c r="P101" s="913"/>
      <c r="Q101" s="484"/>
    </row>
    <row r="102" spans="1:17" s="95" customFormat="1" ht="15.75" hidden="1" customHeight="1" outlineLevel="1">
      <c r="A102" s="484"/>
      <c r="B102" s="916"/>
      <c r="C102" s="925"/>
      <c r="D102" s="921"/>
      <c r="E102" s="921"/>
      <c r="F102" s="923"/>
      <c r="G102" s="87"/>
      <c r="H102" s="921"/>
      <c r="I102" s="921"/>
      <c r="J102" s="914"/>
      <c r="K102" s="914"/>
      <c r="L102" s="914"/>
      <c r="M102" s="914"/>
      <c r="N102" s="914"/>
      <c r="O102" s="914"/>
      <c r="P102" s="914"/>
      <c r="Q102" s="484"/>
    </row>
    <row r="103" spans="1:17" s="95" customFormat="1" ht="15.75" hidden="1" customHeight="1" outlineLevel="1">
      <c r="A103" s="484"/>
      <c r="B103" s="917"/>
      <c r="C103" s="926"/>
      <c r="D103" s="922"/>
      <c r="E103" s="922"/>
      <c r="F103" s="924"/>
      <c r="G103" s="92"/>
      <c r="H103" s="922"/>
      <c r="I103" s="922"/>
      <c r="J103" s="915"/>
      <c r="K103" s="915"/>
      <c r="L103" s="915"/>
      <c r="M103" s="915"/>
      <c r="N103" s="915"/>
      <c r="O103" s="915"/>
      <c r="P103" s="915"/>
      <c r="Q103" s="484"/>
    </row>
    <row r="104" spans="1:17" s="95" customFormat="1" ht="15.75" hidden="1" customHeight="1" outlineLevel="1">
      <c r="A104" s="484"/>
      <c r="B104" s="916">
        <v>31</v>
      </c>
      <c r="C104" s="925"/>
      <c r="D104" s="921"/>
      <c r="E104" s="921" t="s">
        <v>19</v>
      </c>
      <c r="F104" s="923" t="str">
        <f>VLOOKUP(E104,$S$14:$T$18,2,0)</f>
        <v>-</v>
      </c>
      <c r="G104" s="84"/>
      <c r="H104" s="921"/>
      <c r="I104" s="921"/>
      <c r="J104" s="913">
        <f t="shared" ref="J104" si="30">SUM(K104:O106)</f>
        <v>0</v>
      </c>
      <c r="K104" s="913"/>
      <c r="L104" s="913"/>
      <c r="M104" s="913"/>
      <c r="N104" s="913"/>
      <c r="O104" s="913"/>
      <c r="P104" s="913"/>
      <c r="Q104" s="484"/>
    </row>
    <row r="105" spans="1:17" s="95" customFormat="1" ht="15.75" hidden="1" customHeight="1" outlineLevel="1">
      <c r="A105" s="484"/>
      <c r="B105" s="916"/>
      <c r="C105" s="925"/>
      <c r="D105" s="921"/>
      <c r="E105" s="921"/>
      <c r="F105" s="923"/>
      <c r="G105" s="87"/>
      <c r="H105" s="921"/>
      <c r="I105" s="921"/>
      <c r="J105" s="914"/>
      <c r="K105" s="914"/>
      <c r="L105" s="914"/>
      <c r="M105" s="914"/>
      <c r="N105" s="914"/>
      <c r="O105" s="914"/>
      <c r="P105" s="914"/>
      <c r="Q105" s="484"/>
    </row>
    <row r="106" spans="1:17" s="95" customFormat="1" ht="15.75" hidden="1" customHeight="1" outlineLevel="1">
      <c r="A106" s="484"/>
      <c r="B106" s="917"/>
      <c r="C106" s="926"/>
      <c r="D106" s="922"/>
      <c r="E106" s="922"/>
      <c r="F106" s="924"/>
      <c r="G106" s="92"/>
      <c r="H106" s="922"/>
      <c r="I106" s="922"/>
      <c r="J106" s="915"/>
      <c r="K106" s="915"/>
      <c r="L106" s="915"/>
      <c r="M106" s="915"/>
      <c r="N106" s="915"/>
      <c r="O106" s="915"/>
      <c r="P106" s="915"/>
      <c r="Q106" s="484"/>
    </row>
    <row r="107" spans="1:17" s="95" customFormat="1" ht="15.75" hidden="1" customHeight="1" outlineLevel="1">
      <c r="A107" s="484"/>
      <c r="B107" s="916">
        <v>32</v>
      </c>
      <c r="C107" s="925"/>
      <c r="D107" s="921"/>
      <c r="E107" s="921" t="s">
        <v>19</v>
      </c>
      <c r="F107" s="923" t="str">
        <f>VLOOKUP(E107,$S$14:$T$18,2,0)</f>
        <v>-</v>
      </c>
      <c r="G107" s="84"/>
      <c r="H107" s="921"/>
      <c r="I107" s="921"/>
      <c r="J107" s="913">
        <f t="shared" ref="J107" si="31">SUM(K107:O109)</f>
        <v>0</v>
      </c>
      <c r="K107" s="913"/>
      <c r="L107" s="913"/>
      <c r="M107" s="913"/>
      <c r="N107" s="913"/>
      <c r="O107" s="913"/>
      <c r="P107" s="913"/>
      <c r="Q107" s="484"/>
    </row>
    <row r="108" spans="1:17" s="95" customFormat="1" ht="15.75" hidden="1" customHeight="1" outlineLevel="1">
      <c r="A108" s="484"/>
      <c r="B108" s="916"/>
      <c r="C108" s="925"/>
      <c r="D108" s="921"/>
      <c r="E108" s="921"/>
      <c r="F108" s="923"/>
      <c r="G108" s="87"/>
      <c r="H108" s="921"/>
      <c r="I108" s="921"/>
      <c r="J108" s="914"/>
      <c r="K108" s="914"/>
      <c r="L108" s="914"/>
      <c r="M108" s="914"/>
      <c r="N108" s="914"/>
      <c r="O108" s="914"/>
      <c r="P108" s="914"/>
      <c r="Q108" s="484"/>
    </row>
    <row r="109" spans="1:17" s="95" customFormat="1" ht="15.75" hidden="1" customHeight="1" outlineLevel="1">
      <c r="A109" s="484"/>
      <c r="B109" s="917"/>
      <c r="C109" s="926"/>
      <c r="D109" s="922"/>
      <c r="E109" s="922"/>
      <c r="F109" s="924"/>
      <c r="G109" s="92"/>
      <c r="H109" s="922"/>
      <c r="I109" s="922"/>
      <c r="J109" s="915"/>
      <c r="K109" s="915"/>
      <c r="L109" s="915"/>
      <c r="M109" s="915"/>
      <c r="N109" s="915"/>
      <c r="O109" s="915"/>
      <c r="P109" s="915"/>
      <c r="Q109" s="484"/>
    </row>
    <row r="110" spans="1:17" s="95" customFormat="1" ht="15.75" hidden="1" customHeight="1" outlineLevel="1">
      <c r="A110" s="484"/>
      <c r="B110" s="916">
        <v>33</v>
      </c>
      <c r="C110" s="925"/>
      <c r="D110" s="921"/>
      <c r="E110" s="921" t="s">
        <v>19</v>
      </c>
      <c r="F110" s="923" t="str">
        <f>VLOOKUP(E110,$S$14:$T$18,2,0)</f>
        <v>-</v>
      </c>
      <c r="G110" s="84"/>
      <c r="H110" s="921"/>
      <c r="I110" s="921"/>
      <c r="J110" s="913">
        <f t="shared" ref="J110" si="32">SUM(K110:O112)</f>
        <v>0</v>
      </c>
      <c r="K110" s="913"/>
      <c r="L110" s="913"/>
      <c r="M110" s="913"/>
      <c r="N110" s="913"/>
      <c r="O110" s="913"/>
      <c r="P110" s="913"/>
      <c r="Q110" s="484"/>
    </row>
    <row r="111" spans="1:17" s="95" customFormat="1" ht="15.75" hidden="1" customHeight="1" outlineLevel="1">
      <c r="A111" s="484"/>
      <c r="B111" s="916"/>
      <c r="C111" s="925"/>
      <c r="D111" s="921"/>
      <c r="E111" s="921"/>
      <c r="F111" s="923"/>
      <c r="G111" s="87"/>
      <c r="H111" s="921"/>
      <c r="I111" s="921"/>
      <c r="J111" s="914"/>
      <c r="K111" s="914"/>
      <c r="L111" s="914"/>
      <c r="M111" s="914"/>
      <c r="N111" s="914"/>
      <c r="O111" s="914"/>
      <c r="P111" s="914"/>
      <c r="Q111" s="484"/>
    </row>
    <row r="112" spans="1:17" s="95" customFormat="1" ht="15.75" hidden="1" customHeight="1" outlineLevel="1">
      <c r="A112" s="484"/>
      <c r="B112" s="917"/>
      <c r="C112" s="926"/>
      <c r="D112" s="922"/>
      <c r="E112" s="922"/>
      <c r="F112" s="924"/>
      <c r="G112" s="92"/>
      <c r="H112" s="922"/>
      <c r="I112" s="922"/>
      <c r="J112" s="915"/>
      <c r="K112" s="915"/>
      <c r="L112" s="915"/>
      <c r="M112" s="915"/>
      <c r="N112" s="915"/>
      <c r="O112" s="915"/>
      <c r="P112" s="915"/>
      <c r="Q112" s="484"/>
    </row>
    <row r="113" spans="1:17" s="95" customFormat="1" ht="15.75" hidden="1" customHeight="1" outlineLevel="1">
      <c r="A113" s="484"/>
      <c r="B113" s="916">
        <v>34</v>
      </c>
      <c r="C113" s="925"/>
      <c r="D113" s="921"/>
      <c r="E113" s="921" t="s">
        <v>19</v>
      </c>
      <c r="F113" s="923" t="str">
        <f>VLOOKUP(E113,$S$14:$T$18,2,0)</f>
        <v>-</v>
      </c>
      <c r="G113" s="84"/>
      <c r="H113" s="921"/>
      <c r="I113" s="921"/>
      <c r="J113" s="913">
        <f t="shared" ref="J113" si="33">SUM(K113:O115)</f>
        <v>0</v>
      </c>
      <c r="K113" s="913"/>
      <c r="L113" s="913"/>
      <c r="M113" s="913"/>
      <c r="N113" s="913"/>
      <c r="O113" s="913"/>
      <c r="P113" s="913"/>
      <c r="Q113" s="484"/>
    </row>
    <row r="114" spans="1:17" s="95" customFormat="1" ht="15.75" hidden="1" customHeight="1" outlineLevel="1">
      <c r="A114" s="484"/>
      <c r="B114" s="916"/>
      <c r="C114" s="925"/>
      <c r="D114" s="921"/>
      <c r="E114" s="921"/>
      <c r="F114" s="923"/>
      <c r="G114" s="87"/>
      <c r="H114" s="921"/>
      <c r="I114" s="921"/>
      <c r="J114" s="914"/>
      <c r="K114" s="914"/>
      <c r="L114" s="914"/>
      <c r="M114" s="914"/>
      <c r="N114" s="914"/>
      <c r="O114" s="914"/>
      <c r="P114" s="914"/>
      <c r="Q114" s="484"/>
    </row>
    <row r="115" spans="1:17" s="95" customFormat="1" ht="15.75" hidden="1" customHeight="1" outlineLevel="1">
      <c r="A115" s="484"/>
      <c r="B115" s="917"/>
      <c r="C115" s="926"/>
      <c r="D115" s="922"/>
      <c r="E115" s="922"/>
      <c r="F115" s="924"/>
      <c r="G115" s="92"/>
      <c r="H115" s="922"/>
      <c r="I115" s="922"/>
      <c r="J115" s="915"/>
      <c r="K115" s="915"/>
      <c r="L115" s="915"/>
      <c r="M115" s="915"/>
      <c r="N115" s="915"/>
      <c r="O115" s="915"/>
      <c r="P115" s="915"/>
      <c r="Q115" s="484"/>
    </row>
    <row r="116" spans="1:17" s="95" customFormat="1" ht="15.75" hidden="1" customHeight="1" outlineLevel="1">
      <c r="A116" s="484"/>
      <c r="B116" s="916">
        <v>35</v>
      </c>
      <c r="C116" s="925"/>
      <c r="D116" s="921"/>
      <c r="E116" s="921" t="s">
        <v>19</v>
      </c>
      <c r="F116" s="923" t="str">
        <f>VLOOKUP(E116,$S$14:$T$18,2,0)</f>
        <v>-</v>
      </c>
      <c r="G116" s="84"/>
      <c r="H116" s="921"/>
      <c r="I116" s="921"/>
      <c r="J116" s="913">
        <f t="shared" ref="J116" si="34">SUM(K116:O118)</f>
        <v>0</v>
      </c>
      <c r="K116" s="913"/>
      <c r="L116" s="913"/>
      <c r="M116" s="913"/>
      <c r="N116" s="913"/>
      <c r="O116" s="913"/>
      <c r="P116" s="913"/>
      <c r="Q116" s="484"/>
    </row>
    <row r="117" spans="1:17" s="95" customFormat="1" ht="15.75" hidden="1" customHeight="1" outlineLevel="1">
      <c r="A117" s="484"/>
      <c r="B117" s="916"/>
      <c r="C117" s="925"/>
      <c r="D117" s="921"/>
      <c r="E117" s="921"/>
      <c r="F117" s="923"/>
      <c r="G117" s="87"/>
      <c r="H117" s="921"/>
      <c r="I117" s="921"/>
      <c r="J117" s="914"/>
      <c r="K117" s="914"/>
      <c r="L117" s="914"/>
      <c r="M117" s="914"/>
      <c r="N117" s="914"/>
      <c r="O117" s="914"/>
      <c r="P117" s="914"/>
      <c r="Q117" s="484"/>
    </row>
    <row r="118" spans="1:17" s="95" customFormat="1" ht="15.75" hidden="1" customHeight="1" outlineLevel="1">
      <c r="A118" s="484"/>
      <c r="B118" s="917"/>
      <c r="C118" s="926"/>
      <c r="D118" s="922"/>
      <c r="E118" s="922"/>
      <c r="F118" s="924"/>
      <c r="G118" s="92"/>
      <c r="H118" s="922"/>
      <c r="I118" s="922"/>
      <c r="J118" s="915"/>
      <c r="K118" s="915"/>
      <c r="L118" s="915"/>
      <c r="M118" s="915"/>
      <c r="N118" s="915"/>
      <c r="O118" s="915"/>
      <c r="P118" s="915"/>
      <c r="Q118" s="484"/>
    </row>
    <row r="119" spans="1:17" s="95" customFormat="1" ht="15.75" hidden="1" customHeight="1" outlineLevel="1">
      <c r="A119" s="484"/>
      <c r="B119" s="916">
        <v>36</v>
      </c>
      <c r="C119" s="925"/>
      <c r="D119" s="921"/>
      <c r="E119" s="921" t="s">
        <v>19</v>
      </c>
      <c r="F119" s="923" t="str">
        <f>VLOOKUP(E119,$S$14:$T$18,2,0)</f>
        <v>-</v>
      </c>
      <c r="G119" s="84"/>
      <c r="H119" s="921"/>
      <c r="I119" s="921"/>
      <c r="J119" s="913">
        <f t="shared" ref="J119" si="35">SUM(K119:O121)</f>
        <v>0</v>
      </c>
      <c r="K119" s="913"/>
      <c r="L119" s="913"/>
      <c r="M119" s="913"/>
      <c r="N119" s="913"/>
      <c r="O119" s="913"/>
      <c r="P119" s="913"/>
      <c r="Q119" s="484"/>
    </row>
    <row r="120" spans="1:17" s="95" customFormat="1" ht="15.75" hidden="1" customHeight="1" outlineLevel="1">
      <c r="A120" s="484"/>
      <c r="B120" s="916"/>
      <c r="C120" s="925"/>
      <c r="D120" s="921"/>
      <c r="E120" s="921"/>
      <c r="F120" s="923"/>
      <c r="G120" s="87"/>
      <c r="H120" s="921"/>
      <c r="I120" s="921"/>
      <c r="J120" s="914"/>
      <c r="K120" s="914"/>
      <c r="L120" s="914"/>
      <c r="M120" s="914"/>
      <c r="N120" s="914"/>
      <c r="O120" s="914"/>
      <c r="P120" s="914"/>
      <c r="Q120" s="484"/>
    </row>
    <row r="121" spans="1:17" s="95" customFormat="1" ht="15.75" hidden="1" customHeight="1" outlineLevel="1">
      <c r="A121" s="484"/>
      <c r="B121" s="917"/>
      <c r="C121" s="926"/>
      <c r="D121" s="922"/>
      <c r="E121" s="922"/>
      <c r="F121" s="924"/>
      <c r="G121" s="92"/>
      <c r="H121" s="922"/>
      <c r="I121" s="922"/>
      <c r="J121" s="915"/>
      <c r="K121" s="915"/>
      <c r="L121" s="915"/>
      <c r="M121" s="915"/>
      <c r="N121" s="915"/>
      <c r="O121" s="915"/>
      <c r="P121" s="915"/>
      <c r="Q121" s="484"/>
    </row>
    <row r="122" spans="1:17" s="95" customFormat="1" ht="15.75" hidden="1" customHeight="1" outlineLevel="1">
      <c r="A122" s="484"/>
      <c r="B122" s="916">
        <v>37</v>
      </c>
      <c r="C122" s="925"/>
      <c r="D122" s="921"/>
      <c r="E122" s="921" t="s">
        <v>19</v>
      </c>
      <c r="F122" s="923" t="str">
        <f>VLOOKUP(E122,$S$14:$T$18,2,0)</f>
        <v>-</v>
      </c>
      <c r="G122" s="84"/>
      <c r="H122" s="921"/>
      <c r="I122" s="921"/>
      <c r="J122" s="913">
        <f t="shared" ref="J122" si="36">SUM(K122:O124)</f>
        <v>0</v>
      </c>
      <c r="K122" s="913"/>
      <c r="L122" s="913"/>
      <c r="M122" s="913"/>
      <c r="N122" s="913"/>
      <c r="O122" s="913"/>
      <c r="P122" s="913"/>
      <c r="Q122" s="484"/>
    </row>
    <row r="123" spans="1:17" s="95" customFormat="1" ht="15.75" hidden="1" customHeight="1" outlineLevel="1">
      <c r="A123" s="484"/>
      <c r="B123" s="916"/>
      <c r="C123" s="925"/>
      <c r="D123" s="921"/>
      <c r="E123" s="921"/>
      <c r="F123" s="923"/>
      <c r="G123" s="87"/>
      <c r="H123" s="921"/>
      <c r="I123" s="921"/>
      <c r="J123" s="914"/>
      <c r="K123" s="914"/>
      <c r="L123" s="914"/>
      <c r="M123" s="914"/>
      <c r="N123" s="914"/>
      <c r="O123" s="914"/>
      <c r="P123" s="914"/>
      <c r="Q123" s="484"/>
    </row>
    <row r="124" spans="1:17" s="95" customFormat="1" ht="15.75" hidden="1" customHeight="1" outlineLevel="1">
      <c r="A124" s="484"/>
      <c r="B124" s="917"/>
      <c r="C124" s="926"/>
      <c r="D124" s="922"/>
      <c r="E124" s="922"/>
      <c r="F124" s="924"/>
      <c r="G124" s="92"/>
      <c r="H124" s="922"/>
      <c r="I124" s="922"/>
      <c r="J124" s="915"/>
      <c r="K124" s="915"/>
      <c r="L124" s="915"/>
      <c r="M124" s="915"/>
      <c r="N124" s="915"/>
      <c r="O124" s="915"/>
      <c r="P124" s="915"/>
      <c r="Q124" s="484"/>
    </row>
    <row r="125" spans="1:17" s="95" customFormat="1" ht="15.75" hidden="1" customHeight="1" outlineLevel="1">
      <c r="A125" s="484"/>
      <c r="B125" s="916">
        <v>38</v>
      </c>
      <c r="C125" s="925"/>
      <c r="D125" s="921"/>
      <c r="E125" s="921" t="s">
        <v>19</v>
      </c>
      <c r="F125" s="923" t="str">
        <f>VLOOKUP(E125,$S$14:$T$18,2,0)</f>
        <v>-</v>
      </c>
      <c r="G125" s="84"/>
      <c r="H125" s="921"/>
      <c r="I125" s="921"/>
      <c r="J125" s="913">
        <f t="shared" ref="J125" si="37">SUM(K125:O127)</f>
        <v>0</v>
      </c>
      <c r="K125" s="913"/>
      <c r="L125" s="913"/>
      <c r="M125" s="913"/>
      <c r="N125" s="913"/>
      <c r="O125" s="913"/>
      <c r="P125" s="913"/>
      <c r="Q125" s="484"/>
    </row>
    <row r="126" spans="1:17" s="95" customFormat="1" ht="15.75" hidden="1" customHeight="1" outlineLevel="1">
      <c r="A126" s="484"/>
      <c r="B126" s="916"/>
      <c r="C126" s="925"/>
      <c r="D126" s="921"/>
      <c r="E126" s="921"/>
      <c r="F126" s="923"/>
      <c r="G126" s="87"/>
      <c r="H126" s="921"/>
      <c r="I126" s="921"/>
      <c r="J126" s="914"/>
      <c r="K126" s="914"/>
      <c r="L126" s="914"/>
      <c r="M126" s="914"/>
      <c r="N126" s="914"/>
      <c r="O126" s="914"/>
      <c r="P126" s="914"/>
      <c r="Q126" s="484"/>
    </row>
    <row r="127" spans="1:17" s="95" customFormat="1" ht="15.75" hidden="1" customHeight="1" outlineLevel="1">
      <c r="A127" s="484"/>
      <c r="B127" s="917"/>
      <c r="C127" s="926"/>
      <c r="D127" s="922"/>
      <c r="E127" s="922"/>
      <c r="F127" s="924"/>
      <c r="G127" s="92"/>
      <c r="H127" s="922"/>
      <c r="I127" s="922"/>
      <c r="J127" s="915"/>
      <c r="K127" s="915"/>
      <c r="L127" s="915"/>
      <c r="M127" s="915"/>
      <c r="N127" s="915"/>
      <c r="O127" s="915"/>
      <c r="P127" s="915"/>
      <c r="Q127" s="484"/>
    </row>
    <row r="128" spans="1:17" s="95" customFormat="1" ht="15.75" hidden="1" customHeight="1" outlineLevel="1">
      <c r="A128" s="484"/>
      <c r="B128" s="916">
        <v>39</v>
      </c>
      <c r="C128" s="925"/>
      <c r="D128" s="921"/>
      <c r="E128" s="921" t="s">
        <v>19</v>
      </c>
      <c r="F128" s="923" t="str">
        <f>VLOOKUP(E128,$S$14:$T$18,2,0)</f>
        <v>-</v>
      </c>
      <c r="G128" s="84"/>
      <c r="H128" s="921"/>
      <c r="I128" s="921"/>
      <c r="J128" s="913">
        <f t="shared" ref="J128" si="38">SUM(K128:O130)</f>
        <v>0</v>
      </c>
      <c r="K128" s="913"/>
      <c r="L128" s="913"/>
      <c r="M128" s="913"/>
      <c r="N128" s="913"/>
      <c r="O128" s="913"/>
      <c r="P128" s="913"/>
      <c r="Q128" s="484"/>
    </row>
    <row r="129" spans="1:17" s="95" customFormat="1" ht="15.75" hidden="1" customHeight="1" outlineLevel="1">
      <c r="A129" s="484"/>
      <c r="B129" s="916"/>
      <c r="C129" s="925"/>
      <c r="D129" s="921"/>
      <c r="E129" s="921"/>
      <c r="F129" s="923"/>
      <c r="G129" s="87"/>
      <c r="H129" s="921"/>
      <c r="I129" s="921"/>
      <c r="J129" s="914"/>
      <c r="K129" s="914"/>
      <c r="L129" s="914"/>
      <c r="M129" s="914"/>
      <c r="N129" s="914"/>
      <c r="O129" s="914"/>
      <c r="P129" s="914"/>
      <c r="Q129" s="484"/>
    </row>
    <row r="130" spans="1:17" s="95" customFormat="1" ht="15.75" hidden="1" customHeight="1" outlineLevel="1">
      <c r="A130" s="484"/>
      <c r="B130" s="917"/>
      <c r="C130" s="926"/>
      <c r="D130" s="922"/>
      <c r="E130" s="922"/>
      <c r="F130" s="924"/>
      <c r="G130" s="92"/>
      <c r="H130" s="922"/>
      <c r="I130" s="922"/>
      <c r="J130" s="915"/>
      <c r="K130" s="915"/>
      <c r="L130" s="915"/>
      <c r="M130" s="915"/>
      <c r="N130" s="915"/>
      <c r="O130" s="915"/>
      <c r="P130" s="915"/>
      <c r="Q130" s="484"/>
    </row>
    <row r="131" spans="1:17" s="95" customFormat="1" ht="15.75" hidden="1" customHeight="1" outlineLevel="1">
      <c r="A131" s="484"/>
      <c r="B131" s="916">
        <v>40</v>
      </c>
      <c r="C131" s="925"/>
      <c r="D131" s="921"/>
      <c r="E131" s="921" t="s">
        <v>19</v>
      </c>
      <c r="F131" s="923" t="str">
        <f>VLOOKUP(E131,$S$14:$T$18,2,0)</f>
        <v>-</v>
      </c>
      <c r="G131" s="84"/>
      <c r="H131" s="921"/>
      <c r="I131" s="921"/>
      <c r="J131" s="913">
        <f t="shared" ref="J131" si="39">SUM(K131:O133)</f>
        <v>0</v>
      </c>
      <c r="K131" s="913"/>
      <c r="L131" s="913"/>
      <c r="M131" s="913"/>
      <c r="N131" s="913"/>
      <c r="O131" s="913"/>
      <c r="P131" s="913"/>
      <c r="Q131" s="484"/>
    </row>
    <row r="132" spans="1:17" s="95" customFormat="1" ht="15.75" hidden="1" customHeight="1" outlineLevel="1">
      <c r="A132" s="484"/>
      <c r="B132" s="916"/>
      <c r="C132" s="925"/>
      <c r="D132" s="921"/>
      <c r="E132" s="921"/>
      <c r="F132" s="923"/>
      <c r="G132" s="87"/>
      <c r="H132" s="921"/>
      <c r="I132" s="921"/>
      <c r="J132" s="914"/>
      <c r="K132" s="914"/>
      <c r="L132" s="914"/>
      <c r="M132" s="914"/>
      <c r="N132" s="914"/>
      <c r="O132" s="914"/>
      <c r="P132" s="914"/>
      <c r="Q132" s="484"/>
    </row>
    <row r="133" spans="1:17" s="95" customFormat="1" ht="15.75" hidden="1" customHeight="1" outlineLevel="1">
      <c r="A133" s="484"/>
      <c r="B133" s="917"/>
      <c r="C133" s="926"/>
      <c r="D133" s="922"/>
      <c r="E133" s="922"/>
      <c r="F133" s="924"/>
      <c r="G133" s="92"/>
      <c r="H133" s="922"/>
      <c r="I133" s="922"/>
      <c r="J133" s="915"/>
      <c r="K133" s="915"/>
      <c r="L133" s="915"/>
      <c r="M133" s="915"/>
      <c r="N133" s="915"/>
      <c r="O133" s="915"/>
      <c r="P133" s="915"/>
      <c r="Q133" s="484"/>
    </row>
    <row r="134" spans="1:17" s="95" customFormat="1" ht="15.75" hidden="1" customHeight="1" outlineLevel="1">
      <c r="A134" s="484"/>
      <c r="B134" s="916">
        <v>41</v>
      </c>
      <c r="C134" s="925"/>
      <c r="D134" s="921"/>
      <c r="E134" s="921" t="s">
        <v>19</v>
      </c>
      <c r="F134" s="923" t="str">
        <f>VLOOKUP(E134,$S$14:$T$18,2,0)</f>
        <v>-</v>
      </c>
      <c r="G134" s="84"/>
      <c r="H134" s="921"/>
      <c r="I134" s="921"/>
      <c r="J134" s="913">
        <f t="shared" ref="J134" si="40">SUM(K134:O136)</f>
        <v>0</v>
      </c>
      <c r="K134" s="913"/>
      <c r="L134" s="913"/>
      <c r="M134" s="913"/>
      <c r="N134" s="913"/>
      <c r="O134" s="913"/>
      <c r="P134" s="913"/>
      <c r="Q134" s="484"/>
    </row>
    <row r="135" spans="1:17" s="95" customFormat="1" ht="15.75" hidden="1" customHeight="1" outlineLevel="1">
      <c r="A135" s="484"/>
      <c r="B135" s="916"/>
      <c r="C135" s="925"/>
      <c r="D135" s="921"/>
      <c r="E135" s="921"/>
      <c r="F135" s="923"/>
      <c r="G135" s="87"/>
      <c r="H135" s="921"/>
      <c r="I135" s="921"/>
      <c r="J135" s="914"/>
      <c r="K135" s="914"/>
      <c r="L135" s="914"/>
      <c r="M135" s="914"/>
      <c r="N135" s="914"/>
      <c r="O135" s="914"/>
      <c r="P135" s="914"/>
      <c r="Q135" s="484"/>
    </row>
    <row r="136" spans="1:17" s="95" customFormat="1" ht="15.75" hidden="1" customHeight="1" outlineLevel="1">
      <c r="A136" s="484"/>
      <c r="B136" s="917"/>
      <c r="C136" s="926"/>
      <c r="D136" s="922"/>
      <c r="E136" s="922"/>
      <c r="F136" s="924"/>
      <c r="G136" s="92"/>
      <c r="H136" s="922"/>
      <c r="I136" s="922"/>
      <c r="J136" s="915"/>
      <c r="K136" s="915"/>
      <c r="L136" s="915"/>
      <c r="M136" s="915"/>
      <c r="N136" s="915"/>
      <c r="O136" s="915"/>
      <c r="P136" s="915"/>
      <c r="Q136" s="484"/>
    </row>
    <row r="137" spans="1:17" s="95" customFormat="1" ht="15.75" hidden="1" customHeight="1" outlineLevel="1">
      <c r="A137" s="484"/>
      <c r="B137" s="916">
        <v>42</v>
      </c>
      <c r="C137" s="925"/>
      <c r="D137" s="921"/>
      <c r="E137" s="921" t="s">
        <v>19</v>
      </c>
      <c r="F137" s="923" t="str">
        <f>VLOOKUP(E137,$S$14:$T$18,2,0)</f>
        <v>-</v>
      </c>
      <c r="G137" s="84"/>
      <c r="H137" s="921"/>
      <c r="I137" s="921"/>
      <c r="J137" s="913">
        <f t="shared" ref="J137" si="41">SUM(K137:O139)</f>
        <v>0</v>
      </c>
      <c r="K137" s="913"/>
      <c r="L137" s="913"/>
      <c r="M137" s="913"/>
      <c r="N137" s="913"/>
      <c r="O137" s="913"/>
      <c r="P137" s="913"/>
      <c r="Q137" s="484"/>
    </row>
    <row r="138" spans="1:17" s="95" customFormat="1" ht="15.75" hidden="1" customHeight="1" outlineLevel="1">
      <c r="A138" s="484"/>
      <c r="B138" s="916"/>
      <c r="C138" s="925"/>
      <c r="D138" s="921"/>
      <c r="E138" s="921"/>
      <c r="F138" s="923"/>
      <c r="G138" s="87"/>
      <c r="H138" s="921"/>
      <c r="I138" s="921"/>
      <c r="J138" s="914"/>
      <c r="K138" s="914"/>
      <c r="L138" s="914"/>
      <c r="M138" s="914"/>
      <c r="N138" s="914"/>
      <c r="O138" s="914"/>
      <c r="P138" s="914"/>
      <c r="Q138" s="484"/>
    </row>
    <row r="139" spans="1:17" s="95" customFormat="1" ht="15.75" hidden="1" customHeight="1" outlineLevel="1">
      <c r="A139" s="484"/>
      <c r="B139" s="917"/>
      <c r="C139" s="926"/>
      <c r="D139" s="922"/>
      <c r="E139" s="922"/>
      <c r="F139" s="924"/>
      <c r="G139" s="92"/>
      <c r="H139" s="922"/>
      <c r="I139" s="922"/>
      <c r="J139" s="915"/>
      <c r="K139" s="915"/>
      <c r="L139" s="915"/>
      <c r="M139" s="915"/>
      <c r="N139" s="915"/>
      <c r="O139" s="915"/>
      <c r="P139" s="915"/>
      <c r="Q139" s="484"/>
    </row>
    <row r="140" spans="1:17" s="95" customFormat="1" ht="15.75" hidden="1" customHeight="1" outlineLevel="1">
      <c r="A140" s="484"/>
      <c r="B140" s="916">
        <v>43</v>
      </c>
      <c r="C140" s="925"/>
      <c r="D140" s="921"/>
      <c r="E140" s="921" t="s">
        <v>19</v>
      </c>
      <c r="F140" s="923" t="str">
        <f>VLOOKUP(E140,$S$14:$T$18,2,0)</f>
        <v>-</v>
      </c>
      <c r="G140" s="84"/>
      <c r="H140" s="921"/>
      <c r="I140" s="921"/>
      <c r="J140" s="913">
        <f t="shared" ref="J140" si="42">SUM(K140:O142)</f>
        <v>0</v>
      </c>
      <c r="K140" s="913"/>
      <c r="L140" s="913"/>
      <c r="M140" s="913"/>
      <c r="N140" s="913"/>
      <c r="O140" s="913"/>
      <c r="P140" s="913"/>
      <c r="Q140" s="484"/>
    </row>
    <row r="141" spans="1:17" s="95" customFormat="1" ht="15.75" hidden="1" customHeight="1" outlineLevel="1">
      <c r="A141" s="484"/>
      <c r="B141" s="916"/>
      <c r="C141" s="925"/>
      <c r="D141" s="921"/>
      <c r="E141" s="921"/>
      <c r="F141" s="923"/>
      <c r="G141" s="87"/>
      <c r="H141" s="921"/>
      <c r="I141" s="921"/>
      <c r="J141" s="914"/>
      <c r="K141" s="914"/>
      <c r="L141" s="914"/>
      <c r="M141" s="914"/>
      <c r="N141" s="914"/>
      <c r="O141" s="914"/>
      <c r="P141" s="914"/>
      <c r="Q141" s="484"/>
    </row>
    <row r="142" spans="1:17" s="95" customFormat="1" ht="15.75" hidden="1" customHeight="1" outlineLevel="1">
      <c r="A142" s="484"/>
      <c r="B142" s="917"/>
      <c r="C142" s="926"/>
      <c r="D142" s="922"/>
      <c r="E142" s="922"/>
      <c r="F142" s="924"/>
      <c r="G142" s="92"/>
      <c r="H142" s="922"/>
      <c r="I142" s="922"/>
      <c r="J142" s="915"/>
      <c r="K142" s="915"/>
      <c r="L142" s="915"/>
      <c r="M142" s="915"/>
      <c r="N142" s="915"/>
      <c r="O142" s="915"/>
      <c r="P142" s="915"/>
      <c r="Q142" s="484"/>
    </row>
    <row r="143" spans="1:17" s="95" customFormat="1" ht="15.75" hidden="1" customHeight="1" outlineLevel="1">
      <c r="A143" s="484"/>
      <c r="B143" s="916">
        <v>44</v>
      </c>
      <c r="C143" s="925"/>
      <c r="D143" s="921"/>
      <c r="E143" s="921" t="s">
        <v>19</v>
      </c>
      <c r="F143" s="923" t="str">
        <f>VLOOKUP(E143,$S$14:$T$18,2,0)</f>
        <v>-</v>
      </c>
      <c r="G143" s="84"/>
      <c r="H143" s="82"/>
      <c r="I143" s="921"/>
      <c r="J143" s="913">
        <f t="shared" ref="J143" si="43">SUM(K143:O145)</f>
        <v>0</v>
      </c>
      <c r="K143" s="913"/>
      <c r="L143" s="913"/>
      <c r="M143" s="913"/>
      <c r="N143" s="913"/>
      <c r="O143" s="913"/>
      <c r="P143" s="913"/>
      <c r="Q143" s="484"/>
    </row>
    <row r="144" spans="1:17" s="95" customFormat="1" ht="15.75" hidden="1" customHeight="1" outlineLevel="1">
      <c r="A144" s="484"/>
      <c r="B144" s="916"/>
      <c r="C144" s="925"/>
      <c r="D144" s="921"/>
      <c r="E144" s="921"/>
      <c r="F144" s="923"/>
      <c r="G144" s="87"/>
      <c r="H144" s="82"/>
      <c r="I144" s="921"/>
      <c r="J144" s="914"/>
      <c r="K144" s="914"/>
      <c r="L144" s="914"/>
      <c r="M144" s="914"/>
      <c r="N144" s="914"/>
      <c r="O144" s="914"/>
      <c r="P144" s="914"/>
      <c r="Q144" s="484"/>
    </row>
    <row r="145" spans="1:17" s="95" customFormat="1" ht="15.75" hidden="1" customHeight="1" outlineLevel="1">
      <c r="A145" s="484"/>
      <c r="B145" s="917"/>
      <c r="C145" s="926"/>
      <c r="D145" s="922"/>
      <c r="E145" s="922"/>
      <c r="F145" s="924"/>
      <c r="G145" s="92"/>
      <c r="H145" s="90"/>
      <c r="I145" s="922"/>
      <c r="J145" s="915"/>
      <c r="K145" s="915"/>
      <c r="L145" s="915"/>
      <c r="M145" s="915"/>
      <c r="N145" s="915"/>
      <c r="O145" s="915"/>
      <c r="P145" s="915"/>
      <c r="Q145" s="484"/>
    </row>
    <row r="146" spans="1:17" s="95" customFormat="1" ht="15.75" hidden="1" customHeight="1" outlineLevel="1">
      <c r="A146" s="484"/>
      <c r="B146" s="916">
        <v>45</v>
      </c>
      <c r="C146" s="925"/>
      <c r="D146" s="921"/>
      <c r="E146" s="921" t="s">
        <v>19</v>
      </c>
      <c r="F146" s="923" t="str">
        <f>VLOOKUP(E146,$S$14:$T$18,2,0)</f>
        <v>-</v>
      </c>
      <c r="G146" s="84"/>
      <c r="H146" s="82"/>
      <c r="I146" s="921"/>
      <c r="J146" s="913">
        <f t="shared" ref="J146" si="44">SUM(K146:O148)</f>
        <v>0</v>
      </c>
      <c r="K146" s="913"/>
      <c r="L146" s="913"/>
      <c r="M146" s="913"/>
      <c r="N146" s="913"/>
      <c r="O146" s="913"/>
      <c r="P146" s="913"/>
      <c r="Q146" s="484"/>
    </row>
    <row r="147" spans="1:17" s="95" customFormat="1" ht="15.75" hidden="1" customHeight="1" outlineLevel="1">
      <c r="A147" s="484"/>
      <c r="B147" s="916"/>
      <c r="C147" s="925"/>
      <c r="D147" s="921"/>
      <c r="E147" s="921"/>
      <c r="F147" s="923"/>
      <c r="G147" s="87"/>
      <c r="H147" s="82"/>
      <c r="I147" s="921"/>
      <c r="J147" s="914"/>
      <c r="K147" s="914"/>
      <c r="L147" s="914"/>
      <c r="M147" s="914"/>
      <c r="N147" s="914"/>
      <c r="O147" s="914"/>
      <c r="P147" s="914"/>
      <c r="Q147" s="484"/>
    </row>
    <row r="148" spans="1:17" s="95" customFormat="1" ht="15.75" hidden="1" customHeight="1" outlineLevel="1">
      <c r="A148" s="484"/>
      <c r="B148" s="917"/>
      <c r="C148" s="926"/>
      <c r="D148" s="922"/>
      <c r="E148" s="922"/>
      <c r="F148" s="924"/>
      <c r="G148" s="92"/>
      <c r="H148" s="90"/>
      <c r="I148" s="922"/>
      <c r="J148" s="915"/>
      <c r="K148" s="915"/>
      <c r="L148" s="915"/>
      <c r="M148" s="915"/>
      <c r="N148" s="915"/>
      <c r="O148" s="915"/>
      <c r="P148" s="915"/>
      <c r="Q148" s="484"/>
    </row>
    <row r="149" spans="1:17" s="95" customFormat="1" ht="15.75" hidden="1" customHeight="1" outlineLevel="1">
      <c r="A149" s="484"/>
      <c r="B149" s="916">
        <v>46</v>
      </c>
      <c r="C149" s="925"/>
      <c r="D149" s="921"/>
      <c r="E149" s="921" t="s">
        <v>19</v>
      </c>
      <c r="F149" s="923" t="str">
        <f>VLOOKUP(E149,$S$14:$T$18,2,0)</f>
        <v>-</v>
      </c>
      <c r="G149" s="84"/>
      <c r="H149" s="82"/>
      <c r="I149" s="921"/>
      <c r="J149" s="913">
        <f t="shared" ref="J149" si="45">SUM(K149:O151)</f>
        <v>0</v>
      </c>
      <c r="K149" s="913"/>
      <c r="L149" s="913"/>
      <c r="M149" s="913"/>
      <c r="N149" s="913"/>
      <c r="O149" s="913"/>
      <c r="P149" s="913"/>
      <c r="Q149" s="484"/>
    </row>
    <row r="150" spans="1:17" s="95" customFormat="1" ht="15.75" hidden="1" customHeight="1" outlineLevel="1">
      <c r="A150" s="484"/>
      <c r="B150" s="916"/>
      <c r="C150" s="925"/>
      <c r="D150" s="921"/>
      <c r="E150" s="921"/>
      <c r="F150" s="923"/>
      <c r="G150" s="87"/>
      <c r="H150" s="82"/>
      <c r="I150" s="921"/>
      <c r="J150" s="914"/>
      <c r="K150" s="914"/>
      <c r="L150" s="914"/>
      <c r="M150" s="914"/>
      <c r="N150" s="914"/>
      <c r="O150" s="914"/>
      <c r="P150" s="914"/>
      <c r="Q150" s="484"/>
    </row>
    <row r="151" spans="1:17" s="95" customFormat="1" ht="15.75" hidden="1" customHeight="1" outlineLevel="1">
      <c r="A151" s="484"/>
      <c r="B151" s="917"/>
      <c r="C151" s="926"/>
      <c r="D151" s="922"/>
      <c r="E151" s="922"/>
      <c r="F151" s="924"/>
      <c r="G151" s="92"/>
      <c r="H151" s="90"/>
      <c r="I151" s="922"/>
      <c r="J151" s="915"/>
      <c r="K151" s="915"/>
      <c r="L151" s="915"/>
      <c r="M151" s="915"/>
      <c r="N151" s="915"/>
      <c r="O151" s="915"/>
      <c r="P151" s="915"/>
      <c r="Q151" s="484"/>
    </row>
    <row r="152" spans="1:17" s="95" customFormat="1" ht="15.75" hidden="1" customHeight="1" outlineLevel="1">
      <c r="A152" s="484"/>
      <c r="B152" s="916">
        <v>47</v>
      </c>
      <c r="C152" s="925"/>
      <c r="D152" s="921"/>
      <c r="E152" s="921" t="s">
        <v>19</v>
      </c>
      <c r="F152" s="923" t="str">
        <f>VLOOKUP(E152,$S$14:$T$18,2,0)</f>
        <v>-</v>
      </c>
      <c r="G152" s="84"/>
      <c r="H152" s="82"/>
      <c r="I152" s="921"/>
      <c r="J152" s="913">
        <f t="shared" ref="J152" si="46">SUM(K152:O154)</f>
        <v>0</v>
      </c>
      <c r="K152" s="913"/>
      <c r="L152" s="913"/>
      <c r="M152" s="913"/>
      <c r="N152" s="913"/>
      <c r="O152" s="913"/>
      <c r="P152" s="913"/>
      <c r="Q152" s="484"/>
    </row>
    <row r="153" spans="1:17" s="95" customFormat="1" ht="15.75" hidden="1" customHeight="1" outlineLevel="1">
      <c r="A153" s="484"/>
      <c r="B153" s="916"/>
      <c r="C153" s="925"/>
      <c r="D153" s="921"/>
      <c r="E153" s="921"/>
      <c r="F153" s="923"/>
      <c r="G153" s="87"/>
      <c r="H153" s="82"/>
      <c r="I153" s="921"/>
      <c r="J153" s="914"/>
      <c r="K153" s="914"/>
      <c r="L153" s="914"/>
      <c r="M153" s="914"/>
      <c r="N153" s="914"/>
      <c r="O153" s="914"/>
      <c r="P153" s="914"/>
      <c r="Q153" s="484"/>
    </row>
    <row r="154" spans="1:17" s="95" customFormat="1" ht="15.75" hidden="1" customHeight="1" outlineLevel="1">
      <c r="A154" s="484"/>
      <c r="B154" s="917"/>
      <c r="C154" s="926"/>
      <c r="D154" s="922"/>
      <c r="E154" s="922"/>
      <c r="F154" s="924"/>
      <c r="G154" s="92"/>
      <c r="H154" s="90"/>
      <c r="I154" s="922"/>
      <c r="J154" s="915"/>
      <c r="K154" s="915"/>
      <c r="L154" s="915"/>
      <c r="M154" s="915"/>
      <c r="N154" s="915"/>
      <c r="O154" s="915"/>
      <c r="P154" s="915"/>
      <c r="Q154" s="484"/>
    </row>
    <row r="155" spans="1:17" s="95" customFormat="1" ht="15.75" hidden="1" customHeight="1" outlineLevel="1">
      <c r="A155" s="484"/>
      <c r="B155" s="916">
        <v>48</v>
      </c>
      <c r="C155" s="925"/>
      <c r="D155" s="921"/>
      <c r="E155" s="921" t="s">
        <v>19</v>
      </c>
      <c r="F155" s="923" t="str">
        <f>VLOOKUP(E155,$S$14:$T$18,2,0)</f>
        <v>-</v>
      </c>
      <c r="G155" s="84"/>
      <c r="H155" s="82"/>
      <c r="I155" s="921"/>
      <c r="J155" s="913">
        <f t="shared" ref="J155" si="47">SUM(K155:O157)</f>
        <v>0</v>
      </c>
      <c r="K155" s="913"/>
      <c r="L155" s="913"/>
      <c r="M155" s="913"/>
      <c r="N155" s="913"/>
      <c r="O155" s="913"/>
      <c r="P155" s="913"/>
      <c r="Q155" s="484"/>
    </row>
    <row r="156" spans="1:17" s="95" customFormat="1" ht="15.75" hidden="1" customHeight="1" outlineLevel="1">
      <c r="A156" s="484"/>
      <c r="B156" s="916"/>
      <c r="C156" s="925"/>
      <c r="D156" s="921"/>
      <c r="E156" s="921"/>
      <c r="F156" s="923"/>
      <c r="G156" s="87"/>
      <c r="H156" s="82"/>
      <c r="I156" s="921"/>
      <c r="J156" s="914"/>
      <c r="K156" s="914"/>
      <c r="L156" s="914"/>
      <c r="M156" s="914"/>
      <c r="N156" s="914"/>
      <c r="O156" s="914"/>
      <c r="P156" s="914"/>
      <c r="Q156" s="484"/>
    </row>
    <row r="157" spans="1:17" s="95" customFormat="1" ht="15.75" hidden="1" customHeight="1" outlineLevel="1">
      <c r="A157" s="484"/>
      <c r="B157" s="917"/>
      <c r="C157" s="926"/>
      <c r="D157" s="922"/>
      <c r="E157" s="922"/>
      <c r="F157" s="924"/>
      <c r="G157" s="92"/>
      <c r="H157" s="90"/>
      <c r="I157" s="922"/>
      <c r="J157" s="915"/>
      <c r="K157" s="915"/>
      <c r="L157" s="915"/>
      <c r="M157" s="915"/>
      <c r="N157" s="915"/>
      <c r="O157" s="915"/>
      <c r="P157" s="915"/>
      <c r="Q157" s="484"/>
    </row>
    <row r="158" spans="1:17" s="95" customFormat="1" ht="15.75" hidden="1" customHeight="1" outlineLevel="1">
      <c r="A158" s="484"/>
      <c r="B158" s="916">
        <v>49</v>
      </c>
      <c r="C158" s="925"/>
      <c r="D158" s="921"/>
      <c r="E158" s="921" t="s">
        <v>19</v>
      </c>
      <c r="F158" s="923" t="str">
        <f>VLOOKUP(E158,$S$14:$T$18,2,0)</f>
        <v>-</v>
      </c>
      <c r="G158" s="84"/>
      <c r="H158" s="82"/>
      <c r="I158" s="921"/>
      <c r="J158" s="913">
        <f t="shared" ref="J158" si="48">SUM(K158:O160)</f>
        <v>0</v>
      </c>
      <c r="K158" s="913"/>
      <c r="L158" s="913"/>
      <c r="M158" s="913"/>
      <c r="N158" s="913"/>
      <c r="O158" s="913"/>
      <c r="P158" s="913"/>
      <c r="Q158" s="484"/>
    </row>
    <row r="159" spans="1:17" s="95" customFormat="1" ht="15.75" hidden="1" customHeight="1" outlineLevel="1">
      <c r="A159" s="484"/>
      <c r="B159" s="916"/>
      <c r="C159" s="925"/>
      <c r="D159" s="921"/>
      <c r="E159" s="921"/>
      <c r="F159" s="923"/>
      <c r="G159" s="87"/>
      <c r="H159" s="82"/>
      <c r="I159" s="921"/>
      <c r="J159" s="914"/>
      <c r="K159" s="914"/>
      <c r="L159" s="914"/>
      <c r="M159" s="914"/>
      <c r="N159" s="914"/>
      <c r="O159" s="914"/>
      <c r="P159" s="914"/>
      <c r="Q159" s="484"/>
    </row>
    <row r="160" spans="1:17" s="95" customFormat="1" ht="15.75" hidden="1" customHeight="1" outlineLevel="1">
      <c r="A160" s="484"/>
      <c r="B160" s="917"/>
      <c r="C160" s="926"/>
      <c r="D160" s="922"/>
      <c r="E160" s="922"/>
      <c r="F160" s="924"/>
      <c r="G160" s="92"/>
      <c r="H160" s="90"/>
      <c r="I160" s="922"/>
      <c r="J160" s="915"/>
      <c r="K160" s="915"/>
      <c r="L160" s="915"/>
      <c r="M160" s="915"/>
      <c r="N160" s="915"/>
      <c r="O160" s="915"/>
      <c r="P160" s="915"/>
      <c r="Q160" s="484"/>
    </row>
    <row r="161" spans="1:17" s="95" customFormat="1" ht="15.75" hidden="1" customHeight="1" outlineLevel="1">
      <c r="A161" s="484"/>
      <c r="B161" s="916">
        <v>50</v>
      </c>
      <c r="C161" s="925"/>
      <c r="D161" s="921"/>
      <c r="E161" s="921" t="s">
        <v>19</v>
      </c>
      <c r="F161" s="923" t="str">
        <f>VLOOKUP(E161,$S$14:$T$18,2,0)</f>
        <v>-</v>
      </c>
      <c r="G161" s="84"/>
      <c r="H161" s="82"/>
      <c r="I161" s="921"/>
      <c r="J161" s="913">
        <f t="shared" ref="J161" si="49">SUM(K161:O163)</f>
        <v>0</v>
      </c>
      <c r="K161" s="913"/>
      <c r="L161" s="913"/>
      <c r="M161" s="913"/>
      <c r="N161" s="913"/>
      <c r="O161" s="913"/>
      <c r="P161" s="913"/>
      <c r="Q161" s="484"/>
    </row>
    <row r="162" spans="1:17" s="95" customFormat="1" ht="15.75" hidden="1" customHeight="1" outlineLevel="1">
      <c r="A162" s="484"/>
      <c r="B162" s="916"/>
      <c r="C162" s="925"/>
      <c r="D162" s="921"/>
      <c r="E162" s="921"/>
      <c r="F162" s="923"/>
      <c r="G162" s="87"/>
      <c r="H162" s="82"/>
      <c r="I162" s="921"/>
      <c r="J162" s="914"/>
      <c r="K162" s="914"/>
      <c r="L162" s="914"/>
      <c r="M162" s="914"/>
      <c r="N162" s="914"/>
      <c r="O162" s="914"/>
      <c r="P162" s="914"/>
      <c r="Q162" s="484"/>
    </row>
    <row r="163" spans="1:17" s="95" customFormat="1" ht="15.75" hidden="1" customHeight="1" outlineLevel="1">
      <c r="A163" s="484"/>
      <c r="B163" s="917"/>
      <c r="C163" s="926"/>
      <c r="D163" s="922"/>
      <c r="E163" s="922"/>
      <c r="F163" s="924"/>
      <c r="G163" s="92"/>
      <c r="H163" s="90"/>
      <c r="I163" s="922"/>
      <c r="J163" s="915"/>
      <c r="K163" s="915"/>
      <c r="L163" s="915"/>
      <c r="M163" s="915"/>
      <c r="N163" s="915"/>
      <c r="O163" s="915"/>
      <c r="P163" s="915"/>
      <c r="Q163" s="484"/>
    </row>
    <row r="164" spans="1:17" s="95" customFormat="1" ht="15.75" hidden="1" customHeight="1" outlineLevel="1">
      <c r="A164" s="484"/>
      <c r="B164" s="916">
        <v>51</v>
      </c>
      <c r="C164" s="925"/>
      <c r="D164" s="921"/>
      <c r="E164" s="921" t="s">
        <v>19</v>
      </c>
      <c r="F164" s="923" t="str">
        <f>VLOOKUP(E164,$S$14:$T$18,2,0)</f>
        <v>-</v>
      </c>
      <c r="G164" s="84"/>
      <c r="H164" s="82"/>
      <c r="I164" s="921"/>
      <c r="J164" s="913">
        <f t="shared" ref="J164" si="50">SUM(K164:O166)</f>
        <v>0</v>
      </c>
      <c r="K164" s="913"/>
      <c r="L164" s="913"/>
      <c r="M164" s="913"/>
      <c r="N164" s="913"/>
      <c r="O164" s="913"/>
      <c r="P164" s="913"/>
      <c r="Q164" s="484"/>
    </row>
    <row r="165" spans="1:17" s="95" customFormat="1" ht="15.75" hidden="1" customHeight="1" outlineLevel="1">
      <c r="A165" s="484"/>
      <c r="B165" s="916"/>
      <c r="C165" s="925"/>
      <c r="D165" s="921"/>
      <c r="E165" s="921"/>
      <c r="F165" s="923"/>
      <c r="G165" s="87"/>
      <c r="H165" s="82"/>
      <c r="I165" s="921"/>
      <c r="J165" s="914"/>
      <c r="K165" s="914"/>
      <c r="L165" s="914"/>
      <c r="M165" s="914"/>
      <c r="N165" s="914"/>
      <c r="O165" s="914"/>
      <c r="P165" s="914"/>
      <c r="Q165" s="484"/>
    </row>
    <row r="166" spans="1:17" s="95" customFormat="1" ht="15.75" hidden="1" customHeight="1" outlineLevel="1">
      <c r="A166" s="484"/>
      <c r="B166" s="917"/>
      <c r="C166" s="926"/>
      <c r="D166" s="922"/>
      <c r="E166" s="922"/>
      <c r="F166" s="924"/>
      <c r="G166" s="92"/>
      <c r="H166" s="90"/>
      <c r="I166" s="922"/>
      <c r="J166" s="915"/>
      <c r="K166" s="915"/>
      <c r="L166" s="915"/>
      <c r="M166" s="915"/>
      <c r="N166" s="915"/>
      <c r="O166" s="915"/>
      <c r="P166" s="915"/>
      <c r="Q166" s="484"/>
    </row>
    <row r="167" spans="1:17" s="95" customFormat="1" ht="15.75" hidden="1" customHeight="1" outlineLevel="1">
      <c r="A167" s="484"/>
      <c r="B167" s="916">
        <v>52</v>
      </c>
      <c r="C167" s="925"/>
      <c r="D167" s="921"/>
      <c r="E167" s="921" t="s">
        <v>19</v>
      </c>
      <c r="F167" s="923" t="str">
        <f>VLOOKUP(E167,$S$14:$T$18,2,0)</f>
        <v>-</v>
      </c>
      <c r="G167" s="84"/>
      <c r="H167" s="82"/>
      <c r="I167" s="921"/>
      <c r="J167" s="913">
        <f t="shared" ref="J167" si="51">SUM(K167:O169)</f>
        <v>0</v>
      </c>
      <c r="K167" s="913"/>
      <c r="L167" s="913"/>
      <c r="M167" s="913"/>
      <c r="N167" s="913"/>
      <c r="O167" s="913"/>
      <c r="P167" s="913"/>
      <c r="Q167" s="484"/>
    </row>
    <row r="168" spans="1:17" s="95" customFormat="1" ht="15.75" hidden="1" customHeight="1" outlineLevel="1">
      <c r="A168" s="484"/>
      <c r="B168" s="916"/>
      <c r="C168" s="925"/>
      <c r="D168" s="921"/>
      <c r="E168" s="921"/>
      <c r="F168" s="923"/>
      <c r="G168" s="87"/>
      <c r="H168" s="82"/>
      <c r="I168" s="921"/>
      <c r="J168" s="914"/>
      <c r="K168" s="914"/>
      <c r="L168" s="914"/>
      <c r="M168" s="914"/>
      <c r="N168" s="914"/>
      <c r="O168" s="914"/>
      <c r="P168" s="914"/>
      <c r="Q168" s="484"/>
    </row>
    <row r="169" spans="1:17" s="95" customFormat="1" ht="15.75" hidden="1" customHeight="1" outlineLevel="1">
      <c r="A169" s="484"/>
      <c r="B169" s="917"/>
      <c r="C169" s="926"/>
      <c r="D169" s="922"/>
      <c r="E169" s="922"/>
      <c r="F169" s="924"/>
      <c r="G169" s="92"/>
      <c r="H169" s="90"/>
      <c r="I169" s="922"/>
      <c r="J169" s="915"/>
      <c r="K169" s="915"/>
      <c r="L169" s="915"/>
      <c r="M169" s="915"/>
      <c r="N169" s="915"/>
      <c r="O169" s="915"/>
      <c r="P169" s="915"/>
      <c r="Q169" s="484"/>
    </row>
    <row r="170" spans="1:17" s="95" customFormat="1" ht="15.75" hidden="1" customHeight="1" outlineLevel="1">
      <c r="A170" s="484"/>
      <c r="B170" s="916">
        <v>53</v>
      </c>
      <c r="C170" s="925"/>
      <c r="D170" s="921"/>
      <c r="E170" s="921" t="s">
        <v>19</v>
      </c>
      <c r="F170" s="923" t="str">
        <f>VLOOKUP(E170,$S$14:$T$18,2,0)</f>
        <v>-</v>
      </c>
      <c r="G170" s="84"/>
      <c r="H170" s="82"/>
      <c r="I170" s="921"/>
      <c r="J170" s="913">
        <f t="shared" ref="J170" si="52">SUM(K170:O172)</f>
        <v>0</v>
      </c>
      <c r="K170" s="913"/>
      <c r="L170" s="913"/>
      <c r="M170" s="913"/>
      <c r="N170" s="913"/>
      <c r="O170" s="913"/>
      <c r="P170" s="913"/>
      <c r="Q170" s="484"/>
    </row>
    <row r="171" spans="1:17" s="95" customFormat="1" ht="15.75" hidden="1" customHeight="1" outlineLevel="1">
      <c r="A171" s="484"/>
      <c r="B171" s="916"/>
      <c r="C171" s="925"/>
      <c r="D171" s="921"/>
      <c r="E171" s="921"/>
      <c r="F171" s="923"/>
      <c r="G171" s="87"/>
      <c r="H171" s="82"/>
      <c r="I171" s="921"/>
      <c r="J171" s="914"/>
      <c r="K171" s="914"/>
      <c r="L171" s="914"/>
      <c r="M171" s="914"/>
      <c r="N171" s="914"/>
      <c r="O171" s="914"/>
      <c r="P171" s="914"/>
      <c r="Q171" s="484"/>
    </row>
    <row r="172" spans="1:17" s="95" customFormat="1" ht="15.75" hidden="1" customHeight="1" outlineLevel="1">
      <c r="A172" s="484"/>
      <c r="B172" s="917"/>
      <c r="C172" s="926"/>
      <c r="D172" s="922"/>
      <c r="E172" s="922"/>
      <c r="F172" s="924"/>
      <c r="G172" s="92"/>
      <c r="H172" s="90"/>
      <c r="I172" s="922"/>
      <c r="J172" s="915"/>
      <c r="K172" s="915"/>
      <c r="L172" s="915"/>
      <c r="M172" s="915"/>
      <c r="N172" s="915"/>
      <c r="O172" s="915"/>
      <c r="P172" s="915"/>
      <c r="Q172" s="484"/>
    </row>
    <row r="173" spans="1:17" s="95" customFormat="1" ht="15.75" hidden="1" customHeight="1" outlineLevel="1">
      <c r="A173" s="484"/>
      <c r="B173" s="916">
        <v>54</v>
      </c>
      <c r="C173" s="925"/>
      <c r="D173" s="921"/>
      <c r="E173" s="921" t="s">
        <v>19</v>
      </c>
      <c r="F173" s="923" t="str">
        <f>VLOOKUP(E173,$S$14:$T$18,2,0)</f>
        <v>-</v>
      </c>
      <c r="G173" s="84"/>
      <c r="H173" s="82"/>
      <c r="I173" s="921"/>
      <c r="J173" s="913">
        <f t="shared" ref="J173" si="53">SUM(K173:O175)</f>
        <v>0</v>
      </c>
      <c r="K173" s="913"/>
      <c r="L173" s="913"/>
      <c r="M173" s="913"/>
      <c r="N173" s="913"/>
      <c r="O173" s="913"/>
      <c r="P173" s="913"/>
      <c r="Q173" s="484"/>
    </row>
    <row r="174" spans="1:17" s="95" customFormat="1" ht="15.75" hidden="1" customHeight="1" outlineLevel="1">
      <c r="A174" s="484"/>
      <c r="B174" s="916"/>
      <c r="C174" s="925"/>
      <c r="D174" s="921"/>
      <c r="E174" s="921"/>
      <c r="F174" s="923"/>
      <c r="G174" s="87"/>
      <c r="H174" s="82"/>
      <c r="I174" s="921"/>
      <c r="J174" s="914"/>
      <c r="K174" s="914"/>
      <c r="L174" s="914"/>
      <c r="M174" s="914"/>
      <c r="N174" s="914"/>
      <c r="O174" s="914"/>
      <c r="P174" s="914"/>
      <c r="Q174" s="484"/>
    </row>
    <row r="175" spans="1:17" s="95" customFormat="1" ht="15.75" hidden="1" customHeight="1" outlineLevel="1">
      <c r="A175" s="484"/>
      <c r="B175" s="917"/>
      <c r="C175" s="926"/>
      <c r="D175" s="922"/>
      <c r="E175" s="922"/>
      <c r="F175" s="924"/>
      <c r="G175" s="92"/>
      <c r="H175" s="90"/>
      <c r="I175" s="922"/>
      <c r="J175" s="915"/>
      <c r="K175" s="915"/>
      <c r="L175" s="915"/>
      <c r="M175" s="915"/>
      <c r="N175" s="915"/>
      <c r="O175" s="915"/>
      <c r="P175" s="915"/>
      <c r="Q175" s="484"/>
    </row>
    <row r="176" spans="1:17" s="95" customFormat="1" ht="15.75" hidden="1" customHeight="1" outlineLevel="1">
      <c r="A176" s="484"/>
      <c r="B176" s="916">
        <v>55</v>
      </c>
      <c r="C176" s="925"/>
      <c r="D176" s="921"/>
      <c r="E176" s="921" t="s">
        <v>19</v>
      </c>
      <c r="F176" s="923" t="str">
        <f>VLOOKUP(E176,$S$14:$T$18,2,0)</f>
        <v>-</v>
      </c>
      <c r="G176" s="84"/>
      <c r="H176" s="82"/>
      <c r="I176" s="921"/>
      <c r="J176" s="913">
        <f t="shared" ref="J176" si="54">SUM(K176:O178)</f>
        <v>0</v>
      </c>
      <c r="K176" s="913"/>
      <c r="L176" s="913"/>
      <c r="M176" s="913"/>
      <c r="N176" s="913"/>
      <c r="O176" s="913"/>
      <c r="P176" s="913"/>
      <c r="Q176" s="484"/>
    </row>
    <row r="177" spans="1:17" s="95" customFormat="1" ht="15.75" hidden="1" customHeight="1" outlineLevel="1">
      <c r="A177" s="484"/>
      <c r="B177" s="916"/>
      <c r="C177" s="925"/>
      <c r="D177" s="921"/>
      <c r="E177" s="921"/>
      <c r="F177" s="923"/>
      <c r="G177" s="87"/>
      <c r="H177" s="82"/>
      <c r="I177" s="921"/>
      <c r="J177" s="914"/>
      <c r="K177" s="914"/>
      <c r="L177" s="914"/>
      <c r="M177" s="914"/>
      <c r="N177" s="914"/>
      <c r="O177" s="914"/>
      <c r="P177" s="914"/>
      <c r="Q177" s="484"/>
    </row>
    <row r="178" spans="1:17" s="95" customFormat="1" ht="15.75" hidden="1" customHeight="1" outlineLevel="1">
      <c r="A178" s="484"/>
      <c r="B178" s="917"/>
      <c r="C178" s="926"/>
      <c r="D178" s="922"/>
      <c r="E178" s="922"/>
      <c r="F178" s="924"/>
      <c r="G178" s="92"/>
      <c r="H178" s="90"/>
      <c r="I178" s="922"/>
      <c r="J178" s="915"/>
      <c r="K178" s="915"/>
      <c r="L178" s="915"/>
      <c r="M178" s="915"/>
      <c r="N178" s="915"/>
      <c r="O178" s="915"/>
      <c r="P178" s="915"/>
      <c r="Q178" s="484"/>
    </row>
    <row r="179" spans="1:17" s="95" customFormat="1" ht="15.75" hidden="1" customHeight="1" outlineLevel="1">
      <c r="A179" s="484"/>
      <c r="B179" s="916">
        <v>56</v>
      </c>
      <c r="C179" s="925"/>
      <c r="D179" s="921"/>
      <c r="E179" s="921" t="s">
        <v>19</v>
      </c>
      <c r="F179" s="923" t="str">
        <f>VLOOKUP(E179,$S$14:$T$18,2,0)</f>
        <v>-</v>
      </c>
      <c r="G179" s="84"/>
      <c r="H179" s="82"/>
      <c r="I179" s="921"/>
      <c r="J179" s="913">
        <f t="shared" ref="J179" si="55">SUM(K179:O181)</f>
        <v>0</v>
      </c>
      <c r="K179" s="913"/>
      <c r="L179" s="913"/>
      <c r="M179" s="913"/>
      <c r="N179" s="913"/>
      <c r="O179" s="913"/>
      <c r="P179" s="913"/>
      <c r="Q179" s="484"/>
    </row>
    <row r="180" spans="1:17" s="95" customFormat="1" ht="15.75" hidden="1" customHeight="1" outlineLevel="1">
      <c r="A180" s="484"/>
      <c r="B180" s="916"/>
      <c r="C180" s="925"/>
      <c r="D180" s="921"/>
      <c r="E180" s="921"/>
      <c r="F180" s="923"/>
      <c r="G180" s="87"/>
      <c r="H180" s="82"/>
      <c r="I180" s="921"/>
      <c r="J180" s="914"/>
      <c r="K180" s="914"/>
      <c r="L180" s="914"/>
      <c r="M180" s="914"/>
      <c r="N180" s="914"/>
      <c r="O180" s="914"/>
      <c r="P180" s="914"/>
      <c r="Q180" s="484"/>
    </row>
    <row r="181" spans="1:17" s="95" customFormat="1" ht="15.75" hidden="1" customHeight="1" outlineLevel="1">
      <c r="A181" s="484"/>
      <c r="B181" s="917"/>
      <c r="C181" s="926"/>
      <c r="D181" s="922"/>
      <c r="E181" s="922"/>
      <c r="F181" s="924"/>
      <c r="G181" s="92"/>
      <c r="H181" s="90"/>
      <c r="I181" s="922"/>
      <c r="J181" s="915"/>
      <c r="K181" s="915"/>
      <c r="L181" s="915"/>
      <c r="M181" s="915"/>
      <c r="N181" s="915"/>
      <c r="O181" s="915"/>
      <c r="P181" s="915"/>
      <c r="Q181" s="484"/>
    </row>
    <row r="182" spans="1:17" s="95" customFormat="1" ht="15.75" hidden="1" customHeight="1" outlineLevel="1">
      <c r="A182" s="484"/>
      <c r="B182" s="916">
        <v>57</v>
      </c>
      <c r="C182" s="925"/>
      <c r="D182" s="921"/>
      <c r="E182" s="921" t="s">
        <v>19</v>
      </c>
      <c r="F182" s="923" t="str">
        <f>VLOOKUP(E182,$S$14:$T$18,2,0)</f>
        <v>-</v>
      </c>
      <c r="G182" s="84"/>
      <c r="H182" s="82"/>
      <c r="I182" s="921"/>
      <c r="J182" s="913">
        <f t="shared" ref="J182" si="56">SUM(K182:O184)</f>
        <v>0</v>
      </c>
      <c r="K182" s="913"/>
      <c r="L182" s="913"/>
      <c r="M182" s="913"/>
      <c r="N182" s="913"/>
      <c r="O182" s="913"/>
      <c r="P182" s="913"/>
      <c r="Q182" s="484"/>
    </row>
    <row r="183" spans="1:17" s="95" customFormat="1" ht="15.75" hidden="1" customHeight="1" outlineLevel="1">
      <c r="A183" s="484"/>
      <c r="B183" s="916"/>
      <c r="C183" s="925"/>
      <c r="D183" s="921"/>
      <c r="E183" s="921"/>
      <c r="F183" s="923"/>
      <c r="G183" s="87"/>
      <c r="H183" s="82"/>
      <c r="I183" s="921"/>
      <c r="J183" s="914"/>
      <c r="K183" s="914"/>
      <c r="L183" s="914"/>
      <c r="M183" s="914"/>
      <c r="N183" s="914"/>
      <c r="O183" s="914"/>
      <c r="P183" s="914"/>
      <c r="Q183" s="484"/>
    </row>
    <row r="184" spans="1:17" s="95" customFormat="1" ht="15.75" hidden="1" customHeight="1" outlineLevel="1">
      <c r="A184" s="484"/>
      <c r="B184" s="917"/>
      <c r="C184" s="926"/>
      <c r="D184" s="922"/>
      <c r="E184" s="922"/>
      <c r="F184" s="924"/>
      <c r="G184" s="92"/>
      <c r="H184" s="90"/>
      <c r="I184" s="922"/>
      <c r="J184" s="915"/>
      <c r="K184" s="915"/>
      <c r="L184" s="915"/>
      <c r="M184" s="915"/>
      <c r="N184" s="915"/>
      <c r="O184" s="915"/>
      <c r="P184" s="915"/>
      <c r="Q184" s="484"/>
    </row>
    <row r="185" spans="1:17" s="95" customFormat="1" ht="15.75" hidden="1" customHeight="1" outlineLevel="1">
      <c r="A185" s="484"/>
      <c r="B185" s="916">
        <v>58</v>
      </c>
      <c r="C185" s="925"/>
      <c r="D185" s="921"/>
      <c r="E185" s="921" t="s">
        <v>19</v>
      </c>
      <c r="F185" s="923" t="str">
        <f>VLOOKUP(E185,$S$14:$T$18,2,0)</f>
        <v>-</v>
      </c>
      <c r="G185" s="84"/>
      <c r="H185" s="82"/>
      <c r="I185" s="921"/>
      <c r="J185" s="913">
        <f t="shared" ref="J185" si="57">SUM(K185:O187)</f>
        <v>0</v>
      </c>
      <c r="K185" s="913"/>
      <c r="L185" s="913"/>
      <c r="M185" s="913"/>
      <c r="N185" s="913"/>
      <c r="O185" s="913"/>
      <c r="P185" s="913"/>
      <c r="Q185" s="484"/>
    </row>
    <row r="186" spans="1:17" s="95" customFormat="1" ht="15.75" hidden="1" customHeight="1" outlineLevel="1">
      <c r="A186" s="484"/>
      <c r="B186" s="916"/>
      <c r="C186" s="925"/>
      <c r="D186" s="921"/>
      <c r="E186" s="921"/>
      <c r="F186" s="923"/>
      <c r="G186" s="87"/>
      <c r="H186" s="82"/>
      <c r="I186" s="921"/>
      <c r="J186" s="914"/>
      <c r="K186" s="914"/>
      <c r="L186" s="914"/>
      <c r="M186" s="914"/>
      <c r="N186" s="914"/>
      <c r="O186" s="914"/>
      <c r="P186" s="914"/>
      <c r="Q186" s="484"/>
    </row>
    <row r="187" spans="1:17" s="95" customFormat="1" ht="15.75" hidden="1" customHeight="1" outlineLevel="1">
      <c r="A187" s="484"/>
      <c r="B187" s="917"/>
      <c r="C187" s="926"/>
      <c r="D187" s="922"/>
      <c r="E187" s="922"/>
      <c r="F187" s="924"/>
      <c r="G187" s="92"/>
      <c r="H187" s="90"/>
      <c r="I187" s="922"/>
      <c r="J187" s="915"/>
      <c r="K187" s="915"/>
      <c r="L187" s="915"/>
      <c r="M187" s="915"/>
      <c r="N187" s="915"/>
      <c r="O187" s="915"/>
      <c r="P187" s="915"/>
      <c r="Q187" s="484"/>
    </row>
    <row r="188" spans="1:17" s="95" customFormat="1" ht="15.75" hidden="1" customHeight="1" outlineLevel="1">
      <c r="A188" s="484"/>
      <c r="B188" s="916">
        <v>59</v>
      </c>
      <c r="C188" s="925"/>
      <c r="D188" s="921"/>
      <c r="E188" s="921" t="s">
        <v>19</v>
      </c>
      <c r="F188" s="923" t="str">
        <f>VLOOKUP(E188,$S$14:$T$18,2,0)</f>
        <v>-</v>
      </c>
      <c r="G188" s="84"/>
      <c r="H188" s="82"/>
      <c r="I188" s="921"/>
      <c r="J188" s="913">
        <f t="shared" ref="J188" si="58">SUM(K188:O190)</f>
        <v>0</v>
      </c>
      <c r="K188" s="913"/>
      <c r="L188" s="913"/>
      <c r="M188" s="913"/>
      <c r="N188" s="913"/>
      <c r="O188" s="913"/>
      <c r="P188" s="913"/>
      <c r="Q188" s="484"/>
    </row>
    <row r="189" spans="1:17" s="95" customFormat="1" ht="15.75" hidden="1" customHeight="1" outlineLevel="1">
      <c r="A189" s="484"/>
      <c r="B189" s="916"/>
      <c r="C189" s="925"/>
      <c r="D189" s="921"/>
      <c r="E189" s="921"/>
      <c r="F189" s="923"/>
      <c r="G189" s="87"/>
      <c r="H189" s="82"/>
      <c r="I189" s="921"/>
      <c r="J189" s="914"/>
      <c r="K189" s="914"/>
      <c r="L189" s="914"/>
      <c r="M189" s="914"/>
      <c r="N189" s="914"/>
      <c r="O189" s="914"/>
      <c r="P189" s="914"/>
      <c r="Q189" s="484"/>
    </row>
    <row r="190" spans="1:17" s="95" customFormat="1" ht="15.75" hidden="1" customHeight="1" outlineLevel="1">
      <c r="A190" s="484"/>
      <c r="B190" s="917"/>
      <c r="C190" s="926"/>
      <c r="D190" s="922"/>
      <c r="E190" s="922"/>
      <c r="F190" s="924"/>
      <c r="G190" s="92"/>
      <c r="H190" s="90"/>
      <c r="I190" s="922"/>
      <c r="J190" s="915"/>
      <c r="K190" s="915"/>
      <c r="L190" s="915"/>
      <c r="M190" s="915"/>
      <c r="N190" s="915"/>
      <c r="O190" s="915"/>
      <c r="P190" s="915"/>
      <c r="Q190" s="484"/>
    </row>
    <row r="191" spans="1:17" s="95" customFormat="1" ht="15.75" hidden="1" customHeight="1" outlineLevel="1">
      <c r="A191" s="484"/>
      <c r="B191" s="916">
        <v>60</v>
      </c>
      <c r="C191" s="925"/>
      <c r="D191" s="921"/>
      <c r="E191" s="921" t="s">
        <v>19</v>
      </c>
      <c r="F191" s="923" t="str">
        <f>VLOOKUP(E191,$S$14:$T$18,2,0)</f>
        <v>-</v>
      </c>
      <c r="G191" s="84"/>
      <c r="H191" s="82"/>
      <c r="I191" s="921"/>
      <c r="J191" s="913">
        <f t="shared" ref="J191" si="59">SUM(K191:O193)</f>
        <v>0</v>
      </c>
      <c r="K191" s="913"/>
      <c r="L191" s="913"/>
      <c r="M191" s="913"/>
      <c r="N191" s="913"/>
      <c r="O191" s="913"/>
      <c r="P191" s="913"/>
      <c r="Q191" s="484"/>
    </row>
    <row r="192" spans="1:17" s="95" customFormat="1" ht="15.75" hidden="1" customHeight="1" outlineLevel="1">
      <c r="A192" s="484"/>
      <c r="B192" s="916"/>
      <c r="C192" s="925"/>
      <c r="D192" s="921"/>
      <c r="E192" s="921"/>
      <c r="F192" s="923"/>
      <c r="G192" s="87"/>
      <c r="H192" s="82"/>
      <c r="I192" s="921"/>
      <c r="J192" s="914"/>
      <c r="K192" s="914"/>
      <c r="L192" s="914"/>
      <c r="M192" s="914"/>
      <c r="N192" s="914"/>
      <c r="O192" s="914"/>
      <c r="P192" s="914"/>
      <c r="Q192" s="484"/>
    </row>
    <row r="193" spans="1:17" s="95" customFormat="1" ht="15.75" hidden="1" customHeight="1" outlineLevel="1">
      <c r="A193" s="484"/>
      <c r="B193" s="917"/>
      <c r="C193" s="926"/>
      <c r="D193" s="922"/>
      <c r="E193" s="922"/>
      <c r="F193" s="924"/>
      <c r="G193" s="92"/>
      <c r="H193" s="90"/>
      <c r="I193" s="922"/>
      <c r="J193" s="915"/>
      <c r="K193" s="915"/>
      <c r="L193" s="915"/>
      <c r="M193" s="915"/>
      <c r="N193" s="915"/>
      <c r="O193" s="915"/>
      <c r="P193" s="915"/>
      <c r="Q193" s="484"/>
    </row>
    <row r="194" spans="1:17" s="95" customFormat="1" ht="15.75" hidden="1" customHeight="1" outlineLevel="1">
      <c r="A194" s="484"/>
      <c r="B194" s="916">
        <v>61</v>
      </c>
      <c r="C194" s="925"/>
      <c r="D194" s="921"/>
      <c r="E194" s="921" t="s">
        <v>19</v>
      </c>
      <c r="F194" s="923" t="str">
        <f>VLOOKUP(E194,$S$14:$T$18,2,0)</f>
        <v>-</v>
      </c>
      <c r="G194" s="84"/>
      <c r="H194" s="82"/>
      <c r="I194" s="921"/>
      <c r="J194" s="913">
        <f t="shared" ref="J194" si="60">SUM(K194:O196)</f>
        <v>0</v>
      </c>
      <c r="K194" s="913"/>
      <c r="L194" s="913"/>
      <c r="M194" s="913"/>
      <c r="N194" s="913"/>
      <c r="O194" s="913"/>
      <c r="P194" s="913"/>
      <c r="Q194" s="484"/>
    </row>
    <row r="195" spans="1:17" s="95" customFormat="1" ht="15.75" hidden="1" customHeight="1" outlineLevel="1">
      <c r="A195" s="484"/>
      <c r="B195" s="916"/>
      <c r="C195" s="925"/>
      <c r="D195" s="921"/>
      <c r="E195" s="921"/>
      <c r="F195" s="923"/>
      <c r="G195" s="87"/>
      <c r="H195" s="82"/>
      <c r="I195" s="921"/>
      <c r="J195" s="914"/>
      <c r="K195" s="914"/>
      <c r="L195" s="914"/>
      <c r="M195" s="914"/>
      <c r="N195" s="914"/>
      <c r="O195" s="914"/>
      <c r="P195" s="914"/>
      <c r="Q195" s="484"/>
    </row>
    <row r="196" spans="1:17" s="95" customFormat="1" ht="15.75" hidden="1" customHeight="1" outlineLevel="1">
      <c r="A196" s="484"/>
      <c r="B196" s="917"/>
      <c r="C196" s="926"/>
      <c r="D196" s="922"/>
      <c r="E196" s="922"/>
      <c r="F196" s="924"/>
      <c r="G196" s="92"/>
      <c r="H196" s="90"/>
      <c r="I196" s="922"/>
      <c r="J196" s="915"/>
      <c r="K196" s="915"/>
      <c r="L196" s="915"/>
      <c r="M196" s="915"/>
      <c r="N196" s="915"/>
      <c r="O196" s="915"/>
      <c r="P196" s="915"/>
      <c r="Q196" s="484"/>
    </row>
    <row r="197" spans="1:17" s="95" customFormat="1" ht="15.75" hidden="1" customHeight="1" outlineLevel="1">
      <c r="A197" s="484"/>
      <c r="B197" s="916">
        <v>62</v>
      </c>
      <c r="C197" s="925"/>
      <c r="D197" s="921"/>
      <c r="E197" s="921" t="s">
        <v>19</v>
      </c>
      <c r="F197" s="923" t="str">
        <f>VLOOKUP(E197,$S$14:$T$18,2,0)</f>
        <v>-</v>
      </c>
      <c r="G197" s="84"/>
      <c r="H197" s="82"/>
      <c r="I197" s="921"/>
      <c r="J197" s="913">
        <f t="shared" ref="J197" si="61">SUM(K197:O199)</f>
        <v>0</v>
      </c>
      <c r="K197" s="913"/>
      <c r="L197" s="913"/>
      <c r="M197" s="913"/>
      <c r="N197" s="913"/>
      <c r="O197" s="913"/>
      <c r="P197" s="913"/>
      <c r="Q197" s="484"/>
    </row>
    <row r="198" spans="1:17" s="95" customFormat="1" ht="15.75" hidden="1" customHeight="1" outlineLevel="1">
      <c r="A198" s="484"/>
      <c r="B198" s="916"/>
      <c r="C198" s="925"/>
      <c r="D198" s="921"/>
      <c r="E198" s="921"/>
      <c r="F198" s="923"/>
      <c r="G198" s="87"/>
      <c r="H198" s="82"/>
      <c r="I198" s="921"/>
      <c r="J198" s="914"/>
      <c r="K198" s="914"/>
      <c r="L198" s="914"/>
      <c r="M198" s="914"/>
      <c r="N198" s="914"/>
      <c r="O198" s="914"/>
      <c r="P198" s="914"/>
      <c r="Q198" s="484"/>
    </row>
    <row r="199" spans="1:17" s="95" customFormat="1" ht="15.75" hidden="1" customHeight="1" outlineLevel="1">
      <c r="A199" s="484"/>
      <c r="B199" s="917"/>
      <c r="C199" s="926"/>
      <c r="D199" s="922"/>
      <c r="E199" s="922"/>
      <c r="F199" s="924"/>
      <c r="G199" s="92"/>
      <c r="H199" s="90"/>
      <c r="I199" s="922"/>
      <c r="J199" s="915"/>
      <c r="K199" s="915"/>
      <c r="L199" s="915"/>
      <c r="M199" s="915"/>
      <c r="N199" s="915"/>
      <c r="O199" s="915"/>
      <c r="P199" s="915"/>
      <c r="Q199" s="484"/>
    </row>
    <row r="200" spans="1:17" s="95" customFormat="1" ht="15.75" hidden="1" customHeight="1" outlineLevel="1">
      <c r="A200" s="484"/>
      <c r="B200" s="916">
        <v>63</v>
      </c>
      <c r="C200" s="925"/>
      <c r="D200" s="921"/>
      <c r="E200" s="921" t="s">
        <v>19</v>
      </c>
      <c r="F200" s="923" t="str">
        <f>VLOOKUP(E200,$S$14:$T$18,2,0)</f>
        <v>-</v>
      </c>
      <c r="G200" s="84"/>
      <c r="H200" s="82"/>
      <c r="I200" s="921"/>
      <c r="J200" s="913">
        <f t="shared" ref="J200" si="62">SUM(K200:O202)</f>
        <v>0</v>
      </c>
      <c r="K200" s="913"/>
      <c r="L200" s="913"/>
      <c r="M200" s="913"/>
      <c r="N200" s="913"/>
      <c r="O200" s="913"/>
      <c r="P200" s="913"/>
      <c r="Q200" s="484"/>
    </row>
    <row r="201" spans="1:17" s="95" customFormat="1" ht="15.75" hidden="1" customHeight="1" outlineLevel="1">
      <c r="A201" s="484"/>
      <c r="B201" s="916"/>
      <c r="C201" s="925"/>
      <c r="D201" s="921"/>
      <c r="E201" s="921"/>
      <c r="F201" s="923"/>
      <c r="G201" s="87"/>
      <c r="H201" s="82"/>
      <c r="I201" s="921"/>
      <c r="J201" s="914"/>
      <c r="K201" s="914"/>
      <c r="L201" s="914"/>
      <c r="M201" s="914"/>
      <c r="N201" s="914"/>
      <c r="O201" s="914"/>
      <c r="P201" s="914"/>
      <c r="Q201" s="484"/>
    </row>
    <row r="202" spans="1:17" s="95" customFormat="1" ht="15.75" hidden="1" customHeight="1" outlineLevel="1">
      <c r="A202" s="484"/>
      <c r="B202" s="917"/>
      <c r="C202" s="926"/>
      <c r="D202" s="922"/>
      <c r="E202" s="922"/>
      <c r="F202" s="924"/>
      <c r="G202" s="92"/>
      <c r="H202" s="90"/>
      <c r="I202" s="922"/>
      <c r="J202" s="915"/>
      <c r="K202" s="915"/>
      <c r="L202" s="915"/>
      <c r="M202" s="915"/>
      <c r="N202" s="915"/>
      <c r="O202" s="915"/>
      <c r="P202" s="915"/>
      <c r="Q202" s="484"/>
    </row>
    <row r="203" spans="1:17" s="95" customFormat="1" ht="15.75" hidden="1" customHeight="1" outlineLevel="1">
      <c r="A203" s="484"/>
      <c r="B203" s="916">
        <v>64</v>
      </c>
      <c r="C203" s="925"/>
      <c r="D203" s="921"/>
      <c r="E203" s="921" t="s">
        <v>19</v>
      </c>
      <c r="F203" s="923" t="str">
        <f>VLOOKUP(E203,$S$14:$T$18,2,0)</f>
        <v>-</v>
      </c>
      <c r="G203" s="84"/>
      <c r="H203" s="82"/>
      <c r="I203" s="921"/>
      <c r="J203" s="913">
        <f t="shared" ref="J203" si="63">SUM(K203:O205)</f>
        <v>0</v>
      </c>
      <c r="K203" s="913"/>
      <c r="L203" s="913"/>
      <c r="M203" s="913"/>
      <c r="N203" s="913"/>
      <c r="O203" s="913"/>
      <c r="P203" s="913"/>
      <c r="Q203" s="484"/>
    </row>
    <row r="204" spans="1:17" s="95" customFormat="1" ht="15.75" hidden="1" customHeight="1" outlineLevel="1">
      <c r="A204" s="484"/>
      <c r="B204" s="916"/>
      <c r="C204" s="925"/>
      <c r="D204" s="921"/>
      <c r="E204" s="921"/>
      <c r="F204" s="923"/>
      <c r="G204" s="87"/>
      <c r="H204" s="82"/>
      <c r="I204" s="921"/>
      <c r="J204" s="914"/>
      <c r="K204" s="914"/>
      <c r="L204" s="914"/>
      <c r="M204" s="914"/>
      <c r="N204" s="914"/>
      <c r="O204" s="914"/>
      <c r="P204" s="914"/>
      <c r="Q204" s="484"/>
    </row>
    <row r="205" spans="1:17" s="95" customFormat="1" ht="15.75" hidden="1" customHeight="1" outlineLevel="1">
      <c r="A205" s="484"/>
      <c r="B205" s="917"/>
      <c r="C205" s="926"/>
      <c r="D205" s="922"/>
      <c r="E205" s="922"/>
      <c r="F205" s="924"/>
      <c r="G205" s="92"/>
      <c r="H205" s="90"/>
      <c r="I205" s="922"/>
      <c r="J205" s="915"/>
      <c r="K205" s="915"/>
      <c r="L205" s="915"/>
      <c r="M205" s="915"/>
      <c r="N205" s="915"/>
      <c r="O205" s="915"/>
      <c r="P205" s="915"/>
      <c r="Q205" s="484"/>
    </row>
    <row r="206" spans="1:17" s="95" customFormat="1" ht="15.75" hidden="1" customHeight="1" outlineLevel="1">
      <c r="A206" s="484"/>
      <c r="B206" s="916">
        <v>65</v>
      </c>
      <c r="C206" s="925"/>
      <c r="D206" s="921"/>
      <c r="E206" s="921" t="s">
        <v>19</v>
      </c>
      <c r="F206" s="923" t="str">
        <f>VLOOKUP(E206,$S$14:$T$18,2,0)</f>
        <v>-</v>
      </c>
      <c r="G206" s="84"/>
      <c r="H206" s="82"/>
      <c r="I206" s="921"/>
      <c r="J206" s="913">
        <f t="shared" ref="J206" si="64">SUM(K206:O208)</f>
        <v>0</v>
      </c>
      <c r="K206" s="913"/>
      <c r="L206" s="913"/>
      <c r="M206" s="913"/>
      <c r="N206" s="913"/>
      <c r="O206" s="913"/>
      <c r="P206" s="913"/>
      <c r="Q206" s="484"/>
    </row>
    <row r="207" spans="1:17" s="95" customFormat="1" ht="15.75" hidden="1" customHeight="1" outlineLevel="1">
      <c r="A207" s="484"/>
      <c r="B207" s="916"/>
      <c r="C207" s="925"/>
      <c r="D207" s="921"/>
      <c r="E207" s="921"/>
      <c r="F207" s="923"/>
      <c r="G207" s="87"/>
      <c r="H207" s="82"/>
      <c r="I207" s="921"/>
      <c r="J207" s="914"/>
      <c r="K207" s="914"/>
      <c r="L207" s="914"/>
      <c r="M207" s="914"/>
      <c r="N207" s="914"/>
      <c r="O207" s="914"/>
      <c r="P207" s="914"/>
      <c r="Q207" s="484"/>
    </row>
    <row r="208" spans="1:17" s="95" customFormat="1" ht="15.75" hidden="1" customHeight="1" outlineLevel="1">
      <c r="A208" s="484"/>
      <c r="B208" s="917"/>
      <c r="C208" s="926"/>
      <c r="D208" s="922"/>
      <c r="E208" s="922"/>
      <c r="F208" s="924"/>
      <c r="G208" s="92"/>
      <c r="H208" s="90"/>
      <c r="I208" s="922"/>
      <c r="J208" s="915"/>
      <c r="K208" s="915"/>
      <c r="L208" s="915"/>
      <c r="M208" s="915"/>
      <c r="N208" s="915"/>
      <c r="O208" s="915"/>
      <c r="P208" s="915"/>
      <c r="Q208" s="484"/>
    </row>
    <row r="209" spans="1:17" s="95" customFormat="1" ht="15.75" hidden="1" customHeight="1" outlineLevel="1">
      <c r="A209" s="484"/>
      <c r="B209" s="916">
        <v>66</v>
      </c>
      <c r="C209" s="925"/>
      <c r="D209" s="921"/>
      <c r="E209" s="921" t="s">
        <v>19</v>
      </c>
      <c r="F209" s="923" t="str">
        <f>VLOOKUP(E209,$S$14:$T$18,2,0)</f>
        <v>-</v>
      </c>
      <c r="G209" s="84"/>
      <c r="H209" s="82"/>
      <c r="I209" s="921"/>
      <c r="J209" s="913">
        <f t="shared" ref="J209" si="65">SUM(K209:O211)</f>
        <v>0</v>
      </c>
      <c r="K209" s="913"/>
      <c r="L209" s="913"/>
      <c r="M209" s="913"/>
      <c r="N209" s="913"/>
      <c r="O209" s="913"/>
      <c r="P209" s="913"/>
      <c r="Q209" s="484"/>
    </row>
    <row r="210" spans="1:17" s="95" customFormat="1" ht="15.75" hidden="1" customHeight="1" outlineLevel="1">
      <c r="A210" s="484"/>
      <c r="B210" s="916"/>
      <c r="C210" s="925"/>
      <c r="D210" s="921"/>
      <c r="E210" s="921"/>
      <c r="F210" s="923"/>
      <c r="G210" s="87"/>
      <c r="H210" s="82"/>
      <c r="I210" s="921"/>
      <c r="J210" s="914"/>
      <c r="K210" s="914"/>
      <c r="L210" s="914"/>
      <c r="M210" s="914"/>
      <c r="N210" s="914"/>
      <c r="O210" s="914"/>
      <c r="P210" s="914"/>
      <c r="Q210" s="484"/>
    </row>
    <row r="211" spans="1:17" s="95" customFormat="1" ht="15.75" hidden="1" customHeight="1" outlineLevel="1">
      <c r="A211" s="484"/>
      <c r="B211" s="917"/>
      <c r="C211" s="926"/>
      <c r="D211" s="922"/>
      <c r="E211" s="922"/>
      <c r="F211" s="924"/>
      <c r="G211" s="92"/>
      <c r="H211" s="90"/>
      <c r="I211" s="922"/>
      <c r="J211" s="915"/>
      <c r="K211" s="915"/>
      <c r="L211" s="915"/>
      <c r="M211" s="915"/>
      <c r="N211" s="915"/>
      <c r="O211" s="915"/>
      <c r="P211" s="915"/>
      <c r="Q211" s="484"/>
    </row>
    <row r="212" spans="1:17" s="95" customFormat="1" ht="15.75" hidden="1" customHeight="1" outlineLevel="1">
      <c r="A212" s="484"/>
      <c r="B212" s="916">
        <v>67</v>
      </c>
      <c r="C212" s="925"/>
      <c r="D212" s="921"/>
      <c r="E212" s="921" t="s">
        <v>19</v>
      </c>
      <c r="F212" s="923" t="str">
        <f>VLOOKUP(E212,$S$14:$T$18,2,0)</f>
        <v>-</v>
      </c>
      <c r="G212" s="84"/>
      <c r="H212" s="82"/>
      <c r="I212" s="921"/>
      <c r="J212" s="913">
        <f t="shared" ref="J212" si="66">SUM(K212:O214)</f>
        <v>0</v>
      </c>
      <c r="K212" s="913"/>
      <c r="L212" s="913"/>
      <c r="M212" s="913"/>
      <c r="N212" s="913"/>
      <c r="O212" s="913"/>
      <c r="P212" s="913"/>
      <c r="Q212" s="484"/>
    </row>
    <row r="213" spans="1:17" s="95" customFormat="1" ht="15.75" hidden="1" customHeight="1" outlineLevel="1">
      <c r="A213" s="484"/>
      <c r="B213" s="916"/>
      <c r="C213" s="925"/>
      <c r="D213" s="921"/>
      <c r="E213" s="921"/>
      <c r="F213" s="923"/>
      <c r="G213" s="87"/>
      <c r="H213" s="82"/>
      <c r="I213" s="921"/>
      <c r="J213" s="914"/>
      <c r="K213" s="914"/>
      <c r="L213" s="914"/>
      <c r="M213" s="914"/>
      <c r="N213" s="914"/>
      <c r="O213" s="914"/>
      <c r="P213" s="914"/>
      <c r="Q213" s="484"/>
    </row>
    <row r="214" spans="1:17" s="95" customFormat="1" ht="15.75" hidden="1" customHeight="1" outlineLevel="1">
      <c r="A214" s="484"/>
      <c r="B214" s="917"/>
      <c r="C214" s="926"/>
      <c r="D214" s="922"/>
      <c r="E214" s="922"/>
      <c r="F214" s="924"/>
      <c r="G214" s="92"/>
      <c r="H214" s="90"/>
      <c r="I214" s="922"/>
      <c r="J214" s="915"/>
      <c r="K214" s="915"/>
      <c r="L214" s="915"/>
      <c r="M214" s="915"/>
      <c r="N214" s="915"/>
      <c r="O214" s="915"/>
      <c r="P214" s="915"/>
      <c r="Q214" s="484"/>
    </row>
    <row r="215" spans="1:17" s="95" customFormat="1" ht="15.75" hidden="1" customHeight="1" outlineLevel="1">
      <c r="A215" s="484"/>
      <c r="B215" s="916">
        <v>68</v>
      </c>
      <c r="C215" s="925"/>
      <c r="D215" s="921"/>
      <c r="E215" s="921" t="s">
        <v>19</v>
      </c>
      <c r="F215" s="923" t="str">
        <f>VLOOKUP(E215,$S$14:$T$18,2,0)</f>
        <v>-</v>
      </c>
      <c r="G215" s="84"/>
      <c r="H215" s="82"/>
      <c r="I215" s="921"/>
      <c r="J215" s="913">
        <f t="shared" ref="J215" si="67">SUM(K215:O217)</f>
        <v>0</v>
      </c>
      <c r="K215" s="913"/>
      <c r="L215" s="913"/>
      <c r="M215" s="913"/>
      <c r="N215" s="913"/>
      <c r="O215" s="913"/>
      <c r="P215" s="913"/>
      <c r="Q215" s="484"/>
    </row>
    <row r="216" spans="1:17" s="95" customFormat="1" ht="15.75" hidden="1" customHeight="1" outlineLevel="1">
      <c r="A216" s="484"/>
      <c r="B216" s="916"/>
      <c r="C216" s="925"/>
      <c r="D216" s="921"/>
      <c r="E216" s="921"/>
      <c r="F216" s="923"/>
      <c r="G216" s="87"/>
      <c r="H216" s="82"/>
      <c r="I216" s="921"/>
      <c r="J216" s="914"/>
      <c r="K216" s="914"/>
      <c r="L216" s="914"/>
      <c r="M216" s="914"/>
      <c r="N216" s="914"/>
      <c r="O216" s="914"/>
      <c r="P216" s="914"/>
      <c r="Q216" s="484"/>
    </row>
    <row r="217" spans="1:17" s="95" customFormat="1" ht="15.75" hidden="1" customHeight="1" outlineLevel="1">
      <c r="A217" s="484"/>
      <c r="B217" s="917"/>
      <c r="C217" s="926"/>
      <c r="D217" s="922"/>
      <c r="E217" s="922"/>
      <c r="F217" s="924"/>
      <c r="G217" s="92"/>
      <c r="H217" s="90"/>
      <c r="I217" s="922"/>
      <c r="J217" s="915"/>
      <c r="K217" s="915"/>
      <c r="L217" s="915"/>
      <c r="M217" s="915"/>
      <c r="N217" s="915"/>
      <c r="O217" s="915"/>
      <c r="P217" s="915"/>
      <c r="Q217" s="484"/>
    </row>
    <row r="218" spans="1:17" s="95" customFormat="1" ht="15.75" hidden="1" customHeight="1" outlineLevel="1">
      <c r="A218" s="484"/>
      <c r="B218" s="916">
        <v>69</v>
      </c>
      <c r="C218" s="925"/>
      <c r="D218" s="921"/>
      <c r="E218" s="921" t="s">
        <v>19</v>
      </c>
      <c r="F218" s="923" t="str">
        <f>VLOOKUP(E218,$S$14:$T$18,2,0)</f>
        <v>-</v>
      </c>
      <c r="G218" s="84"/>
      <c r="H218" s="82"/>
      <c r="I218" s="921"/>
      <c r="J218" s="913">
        <f t="shared" ref="J218" si="68">SUM(K218:O220)</f>
        <v>0</v>
      </c>
      <c r="K218" s="913"/>
      <c r="L218" s="913"/>
      <c r="M218" s="913"/>
      <c r="N218" s="913"/>
      <c r="O218" s="913"/>
      <c r="P218" s="913"/>
      <c r="Q218" s="484"/>
    </row>
    <row r="219" spans="1:17" s="95" customFormat="1" ht="15.75" hidden="1" customHeight="1" outlineLevel="1">
      <c r="A219" s="484"/>
      <c r="B219" s="916"/>
      <c r="C219" s="925"/>
      <c r="D219" s="921"/>
      <c r="E219" s="921"/>
      <c r="F219" s="923"/>
      <c r="G219" s="87"/>
      <c r="H219" s="82"/>
      <c r="I219" s="921"/>
      <c r="J219" s="914"/>
      <c r="K219" s="914"/>
      <c r="L219" s="914"/>
      <c r="M219" s="914"/>
      <c r="N219" s="914"/>
      <c r="O219" s="914"/>
      <c r="P219" s="914"/>
      <c r="Q219" s="484"/>
    </row>
    <row r="220" spans="1:17" s="95" customFormat="1" ht="15.75" hidden="1" customHeight="1" outlineLevel="1">
      <c r="A220" s="484"/>
      <c r="B220" s="917"/>
      <c r="C220" s="926"/>
      <c r="D220" s="922"/>
      <c r="E220" s="922"/>
      <c r="F220" s="924"/>
      <c r="G220" s="92"/>
      <c r="H220" s="90"/>
      <c r="I220" s="922"/>
      <c r="J220" s="915"/>
      <c r="K220" s="915"/>
      <c r="L220" s="915"/>
      <c r="M220" s="915"/>
      <c r="N220" s="915"/>
      <c r="O220" s="915"/>
      <c r="P220" s="915"/>
      <c r="Q220" s="484"/>
    </row>
    <row r="221" spans="1:17" s="95" customFormat="1" ht="15.75" hidden="1" customHeight="1" outlineLevel="1">
      <c r="A221" s="484"/>
      <c r="B221" s="916">
        <v>70</v>
      </c>
      <c r="C221" s="925"/>
      <c r="D221" s="921"/>
      <c r="E221" s="921" t="s">
        <v>19</v>
      </c>
      <c r="F221" s="923" t="str">
        <f>VLOOKUP(E221,$S$14:$T$18,2,0)</f>
        <v>-</v>
      </c>
      <c r="G221" s="84"/>
      <c r="H221" s="82"/>
      <c r="I221" s="921"/>
      <c r="J221" s="913">
        <f t="shared" ref="J221" si="69">SUM(K221:O223)</f>
        <v>0</v>
      </c>
      <c r="K221" s="913"/>
      <c r="L221" s="913"/>
      <c r="M221" s="913"/>
      <c r="N221" s="913"/>
      <c r="O221" s="913"/>
      <c r="P221" s="913"/>
      <c r="Q221" s="484"/>
    </row>
    <row r="222" spans="1:17" s="95" customFormat="1" ht="15.75" hidden="1" customHeight="1" outlineLevel="1">
      <c r="A222" s="484"/>
      <c r="B222" s="916"/>
      <c r="C222" s="925"/>
      <c r="D222" s="921"/>
      <c r="E222" s="921"/>
      <c r="F222" s="923"/>
      <c r="G222" s="87"/>
      <c r="H222" s="82"/>
      <c r="I222" s="921"/>
      <c r="J222" s="914"/>
      <c r="K222" s="914"/>
      <c r="L222" s="914"/>
      <c r="M222" s="914"/>
      <c r="N222" s="914"/>
      <c r="O222" s="914"/>
      <c r="P222" s="914"/>
      <c r="Q222" s="484"/>
    </row>
    <row r="223" spans="1:17" s="95" customFormat="1" ht="15.75" hidden="1" customHeight="1" outlineLevel="1">
      <c r="A223" s="484"/>
      <c r="B223" s="917"/>
      <c r="C223" s="926"/>
      <c r="D223" s="922"/>
      <c r="E223" s="922"/>
      <c r="F223" s="924"/>
      <c r="G223" s="92"/>
      <c r="H223" s="90"/>
      <c r="I223" s="922"/>
      <c r="J223" s="915"/>
      <c r="K223" s="915"/>
      <c r="L223" s="915"/>
      <c r="M223" s="915"/>
      <c r="N223" s="915"/>
      <c r="O223" s="915"/>
      <c r="P223" s="915"/>
      <c r="Q223" s="484"/>
    </row>
    <row r="224" spans="1:17" s="95" customFormat="1" ht="15.75" hidden="1" customHeight="1" outlineLevel="1">
      <c r="A224" s="484"/>
      <c r="B224" s="916">
        <v>71</v>
      </c>
      <c r="C224" s="925"/>
      <c r="D224" s="921"/>
      <c r="E224" s="921" t="s">
        <v>19</v>
      </c>
      <c r="F224" s="923" t="str">
        <f>VLOOKUP(E224,$S$14:$T$18,2,0)</f>
        <v>-</v>
      </c>
      <c r="G224" s="84"/>
      <c r="H224" s="82"/>
      <c r="I224" s="921"/>
      <c r="J224" s="913">
        <f t="shared" ref="J224" si="70">SUM(K224:O226)</f>
        <v>0</v>
      </c>
      <c r="K224" s="913"/>
      <c r="L224" s="913"/>
      <c r="M224" s="913"/>
      <c r="N224" s="913"/>
      <c r="O224" s="913"/>
      <c r="P224" s="913"/>
      <c r="Q224" s="484"/>
    </row>
    <row r="225" spans="1:17" s="95" customFormat="1" ht="15.75" hidden="1" customHeight="1" outlineLevel="1">
      <c r="A225" s="484"/>
      <c r="B225" s="916"/>
      <c r="C225" s="925"/>
      <c r="D225" s="921"/>
      <c r="E225" s="921"/>
      <c r="F225" s="923"/>
      <c r="G225" s="87"/>
      <c r="H225" s="82"/>
      <c r="I225" s="921"/>
      <c r="J225" s="914"/>
      <c r="K225" s="914"/>
      <c r="L225" s="914"/>
      <c r="M225" s="914"/>
      <c r="N225" s="914"/>
      <c r="O225" s="914"/>
      <c r="P225" s="914"/>
      <c r="Q225" s="484"/>
    </row>
    <row r="226" spans="1:17" s="95" customFormat="1" ht="15.75" hidden="1" customHeight="1" outlineLevel="1">
      <c r="A226" s="484"/>
      <c r="B226" s="917"/>
      <c r="C226" s="926"/>
      <c r="D226" s="922"/>
      <c r="E226" s="922"/>
      <c r="F226" s="924"/>
      <c r="G226" s="92"/>
      <c r="H226" s="90"/>
      <c r="I226" s="922"/>
      <c r="J226" s="915"/>
      <c r="K226" s="915"/>
      <c r="L226" s="915"/>
      <c r="M226" s="915"/>
      <c r="N226" s="915"/>
      <c r="O226" s="915"/>
      <c r="P226" s="915"/>
      <c r="Q226" s="484"/>
    </row>
    <row r="227" spans="1:17" s="95" customFormat="1" ht="15.75" hidden="1" customHeight="1" outlineLevel="1">
      <c r="A227" s="484"/>
      <c r="B227" s="916">
        <v>72</v>
      </c>
      <c r="C227" s="925"/>
      <c r="D227" s="921"/>
      <c r="E227" s="921" t="s">
        <v>19</v>
      </c>
      <c r="F227" s="923" t="str">
        <f>VLOOKUP(E227,$S$14:$T$18,2,0)</f>
        <v>-</v>
      </c>
      <c r="G227" s="84"/>
      <c r="H227" s="82"/>
      <c r="I227" s="921"/>
      <c r="J227" s="913">
        <f t="shared" ref="J227" si="71">SUM(K227:O229)</f>
        <v>0</v>
      </c>
      <c r="K227" s="913"/>
      <c r="L227" s="913"/>
      <c r="M227" s="913"/>
      <c r="N227" s="913"/>
      <c r="O227" s="913"/>
      <c r="P227" s="913"/>
      <c r="Q227" s="484"/>
    </row>
    <row r="228" spans="1:17" s="95" customFormat="1" ht="15.75" hidden="1" customHeight="1" outlineLevel="1">
      <c r="A228" s="484"/>
      <c r="B228" s="916"/>
      <c r="C228" s="925"/>
      <c r="D228" s="921"/>
      <c r="E228" s="921"/>
      <c r="F228" s="923"/>
      <c r="G228" s="87"/>
      <c r="H228" s="82"/>
      <c r="I228" s="921"/>
      <c r="J228" s="914"/>
      <c r="K228" s="914"/>
      <c r="L228" s="914"/>
      <c r="M228" s="914"/>
      <c r="N228" s="914"/>
      <c r="O228" s="914"/>
      <c r="P228" s="914"/>
      <c r="Q228" s="484"/>
    </row>
    <row r="229" spans="1:17" s="95" customFormat="1" ht="15.75" hidden="1" customHeight="1" outlineLevel="1">
      <c r="A229" s="484"/>
      <c r="B229" s="917"/>
      <c r="C229" s="926"/>
      <c r="D229" s="922"/>
      <c r="E229" s="922"/>
      <c r="F229" s="924"/>
      <c r="G229" s="92"/>
      <c r="H229" s="90"/>
      <c r="I229" s="922"/>
      <c r="J229" s="915"/>
      <c r="K229" s="915"/>
      <c r="L229" s="915"/>
      <c r="M229" s="915"/>
      <c r="N229" s="915"/>
      <c r="O229" s="915"/>
      <c r="P229" s="915"/>
      <c r="Q229" s="484"/>
    </row>
    <row r="230" spans="1:17" s="95" customFormat="1" ht="15.75" hidden="1" customHeight="1" outlineLevel="1">
      <c r="A230" s="484"/>
      <c r="B230" s="916">
        <v>73</v>
      </c>
      <c r="C230" s="925"/>
      <c r="D230" s="921"/>
      <c r="E230" s="921" t="s">
        <v>19</v>
      </c>
      <c r="F230" s="923" t="str">
        <f>VLOOKUP(E230,$S$14:$T$18,2,0)</f>
        <v>-</v>
      </c>
      <c r="G230" s="84"/>
      <c r="H230" s="82"/>
      <c r="I230" s="921"/>
      <c r="J230" s="913">
        <f t="shared" ref="J230" si="72">SUM(K230:O232)</f>
        <v>0</v>
      </c>
      <c r="K230" s="913"/>
      <c r="L230" s="913"/>
      <c r="M230" s="913"/>
      <c r="N230" s="913"/>
      <c r="O230" s="913"/>
      <c r="P230" s="913"/>
      <c r="Q230" s="484"/>
    </row>
    <row r="231" spans="1:17" s="95" customFormat="1" ht="15.75" hidden="1" customHeight="1" outlineLevel="1">
      <c r="A231" s="484"/>
      <c r="B231" s="916"/>
      <c r="C231" s="925"/>
      <c r="D231" s="921"/>
      <c r="E231" s="921"/>
      <c r="F231" s="923"/>
      <c r="G231" s="87"/>
      <c r="H231" s="82"/>
      <c r="I231" s="921"/>
      <c r="J231" s="914"/>
      <c r="K231" s="914"/>
      <c r="L231" s="914"/>
      <c r="M231" s="914"/>
      <c r="N231" s="914"/>
      <c r="O231" s="914"/>
      <c r="P231" s="914"/>
      <c r="Q231" s="484"/>
    </row>
    <row r="232" spans="1:17" s="95" customFormat="1" ht="15.75" hidden="1" customHeight="1" outlineLevel="1">
      <c r="A232" s="484"/>
      <c r="B232" s="917"/>
      <c r="C232" s="926"/>
      <c r="D232" s="922"/>
      <c r="E232" s="922"/>
      <c r="F232" s="924"/>
      <c r="G232" s="92"/>
      <c r="H232" s="90"/>
      <c r="I232" s="922"/>
      <c r="J232" s="915"/>
      <c r="K232" s="915"/>
      <c r="L232" s="915"/>
      <c r="M232" s="915"/>
      <c r="N232" s="915"/>
      <c r="O232" s="915"/>
      <c r="P232" s="915"/>
      <c r="Q232" s="484"/>
    </row>
    <row r="233" spans="1:17" s="95" customFormat="1" ht="15.75" hidden="1" customHeight="1" outlineLevel="1">
      <c r="A233" s="484"/>
      <c r="B233" s="916">
        <v>74</v>
      </c>
      <c r="C233" s="925"/>
      <c r="D233" s="921"/>
      <c r="E233" s="921" t="s">
        <v>19</v>
      </c>
      <c r="F233" s="923" t="str">
        <f>VLOOKUP(E233,$S$14:$T$18,2,0)</f>
        <v>-</v>
      </c>
      <c r="G233" s="84"/>
      <c r="H233" s="82"/>
      <c r="I233" s="921"/>
      <c r="J233" s="913">
        <f t="shared" ref="J233" si="73">SUM(K233:O235)</f>
        <v>0</v>
      </c>
      <c r="K233" s="913"/>
      <c r="L233" s="913"/>
      <c r="M233" s="913"/>
      <c r="N233" s="913"/>
      <c r="O233" s="913"/>
      <c r="P233" s="913"/>
      <c r="Q233" s="484"/>
    </row>
    <row r="234" spans="1:17" s="95" customFormat="1" ht="15.75" hidden="1" customHeight="1" outlineLevel="1">
      <c r="A234" s="484"/>
      <c r="B234" s="916"/>
      <c r="C234" s="925"/>
      <c r="D234" s="921"/>
      <c r="E234" s="921"/>
      <c r="F234" s="923"/>
      <c r="G234" s="87"/>
      <c r="H234" s="82"/>
      <c r="I234" s="921"/>
      <c r="J234" s="914"/>
      <c r="K234" s="914"/>
      <c r="L234" s="914"/>
      <c r="M234" s="914"/>
      <c r="N234" s="914"/>
      <c r="O234" s="914"/>
      <c r="P234" s="914"/>
      <c r="Q234" s="484"/>
    </row>
    <row r="235" spans="1:17" s="95" customFormat="1" ht="15.75" hidden="1" customHeight="1" outlineLevel="1">
      <c r="A235" s="484"/>
      <c r="B235" s="917"/>
      <c r="C235" s="926"/>
      <c r="D235" s="922"/>
      <c r="E235" s="922"/>
      <c r="F235" s="924"/>
      <c r="G235" s="92"/>
      <c r="H235" s="90"/>
      <c r="I235" s="922"/>
      <c r="J235" s="915"/>
      <c r="K235" s="915"/>
      <c r="L235" s="915"/>
      <c r="M235" s="915"/>
      <c r="N235" s="915"/>
      <c r="O235" s="915"/>
      <c r="P235" s="915"/>
      <c r="Q235" s="484"/>
    </row>
    <row r="236" spans="1:17" s="95" customFormat="1" ht="15.75" hidden="1" customHeight="1" outlineLevel="1">
      <c r="A236" s="484"/>
      <c r="B236" s="916">
        <v>75</v>
      </c>
      <c r="C236" s="925"/>
      <c r="D236" s="921"/>
      <c r="E236" s="921" t="s">
        <v>19</v>
      </c>
      <c r="F236" s="923" t="str">
        <f>VLOOKUP(E236,$S$14:$T$18,2,0)</f>
        <v>-</v>
      </c>
      <c r="G236" s="84"/>
      <c r="H236" s="82"/>
      <c r="I236" s="921"/>
      <c r="J236" s="913">
        <f t="shared" ref="J236" si="74">SUM(K236:O238)</f>
        <v>0</v>
      </c>
      <c r="K236" s="913"/>
      <c r="L236" s="913"/>
      <c r="M236" s="913"/>
      <c r="N236" s="913"/>
      <c r="O236" s="913"/>
      <c r="P236" s="913"/>
      <c r="Q236" s="484"/>
    </row>
    <row r="237" spans="1:17" s="95" customFormat="1" ht="15.75" hidden="1" customHeight="1" outlineLevel="1">
      <c r="A237" s="484"/>
      <c r="B237" s="916"/>
      <c r="C237" s="925"/>
      <c r="D237" s="921"/>
      <c r="E237" s="921"/>
      <c r="F237" s="923"/>
      <c r="G237" s="87"/>
      <c r="H237" s="82"/>
      <c r="I237" s="921"/>
      <c r="J237" s="914"/>
      <c r="K237" s="914"/>
      <c r="L237" s="914"/>
      <c r="M237" s="914"/>
      <c r="N237" s="914"/>
      <c r="O237" s="914"/>
      <c r="P237" s="914"/>
      <c r="Q237" s="484"/>
    </row>
    <row r="238" spans="1:17" s="95" customFormat="1" ht="15.75" hidden="1" customHeight="1" outlineLevel="1">
      <c r="A238" s="484"/>
      <c r="B238" s="917"/>
      <c r="C238" s="926"/>
      <c r="D238" s="922"/>
      <c r="E238" s="922"/>
      <c r="F238" s="924"/>
      <c r="G238" s="92"/>
      <c r="H238" s="90"/>
      <c r="I238" s="922"/>
      <c r="J238" s="915"/>
      <c r="K238" s="915"/>
      <c r="L238" s="915"/>
      <c r="M238" s="915"/>
      <c r="N238" s="915"/>
      <c r="O238" s="915"/>
      <c r="P238" s="915"/>
      <c r="Q238" s="484"/>
    </row>
    <row r="239" spans="1:17" s="95" customFormat="1" ht="15.75" hidden="1" customHeight="1" outlineLevel="1">
      <c r="A239" s="484"/>
      <c r="B239" s="916">
        <v>76</v>
      </c>
      <c r="C239" s="925"/>
      <c r="D239" s="921"/>
      <c r="E239" s="921" t="s">
        <v>19</v>
      </c>
      <c r="F239" s="923" t="str">
        <f>VLOOKUP(E239,$S$14:$T$18,2,0)</f>
        <v>-</v>
      </c>
      <c r="G239" s="84"/>
      <c r="H239" s="82"/>
      <c r="I239" s="921"/>
      <c r="J239" s="913">
        <f t="shared" ref="J239" si="75">SUM(K239:O241)</f>
        <v>0</v>
      </c>
      <c r="K239" s="913"/>
      <c r="L239" s="913"/>
      <c r="M239" s="913"/>
      <c r="N239" s="913"/>
      <c r="O239" s="913"/>
      <c r="P239" s="913"/>
      <c r="Q239" s="484"/>
    </row>
    <row r="240" spans="1:17" s="95" customFormat="1" ht="15.75" hidden="1" customHeight="1" outlineLevel="1">
      <c r="A240" s="484"/>
      <c r="B240" s="916"/>
      <c r="C240" s="925"/>
      <c r="D240" s="921"/>
      <c r="E240" s="921"/>
      <c r="F240" s="923"/>
      <c r="G240" s="87"/>
      <c r="H240" s="82"/>
      <c r="I240" s="921"/>
      <c r="J240" s="914"/>
      <c r="K240" s="914"/>
      <c r="L240" s="914"/>
      <c r="M240" s="914"/>
      <c r="N240" s="914"/>
      <c r="O240" s="914"/>
      <c r="P240" s="914"/>
      <c r="Q240" s="484"/>
    </row>
    <row r="241" spans="1:17" s="95" customFormat="1" ht="15.75" hidden="1" customHeight="1" outlineLevel="1">
      <c r="A241" s="484"/>
      <c r="B241" s="917"/>
      <c r="C241" s="926"/>
      <c r="D241" s="922"/>
      <c r="E241" s="922"/>
      <c r="F241" s="924"/>
      <c r="G241" s="92"/>
      <c r="H241" s="90"/>
      <c r="I241" s="922"/>
      <c r="J241" s="915"/>
      <c r="K241" s="915"/>
      <c r="L241" s="915"/>
      <c r="M241" s="915"/>
      <c r="N241" s="915"/>
      <c r="O241" s="915"/>
      <c r="P241" s="915"/>
      <c r="Q241" s="484"/>
    </row>
    <row r="242" spans="1:17" s="95" customFormat="1" ht="15.75" hidden="1" customHeight="1" outlineLevel="1">
      <c r="A242" s="484"/>
      <c r="B242" s="916">
        <v>77</v>
      </c>
      <c r="C242" s="925"/>
      <c r="D242" s="921"/>
      <c r="E242" s="921" t="s">
        <v>19</v>
      </c>
      <c r="F242" s="923" t="str">
        <f>VLOOKUP(E242,$S$14:$T$18,2,0)</f>
        <v>-</v>
      </c>
      <c r="G242" s="84"/>
      <c r="H242" s="82"/>
      <c r="I242" s="921"/>
      <c r="J242" s="913">
        <f t="shared" ref="J242" si="76">SUM(K242:O244)</f>
        <v>0</v>
      </c>
      <c r="K242" s="913"/>
      <c r="L242" s="913"/>
      <c r="M242" s="913"/>
      <c r="N242" s="913"/>
      <c r="O242" s="913"/>
      <c r="P242" s="913"/>
      <c r="Q242" s="484"/>
    </row>
    <row r="243" spans="1:17" s="95" customFormat="1" ht="15.75" hidden="1" customHeight="1" outlineLevel="1">
      <c r="A243" s="484"/>
      <c r="B243" s="916"/>
      <c r="C243" s="925"/>
      <c r="D243" s="921"/>
      <c r="E243" s="921"/>
      <c r="F243" s="923"/>
      <c r="G243" s="87"/>
      <c r="H243" s="82"/>
      <c r="I243" s="921"/>
      <c r="J243" s="914"/>
      <c r="K243" s="914"/>
      <c r="L243" s="914"/>
      <c r="M243" s="914"/>
      <c r="N243" s="914"/>
      <c r="O243" s="914"/>
      <c r="P243" s="914"/>
      <c r="Q243" s="484"/>
    </row>
    <row r="244" spans="1:17" s="95" customFormat="1" ht="15.75" hidden="1" customHeight="1" outlineLevel="1">
      <c r="A244" s="484"/>
      <c r="B244" s="917"/>
      <c r="C244" s="926"/>
      <c r="D244" s="922"/>
      <c r="E244" s="922"/>
      <c r="F244" s="924"/>
      <c r="G244" s="92"/>
      <c r="H244" s="90"/>
      <c r="I244" s="922"/>
      <c r="J244" s="915"/>
      <c r="K244" s="915"/>
      <c r="L244" s="915"/>
      <c r="M244" s="915"/>
      <c r="N244" s="915"/>
      <c r="O244" s="915"/>
      <c r="P244" s="915"/>
      <c r="Q244" s="484"/>
    </row>
    <row r="245" spans="1:17" s="95" customFormat="1" ht="15.75" hidden="1" customHeight="1" outlineLevel="1">
      <c r="A245" s="484"/>
      <c r="B245" s="916">
        <v>78</v>
      </c>
      <c r="C245" s="925"/>
      <c r="D245" s="921"/>
      <c r="E245" s="921" t="s">
        <v>19</v>
      </c>
      <c r="F245" s="923" t="str">
        <f>VLOOKUP(E245,$S$14:$T$18,2,0)</f>
        <v>-</v>
      </c>
      <c r="G245" s="84"/>
      <c r="H245" s="82"/>
      <c r="I245" s="921"/>
      <c r="J245" s="913">
        <f t="shared" ref="J245" si="77">SUM(K245:O247)</f>
        <v>0</v>
      </c>
      <c r="K245" s="913"/>
      <c r="L245" s="913"/>
      <c r="M245" s="913"/>
      <c r="N245" s="913"/>
      <c r="O245" s="913"/>
      <c r="P245" s="913"/>
      <c r="Q245" s="484"/>
    </row>
    <row r="246" spans="1:17" s="95" customFormat="1" ht="15.75" hidden="1" customHeight="1" outlineLevel="1">
      <c r="A246" s="484"/>
      <c r="B246" s="916"/>
      <c r="C246" s="925"/>
      <c r="D246" s="921"/>
      <c r="E246" s="921"/>
      <c r="F246" s="923"/>
      <c r="G246" s="87"/>
      <c r="H246" s="82"/>
      <c r="I246" s="921"/>
      <c r="J246" s="914"/>
      <c r="K246" s="914"/>
      <c r="L246" s="914"/>
      <c r="M246" s="914"/>
      <c r="N246" s="914"/>
      <c r="O246" s="914"/>
      <c r="P246" s="914"/>
      <c r="Q246" s="484"/>
    </row>
    <row r="247" spans="1:17" s="95" customFormat="1" ht="15.75" hidden="1" customHeight="1" outlineLevel="1">
      <c r="A247" s="484"/>
      <c r="B247" s="917"/>
      <c r="C247" s="926"/>
      <c r="D247" s="922"/>
      <c r="E247" s="922"/>
      <c r="F247" s="924"/>
      <c r="G247" s="92"/>
      <c r="H247" s="90"/>
      <c r="I247" s="922"/>
      <c r="J247" s="915"/>
      <c r="K247" s="915"/>
      <c r="L247" s="915"/>
      <c r="M247" s="915"/>
      <c r="N247" s="915"/>
      <c r="O247" s="915"/>
      <c r="P247" s="915"/>
      <c r="Q247" s="484"/>
    </row>
    <row r="248" spans="1:17" s="95" customFormat="1" ht="15.75" hidden="1" customHeight="1" outlineLevel="1">
      <c r="A248" s="484"/>
      <c r="B248" s="916">
        <v>79</v>
      </c>
      <c r="C248" s="925"/>
      <c r="D248" s="921"/>
      <c r="E248" s="921" t="s">
        <v>19</v>
      </c>
      <c r="F248" s="923" t="str">
        <f>VLOOKUP(E248,$S$14:$T$18,2,0)</f>
        <v>-</v>
      </c>
      <c r="G248" s="84"/>
      <c r="H248" s="82"/>
      <c r="I248" s="921"/>
      <c r="J248" s="913">
        <f t="shared" ref="J248" si="78">SUM(K248:O250)</f>
        <v>0</v>
      </c>
      <c r="K248" s="913"/>
      <c r="L248" s="913"/>
      <c r="M248" s="913"/>
      <c r="N248" s="913"/>
      <c r="O248" s="913"/>
      <c r="P248" s="913"/>
      <c r="Q248" s="484"/>
    </row>
    <row r="249" spans="1:17" s="95" customFormat="1" ht="15.75" hidden="1" customHeight="1" outlineLevel="1">
      <c r="A249" s="484"/>
      <c r="B249" s="916"/>
      <c r="C249" s="925"/>
      <c r="D249" s="921"/>
      <c r="E249" s="921"/>
      <c r="F249" s="923"/>
      <c r="G249" s="87"/>
      <c r="H249" s="82"/>
      <c r="I249" s="921"/>
      <c r="J249" s="914"/>
      <c r="K249" s="914"/>
      <c r="L249" s="914"/>
      <c r="M249" s="914"/>
      <c r="N249" s="914"/>
      <c r="O249" s="914"/>
      <c r="P249" s="914"/>
      <c r="Q249" s="484"/>
    </row>
    <row r="250" spans="1:17" s="95" customFormat="1" ht="15.75" hidden="1" customHeight="1" outlineLevel="1">
      <c r="A250" s="484"/>
      <c r="B250" s="917"/>
      <c r="C250" s="926"/>
      <c r="D250" s="922"/>
      <c r="E250" s="922"/>
      <c r="F250" s="924"/>
      <c r="G250" s="92"/>
      <c r="H250" s="90"/>
      <c r="I250" s="922"/>
      <c r="J250" s="915"/>
      <c r="K250" s="915"/>
      <c r="L250" s="915"/>
      <c r="M250" s="915"/>
      <c r="N250" s="915"/>
      <c r="O250" s="915"/>
      <c r="P250" s="915"/>
      <c r="Q250" s="484"/>
    </row>
    <row r="251" spans="1:17" s="95" customFormat="1" ht="15.75" hidden="1" customHeight="1" outlineLevel="1">
      <c r="A251" s="484"/>
      <c r="B251" s="916">
        <v>80</v>
      </c>
      <c r="C251" s="925"/>
      <c r="D251" s="921"/>
      <c r="E251" s="921" t="s">
        <v>19</v>
      </c>
      <c r="F251" s="923" t="str">
        <f>VLOOKUP(E251,$S$14:$T$18,2,0)</f>
        <v>-</v>
      </c>
      <c r="G251" s="84"/>
      <c r="H251" s="82"/>
      <c r="I251" s="921"/>
      <c r="J251" s="913">
        <f t="shared" ref="J251" si="79">SUM(K251:O253)</f>
        <v>0</v>
      </c>
      <c r="K251" s="913"/>
      <c r="L251" s="913"/>
      <c r="M251" s="913"/>
      <c r="N251" s="913"/>
      <c r="O251" s="913"/>
      <c r="P251" s="913"/>
      <c r="Q251" s="484"/>
    </row>
    <row r="252" spans="1:17" s="95" customFormat="1" ht="15.75" hidden="1" customHeight="1" outlineLevel="1">
      <c r="A252" s="484"/>
      <c r="B252" s="916"/>
      <c r="C252" s="925"/>
      <c r="D252" s="921"/>
      <c r="E252" s="921"/>
      <c r="F252" s="923"/>
      <c r="G252" s="87"/>
      <c r="H252" s="82"/>
      <c r="I252" s="921"/>
      <c r="J252" s="914"/>
      <c r="K252" s="914"/>
      <c r="L252" s="914"/>
      <c r="M252" s="914"/>
      <c r="N252" s="914"/>
      <c r="O252" s="914"/>
      <c r="P252" s="914"/>
      <c r="Q252" s="484"/>
    </row>
    <row r="253" spans="1:17" s="95" customFormat="1" ht="15.75" hidden="1" customHeight="1" outlineLevel="1">
      <c r="A253" s="484"/>
      <c r="B253" s="917"/>
      <c r="C253" s="926"/>
      <c r="D253" s="922"/>
      <c r="E253" s="922"/>
      <c r="F253" s="924"/>
      <c r="G253" s="92"/>
      <c r="H253" s="90"/>
      <c r="I253" s="922"/>
      <c r="J253" s="915"/>
      <c r="K253" s="915"/>
      <c r="L253" s="915"/>
      <c r="M253" s="915"/>
      <c r="N253" s="915"/>
      <c r="O253" s="915"/>
      <c r="P253" s="915"/>
      <c r="Q253" s="484"/>
    </row>
    <row r="254" spans="1:17" s="95" customFormat="1" ht="15.75" hidden="1" customHeight="1" outlineLevel="1">
      <c r="A254" s="484"/>
      <c r="B254" s="916">
        <v>81</v>
      </c>
      <c r="C254" s="925"/>
      <c r="D254" s="921"/>
      <c r="E254" s="921" t="s">
        <v>19</v>
      </c>
      <c r="F254" s="923" t="str">
        <f>VLOOKUP(E254,$S$14:$T$18,2,0)</f>
        <v>-</v>
      </c>
      <c r="G254" s="84"/>
      <c r="H254" s="82"/>
      <c r="I254" s="921"/>
      <c r="J254" s="913">
        <f t="shared" ref="J254" si="80">SUM(K254:O256)</f>
        <v>0</v>
      </c>
      <c r="K254" s="913"/>
      <c r="L254" s="913"/>
      <c r="M254" s="913"/>
      <c r="N254" s="913"/>
      <c r="O254" s="913"/>
      <c r="P254" s="913"/>
      <c r="Q254" s="484"/>
    </row>
    <row r="255" spans="1:17" s="95" customFormat="1" ht="15.75" hidden="1" customHeight="1" outlineLevel="1">
      <c r="A255" s="484"/>
      <c r="B255" s="916"/>
      <c r="C255" s="925"/>
      <c r="D255" s="921"/>
      <c r="E255" s="921"/>
      <c r="F255" s="923"/>
      <c r="G255" s="87"/>
      <c r="H255" s="82"/>
      <c r="I255" s="921"/>
      <c r="J255" s="914"/>
      <c r="K255" s="914"/>
      <c r="L255" s="914"/>
      <c r="M255" s="914"/>
      <c r="N255" s="914"/>
      <c r="O255" s="914"/>
      <c r="P255" s="914"/>
      <c r="Q255" s="484"/>
    </row>
    <row r="256" spans="1:17" s="95" customFormat="1" ht="15.75" hidden="1" customHeight="1" outlineLevel="1">
      <c r="A256" s="484"/>
      <c r="B256" s="917"/>
      <c r="C256" s="926"/>
      <c r="D256" s="922"/>
      <c r="E256" s="922"/>
      <c r="F256" s="924"/>
      <c r="G256" s="92"/>
      <c r="H256" s="90"/>
      <c r="I256" s="922"/>
      <c r="J256" s="915"/>
      <c r="K256" s="915"/>
      <c r="L256" s="915"/>
      <c r="M256" s="915"/>
      <c r="N256" s="915"/>
      <c r="O256" s="915"/>
      <c r="P256" s="915"/>
      <c r="Q256" s="484"/>
    </row>
    <row r="257" spans="1:17" s="95" customFormat="1" ht="15.75" hidden="1" customHeight="1" outlineLevel="1">
      <c r="A257" s="484"/>
      <c r="B257" s="916">
        <v>82</v>
      </c>
      <c r="C257" s="925"/>
      <c r="D257" s="921"/>
      <c r="E257" s="921" t="s">
        <v>19</v>
      </c>
      <c r="F257" s="923" t="str">
        <f>VLOOKUP(E257,$S$14:$T$18,2,0)</f>
        <v>-</v>
      </c>
      <c r="G257" s="84"/>
      <c r="H257" s="82"/>
      <c r="I257" s="921"/>
      <c r="J257" s="913">
        <f t="shared" ref="J257" si="81">SUM(K257:O259)</f>
        <v>0</v>
      </c>
      <c r="K257" s="913"/>
      <c r="L257" s="913"/>
      <c r="M257" s="913"/>
      <c r="N257" s="913"/>
      <c r="O257" s="913"/>
      <c r="P257" s="913"/>
      <c r="Q257" s="484"/>
    </row>
    <row r="258" spans="1:17" s="95" customFormat="1" ht="15.75" hidden="1" customHeight="1" outlineLevel="1">
      <c r="A258" s="484"/>
      <c r="B258" s="916"/>
      <c r="C258" s="925"/>
      <c r="D258" s="921"/>
      <c r="E258" s="921"/>
      <c r="F258" s="923"/>
      <c r="G258" s="87"/>
      <c r="H258" s="82"/>
      <c r="I258" s="921"/>
      <c r="J258" s="914"/>
      <c r="K258" s="914"/>
      <c r="L258" s="914"/>
      <c r="M258" s="914"/>
      <c r="N258" s="914"/>
      <c r="O258" s="914"/>
      <c r="P258" s="914"/>
      <c r="Q258" s="484"/>
    </row>
    <row r="259" spans="1:17" s="95" customFormat="1" ht="15.75" hidden="1" customHeight="1" outlineLevel="1">
      <c r="A259" s="484"/>
      <c r="B259" s="917"/>
      <c r="C259" s="926"/>
      <c r="D259" s="922"/>
      <c r="E259" s="922"/>
      <c r="F259" s="924"/>
      <c r="G259" s="92"/>
      <c r="H259" s="90"/>
      <c r="I259" s="922"/>
      <c r="J259" s="915"/>
      <c r="K259" s="915"/>
      <c r="L259" s="915"/>
      <c r="M259" s="915"/>
      <c r="N259" s="915"/>
      <c r="O259" s="915"/>
      <c r="P259" s="915"/>
      <c r="Q259" s="484"/>
    </row>
    <row r="260" spans="1:17" s="95" customFormat="1" ht="15.75" hidden="1" customHeight="1" outlineLevel="1">
      <c r="A260" s="484"/>
      <c r="B260" s="916">
        <v>83</v>
      </c>
      <c r="C260" s="925"/>
      <c r="D260" s="921"/>
      <c r="E260" s="921" t="s">
        <v>19</v>
      </c>
      <c r="F260" s="923" t="str">
        <f>VLOOKUP(E260,$S$14:$T$18,2,0)</f>
        <v>-</v>
      </c>
      <c r="G260" s="84"/>
      <c r="H260" s="82"/>
      <c r="I260" s="921"/>
      <c r="J260" s="913">
        <f t="shared" ref="J260" si="82">SUM(K260:O262)</f>
        <v>0</v>
      </c>
      <c r="K260" s="913"/>
      <c r="L260" s="913"/>
      <c r="M260" s="913"/>
      <c r="N260" s="913"/>
      <c r="O260" s="913"/>
      <c r="P260" s="913"/>
      <c r="Q260" s="484"/>
    </row>
    <row r="261" spans="1:17" s="95" customFormat="1" ht="15.75" hidden="1" customHeight="1" outlineLevel="1">
      <c r="A261" s="484"/>
      <c r="B261" s="916"/>
      <c r="C261" s="925"/>
      <c r="D261" s="921"/>
      <c r="E261" s="921"/>
      <c r="F261" s="923"/>
      <c r="G261" s="87"/>
      <c r="H261" s="82"/>
      <c r="I261" s="921"/>
      <c r="J261" s="914"/>
      <c r="K261" s="914"/>
      <c r="L261" s="914"/>
      <c r="M261" s="914"/>
      <c r="N261" s="914"/>
      <c r="O261" s="914"/>
      <c r="P261" s="914"/>
      <c r="Q261" s="484"/>
    </row>
    <row r="262" spans="1:17" s="95" customFormat="1" ht="15.75" hidden="1" customHeight="1" outlineLevel="1">
      <c r="A262" s="484"/>
      <c r="B262" s="917"/>
      <c r="C262" s="926"/>
      <c r="D262" s="922"/>
      <c r="E262" s="922"/>
      <c r="F262" s="924"/>
      <c r="G262" s="92"/>
      <c r="H262" s="90"/>
      <c r="I262" s="922"/>
      <c r="J262" s="915"/>
      <c r="K262" s="915"/>
      <c r="L262" s="915"/>
      <c r="M262" s="915"/>
      <c r="N262" s="915"/>
      <c r="O262" s="915"/>
      <c r="P262" s="915"/>
      <c r="Q262" s="484"/>
    </row>
    <row r="263" spans="1:17" s="95" customFormat="1" ht="15.75" hidden="1" customHeight="1" outlineLevel="1">
      <c r="A263" s="484"/>
      <c r="B263" s="916">
        <v>84</v>
      </c>
      <c r="C263" s="925"/>
      <c r="D263" s="921"/>
      <c r="E263" s="921" t="s">
        <v>19</v>
      </c>
      <c r="F263" s="923" t="str">
        <f>VLOOKUP(E263,$S$14:$T$18,2,0)</f>
        <v>-</v>
      </c>
      <c r="G263" s="84"/>
      <c r="H263" s="82"/>
      <c r="I263" s="921"/>
      <c r="J263" s="913">
        <f t="shared" ref="J263" si="83">SUM(K263:O265)</f>
        <v>0</v>
      </c>
      <c r="K263" s="913"/>
      <c r="L263" s="913"/>
      <c r="M263" s="913"/>
      <c r="N263" s="913"/>
      <c r="O263" s="913"/>
      <c r="P263" s="913"/>
      <c r="Q263" s="484"/>
    </row>
    <row r="264" spans="1:17" s="95" customFormat="1" ht="15.75" hidden="1" customHeight="1" outlineLevel="1">
      <c r="A264" s="484"/>
      <c r="B264" s="916"/>
      <c r="C264" s="925"/>
      <c r="D264" s="921"/>
      <c r="E264" s="921"/>
      <c r="F264" s="923"/>
      <c r="G264" s="87"/>
      <c r="H264" s="82"/>
      <c r="I264" s="921"/>
      <c r="J264" s="914"/>
      <c r="K264" s="914"/>
      <c r="L264" s="914"/>
      <c r="M264" s="914"/>
      <c r="N264" s="914"/>
      <c r="O264" s="914"/>
      <c r="P264" s="914"/>
      <c r="Q264" s="484"/>
    </row>
    <row r="265" spans="1:17" s="95" customFormat="1" ht="15.75" hidden="1" customHeight="1" outlineLevel="1">
      <c r="A265" s="484"/>
      <c r="B265" s="917"/>
      <c r="C265" s="926"/>
      <c r="D265" s="922"/>
      <c r="E265" s="922"/>
      <c r="F265" s="924"/>
      <c r="G265" s="92"/>
      <c r="H265" s="90"/>
      <c r="I265" s="922"/>
      <c r="J265" s="915"/>
      <c r="K265" s="915"/>
      <c r="L265" s="915"/>
      <c r="M265" s="915"/>
      <c r="N265" s="915"/>
      <c r="O265" s="915"/>
      <c r="P265" s="915"/>
      <c r="Q265" s="484"/>
    </row>
    <row r="266" spans="1:17" s="95" customFormat="1" ht="15.75" hidden="1" customHeight="1" outlineLevel="1">
      <c r="A266" s="484"/>
      <c r="B266" s="916">
        <v>85</v>
      </c>
      <c r="C266" s="925"/>
      <c r="D266" s="921"/>
      <c r="E266" s="921" t="s">
        <v>19</v>
      </c>
      <c r="F266" s="923" t="str">
        <f>VLOOKUP(E266,$S$14:$T$18,2,0)</f>
        <v>-</v>
      </c>
      <c r="G266" s="84"/>
      <c r="H266" s="82"/>
      <c r="I266" s="921"/>
      <c r="J266" s="913">
        <f t="shared" ref="J266" si="84">SUM(K266:O268)</f>
        <v>0</v>
      </c>
      <c r="K266" s="913"/>
      <c r="L266" s="913"/>
      <c r="M266" s="913"/>
      <c r="N266" s="913"/>
      <c r="O266" s="913"/>
      <c r="P266" s="913"/>
      <c r="Q266" s="484"/>
    </row>
    <row r="267" spans="1:17" s="95" customFormat="1" ht="15.75" hidden="1" customHeight="1" outlineLevel="1">
      <c r="A267" s="484"/>
      <c r="B267" s="916"/>
      <c r="C267" s="925"/>
      <c r="D267" s="921"/>
      <c r="E267" s="921"/>
      <c r="F267" s="923"/>
      <c r="G267" s="87"/>
      <c r="H267" s="82"/>
      <c r="I267" s="921"/>
      <c r="J267" s="914"/>
      <c r="K267" s="914"/>
      <c r="L267" s="914"/>
      <c r="M267" s="914"/>
      <c r="N267" s="914"/>
      <c r="O267" s="914"/>
      <c r="P267" s="914"/>
      <c r="Q267" s="484"/>
    </row>
    <row r="268" spans="1:17" s="95" customFormat="1" ht="15.75" hidden="1" customHeight="1" outlineLevel="1">
      <c r="A268" s="484"/>
      <c r="B268" s="917"/>
      <c r="C268" s="926"/>
      <c r="D268" s="922"/>
      <c r="E268" s="922"/>
      <c r="F268" s="924"/>
      <c r="G268" s="92"/>
      <c r="H268" s="90"/>
      <c r="I268" s="922"/>
      <c r="J268" s="915"/>
      <c r="K268" s="915"/>
      <c r="L268" s="915"/>
      <c r="M268" s="915"/>
      <c r="N268" s="915"/>
      <c r="O268" s="915"/>
      <c r="P268" s="915"/>
      <c r="Q268" s="484"/>
    </row>
    <row r="269" spans="1:17" s="95" customFormat="1" ht="15.75" hidden="1" customHeight="1" outlineLevel="1">
      <c r="A269" s="484"/>
      <c r="B269" s="916">
        <v>86</v>
      </c>
      <c r="C269" s="925"/>
      <c r="D269" s="921"/>
      <c r="E269" s="921" t="s">
        <v>19</v>
      </c>
      <c r="F269" s="923" t="str">
        <f>VLOOKUP(E269,$S$14:$T$18,2,0)</f>
        <v>-</v>
      </c>
      <c r="G269" s="84"/>
      <c r="H269" s="82"/>
      <c r="I269" s="921"/>
      <c r="J269" s="913">
        <f t="shared" ref="J269" si="85">SUM(K269:O271)</f>
        <v>0</v>
      </c>
      <c r="K269" s="913"/>
      <c r="L269" s="913"/>
      <c r="M269" s="913"/>
      <c r="N269" s="913"/>
      <c r="O269" s="913"/>
      <c r="P269" s="913"/>
      <c r="Q269" s="484"/>
    </row>
    <row r="270" spans="1:17" s="95" customFormat="1" ht="15.75" hidden="1" customHeight="1" outlineLevel="1">
      <c r="A270" s="484"/>
      <c r="B270" s="916"/>
      <c r="C270" s="925"/>
      <c r="D270" s="921"/>
      <c r="E270" s="921"/>
      <c r="F270" s="923"/>
      <c r="G270" s="87"/>
      <c r="H270" s="82"/>
      <c r="I270" s="921"/>
      <c r="J270" s="914"/>
      <c r="K270" s="914"/>
      <c r="L270" s="914"/>
      <c r="M270" s="914"/>
      <c r="N270" s="914"/>
      <c r="O270" s="914"/>
      <c r="P270" s="914"/>
      <c r="Q270" s="484"/>
    </row>
    <row r="271" spans="1:17" s="95" customFormat="1" ht="15.75" hidden="1" customHeight="1" outlineLevel="1">
      <c r="A271" s="484"/>
      <c r="B271" s="917"/>
      <c r="C271" s="926"/>
      <c r="D271" s="922"/>
      <c r="E271" s="922"/>
      <c r="F271" s="924"/>
      <c r="G271" s="92"/>
      <c r="H271" s="90"/>
      <c r="I271" s="922"/>
      <c r="J271" s="915"/>
      <c r="K271" s="915"/>
      <c r="L271" s="915"/>
      <c r="M271" s="915"/>
      <c r="N271" s="915"/>
      <c r="O271" s="915"/>
      <c r="P271" s="915"/>
      <c r="Q271" s="484"/>
    </row>
    <row r="272" spans="1:17" s="95" customFormat="1" ht="15.75" hidden="1" customHeight="1" outlineLevel="1">
      <c r="A272" s="484"/>
      <c r="B272" s="916">
        <v>87</v>
      </c>
      <c r="C272" s="925"/>
      <c r="D272" s="921"/>
      <c r="E272" s="921" t="s">
        <v>19</v>
      </c>
      <c r="F272" s="923" t="str">
        <f>VLOOKUP(E272,$S$14:$T$18,2,0)</f>
        <v>-</v>
      </c>
      <c r="G272" s="84"/>
      <c r="H272" s="82"/>
      <c r="I272" s="921"/>
      <c r="J272" s="913">
        <f t="shared" ref="J272" si="86">SUM(K272:O274)</f>
        <v>0</v>
      </c>
      <c r="K272" s="913"/>
      <c r="L272" s="913"/>
      <c r="M272" s="913"/>
      <c r="N272" s="913"/>
      <c r="O272" s="913"/>
      <c r="P272" s="913"/>
      <c r="Q272" s="484"/>
    </row>
    <row r="273" spans="1:17" s="95" customFormat="1" ht="15.75" hidden="1" customHeight="1" outlineLevel="1">
      <c r="A273" s="484"/>
      <c r="B273" s="916"/>
      <c r="C273" s="925"/>
      <c r="D273" s="921"/>
      <c r="E273" s="921"/>
      <c r="F273" s="923"/>
      <c r="G273" s="87"/>
      <c r="H273" s="82"/>
      <c r="I273" s="921"/>
      <c r="J273" s="914"/>
      <c r="K273" s="914"/>
      <c r="L273" s="914"/>
      <c r="M273" s="914"/>
      <c r="N273" s="914"/>
      <c r="O273" s="914"/>
      <c r="P273" s="914"/>
      <c r="Q273" s="484"/>
    </row>
    <row r="274" spans="1:17" s="95" customFormat="1" ht="15.75" hidden="1" customHeight="1" outlineLevel="1">
      <c r="A274" s="484"/>
      <c r="B274" s="917"/>
      <c r="C274" s="926"/>
      <c r="D274" s="922"/>
      <c r="E274" s="922"/>
      <c r="F274" s="924"/>
      <c r="G274" s="92"/>
      <c r="H274" s="90"/>
      <c r="I274" s="922"/>
      <c r="J274" s="915"/>
      <c r="K274" s="915"/>
      <c r="L274" s="915"/>
      <c r="M274" s="915"/>
      <c r="N274" s="915"/>
      <c r="O274" s="915"/>
      <c r="P274" s="915"/>
      <c r="Q274" s="484"/>
    </row>
    <row r="275" spans="1:17" s="95" customFormat="1" ht="15.75" hidden="1" customHeight="1" outlineLevel="1">
      <c r="A275" s="484"/>
      <c r="B275" s="916">
        <v>88</v>
      </c>
      <c r="C275" s="925"/>
      <c r="D275" s="921"/>
      <c r="E275" s="921" t="s">
        <v>19</v>
      </c>
      <c r="F275" s="923" t="str">
        <f>VLOOKUP(E275,$S$14:$T$18,2,0)</f>
        <v>-</v>
      </c>
      <c r="G275" s="84"/>
      <c r="H275" s="82"/>
      <c r="I275" s="921"/>
      <c r="J275" s="913">
        <f t="shared" ref="J275" si="87">SUM(K275:O277)</f>
        <v>0</v>
      </c>
      <c r="K275" s="913"/>
      <c r="L275" s="913"/>
      <c r="M275" s="913"/>
      <c r="N275" s="913"/>
      <c r="O275" s="913"/>
      <c r="P275" s="913"/>
      <c r="Q275" s="484"/>
    </row>
    <row r="276" spans="1:17" s="95" customFormat="1" ht="15.75" hidden="1" customHeight="1" outlineLevel="1">
      <c r="A276" s="484"/>
      <c r="B276" s="916"/>
      <c r="C276" s="925"/>
      <c r="D276" s="921"/>
      <c r="E276" s="921"/>
      <c r="F276" s="923"/>
      <c r="G276" s="87"/>
      <c r="H276" s="82"/>
      <c r="I276" s="921"/>
      <c r="J276" s="914"/>
      <c r="K276" s="914"/>
      <c r="L276" s="914"/>
      <c r="M276" s="914"/>
      <c r="N276" s="914"/>
      <c r="O276" s="914"/>
      <c r="P276" s="914"/>
      <c r="Q276" s="484"/>
    </row>
    <row r="277" spans="1:17" s="95" customFormat="1" ht="15.75" hidden="1" customHeight="1" outlineLevel="1">
      <c r="A277" s="484"/>
      <c r="B277" s="917"/>
      <c r="C277" s="926"/>
      <c r="D277" s="922"/>
      <c r="E277" s="922"/>
      <c r="F277" s="924"/>
      <c r="G277" s="92"/>
      <c r="H277" s="90"/>
      <c r="I277" s="922"/>
      <c r="J277" s="915"/>
      <c r="K277" s="915"/>
      <c r="L277" s="915"/>
      <c r="M277" s="915"/>
      <c r="N277" s="915"/>
      <c r="O277" s="915"/>
      <c r="P277" s="915"/>
      <c r="Q277" s="484"/>
    </row>
    <row r="278" spans="1:17" s="95" customFormat="1" ht="15.75" hidden="1" customHeight="1" outlineLevel="1">
      <c r="A278" s="484"/>
      <c r="B278" s="916">
        <v>89</v>
      </c>
      <c r="C278" s="925"/>
      <c r="D278" s="921"/>
      <c r="E278" s="921" t="s">
        <v>19</v>
      </c>
      <c r="F278" s="923" t="str">
        <f>VLOOKUP(E278,$S$14:$T$18,2,0)</f>
        <v>-</v>
      </c>
      <c r="G278" s="84"/>
      <c r="H278" s="82"/>
      <c r="I278" s="921"/>
      <c r="J278" s="913">
        <f t="shared" ref="J278" si="88">SUM(K278:O280)</f>
        <v>0</v>
      </c>
      <c r="K278" s="913"/>
      <c r="L278" s="913"/>
      <c r="M278" s="913"/>
      <c r="N278" s="913"/>
      <c r="O278" s="913"/>
      <c r="P278" s="913"/>
      <c r="Q278" s="484"/>
    </row>
    <row r="279" spans="1:17" s="95" customFormat="1" ht="15.75" hidden="1" customHeight="1" outlineLevel="1">
      <c r="A279" s="484"/>
      <c r="B279" s="916"/>
      <c r="C279" s="925"/>
      <c r="D279" s="921"/>
      <c r="E279" s="921"/>
      <c r="F279" s="923"/>
      <c r="G279" s="87"/>
      <c r="H279" s="82"/>
      <c r="I279" s="921"/>
      <c r="J279" s="914"/>
      <c r="K279" s="914"/>
      <c r="L279" s="914"/>
      <c r="M279" s="914"/>
      <c r="N279" s="914"/>
      <c r="O279" s="914"/>
      <c r="P279" s="914"/>
      <c r="Q279" s="484"/>
    </row>
    <row r="280" spans="1:17" s="95" customFormat="1" ht="15.75" hidden="1" customHeight="1" outlineLevel="1">
      <c r="A280" s="484"/>
      <c r="B280" s="917"/>
      <c r="C280" s="926"/>
      <c r="D280" s="922"/>
      <c r="E280" s="922"/>
      <c r="F280" s="924"/>
      <c r="G280" s="92"/>
      <c r="H280" s="90"/>
      <c r="I280" s="922"/>
      <c r="J280" s="915"/>
      <c r="K280" s="915"/>
      <c r="L280" s="915"/>
      <c r="M280" s="915"/>
      <c r="N280" s="915"/>
      <c r="O280" s="915"/>
      <c r="P280" s="915"/>
      <c r="Q280" s="484"/>
    </row>
    <row r="281" spans="1:17" s="95" customFormat="1" ht="15.75" hidden="1" customHeight="1" outlineLevel="1">
      <c r="A281" s="484"/>
      <c r="B281" s="916">
        <v>90</v>
      </c>
      <c r="C281" s="925"/>
      <c r="D281" s="921"/>
      <c r="E281" s="921" t="s">
        <v>19</v>
      </c>
      <c r="F281" s="923" t="str">
        <f>VLOOKUP(E281,$S$14:$T$18,2,0)</f>
        <v>-</v>
      </c>
      <c r="G281" s="84"/>
      <c r="H281" s="82"/>
      <c r="I281" s="921"/>
      <c r="J281" s="913">
        <f t="shared" ref="J281" si="89">SUM(K281:O283)</f>
        <v>0</v>
      </c>
      <c r="K281" s="913"/>
      <c r="L281" s="913"/>
      <c r="M281" s="913"/>
      <c r="N281" s="913"/>
      <c r="O281" s="913"/>
      <c r="P281" s="913"/>
      <c r="Q281" s="484"/>
    </row>
    <row r="282" spans="1:17" s="95" customFormat="1" ht="15.75" hidden="1" customHeight="1" outlineLevel="1">
      <c r="A282" s="484"/>
      <c r="B282" s="916"/>
      <c r="C282" s="925"/>
      <c r="D282" s="921"/>
      <c r="E282" s="921"/>
      <c r="F282" s="923"/>
      <c r="G282" s="87"/>
      <c r="H282" s="82"/>
      <c r="I282" s="921"/>
      <c r="J282" s="914"/>
      <c r="K282" s="914"/>
      <c r="L282" s="914"/>
      <c r="M282" s="914"/>
      <c r="N282" s="914"/>
      <c r="O282" s="914"/>
      <c r="P282" s="914"/>
      <c r="Q282" s="484"/>
    </row>
    <row r="283" spans="1:17" s="95" customFormat="1" ht="15.75" hidden="1" customHeight="1" outlineLevel="1">
      <c r="A283" s="484"/>
      <c r="B283" s="917"/>
      <c r="C283" s="926"/>
      <c r="D283" s="922"/>
      <c r="E283" s="922"/>
      <c r="F283" s="924"/>
      <c r="G283" s="92"/>
      <c r="H283" s="90"/>
      <c r="I283" s="922"/>
      <c r="J283" s="915"/>
      <c r="K283" s="915"/>
      <c r="L283" s="915"/>
      <c r="M283" s="915"/>
      <c r="N283" s="915"/>
      <c r="O283" s="915"/>
      <c r="P283" s="915"/>
      <c r="Q283" s="484"/>
    </row>
    <row r="284" spans="1:17" s="95" customFormat="1" ht="15.75" hidden="1" customHeight="1" outlineLevel="1">
      <c r="A284" s="484"/>
      <c r="B284" s="916">
        <v>91</v>
      </c>
      <c r="C284" s="925"/>
      <c r="D284" s="921"/>
      <c r="E284" s="921" t="s">
        <v>19</v>
      </c>
      <c r="F284" s="923" t="str">
        <f>VLOOKUP(E284,$S$14:$T$18,2,0)</f>
        <v>-</v>
      </c>
      <c r="G284" s="84"/>
      <c r="H284" s="82"/>
      <c r="I284" s="921"/>
      <c r="J284" s="913">
        <f t="shared" ref="J284" si="90">SUM(K284:O286)</f>
        <v>0</v>
      </c>
      <c r="K284" s="913"/>
      <c r="L284" s="913"/>
      <c r="M284" s="913"/>
      <c r="N284" s="913"/>
      <c r="O284" s="913"/>
      <c r="P284" s="913"/>
      <c r="Q284" s="484"/>
    </row>
    <row r="285" spans="1:17" s="95" customFormat="1" ht="15.75" hidden="1" customHeight="1" outlineLevel="1">
      <c r="A285" s="484"/>
      <c r="B285" s="916"/>
      <c r="C285" s="925"/>
      <c r="D285" s="921"/>
      <c r="E285" s="921"/>
      <c r="F285" s="923"/>
      <c r="G285" s="87"/>
      <c r="H285" s="82"/>
      <c r="I285" s="921"/>
      <c r="J285" s="914"/>
      <c r="K285" s="914"/>
      <c r="L285" s="914"/>
      <c r="M285" s="914"/>
      <c r="N285" s="914"/>
      <c r="O285" s="914"/>
      <c r="P285" s="914"/>
      <c r="Q285" s="484"/>
    </row>
    <row r="286" spans="1:17" s="95" customFormat="1" ht="15.75" hidden="1" customHeight="1" outlineLevel="1">
      <c r="A286" s="484"/>
      <c r="B286" s="917"/>
      <c r="C286" s="926"/>
      <c r="D286" s="922"/>
      <c r="E286" s="922"/>
      <c r="F286" s="924"/>
      <c r="G286" s="92"/>
      <c r="H286" s="90"/>
      <c r="I286" s="922"/>
      <c r="J286" s="915"/>
      <c r="K286" s="915"/>
      <c r="L286" s="915"/>
      <c r="M286" s="915"/>
      <c r="N286" s="915"/>
      <c r="O286" s="915"/>
      <c r="P286" s="915"/>
      <c r="Q286" s="484"/>
    </row>
    <row r="287" spans="1:17" s="95" customFormat="1" ht="15.75" hidden="1" customHeight="1" outlineLevel="1">
      <c r="A287" s="484"/>
      <c r="B287" s="916">
        <v>92</v>
      </c>
      <c r="C287" s="925"/>
      <c r="D287" s="921"/>
      <c r="E287" s="921" t="s">
        <v>19</v>
      </c>
      <c r="F287" s="923" t="str">
        <f>VLOOKUP(E287,$S$14:$T$18,2,0)</f>
        <v>-</v>
      </c>
      <c r="G287" s="84"/>
      <c r="H287" s="82"/>
      <c r="I287" s="921"/>
      <c r="J287" s="913">
        <f t="shared" ref="J287" si="91">SUM(K287:O289)</f>
        <v>0</v>
      </c>
      <c r="K287" s="913"/>
      <c r="L287" s="913"/>
      <c r="M287" s="913"/>
      <c r="N287" s="913"/>
      <c r="O287" s="913"/>
      <c r="P287" s="913"/>
      <c r="Q287" s="484"/>
    </row>
    <row r="288" spans="1:17" s="95" customFormat="1" ht="15.75" hidden="1" customHeight="1" outlineLevel="1">
      <c r="A288" s="484"/>
      <c r="B288" s="916"/>
      <c r="C288" s="925"/>
      <c r="D288" s="921"/>
      <c r="E288" s="921"/>
      <c r="F288" s="923"/>
      <c r="G288" s="87"/>
      <c r="H288" s="82"/>
      <c r="I288" s="921"/>
      <c r="J288" s="914"/>
      <c r="K288" s="914"/>
      <c r="L288" s="914"/>
      <c r="M288" s="914"/>
      <c r="N288" s="914"/>
      <c r="O288" s="914"/>
      <c r="P288" s="914"/>
      <c r="Q288" s="484"/>
    </row>
    <row r="289" spans="1:17" s="95" customFormat="1" ht="15.75" hidden="1" customHeight="1" outlineLevel="1">
      <c r="A289" s="484"/>
      <c r="B289" s="917"/>
      <c r="C289" s="926"/>
      <c r="D289" s="922"/>
      <c r="E289" s="922"/>
      <c r="F289" s="924"/>
      <c r="G289" s="92"/>
      <c r="H289" s="90"/>
      <c r="I289" s="922"/>
      <c r="J289" s="915"/>
      <c r="K289" s="915"/>
      <c r="L289" s="915"/>
      <c r="M289" s="915"/>
      <c r="N289" s="915"/>
      <c r="O289" s="915"/>
      <c r="P289" s="915"/>
      <c r="Q289" s="484"/>
    </row>
    <row r="290" spans="1:17" s="95" customFormat="1" ht="15.75" hidden="1" customHeight="1" outlineLevel="1">
      <c r="A290" s="484"/>
      <c r="B290" s="916">
        <v>93</v>
      </c>
      <c r="C290" s="925"/>
      <c r="D290" s="921"/>
      <c r="E290" s="921" t="s">
        <v>19</v>
      </c>
      <c r="F290" s="923" t="str">
        <f>VLOOKUP(E290,$S$14:$T$18,2,0)</f>
        <v>-</v>
      </c>
      <c r="G290" s="84"/>
      <c r="H290" s="82"/>
      <c r="I290" s="921"/>
      <c r="J290" s="913">
        <f t="shared" ref="J290" si="92">SUM(K290:O292)</f>
        <v>0</v>
      </c>
      <c r="K290" s="913"/>
      <c r="L290" s="913"/>
      <c r="M290" s="913"/>
      <c r="N290" s="913"/>
      <c r="O290" s="913"/>
      <c r="P290" s="913"/>
      <c r="Q290" s="484"/>
    </row>
    <row r="291" spans="1:17" s="95" customFormat="1" ht="15.75" hidden="1" customHeight="1" outlineLevel="1">
      <c r="A291" s="484"/>
      <c r="B291" s="916"/>
      <c r="C291" s="925"/>
      <c r="D291" s="921"/>
      <c r="E291" s="921"/>
      <c r="F291" s="923"/>
      <c r="G291" s="87"/>
      <c r="H291" s="82"/>
      <c r="I291" s="921"/>
      <c r="J291" s="914"/>
      <c r="K291" s="914"/>
      <c r="L291" s="914"/>
      <c r="M291" s="914"/>
      <c r="N291" s="914"/>
      <c r="O291" s="914"/>
      <c r="P291" s="914"/>
      <c r="Q291" s="484"/>
    </row>
    <row r="292" spans="1:17" s="95" customFormat="1" ht="15.75" hidden="1" customHeight="1" outlineLevel="1">
      <c r="A292" s="484"/>
      <c r="B292" s="917"/>
      <c r="C292" s="926"/>
      <c r="D292" s="922"/>
      <c r="E292" s="922"/>
      <c r="F292" s="924"/>
      <c r="G292" s="92"/>
      <c r="H292" s="90"/>
      <c r="I292" s="922"/>
      <c r="J292" s="915"/>
      <c r="K292" s="915"/>
      <c r="L292" s="915"/>
      <c r="M292" s="915"/>
      <c r="N292" s="915"/>
      <c r="O292" s="915"/>
      <c r="P292" s="915"/>
      <c r="Q292" s="484"/>
    </row>
    <row r="293" spans="1:17" s="95" customFormat="1" ht="15.75" hidden="1" customHeight="1" outlineLevel="1">
      <c r="A293" s="484"/>
      <c r="B293" s="916">
        <v>94</v>
      </c>
      <c r="C293" s="925"/>
      <c r="D293" s="921"/>
      <c r="E293" s="921" t="s">
        <v>19</v>
      </c>
      <c r="F293" s="923" t="str">
        <f>VLOOKUP(E293,$S$14:$T$18,2,0)</f>
        <v>-</v>
      </c>
      <c r="G293" s="84"/>
      <c r="H293" s="82"/>
      <c r="I293" s="921"/>
      <c r="J293" s="913">
        <f t="shared" ref="J293" si="93">SUM(K293:O295)</f>
        <v>0</v>
      </c>
      <c r="K293" s="913"/>
      <c r="L293" s="913"/>
      <c r="M293" s="913"/>
      <c r="N293" s="913"/>
      <c r="O293" s="913"/>
      <c r="P293" s="913"/>
      <c r="Q293" s="484"/>
    </row>
    <row r="294" spans="1:17" s="95" customFormat="1" ht="15.75" hidden="1" customHeight="1" outlineLevel="1">
      <c r="A294" s="484"/>
      <c r="B294" s="916"/>
      <c r="C294" s="925"/>
      <c r="D294" s="921"/>
      <c r="E294" s="921"/>
      <c r="F294" s="923"/>
      <c r="G294" s="87"/>
      <c r="H294" s="82"/>
      <c r="I294" s="921"/>
      <c r="J294" s="914"/>
      <c r="K294" s="914"/>
      <c r="L294" s="914"/>
      <c r="M294" s="914"/>
      <c r="N294" s="914"/>
      <c r="O294" s="914"/>
      <c r="P294" s="914"/>
      <c r="Q294" s="484"/>
    </row>
    <row r="295" spans="1:17" s="95" customFormat="1" ht="15.75" hidden="1" customHeight="1" outlineLevel="1">
      <c r="A295" s="484"/>
      <c r="B295" s="917"/>
      <c r="C295" s="926"/>
      <c r="D295" s="922"/>
      <c r="E295" s="922"/>
      <c r="F295" s="924"/>
      <c r="G295" s="92"/>
      <c r="H295" s="90"/>
      <c r="I295" s="922"/>
      <c r="J295" s="915"/>
      <c r="K295" s="915"/>
      <c r="L295" s="915"/>
      <c r="M295" s="915"/>
      <c r="N295" s="915"/>
      <c r="O295" s="915"/>
      <c r="P295" s="915"/>
      <c r="Q295" s="484"/>
    </row>
    <row r="296" spans="1:17" s="95" customFormat="1" ht="15.75" hidden="1" customHeight="1" outlineLevel="1">
      <c r="A296" s="484"/>
      <c r="B296" s="916">
        <v>95</v>
      </c>
      <c r="C296" s="925"/>
      <c r="D296" s="921"/>
      <c r="E296" s="921" t="s">
        <v>19</v>
      </c>
      <c r="F296" s="923" t="str">
        <f>VLOOKUP(E296,$S$14:$T$18,2,0)</f>
        <v>-</v>
      </c>
      <c r="G296" s="84"/>
      <c r="H296" s="82"/>
      <c r="I296" s="921"/>
      <c r="J296" s="913">
        <f t="shared" ref="J296" si="94">SUM(K296:O298)</f>
        <v>0</v>
      </c>
      <c r="K296" s="913"/>
      <c r="L296" s="913"/>
      <c r="M296" s="913"/>
      <c r="N296" s="913"/>
      <c r="O296" s="913"/>
      <c r="P296" s="913"/>
      <c r="Q296" s="484"/>
    </row>
    <row r="297" spans="1:17" s="95" customFormat="1" ht="15.75" hidden="1" customHeight="1" outlineLevel="1">
      <c r="A297" s="484"/>
      <c r="B297" s="916"/>
      <c r="C297" s="925"/>
      <c r="D297" s="921"/>
      <c r="E297" s="921"/>
      <c r="F297" s="923"/>
      <c r="G297" s="87"/>
      <c r="H297" s="82"/>
      <c r="I297" s="921"/>
      <c r="J297" s="914"/>
      <c r="K297" s="914"/>
      <c r="L297" s="914"/>
      <c r="M297" s="914"/>
      <c r="N297" s="914"/>
      <c r="O297" s="914"/>
      <c r="P297" s="914"/>
      <c r="Q297" s="484"/>
    </row>
    <row r="298" spans="1:17" s="95" customFormat="1" ht="15.75" hidden="1" customHeight="1" outlineLevel="1">
      <c r="A298" s="484"/>
      <c r="B298" s="917"/>
      <c r="C298" s="926"/>
      <c r="D298" s="922"/>
      <c r="E298" s="922"/>
      <c r="F298" s="924"/>
      <c r="G298" s="92"/>
      <c r="H298" s="90"/>
      <c r="I298" s="922"/>
      <c r="J298" s="915"/>
      <c r="K298" s="915"/>
      <c r="L298" s="915"/>
      <c r="M298" s="915"/>
      <c r="N298" s="915"/>
      <c r="O298" s="915"/>
      <c r="P298" s="915"/>
      <c r="Q298" s="484"/>
    </row>
    <row r="299" spans="1:17" s="95" customFormat="1" ht="15.75" hidden="1" customHeight="1" outlineLevel="1">
      <c r="A299" s="484"/>
      <c r="B299" s="916">
        <v>96</v>
      </c>
      <c r="C299" s="925"/>
      <c r="D299" s="921"/>
      <c r="E299" s="921" t="s">
        <v>19</v>
      </c>
      <c r="F299" s="923" t="str">
        <f>VLOOKUP(E299,$S$14:$T$18,2,0)</f>
        <v>-</v>
      </c>
      <c r="G299" s="84"/>
      <c r="H299" s="82"/>
      <c r="I299" s="921"/>
      <c r="J299" s="913">
        <f t="shared" ref="J299" si="95">SUM(K299:O301)</f>
        <v>0</v>
      </c>
      <c r="K299" s="913"/>
      <c r="L299" s="913"/>
      <c r="M299" s="913"/>
      <c r="N299" s="913"/>
      <c r="O299" s="913"/>
      <c r="P299" s="913"/>
      <c r="Q299" s="484"/>
    </row>
    <row r="300" spans="1:17" s="95" customFormat="1" ht="15.75" hidden="1" customHeight="1" outlineLevel="1">
      <c r="A300" s="484"/>
      <c r="B300" s="916"/>
      <c r="C300" s="925"/>
      <c r="D300" s="921"/>
      <c r="E300" s="921"/>
      <c r="F300" s="923"/>
      <c r="G300" s="87"/>
      <c r="H300" s="82"/>
      <c r="I300" s="921"/>
      <c r="J300" s="914"/>
      <c r="K300" s="914"/>
      <c r="L300" s="914"/>
      <c r="M300" s="914"/>
      <c r="N300" s="914"/>
      <c r="O300" s="914"/>
      <c r="P300" s="914"/>
      <c r="Q300" s="484"/>
    </row>
    <row r="301" spans="1:17" s="95" customFormat="1" ht="15.75" hidden="1" customHeight="1" outlineLevel="1">
      <c r="A301" s="484"/>
      <c r="B301" s="917"/>
      <c r="C301" s="926"/>
      <c r="D301" s="922"/>
      <c r="E301" s="922"/>
      <c r="F301" s="924"/>
      <c r="G301" s="92"/>
      <c r="H301" s="90"/>
      <c r="I301" s="922"/>
      <c r="J301" s="915"/>
      <c r="K301" s="915"/>
      <c r="L301" s="915"/>
      <c r="M301" s="915"/>
      <c r="N301" s="915"/>
      <c r="O301" s="915"/>
      <c r="P301" s="915"/>
      <c r="Q301" s="484"/>
    </row>
    <row r="302" spans="1:17" s="95" customFormat="1" ht="15.75" hidden="1" customHeight="1" outlineLevel="1">
      <c r="A302" s="484"/>
      <c r="B302" s="916">
        <v>97</v>
      </c>
      <c r="C302" s="925"/>
      <c r="D302" s="921"/>
      <c r="E302" s="921" t="s">
        <v>19</v>
      </c>
      <c r="F302" s="923" t="str">
        <f>VLOOKUP(E302,$S$14:$T$18,2,0)</f>
        <v>-</v>
      </c>
      <c r="G302" s="84"/>
      <c r="H302" s="82"/>
      <c r="I302" s="921"/>
      <c r="J302" s="913">
        <f t="shared" ref="J302" si="96">SUM(K302:O304)</f>
        <v>0</v>
      </c>
      <c r="K302" s="913"/>
      <c r="L302" s="913"/>
      <c r="M302" s="913"/>
      <c r="N302" s="913"/>
      <c r="O302" s="913"/>
      <c r="P302" s="913"/>
      <c r="Q302" s="484"/>
    </row>
    <row r="303" spans="1:17" s="95" customFormat="1" ht="15.75" hidden="1" customHeight="1" outlineLevel="1">
      <c r="A303" s="484"/>
      <c r="B303" s="916"/>
      <c r="C303" s="925"/>
      <c r="D303" s="921"/>
      <c r="E303" s="921"/>
      <c r="F303" s="923"/>
      <c r="G303" s="87"/>
      <c r="H303" s="82"/>
      <c r="I303" s="921"/>
      <c r="J303" s="914"/>
      <c r="K303" s="914"/>
      <c r="L303" s="914"/>
      <c r="M303" s="914"/>
      <c r="N303" s="914"/>
      <c r="O303" s="914"/>
      <c r="P303" s="914"/>
      <c r="Q303" s="484"/>
    </row>
    <row r="304" spans="1:17" s="95" customFormat="1" ht="15.75" hidden="1" customHeight="1" outlineLevel="1">
      <c r="A304" s="484"/>
      <c r="B304" s="917"/>
      <c r="C304" s="926"/>
      <c r="D304" s="922"/>
      <c r="E304" s="922"/>
      <c r="F304" s="924"/>
      <c r="G304" s="92"/>
      <c r="H304" s="90"/>
      <c r="I304" s="922"/>
      <c r="J304" s="915"/>
      <c r="K304" s="915"/>
      <c r="L304" s="915"/>
      <c r="M304" s="915"/>
      <c r="N304" s="915"/>
      <c r="O304" s="915"/>
      <c r="P304" s="915"/>
      <c r="Q304" s="484"/>
    </row>
    <row r="305" spans="1:17" s="95" customFormat="1" ht="15.75" hidden="1" customHeight="1" outlineLevel="1">
      <c r="A305" s="484"/>
      <c r="B305" s="916">
        <v>98</v>
      </c>
      <c r="C305" s="925"/>
      <c r="D305" s="921"/>
      <c r="E305" s="921" t="s">
        <v>19</v>
      </c>
      <c r="F305" s="923" t="str">
        <f>VLOOKUP(E305,$S$14:$T$18,2,0)</f>
        <v>-</v>
      </c>
      <c r="G305" s="84"/>
      <c r="H305" s="82"/>
      <c r="I305" s="921"/>
      <c r="J305" s="913">
        <f t="shared" ref="J305" si="97">SUM(K305:O307)</f>
        <v>0</v>
      </c>
      <c r="K305" s="913"/>
      <c r="L305" s="913"/>
      <c r="M305" s="913"/>
      <c r="N305" s="913"/>
      <c r="O305" s="913"/>
      <c r="P305" s="913"/>
      <c r="Q305" s="484"/>
    </row>
    <row r="306" spans="1:17" s="95" customFormat="1" ht="15.75" hidden="1" customHeight="1" outlineLevel="1">
      <c r="A306" s="484"/>
      <c r="B306" s="916"/>
      <c r="C306" s="925"/>
      <c r="D306" s="921"/>
      <c r="E306" s="921"/>
      <c r="F306" s="923"/>
      <c r="G306" s="87"/>
      <c r="H306" s="82"/>
      <c r="I306" s="921"/>
      <c r="J306" s="914"/>
      <c r="K306" s="914"/>
      <c r="L306" s="914"/>
      <c r="M306" s="914"/>
      <c r="N306" s="914"/>
      <c r="O306" s="914"/>
      <c r="P306" s="914"/>
      <c r="Q306" s="484"/>
    </row>
    <row r="307" spans="1:17" s="95" customFormat="1" ht="15.75" hidden="1" customHeight="1" outlineLevel="1">
      <c r="A307" s="484"/>
      <c r="B307" s="917"/>
      <c r="C307" s="926"/>
      <c r="D307" s="922"/>
      <c r="E307" s="922"/>
      <c r="F307" s="924"/>
      <c r="G307" s="92"/>
      <c r="H307" s="90"/>
      <c r="I307" s="922"/>
      <c r="J307" s="915"/>
      <c r="K307" s="915"/>
      <c r="L307" s="915"/>
      <c r="M307" s="915"/>
      <c r="N307" s="915"/>
      <c r="O307" s="915"/>
      <c r="P307" s="915"/>
      <c r="Q307" s="484"/>
    </row>
    <row r="308" spans="1:17" s="95" customFormat="1" ht="15.75" hidden="1" customHeight="1" outlineLevel="1">
      <c r="A308" s="484"/>
      <c r="B308" s="916">
        <v>99</v>
      </c>
      <c r="C308" s="925"/>
      <c r="D308" s="921"/>
      <c r="E308" s="921" t="s">
        <v>19</v>
      </c>
      <c r="F308" s="923" t="str">
        <f>VLOOKUP(E308,$S$14:$T$18,2,0)</f>
        <v>-</v>
      </c>
      <c r="G308" s="84"/>
      <c r="H308" s="82"/>
      <c r="I308" s="921"/>
      <c r="J308" s="913">
        <f t="shared" ref="J308" si="98">SUM(K308:O310)</f>
        <v>0</v>
      </c>
      <c r="K308" s="913"/>
      <c r="L308" s="913"/>
      <c r="M308" s="913"/>
      <c r="N308" s="913"/>
      <c r="O308" s="913"/>
      <c r="P308" s="913"/>
      <c r="Q308" s="484"/>
    </row>
    <row r="309" spans="1:17" s="95" customFormat="1" ht="15.75" hidden="1" customHeight="1" outlineLevel="1">
      <c r="A309" s="484"/>
      <c r="B309" s="916"/>
      <c r="C309" s="925"/>
      <c r="D309" s="921"/>
      <c r="E309" s="921"/>
      <c r="F309" s="923"/>
      <c r="G309" s="87"/>
      <c r="H309" s="82"/>
      <c r="I309" s="921"/>
      <c r="J309" s="914"/>
      <c r="K309" s="914"/>
      <c r="L309" s="914"/>
      <c r="M309" s="914"/>
      <c r="N309" s="914"/>
      <c r="O309" s="914"/>
      <c r="P309" s="914"/>
      <c r="Q309" s="484"/>
    </row>
    <row r="310" spans="1:17" s="95" customFormat="1" ht="15.75" hidden="1" customHeight="1" outlineLevel="1">
      <c r="A310" s="484"/>
      <c r="B310" s="917"/>
      <c r="C310" s="926"/>
      <c r="D310" s="922"/>
      <c r="E310" s="922"/>
      <c r="F310" s="924"/>
      <c r="G310" s="92"/>
      <c r="H310" s="90"/>
      <c r="I310" s="922"/>
      <c r="J310" s="915"/>
      <c r="K310" s="915"/>
      <c r="L310" s="915"/>
      <c r="M310" s="915"/>
      <c r="N310" s="915"/>
      <c r="O310" s="915"/>
      <c r="P310" s="915"/>
      <c r="Q310" s="484"/>
    </row>
    <row r="311" spans="1:17" s="95" customFormat="1" ht="15.75" hidden="1" customHeight="1" outlineLevel="1">
      <c r="A311" s="484"/>
      <c r="B311" s="916">
        <v>100</v>
      </c>
      <c r="C311" s="925"/>
      <c r="D311" s="921"/>
      <c r="E311" s="921" t="s">
        <v>19</v>
      </c>
      <c r="F311" s="923" t="str">
        <f>VLOOKUP(E311,$S$14:$T$18,2,0)</f>
        <v>-</v>
      </c>
      <c r="G311" s="84"/>
      <c r="H311" s="82"/>
      <c r="I311" s="921"/>
      <c r="J311" s="913">
        <f t="shared" ref="J311" si="99">SUM(K311:O313)</f>
        <v>0</v>
      </c>
      <c r="K311" s="913"/>
      <c r="L311" s="913"/>
      <c r="M311" s="913"/>
      <c r="N311" s="913"/>
      <c r="O311" s="913"/>
      <c r="P311" s="913"/>
      <c r="Q311" s="484"/>
    </row>
    <row r="312" spans="1:17" s="95" customFormat="1" ht="15.75" hidden="1" customHeight="1" outlineLevel="1">
      <c r="A312" s="484"/>
      <c r="B312" s="916"/>
      <c r="C312" s="925"/>
      <c r="D312" s="921"/>
      <c r="E312" s="921"/>
      <c r="F312" s="923"/>
      <c r="G312" s="87"/>
      <c r="H312" s="82"/>
      <c r="I312" s="921"/>
      <c r="J312" s="914"/>
      <c r="K312" s="914"/>
      <c r="L312" s="914"/>
      <c r="M312" s="914"/>
      <c r="N312" s="914"/>
      <c r="O312" s="914"/>
      <c r="P312" s="914"/>
      <c r="Q312" s="484"/>
    </row>
    <row r="313" spans="1:17" s="95" customFormat="1" ht="15.75" hidden="1" customHeight="1" outlineLevel="1">
      <c r="A313" s="484"/>
      <c r="B313" s="917"/>
      <c r="C313" s="926"/>
      <c r="D313" s="922"/>
      <c r="E313" s="922"/>
      <c r="F313" s="924"/>
      <c r="G313" s="92"/>
      <c r="H313" s="90"/>
      <c r="I313" s="922"/>
      <c r="J313" s="915"/>
      <c r="K313" s="915"/>
      <c r="L313" s="915"/>
      <c r="M313" s="915"/>
      <c r="N313" s="915"/>
      <c r="O313" s="915"/>
      <c r="P313" s="915"/>
      <c r="Q313" s="484"/>
    </row>
    <row r="314" spans="1:17" s="95" customFormat="1" ht="15.75" hidden="1" customHeight="1" outlineLevel="1">
      <c r="A314" s="484"/>
      <c r="B314" s="916">
        <v>101</v>
      </c>
      <c r="C314" s="925"/>
      <c r="D314" s="921"/>
      <c r="E314" s="921" t="s">
        <v>19</v>
      </c>
      <c r="F314" s="923" t="str">
        <f>VLOOKUP(E314,$S$14:$T$18,2,0)</f>
        <v>-</v>
      </c>
      <c r="G314" s="84"/>
      <c r="H314" s="82"/>
      <c r="I314" s="921"/>
      <c r="J314" s="913">
        <f t="shared" ref="J314" si="100">SUM(K314:O316)</f>
        <v>0</v>
      </c>
      <c r="K314" s="913"/>
      <c r="L314" s="913"/>
      <c r="M314" s="913"/>
      <c r="N314" s="913"/>
      <c r="O314" s="913"/>
      <c r="P314" s="913"/>
      <c r="Q314" s="484"/>
    </row>
    <row r="315" spans="1:17" s="95" customFormat="1" ht="15.75" hidden="1" customHeight="1" outlineLevel="1">
      <c r="A315" s="484"/>
      <c r="B315" s="916"/>
      <c r="C315" s="925"/>
      <c r="D315" s="921"/>
      <c r="E315" s="921"/>
      <c r="F315" s="923"/>
      <c r="G315" s="87"/>
      <c r="H315" s="82"/>
      <c r="I315" s="921"/>
      <c r="J315" s="914"/>
      <c r="K315" s="914"/>
      <c r="L315" s="914"/>
      <c r="M315" s="914"/>
      <c r="N315" s="914"/>
      <c r="O315" s="914"/>
      <c r="P315" s="914"/>
      <c r="Q315" s="484"/>
    </row>
    <row r="316" spans="1:17" s="95" customFormat="1" ht="15.75" hidden="1" customHeight="1" outlineLevel="1">
      <c r="A316" s="484"/>
      <c r="B316" s="917"/>
      <c r="C316" s="926"/>
      <c r="D316" s="922"/>
      <c r="E316" s="922"/>
      <c r="F316" s="924"/>
      <c r="G316" s="92"/>
      <c r="H316" s="90"/>
      <c r="I316" s="922"/>
      <c r="J316" s="915"/>
      <c r="K316" s="915"/>
      <c r="L316" s="915"/>
      <c r="M316" s="915"/>
      <c r="N316" s="915"/>
      <c r="O316" s="915"/>
      <c r="P316" s="915"/>
      <c r="Q316" s="484"/>
    </row>
    <row r="317" spans="1:17" s="95" customFormat="1" ht="15.75" hidden="1" customHeight="1" outlineLevel="1">
      <c r="A317" s="484"/>
      <c r="B317" s="916">
        <v>102</v>
      </c>
      <c r="C317" s="925"/>
      <c r="D317" s="921"/>
      <c r="E317" s="921" t="s">
        <v>19</v>
      </c>
      <c r="F317" s="923" t="str">
        <f>VLOOKUP(E317,$S$14:$T$18,2,0)</f>
        <v>-</v>
      </c>
      <c r="G317" s="84"/>
      <c r="H317" s="82"/>
      <c r="I317" s="921"/>
      <c r="J317" s="913">
        <f t="shared" ref="J317" si="101">SUM(K317:O319)</f>
        <v>0</v>
      </c>
      <c r="K317" s="913"/>
      <c r="L317" s="913"/>
      <c r="M317" s="913"/>
      <c r="N317" s="913"/>
      <c r="O317" s="913"/>
      <c r="P317" s="913"/>
      <c r="Q317" s="484"/>
    </row>
    <row r="318" spans="1:17" s="95" customFormat="1" ht="15.75" hidden="1" customHeight="1" outlineLevel="1">
      <c r="A318" s="484"/>
      <c r="B318" s="916"/>
      <c r="C318" s="925"/>
      <c r="D318" s="921"/>
      <c r="E318" s="921"/>
      <c r="F318" s="923"/>
      <c r="G318" s="87"/>
      <c r="H318" s="82"/>
      <c r="I318" s="921"/>
      <c r="J318" s="914"/>
      <c r="K318" s="914"/>
      <c r="L318" s="914"/>
      <c r="M318" s="914"/>
      <c r="N318" s="914"/>
      <c r="O318" s="914"/>
      <c r="P318" s="914"/>
      <c r="Q318" s="484"/>
    </row>
    <row r="319" spans="1:17" s="95" customFormat="1" ht="15.75" hidden="1" customHeight="1" outlineLevel="1">
      <c r="A319" s="484"/>
      <c r="B319" s="917"/>
      <c r="C319" s="926"/>
      <c r="D319" s="922"/>
      <c r="E319" s="922"/>
      <c r="F319" s="924"/>
      <c r="G319" s="92"/>
      <c r="H319" s="90"/>
      <c r="I319" s="922"/>
      <c r="J319" s="915"/>
      <c r="K319" s="915"/>
      <c r="L319" s="915"/>
      <c r="M319" s="915"/>
      <c r="N319" s="915"/>
      <c r="O319" s="915"/>
      <c r="P319" s="915"/>
      <c r="Q319" s="484"/>
    </row>
    <row r="320" spans="1:17" s="95" customFormat="1" ht="15.75" hidden="1" customHeight="1" outlineLevel="1">
      <c r="A320" s="484"/>
      <c r="B320" s="916">
        <v>103</v>
      </c>
      <c r="C320" s="925"/>
      <c r="D320" s="921"/>
      <c r="E320" s="921" t="s">
        <v>19</v>
      </c>
      <c r="F320" s="923" t="str">
        <f>VLOOKUP(E320,$S$14:$T$18,2,0)</f>
        <v>-</v>
      </c>
      <c r="G320" s="84"/>
      <c r="H320" s="82"/>
      <c r="I320" s="921"/>
      <c r="J320" s="913">
        <f t="shared" ref="J320" si="102">SUM(K320:O322)</f>
        <v>0</v>
      </c>
      <c r="K320" s="913"/>
      <c r="L320" s="913"/>
      <c r="M320" s="913"/>
      <c r="N320" s="913"/>
      <c r="O320" s="913"/>
      <c r="P320" s="913"/>
      <c r="Q320" s="484"/>
    </row>
    <row r="321" spans="1:17" s="95" customFormat="1" ht="15.75" hidden="1" customHeight="1" outlineLevel="1">
      <c r="A321" s="484"/>
      <c r="B321" s="916"/>
      <c r="C321" s="925"/>
      <c r="D321" s="921"/>
      <c r="E321" s="921"/>
      <c r="F321" s="923"/>
      <c r="G321" s="87"/>
      <c r="H321" s="82"/>
      <c r="I321" s="921"/>
      <c r="J321" s="914"/>
      <c r="K321" s="914"/>
      <c r="L321" s="914"/>
      <c r="M321" s="914"/>
      <c r="N321" s="914"/>
      <c r="O321" s="914"/>
      <c r="P321" s="914"/>
      <c r="Q321" s="484"/>
    </row>
    <row r="322" spans="1:17" s="95" customFormat="1" ht="15.75" hidden="1" customHeight="1" outlineLevel="1">
      <c r="A322" s="484"/>
      <c r="B322" s="917"/>
      <c r="C322" s="926"/>
      <c r="D322" s="922"/>
      <c r="E322" s="922"/>
      <c r="F322" s="924"/>
      <c r="G322" s="92"/>
      <c r="H322" s="90"/>
      <c r="I322" s="922"/>
      <c r="J322" s="915"/>
      <c r="K322" s="915"/>
      <c r="L322" s="915"/>
      <c r="M322" s="915"/>
      <c r="N322" s="915"/>
      <c r="O322" s="915"/>
      <c r="P322" s="915"/>
      <c r="Q322" s="484"/>
    </row>
    <row r="323" spans="1:17" s="95" customFormat="1" ht="15.75" hidden="1" customHeight="1" outlineLevel="1">
      <c r="A323" s="484"/>
      <c r="B323" s="916">
        <v>104</v>
      </c>
      <c r="C323" s="925"/>
      <c r="D323" s="921"/>
      <c r="E323" s="921" t="s">
        <v>19</v>
      </c>
      <c r="F323" s="923" t="str">
        <f>VLOOKUP(E323,$S$14:$T$18,2,0)</f>
        <v>-</v>
      </c>
      <c r="G323" s="84"/>
      <c r="H323" s="82"/>
      <c r="I323" s="921"/>
      <c r="J323" s="913">
        <f t="shared" ref="J323" si="103">SUM(K323:O325)</f>
        <v>0</v>
      </c>
      <c r="K323" s="913"/>
      <c r="L323" s="913"/>
      <c r="M323" s="913"/>
      <c r="N323" s="913"/>
      <c r="O323" s="913"/>
      <c r="P323" s="913"/>
      <c r="Q323" s="484"/>
    </row>
    <row r="324" spans="1:17" s="95" customFormat="1" ht="15.75" hidden="1" customHeight="1" outlineLevel="1">
      <c r="A324" s="484"/>
      <c r="B324" s="916"/>
      <c r="C324" s="925"/>
      <c r="D324" s="921"/>
      <c r="E324" s="921"/>
      <c r="F324" s="923"/>
      <c r="G324" s="87"/>
      <c r="H324" s="82"/>
      <c r="I324" s="921"/>
      <c r="J324" s="914"/>
      <c r="K324" s="914"/>
      <c r="L324" s="914"/>
      <c r="M324" s="914"/>
      <c r="N324" s="914"/>
      <c r="O324" s="914"/>
      <c r="P324" s="914"/>
      <c r="Q324" s="484"/>
    </row>
    <row r="325" spans="1:17" s="95" customFormat="1" ht="15.75" hidden="1" customHeight="1" outlineLevel="1">
      <c r="A325" s="484"/>
      <c r="B325" s="917"/>
      <c r="C325" s="926"/>
      <c r="D325" s="922"/>
      <c r="E325" s="922"/>
      <c r="F325" s="924"/>
      <c r="G325" s="92"/>
      <c r="H325" s="90"/>
      <c r="I325" s="922"/>
      <c r="J325" s="915"/>
      <c r="K325" s="915"/>
      <c r="L325" s="915"/>
      <c r="M325" s="915"/>
      <c r="N325" s="915"/>
      <c r="O325" s="915"/>
      <c r="P325" s="915"/>
      <c r="Q325" s="484"/>
    </row>
    <row r="326" spans="1:17" s="95" customFormat="1" ht="15.75" hidden="1" customHeight="1" outlineLevel="1">
      <c r="A326" s="484"/>
      <c r="B326" s="916">
        <v>105</v>
      </c>
      <c r="C326" s="925"/>
      <c r="D326" s="921"/>
      <c r="E326" s="921" t="s">
        <v>19</v>
      </c>
      <c r="F326" s="923" t="str">
        <f>VLOOKUP(E326,$S$14:$T$18,2,0)</f>
        <v>-</v>
      </c>
      <c r="G326" s="84"/>
      <c r="H326" s="82"/>
      <c r="I326" s="921"/>
      <c r="J326" s="913">
        <f t="shared" ref="J326" si="104">SUM(K326:O328)</f>
        <v>0</v>
      </c>
      <c r="K326" s="913"/>
      <c r="L326" s="913"/>
      <c r="M326" s="913"/>
      <c r="N326" s="913"/>
      <c r="O326" s="913"/>
      <c r="P326" s="913"/>
      <c r="Q326" s="484"/>
    </row>
    <row r="327" spans="1:17" s="95" customFormat="1" ht="15.75" hidden="1" customHeight="1" outlineLevel="1">
      <c r="A327" s="484"/>
      <c r="B327" s="916"/>
      <c r="C327" s="925"/>
      <c r="D327" s="921"/>
      <c r="E327" s="921"/>
      <c r="F327" s="923"/>
      <c r="G327" s="87"/>
      <c r="H327" s="82"/>
      <c r="I327" s="921"/>
      <c r="J327" s="914"/>
      <c r="K327" s="914"/>
      <c r="L327" s="914"/>
      <c r="M327" s="914"/>
      <c r="N327" s="914"/>
      <c r="O327" s="914"/>
      <c r="P327" s="914"/>
      <c r="Q327" s="484"/>
    </row>
    <row r="328" spans="1:17" s="95" customFormat="1" ht="15.75" hidden="1" customHeight="1" outlineLevel="1">
      <c r="A328" s="484"/>
      <c r="B328" s="917"/>
      <c r="C328" s="926"/>
      <c r="D328" s="922"/>
      <c r="E328" s="922"/>
      <c r="F328" s="924"/>
      <c r="G328" s="92"/>
      <c r="H328" s="90"/>
      <c r="I328" s="922"/>
      <c r="J328" s="915"/>
      <c r="K328" s="915"/>
      <c r="L328" s="915"/>
      <c r="M328" s="915"/>
      <c r="N328" s="915"/>
      <c r="O328" s="915"/>
      <c r="P328" s="915"/>
      <c r="Q328" s="484"/>
    </row>
    <row r="329" spans="1:17" s="95" customFormat="1" ht="15.75" hidden="1" customHeight="1" outlineLevel="1">
      <c r="A329" s="484"/>
      <c r="B329" s="916">
        <v>106</v>
      </c>
      <c r="C329" s="925"/>
      <c r="D329" s="921"/>
      <c r="E329" s="921" t="s">
        <v>19</v>
      </c>
      <c r="F329" s="923" t="str">
        <f>VLOOKUP(E329,$S$14:$T$18,2,0)</f>
        <v>-</v>
      </c>
      <c r="G329" s="84"/>
      <c r="H329" s="82"/>
      <c r="I329" s="921"/>
      <c r="J329" s="913">
        <f t="shared" ref="J329" si="105">SUM(K329:O331)</f>
        <v>0</v>
      </c>
      <c r="K329" s="913"/>
      <c r="L329" s="913"/>
      <c r="M329" s="913"/>
      <c r="N329" s="913"/>
      <c r="O329" s="913"/>
      <c r="P329" s="913"/>
      <c r="Q329" s="484"/>
    </row>
    <row r="330" spans="1:17" s="95" customFormat="1" ht="15.75" hidden="1" customHeight="1" outlineLevel="1">
      <c r="A330" s="484"/>
      <c r="B330" s="916"/>
      <c r="C330" s="925"/>
      <c r="D330" s="921"/>
      <c r="E330" s="921"/>
      <c r="F330" s="923"/>
      <c r="G330" s="87"/>
      <c r="H330" s="82"/>
      <c r="I330" s="921"/>
      <c r="J330" s="914"/>
      <c r="K330" s="914"/>
      <c r="L330" s="914"/>
      <c r="M330" s="914"/>
      <c r="N330" s="914"/>
      <c r="O330" s="914"/>
      <c r="P330" s="914"/>
      <c r="Q330" s="484"/>
    </row>
    <row r="331" spans="1:17" s="95" customFormat="1" ht="15.75" hidden="1" customHeight="1" outlineLevel="1">
      <c r="A331" s="484"/>
      <c r="B331" s="917"/>
      <c r="C331" s="926"/>
      <c r="D331" s="922"/>
      <c r="E331" s="922"/>
      <c r="F331" s="924"/>
      <c r="G331" s="92"/>
      <c r="H331" s="90"/>
      <c r="I331" s="922"/>
      <c r="J331" s="915"/>
      <c r="K331" s="915"/>
      <c r="L331" s="915"/>
      <c r="M331" s="915"/>
      <c r="N331" s="915"/>
      <c r="O331" s="915"/>
      <c r="P331" s="915"/>
      <c r="Q331" s="484"/>
    </row>
    <row r="332" spans="1:17" s="95" customFormat="1" ht="15.75" hidden="1" customHeight="1" outlineLevel="1">
      <c r="A332" s="484"/>
      <c r="B332" s="916">
        <v>107</v>
      </c>
      <c r="C332" s="925"/>
      <c r="D332" s="921"/>
      <c r="E332" s="921" t="s">
        <v>19</v>
      </c>
      <c r="F332" s="923" t="str">
        <f>VLOOKUP(E332,$S$14:$T$18,2,0)</f>
        <v>-</v>
      </c>
      <c r="G332" s="84"/>
      <c r="H332" s="82"/>
      <c r="I332" s="921"/>
      <c r="J332" s="913">
        <f t="shared" ref="J332" si="106">SUM(K332:O334)</f>
        <v>0</v>
      </c>
      <c r="K332" s="913"/>
      <c r="L332" s="913"/>
      <c r="M332" s="913"/>
      <c r="N332" s="913"/>
      <c r="O332" s="913"/>
      <c r="P332" s="913"/>
      <c r="Q332" s="484"/>
    </row>
    <row r="333" spans="1:17" s="95" customFormat="1" ht="15.75" hidden="1" customHeight="1" outlineLevel="1">
      <c r="A333" s="484"/>
      <c r="B333" s="916"/>
      <c r="C333" s="925"/>
      <c r="D333" s="921"/>
      <c r="E333" s="921"/>
      <c r="F333" s="923"/>
      <c r="G333" s="87"/>
      <c r="H333" s="82"/>
      <c r="I333" s="921"/>
      <c r="J333" s="914"/>
      <c r="K333" s="914"/>
      <c r="L333" s="914"/>
      <c r="M333" s="914"/>
      <c r="N333" s="914"/>
      <c r="O333" s="914"/>
      <c r="P333" s="914"/>
      <c r="Q333" s="484"/>
    </row>
    <row r="334" spans="1:17" s="95" customFormat="1" ht="15.75" hidden="1" customHeight="1" outlineLevel="1">
      <c r="A334" s="484"/>
      <c r="B334" s="917"/>
      <c r="C334" s="926"/>
      <c r="D334" s="922"/>
      <c r="E334" s="922"/>
      <c r="F334" s="924"/>
      <c r="G334" s="92"/>
      <c r="H334" s="90"/>
      <c r="I334" s="922"/>
      <c r="J334" s="915"/>
      <c r="K334" s="915"/>
      <c r="L334" s="915"/>
      <c r="M334" s="915"/>
      <c r="N334" s="915"/>
      <c r="O334" s="915"/>
      <c r="P334" s="915"/>
      <c r="Q334" s="484"/>
    </row>
    <row r="335" spans="1:17" s="95" customFormat="1" ht="15.75" hidden="1" customHeight="1" outlineLevel="1">
      <c r="A335" s="484"/>
      <c r="B335" s="916">
        <v>108</v>
      </c>
      <c r="C335" s="925"/>
      <c r="D335" s="921"/>
      <c r="E335" s="921" t="s">
        <v>19</v>
      </c>
      <c r="F335" s="923" t="str">
        <f>VLOOKUP(E335,$S$14:$T$18,2,0)</f>
        <v>-</v>
      </c>
      <c r="G335" s="84"/>
      <c r="H335" s="82"/>
      <c r="I335" s="921"/>
      <c r="J335" s="913">
        <f t="shared" ref="J335" si="107">SUM(K335:O337)</f>
        <v>0</v>
      </c>
      <c r="K335" s="913"/>
      <c r="L335" s="913"/>
      <c r="M335" s="913"/>
      <c r="N335" s="913"/>
      <c r="O335" s="913"/>
      <c r="P335" s="913"/>
      <c r="Q335" s="484"/>
    </row>
    <row r="336" spans="1:17" s="95" customFormat="1" ht="15.75" hidden="1" customHeight="1" outlineLevel="1">
      <c r="A336" s="484"/>
      <c r="B336" s="916"/>
      <c r="C336" s="925"/>
      <c r="D336" s="921"/>
      <c r="E336" s="921"/>
      <c r="F336" s="923"/>
      <c r="G336" s="87"/>
      <c r="H336" s="82"/>
      <c r="I336" s="921"/>
      <c r="J336" s="914"/>
      <c r="K336" s="914"/>
      <c r="L336" s="914"/>
      <c r="M336" s="914"/>
      <c r="N336" s="914"/>
      <c r="O336" s="914"/>
      <c r="P336" s="914"/>
      <c r="Q336" s="484"/>
    </row>
    <row r="337" spans="1:17" s="95" customFormat="1" ht="15.75" hidden="1" customHeight="1" outlineLevel="1">
      <c r="A337" s="484"/>
      <c r="B337" s="917"/>
      <c r="C337" s="926"/>
      <c r="D337" s="922"/>
      <c r="E337" s="922"/>
      <c r="F337" s="924"/>
      <c r="G337" s="92"/>
      <c r="H337" s="90"/>
      <c r="I337" s="922"/>
      <c r="J337" s="915"/>
      <c r="K337" s="915"/>
      <c r="L337" s="915"/>
      <c r="M337" s="915"/>
      <c r="N337" s="915"/>
      <c r="O337" s="915"/>
      <c r="P337" s="915"/>
      <c r="Q337" s="484"/>
    </row>
    <row r="338" spans="1:17" s="95" customFormat="1" ht="15.75" hidden="1" customHeight="1" outlineLevel="1">
      <c r="A338" s="484"/>
      <c r="B338" s="916">
        <v>109</v>
      </c>
      <c r="C338" s="925"/>
      <c r="D338" s="921"/>
      <c r="E338" s="921" t="s">
        <v>19</v>
      </c>
      <c r="F338" s="923" t="str">
        <f>VLOOKUP(E338,$S$14:$T$18,2,0)</f>
        <v>-</v>
      </c>
      <c r="G338" s="84"/>
      <c r="H338" s="82"/>
      <c r="I338" s="921"/>
      <c r="J338" s="913">
        <f t="shared" ref="J338" si="108">SUM(K338:O340)</f>
        <v>0</v>
      </c>
      <c r="K338" s="913"/>
      <c r="L338" s="913"/>
      <c r="M338" s="913"/>
      <c r="N338" s="913"/>
      <c r="O338" s="913"/>
      <c r="P338" s="913"/>
      <c r="Q338" s="484"/>
    </row>
    <row r="339" spans="1:17" s="95" customFormat="1" ht="15.75" hidden="1" customHeight="1" outlineLevel="1">
      <c r="A339" s="484"/>
      <c r="B339" s="916"/>
      <c r="C339" s="925"/>
      <c r="D339" s="921"/>
      <c r="E339" s="921"/>
      <c r="F339" s="923"/>
      <c r="G339" s="87"/>
      <c r="H339" s="82"/>
      <c r="I339" s="921"/>
      <c r="J339" s="914"/>
      <c r="K339" s="914"/>
      <c r="L339" s="914"/>
      <c r="M339" s="914"/>
      <c r="N339" s="914"/>
      <c r="O339" s="914"/>
      <c r="P339" s="914"/>
      <c r="Q339" s="484"/>
    </row>
    <row r="340" spans="1:17" s="95" customFormat="1" ht="15.75" hidden="1" customHeight="1" outlineLevel="1">
      <c r="A340" s="484"/>
      <c r="B340" s="917"/>
      <c r="C340" s="926"/>
      <c r="D340" s="922"/>
      <c r="E340" s="922"/>
      <c r="F340" s="924"/>
      <c r="G340" s="92"/>
      <c r="H340" s="90"/>
      <c r="I340" s="922"/>
      <c r="J340" s="915"/>
      <c r="K340" s="915"/>
      <c r="L340" s="915"/>
      <c r="M340" s="915"/>
      <c r="N340" s="915"/>
      <c r="O340" s="915"/>
      <c r="P340" s="915"/>
      <c r="Q340" s="484"/>
    </row>
    <row r="341" spans="1:17" s="95" customFormat="1" ht="15.75" hidden="1" customHeight="1" outlineLevel="1">
      <c r="A341" s="484"/>
      <c r="B341" s="916">
        <v>110</v>
      </c>
      <c r="C341" s="925"/>
      <c r="D341" s="921"/>
      <c r="E341" s="921" t="s">
        <v>19</v>
      </c>
      <c r="F341" s="923" t="str">
        <f>VLOOKUP(E341,$S$14:$T$18,2,0)</f>
        <v>-</v>
      </c>
      <c r="G341" s="84"/>
      <c r="H341" s="82"/>
      <c r="I341" s="921"/>
      <c r="J341" s="913">
        <f t="shared" ref="J341" si="109">SUM(K341:O343)</f>
        <v>0</v>
      </c>
      <c r="K341" s="913"/>
      <c r="L341" s="913"/>
      <c r="M341" s="913"/>
      <c r="N341" s="913"/>
      <c r="O341" s="913"/>
      <c r="P341" s="913"/>
      <c r="Q341" s="484"/>
    </row>
    <row r="342" spans="1:17" s="95" customFormat="1" ht="15.75" hidden="1" customHeight="1" outlineLevel="1">
      <c r="A342" s="484"/>
      <c r="B342" s="916"/>
      <c r="C342" s="925"/>
      <c r="D342" s="921"/>
      <c r="E342" s="921"/>
      <c r="F342" s="923"/>
      <c r="G342" s="87"/>
      <c r="H342" s="82"/>
      <c r="I342" s="921"/>
      <c r="J342" s="914"/>
      <c r="K342" s="914"/>
      <c r="L342" s="914"/>
      <c r="M342" s="914"/>
      <c r="N342" s="914"/>
      <c r="O342" s="914"/>
      <c r="P342" s="914"/>
      <c r="Q342" s="484"/>
    </row>
    <row r="343" spans="1:17" s="95" customFormat="1" ht="15.75" hidden="1" customHeight="1" outlineLevel="1">
      <c r="A343" s="484"/>
      <c r="B343" s="917"/>
      <c r="C343" s="926"/>
      <c r="D343" s="922"/>
      <c r="E343" s="922"/>
      <c r="F343" s="924"/>
      <c r="G343" s="92"/>
      <c r="H343" s="90"/>
      <c r="I343" s="922"/>
      <c r="J343" s="915"/>
      <c r="K343" s="915"/>
      <c r="L343" s="915"/>
      <c r="M343" s="915"/>
      <c r="N343" s="915"/>
      <c r="O343" s="915"/>
      <c r="P343" s="915"/>
      <c r="Q343" s="484"/>
    </row>
    <row r="344" spans="1:17" s="95" customFormat="1" ht="15.75" hidden="1" customHeight="1" outlineLevel="1">
      <c r="A344" s="484"/>
      <c r="B344" s="916">
        <v>111</v>
      </c>
      <c r="C344" s="925"/>
      <c r="D344" s="921"/>
      <c r="E344" s="921" t="s">
        <v>19</v>
      </c>
      <c r="F344" s="923" t="str">
        <f>VLOOKUP(E344,$S$14:$T$18,2,0)</f>
        <v>-</v>
      </c>
      <c r="G344" s="84"/>
      <c r="H344" s="82"/>
      <c r="I344" s="921"/>
      <c r="J344" s="913">
        <f t="shared" ref="J344" si="110">SUM(K344:O346)</f>
        <v>0</v>
      </c>
      <c r="K344" s="913"/>
      <c r="L344" s="913"/>
      <c r="M344" s="913"/>
      <c r="N344" s="913"/>
      <c r="O344" s="913"/>
      <c r="P344" s="913"/>
      <c r="Q344" s="484"/>
    </row>
    <row r="345" spans="1:17" s="95" customFormat="1" ht="15.75" hidden="1" customHeight="1" outlineLevel="1">
      <c r="A345" s="484"/>
      <c r="B345" s="916"/>
      <c r="C345" s="925"/>
      <c r="D345" s="921"/>
      <c r="E345" s="921"/>
      <c r="F345" s="923"/>
      <c r="G345" s="87"/>
      <c r="H345" s="82"/>
      <c r="I345" s="921"/>
      <c r="J345" s="914"/>
      <c r="K345" s="914"/>
      <c r="L345" s="914"/>
      <c r="M345" s="914"/>
      <c r="N345" s="914"/>
      <c r="O345" s="914"/>
      <c r="P345" s="914"/>
      <c r="Q345" s="484"/>
    </row>
    <row r="346" spans="1:17" s="95" customFormat="1" ht="15.75" hidden="1" customHeight="1" outlineLevel="1">
      <c r="A346" s="484"/>
      <c r="B346" s="917"/>
      <c r="C346" s="926"/>
      <c r="D346" s="922"/>
      <c r="E346" s="922"/>
      <c r="F346" s="924"/>
      <c r="G346" s="92"/>
      <c r="H346" s="90"/>
      <c r="I346" s="922"/>
      <c r="J346" s="915"/>
      <c r="K346" s="915"/>
      <c r="L346" s="915"/>
      <c r="M346" s="915"/>
      <c r="N346" s="915"/>
      <c r="O346" s="915"/>
      <c r="P346" s="915"/>
      <c r="Q346" s="484"/>
    </row>
    <row r="347" spans="1:17" s="95" customFormat="1" ht="15.75" hidden="1" customHeight="1" outlineLevel="1">
      <c r="A347" s="484"/>
      <c r="B347" s="916">
        <v>112</v>
      </c>
      <c r="C347" s="925"/>
      <c r="D347" s="921"/>
      <c r="E347" s="921" t="s">
        <v>19</v>
      </c>
      <c r="F347" s="923" t="str">
        <f>VLOOKUP(E347,$S$14:$T$18,2,0)</f>
        <v>-</v>
      </c>
      <c r="G347" s="84"/>
      <c r="H347" s="82"/>
      <c r="I347" s="921"/>
      <c r="J347" s="913">
        <f t="shared" ref="J347" si="111">SUM(K347:O349)</f>
        <v>0</v>
      </c>
      <c r="K347" s="913"/>
      <c r="L347" s="913"/>
      <c r="M347" s="913"/>
      <c r="N347" s="913"/>
      <c r="O347" s="913"/>
      <c r="P347" s="913"/>
      <c r="Q347" s="484"/>
    </row>
    <row r="348" spans="1:17" s="95" customFormat="1" ht="15.75" hidden="1" customHeight="1" outlineLevel="1">
      <c r="A348" s="484"/>
      <c r="B348" s="916"/>
      <c r="C348" s="925"/>
      <c r="D348" s="921"/>
      <c r="E348" s="921"/>
      <c r="F348" s="923"/>
      <c r="G348" s="87"/>
      <c r="H348" s="82"/>
      <c r="I348" s="921"/>
      <c r="J348" s="914"/>
      <c r="K348" s="914"/>
      <c r="L348" s="914"/>
      <c r="M348" s="914"/>
      <c r="N348" s="914"/>
      <c r="O348" s="914"/>
      <c r="P348" s="914"/>
      <c r="Q348" s="484"/>
    </row>
    <row r="349" spans="1:17" s="95" customFormat="1" ht="15.75" hidden="1" customHeight="1" outlineLevel="1">
      <c r="A349" s="484"/>
      <c r="B349" s="917"/>
      <c r="C349" s="926"/>
      <c r="D349" s="922"/>
      <c r="E349" s="922"/>
      <c r="F349" s="924"/>
      <c r="G349" s="92"/>
      <c r="H349" s="90"/>
      <c r="I349" s="922"/>
      <c r="J349" s="915"/>
      <c r="K349" s="915"/>
      <c r="L349" s="915"/>
      <c r="M349" s="915"/>
      <c r="N349" s="915"/>
      <c r="O349" s="915"/>
      <c r="P349" s="915"/>
      <c r="Q349" s="484"/>
    </row>
    <row r="350" spans="1:17" s="95" customFormat="1" ht="15.75" hidden="1" customHeight="1" outlineLevel="1">
      <c r="A350" s="484"/>
      <c r="B350" s="916">
        <v>113</v>
      </c>
      <c r="C350" s="925"/>
      <c r="D350" s="921"/>
      <c r="E350" s="921" t="s">
        <v>19</v>
      </c>
      <c r="F350" s="923" t="str">
        <f>VLOOKUP(E350,$S$14:$T$18,2,0)</f>
        <v>-</v>
      </c>
      <c r="G350" s="84"/>
      <c r="H350" s="82"/>
      <c r="I350" s="921"/>
      <c r="J350" s="913">
        <f t="shared" ref="J350" si="112">SUM(K350:O352)</f>
        <v>0</v>
      </c>
      <c r="K350" s="913"/>
      <c r="L350" s="913"/>
      <c r="M350" s="913"/>
      <c r="N350" s="913"/>
      <c r="O350" s="913"/>
      <c r="P350" s="913"/>
      <c r="Q350" s="484"/>
    </row>
    <row r="351" spans="1:17" s="95" customFormat="1" ht="15.75" hidden="1" customHeight="1" outlineLevel="1">
      <c r="A351" s="484"/>
      <c r="B351" s="916"/>
      <c r="C351" s="925"/>
      <c r="D351" s="921"/>
      <c r="E351" s="921"/>
      <c r="F351" s="923"/>
      <c r="G351" s="87"/>
      <c r="H351" s="82"/>
      <c r="I351" s="921"/>
      <c r="J351" s="914"/>
      <c r="K351" s="914"/>
      <c r="L351" s="914"/>
      <c r="M351" s="914"/>
      <c r="N351" s="914"/>
      <c r="O351" s="914"/>
      <c r="P351" s="914"/>
      <c r="Q351" s="484"/>
    </row>
    <row r="352" spans="1:17" s="95" customFormat="1" ht="15.75" hidden="1" customHeight="1" outlineLevel="1">
      <c r="A352" s="484"/>
      <c r="B352" s="917"/>
      <c r="C352" s="926"/>
      <c r="D352" s="922"/>
      <c r="E352" s="922"/>
      <c r="F352" s="924"/>
      <c r="G352" s="92"/>
      <c r="H352" s="90"/>
      <c r="I352" s="922"/>
      <c r="J352" s="915"/>
      <c r="K352" s="915"/>
      <c r="L352" s="915"/>
      <c r="M352" s="915"/>
      <c r="N352" s="915"/>
      <c r="O352" s="915"/>
      <c r="P352" s="915"/>
      <c r="Q352" s="484"/>
    </row>
    <row r="353" spans="1:17" s="95" customFormat="1" ht="15.75" hidden="1" customHeight="1" outlineLevel="1">
      <c r="A353" s="484"/>
      <c r="B353" s="916">
        <v>114</v>
      </c>
      <c r="C353" s="925"/>
      <c r="D353" s="921"/>
      <c r="E353" s="921" t="s">
        <v>19</v>
      </c>
      <c r="F353" s="923" t="str">
        <f>VLOOKUP(E353,$S$14:$T$18,2,0)</f>
        <v>-</v>
      </c>
      <c r="G353" s="84"/>
      <c r="H353" s="82"/>
      <c r="I353" s="921"/>
      <c r="J353" s="913">
        <f t="shared" ref="J353" si="113">SUM(K353:O355)</f>
        <v>0</v>
      </c>
      <c r="K353" s="913"/>
      <c r="L353" s="913"/>
      <c r="M353" s="913"/>
      <c r="N353" s="913"/>
      <c r="O353" s="913"/>
      <c r="P353" s="913"/>
      <c r="Q353" s="484"/>
    </row>
    <row r="354" spans="1:17" s="95" customFormat="1" ht="15.75" hidden="1" customHeight="1" outlineLevel="1">
      <c r="A354" s="484"/>
      <c r="B354" s="916"/>
      <c r="C354" s="925"/>
      <c r="D354" s="921"/>
      <c r="E354" s="921"/>
      <c r="F354" s="923"/>
      <c r="G354" s="87"/>
      <c r="H354" s="82"/>
      <c r="I354" s="921"/>
      <c r="J354" s="914"/>
      <c r="K354" s="914"/>
      <c r="L354" s="914"/>
      <c r="M354" s="914"/>
      <c r="N354" s="914"/>
      <c r="O354" s="914"/>
      <c r="P354" s="914"/>
      <c r="Q354" s="484"/>
    </row>
    <row r="355" spans="1:17" s="95" customFormat="1" ht="15.75" hidden="1" customHeight="1" outlineLevel="1">
      <c r="A355" s="484"/>
      <c r="B355" s="917"/>
      <c r="C355" s="926"/>
      <c r="D355" s="922"/>
      <c r="E355" s="922"/>
      <c r="F355" s="924"/>
      <c r="G355" s="92"/>
      <c r="H355" s="90"/>
      <c r="I355" s="922"/>
      <c r="J355" s="915"/>
      <c r="K355" s="915"/>
      <c r="L355" s="915"/>
      <c r="M355" s="915"/>
      <c r="N355" s="915"/>
      <c r="O355" s="915"/>
      <c r="P355" s="915"/>
      <c r="Q355" s="484"/>
    </row>
    <row r="356" spans="1:17" s="95" customFormat="1" ht="15.75" hidden="1" customHeight="1" outlineLevel="1">
      <c r="A356" s="484"/>
      <c r="B356" s="916">
        <v>115</v>
      </c>
      <c r="C356" s="925"/>
      <c r="D356" s="921"/>
      <c r="E356" s="921" t="s">
        <v>19</v>
      </c>
      <c r="F356" s="923" t="str">
        <f>VLOOKUP(E356,$S$14:$T$18,2,0)</f>
        <v>-</v>
      </c>
      <c r="G356" s="84"/>
      <c r="H356" s="82"/>
      <c r="I356" s="921"/>
      <c r="J356" s="913">
        <f t="shared" ref="J356" si="114">SUM(K356:O358)</f>
        <v>0</v>
      </c>
      <c r="K356" s="913"/>
      <c r="L356" s="913"/>
      <c r="M356" s="913"/>
      <c r="N356" s="913"/>
      <c r="O356" s="913"/>
      <c r="P356" s="913"/>
      <c r="Q356" s="484"/>
    </row>
    <row r="357" spans="1:17" s="95" customFormat="1" ht="15.75" hidden="1" customHeight="1" outlineLevel="1">
      <c r="A357" s="484"/>
      <c r="B357" s="916"/>
      <c r="C357" s="925"/>
      <c r="D357" s="921"/>
      <c r="E357" s="921"/>
      <c r="F357" s="923"/>
      <c r="G357" s="87"/>
      <c r="H357" s="82"/>
      <c r="I357" s="921"/>
      <c r="J357" s="914"/>
      <c r="K357" s="914"/>
      <c r="L357" s="914"/>
      <c r="M357" s="914"/>
      <c r="N357" s="914"/>
      <c r="O357" s="914"/>
      <c r="P357" s="914"/>
      <c r="Q357" s="484"/>
    </row>
    <row r="358" spans="1:17" s="95" customFormat="1" ht="15.75" hidden="1" customHeight="1" outlineLevel="1">
      <c r="A358" s="484"/>
      <c r="B358" s="917"/>
      <c r="C358" s="926"/>
      <c r="D358" s="922"/>
      <c r="E358" s="922"/>
      <c r="F358" s="924"/>
      <c r="G358" s="92"/>
      <c r="H358" s="90"/>
      <c r="I358" s="922"/>
      <c r="J358" s="915"/>
      <c r="K358" s="915"/>
      <c r="L358" s="915"/>
      <c r="M358" s="915"/>
      <c r="N358" s="915"/>
      <c r="O358" s="915"/>
      <c r="P358" s="915"/>
      <c r="Q358" s="484"/>
    </row>
    <row r="359" spans="1:17" s="95" customFormat="1" ht="15.75" hidden="1" customHeight="1" outlineLevel="1">
      <c r="A359" s="484"/>
      <c r="B359" s="916">
        <v>116</v>
      </c>
      <c r="C359" s="925"/>
      <c r="D359" s="921"/>
      <c r="E359" s="921" t="s">
        <v>19</v>
      </c>
      <c r="F359" s="923" t="str">
        <f>VLOOKUP(E359,$S$14:$T$18,2,0)</f>
        <v>-</v>
      </c>
      <c r="G359" s="84"/>
      <c r="H359" s="82"/>
      <c r="I359" s="921"/>
      <c r="J359" s="913">
        <f t="shared" ref="J359" si="115">SUM(K359:O361)</f>
        <v>0</v>
      </c>
      <c r="K359" s="913"/>
      <c r="L359" s="913"/>
      <c r="M359" s="913"/>
      <c r="N359" s="913"/>
      <c r="O359" s="913"/>
      <c r="P359" s="913"/>
      <c r="Q359" s="484"/>
    </row>
    <row r="360" spans="1:17" s="95" customFormat="1" ht="15.75" hidden="1" customHeight="1" outlineLevel="1">
      <c r="A360" s="484"/>
      <c r="B360" s="916"/>
      <c r="C360" s="925"/>
      <c r="D360" s="921"/>
      <c r="E360" s="921"/>
      <c r="F360" s="923"/>
      <c r="G360" s="87"/>
      <c r="H360" s="82"/>
      <c r="I360" s="921"/>
      <c r="J360" s="914"/>
      <c r="K360" s="914"/>
      <c r="L360" s="914"/>
      <c r="M360" s="914"/>
      <c r="N360" s="914"/>
      <c r="O360" s="914"/>
      <c r="P360" s="914"/>
      <c r="Q360" s="484"/>
    </row>
    <row r="361" spans="1:17" s="95" customFormat="1" ht="15.75" hidden="1" customHeight="1" outlineLevel="1">
      <c r="A361" s="484"/>
      <c r="B361" s="917"/>
      <c r="C361" s="926"/>
      <c r="D361" s="922"/>
      <c r="E361" s="922"/>
      <c r="F361" s="924"/>
      <c r="G361" s="92"/>
      <c r="H361" s="90"/>
      <c r="I361" s="922"/>
      <c r="J361" s="915"/>
      <c r="K361" s="915"/>
      <c r="L361" s="915"/>
      <c r="M361" s="915"/>
      <c r="N361" s="915"/>
      <c r="O361" s="915"/>
      <c r="P361" s="915"/>
      <c r="Q361" s="484"/>
    </row>
    <row r="362" spans="1:17" s="95" customFormat="1" ht="15.75" hidden="1" customHeight="1" outlineLevel="1">
      <c r="A362" s="484"/>
      <c r="B362" s="916">
        <v>117</v>
      </c>
      <c r="C362" s="925"/>
      <c r="D362" s="921"/>
      <c r="E362" s="921" t="s">
        <v>19</v>
      </c>
      <c r="F362" s="923" t="str">
        <f>VLOOKUP(E362,$S$14:$T$18,2,0)</f>
        <v>-</v>
      </c>
      <c r="G362" s="84"/>
      <c r="H362" s="82"/>
      <c r="I362" s="921"/>
      <c r="J362" s="913">
        <f t="shared" ref="J362" si="116">SUM(K362:O364)</f>
        <v>0</v>
      </c>
      <c r="K362" s="913"/>
      <c r="L362" s="913"/>
      <c r="M362" s="913"/>
      <c r="N362" s="913"/>
      <c r="O362" s="913"/>
      <c r="P362" s="913"/>
      <c r="Q362" s="484"/>
    </row>
    <row r="363" spans="1:17" s="95" customFormat="1" ht="15.75" hidden="1" customHeight="1" outlineLevel="1">
      <c r="A363" s="484"/>
      <c r="B363" s="916"/>
      <c r="C363" s="925"/>
      <c r="D363" s="921"/>
      <c r="E363" s="921"/>
      <c r="F363" s="923"/>
      <c r="G363" s="87"/>
      <c r="H363" s="82"/>
      <c r="I363" s="921"/>
      <c r="J363" s="914"/>
      <c r="K363" s="914"/>
      <c r="L363" s="914"/>
      <c r="M363" s="914"/>
      <c r="N363" s="914"/>
      <c r="O363" s="914"/>
      <c r="P363" s="914"/>
      <c r="Q363" s="484"/>
    </row>
    <row r="364" spans="1:17" s="95" customFormat="1" ht="15.75" hidden="1" customHeight="1" outlineLevel="1">
      <c r="A364" s="484"/>
      <c r="B364" s="917"/>
      <c r="C364" s="926"/>
      <c r="D364" s="922"/>
      <c r="E364" s="922"/>
      <c r="F364" s="924"/>
      <c r="G364" s="92"/>
      <c r="H364" s="90"/>
      <c r="I364" s="922"/>
      <c r="J364" s="915"/>
      <c r="K364" s="915"/>
      <c r="L364" s="915"/>
      <c r="M364" s="915"/>
      <c r="N364" s="915"/>
      <c r="O364" s="915"/>
      <c r="P364" s="915"/>
      <c r="Q364" s="484"/>
    </row>
    <row r="365" spans="1:17" s="95" customFormat="1" ht="15.75" hidden="1" customHeight="1" outlineLevel="1">
      <c r="A365" s="484"/>
      <c r="B365" s="916">
        <v>118</v>
      </c>
      <c r="C365" s="925"/>
      <c r="D365" s="921"/>
      <c r="E365" s="921" t="s">
        <v>19</v>
      </c>
      <c r="F365" s="923" t="str">
        <f>VLOOKUP(E365,$S$14:$T$18,2,0)</f>
        <v>-</v>
      </c>
      <c r="G365" s="84"/>
      <c r="H365" s="82"/>
      <c r="I365" s="921"/>
      <c r="J365" s="913">
        <f t="shared" ref="J365" si="117">SUM(K365:O367)</f>
        <v>0</v>
      </c>
      <c r="K365" s="913"/>
      <c r="L365" s="913"/>
      <c r="M365" s="913"/>
      <c r="N365" s="913"/>
      <c r="O365" s="913"/>
      <c r="P365" s="913"/>
      <c r="Q365" s="484"/>
    </row>
    <row r="366" spans="1:17" s="95" customFormat="1" ht="15.75" hidden="1" customHeight="1" outlineLevel="1">
      <c r="A366" s="484"/>
      <c r="B366" s="916"/>
      <c r="C366" s="925"/>
      <c r="D366" s="921"/>
      <c r="E366" s="921"/>
      <c r="F366" s="923"/>
      <c r="G366" s="87"/>
      <c r="H366" s="82"/>
      <c r="I366" s="921"/>
      <c r="J366" s="914"/>
      <c r="K366" s="914"/>
      <c r="L366" s="914"/>
      <c r="M366" s="914"/>
      <c r="N366" s="914"/>
      <c r="O366" s="914"/>
      <c r="P366" s="914"/>
      <c r="Q366" s="484"/>
    </row>
    <row r="367" spans="1:17" s="95" customFormat="1" ht="15.75" hidden="1" customHeight="1" outlineLevel="1">
      <c r="A367" s="484"/>
      <c r="B367" s="917"/>
      <c r="C367" s="926"/>
      <c r="D367" s="922"/>
      <c r="E367" s="922"/>
      <c r="F367" s="924"/>
      <c r="G367" s="92"/>
      <c r="H367" s="90"/>
      <c r="I367" s="922"/>
      <c r="J367" s="915"/>
      <c r="K367" s="915"/>
      <c r="L367" s="915"/>
      <c r="M367" s="915"/>
      <c r="N367" s="915"/>
      <c r="O367" s="915"/>
      <c r="P367" s="915"/>
      <c r="Q367" s="484"/>
    </row>
    <row r="368" spans="1:17" s="95" customFormat="1" ht="15.75" hidden="1" customHeight="1" outlineLevel="1">
      <c r="A368" s="484"/>
      <c r="B368" s="916">
        <v>119</v>
      </c>
      <c r="C368" s="925"/>
      <c r="D368" s="921"/>
      <c r="E368" s="921" t="s">
        <v>19</v>
      </c>
      <c r="F368" s="923" t="str">
        <f>VLOOKUP(E368,$S$14:$T$18,2,0)</f>
        <v>-</v>
      </c>
      <c r="G368" s="84"/>
      <c r="H368" s="82"/>
      <c r="I368" s="921"/>
      <c r="J368" s="913">
        <f t="shared" ref="J368" si="118">SUM(K368:O370)</f>
        <v>0</v>
      </c>
      <c r="K368" s="913"/>
      <c r="L368" s="913"/>
      <c r="M368" s="913"/>
      <c r="N368" s="913"/>
      <c r="O368" s="913"/>
      <c r="P368" s="913"/>
      <c r="Q368" s="484"/>
    </row>
    <row r="369" spans="1:17" s="95" customFormat="1" ht="15.75" hidden="1" customHeight="1" outlineLevel="1">
      <c r="A369" s="484"/>
      <c r="B369" s="916"/>
      <c r="C369" s="925"/>
      <c r="D369" s="921"/>
      <c r="E369" s="921"/>
      <c r="F369" s="923"/>
      <c r="G369" s="87"/>
      <c r="H369" s="82"/>
      <c r="I369" s="921"/>
      <c r="J369" s="914"/>
      <c r="K369" s="914"/>
      <c r="L369" s="914"/>
      <c r="M369" s="914"/>
      <c r="N369" s="914"/>
      <c r="O369" s="914"/>
      <c r="P369" s="914"/>
      <c r="Q369" s="484"/>
    </row>
    <row r="370" spans="1:17" s="95" customFormat="1" ht="15.75" hidden="1" customHeight="1" outlineLevel="1">
      <c r="A370" s="484"/>
      <c r="B370" s="917"/>
      <c r="C370" s="926"/>
      <c r="D370" s="922"/>
      <c r="E370" s="922"/>
      <c r="F370" s="924"/>
      <c r="G370" s="92"/>
      <c r="H370" s="90"/>
      <c r="I370" s="922"/>
      <c r="J370" s="915"/>
      <c r="K370" s="915"/>
      <c r="L370" s="915"/>
      <c r="M370" s="915"/>
      <c r="N370" s="915"/>
      <c r="O370" s="915"/>
      <c r="P370" s="915"/>
      <c r="Q370" s="484"/>
    </row>
    <row r="371" spans="1:17" s="95" customFormat="1" ht="15.75" hidden="1" customHeight="1" outlineLevel="1">
      <c r="A371" s="484"/>
      <c r="B371" s="916">
        <v>120</v>
      </c>
      <c r="C371" s="925"/>
      <c r="D371" s="921"/>
      <c r="E371" s="921" t="s">
        <v>19</v>
      </c>
      <c r="F371" s="923" t="str">
        <f>VLOOKUP(E371,$S$14:$T$18,2,0)</f>
        <v>-</v>
      </c>
      <c r="G371" s="84"/>
      <c r="H371" s="82"/>
      <c r="I371" s="921"/>
      <c r="J371" s="913">
        <f t="shared" ref="J371" si="119">SUM(K371:O373)</f>
        <v>0</v>
      </c>
      <c r="K371" s="913"/>
      <c r="L371" s="913"/>
      <c r="M371" s="913"/>
      <c r="N371" s="913"/>
      <c r="O371" s="913"/>
      <c r="P371" s="913"/>
      <c r="Q371" s="484"/>
    </row>
    <row r="372" spans="1:17" s="95" customFormat="1" ht="15.75" hidden="1" customHeight="1" outlineLevel="1">
      <c r="A372" s="484"/>
      <c r="B372" s="916"/>
      <c r="C372" s="925"/>
      <c r="D372" s="921"/>
      <c r="E372" s="921"/>
      <c r="F372" s="923"/>
      <c r="G372" s="87"/>
      <c r="H372" s="82"/>
      <c r="I372" s="921"/>
      <c r="J372" s="914"/>
      <c r="K372" s="914"/>
      <c r="L372" s="914"/>
      <c r="M372" s="914"/>
      <c r="N372" s="914"/>
      <c r="O372" s="914"/>
      <c r="P372" s="914"/>
      <c r="Q372" s="484"/>
    </row>
    <row r="373" spans="1:17" s="95" customFormat="1" ht="15.75" hidden="1" customHeight="1" outlineLevel="1">
      <c r="A373" s="484"/>
      <c r="B373" s="917"/>
      <c r="C373" s="926"/>
      <c r="D373" s="922"/>
      <c r="E373" s="922"/>
      <c r="F373" s="924"/>
      <c r="G373" s="92"/>
      <c r="H373" s="90"/>
      <c r="I373" s="922"/>
      <c r="J373" s="915"/>
      <c r="K373" s="915"/>
      <c r="L373" s="915"/>
      <c r="M373" s="915"/>
      <c r="N373" s="915"/>
      <c r="O373" s="915"/>
      <c r="P373" s="915"/>
      <c r="Q373" s="484"/>
    </row>
    <row r="374" spans="1:17" s="95" customFormat="1" ht="15.75" hidden="1" customHeight="1" outlineLevel="1">
      <c r="A374" s="484"/>
      <c r="B374" s="916">
        <v>121</v>
      </c>
      <c r="C374" s="925"/>
      <c r="D374" s="921"/>
      <c r="E374" s="921" t="s">
        <v>19</v>
      </c>
      <c r="F374" s="923" t="str">
        <f>VLOOKUP(E374,$S$14:$T$18,2,0)</f>
        <v>-</v>
      </c>
      <c r="G374" s="84"/>
      <c r="H374" s="82"/>
      <c r="I374" s="921"/>
      <c r="J374" s="913">
        <f t="shared" ref="J374" si="120">SUM(K374:O376)</f>
        <v>0</v>
      </c>
      <c r="K374" s="913"/>
      <c r="L374" s="913"/>
      <c r="M374" s="913"/>
      <c r="N374" s="913"/>
      <c r="O374" s="913"/>
      <c r="P374" s="913"/>
      <c r="Q374" s="484"/>
    </row>
    <row r="375" spans="1:17" s="95" customFormat="1" ht="15.75" hidden="1" customHeight="1" outlineLevel="1">
      <c r="A375" s="484"/>
      <c r="B375" s="916"/>
      <c r="C375" s="925"/>
      <c r="D375" s="921"/>
      <c r="E375" s="921"/>
      <c r="F375" s="923"/>
      <c r="G375" s="87"/>
      <c r="H375" s="82"/>
      <c r="I375" s="921"/>
      <c r="J375" s="914"/>
      <c r="K375" s="914"/>
      <c r="L375" s="914"/>
      <c r="M375" s="914"/>
      <c r="N375" s="914"/>
      <c r="O375" s="914"/>
      <c r="P375" s="914"/>
      <c r="Q375" s="484"/>
    </row>
    <row r="376" spans="1:17" s="95" customFormat="1" ht="15.75" hidden="1" customHeight="1" outlineLevel="1">
      <c r="A376" s="484"/>
      <c r="B376" s="917"/>
      <c r="C376" s="926"/>
      <c r="D376" s="922"/>
      <c r="E376" s="922"/>
      <c r="F376" s="924"/>
      <c r="G376" s="92"/>
      <c r="H376" s="90"/>
      <c r="I376" s="922"/>
      <c r="J376" s="915"/>
      <c r="K376" s="915"/>
      <c r="L376" s="915"/>
      <c r="M376" s="915"/>
      <c r="N376" s="915"/>
      <c r="O376" s="915"/>
      <c r="P376" s="915"/>
      <c r="Q376" s="484"/>
    </row>
    <row r="377" spans="1:17" s="95" customFormat="1" ht="15.75" hidden="1" customHeight="1" outlineLevel="1">
      <c r="A377" s="484"/>
      <c r="B377" s="916">
        <v>122</v>
      </c>
      <c r="C377" s="925"/>
      <c r="D377" s="921"/>
      <c r="E377" s="921" t="s">
        <v>19</v>
      </c>
      <c r="F377" s="923" t="str">
        <f>VLOOKUP(E377,$S$14:$T$18,2,0)</f>
        <v>-</v>
      </c>
      <c r="G377" s="84"/>
      <c r="H377" s="82"/>
      <c r="I377" s="921"/>
      <c r="J377" s="913">
        <f t="shared" ref="J377" si="121">SUM(K377:O379)</f>
        <v>0</v>
      </c>
      <c r="K377" s="913"/>
      <c r="L377" s="913"/>
      <c r="M377" s="913"/>
      <c r="N377" s="913"/>
      <c r="O377" s="913"/>
      <c r="P377" s="913"/>
      <c r="Q377" s="484"/>
    </row>
    <row r="378" spans="1:17" s="95" customFormat="1" ht="15.75" hidden="1" customHeight="1" outlineLevel="1">
      <c r="A378" s="484"/>
      <c r="B378" s="916"/>
      <c r="C378" s="925"/>
      <c r="D378" s="921"/>
      <c r="E378" s="921"/>
      <c r="F378" s="923"/>
      <c r="G378" s="87"/>
      <c r="H378" s="82"/>
      <c r="I378" s="921"/>
      <c r="J378" s="914"/>
      <c r="K378" s="914"/>
      <c r="L378" s="914"/>
      <c r="M378" s="914"/>
      <c r="N378" s="914"/>
      <c r="O378" s="914"/>
      <c r="P378" s="914"/>
      <c r="Q378" s="484"/>
    </row>
    <row r="379" spans="1:17" s="95" customFormat="1" ht="15.75" hidden="1" customHeight="1" outlineLevel="1">
      <c r="A379" s="484"/>
      <c r="B379" s="917"/>
      <c r="C379" s="926"/>
      <c r="D379" s="922"/>
      <c r="E379" s="922"/>
      <c r="F379" s="924"/>
      <c r="G379" s="92"/>
      <c r="H379" s="90"/>
      <c r="I379" s="922"/>
      <c r="J379" s="915"/>
      <c r="K379" s="915"/>
      <c r="L379" s="915"/>
      <c r="M379" s="915"/>
      <c r="N379" s="915"/>
      <c r="O379" s="915"/>
      <c r="P379" s="915"/>
      <c r="Q379" s="484"/>
    </row>
    <row r="380" spans="1:17" s="95" customFormat="1" ht="15.75" hidden="1" customHeight="1" outlineLevel="1">
      <c r="A380" s="484"/>
      <c r="B380" s="916">
        <v>123</v>
      </c>
      <c r="C380" s="925"/>
      <c r="D380" s="921"/>
      <c r="E380" s="921" t="s">
        <v>19</v>
      </c>
      <c r="F380" s="923" t="str">
        <f>VLOOKUP(E380,$S$14:$T$18,2,0)</f>
        <v>-</v>
      </c>
      <c r="G380" s="84"/>
      <c r="H380" s="82"/>
      <c r="I380" s="921"/>
      <c r="J380" s="913">
        <f t="shared" ref="J380" si="122">SUM(K380:O382)</f>
        <v>0</v>
      </c>
      <c r="K380" s="913"/>
      <c r="L380" s="913"/>
      <c r="M380" s="913"/>
      <c r="N380" s="913"/>
      <c r="O380" s="913"/>
      <c r="P380" s="913"/>
      <c r="Q380" s="484"/>
    </row>
    <row r="381" spans="1:17" s="95" customFormat="1" ht="15.75" hidden="1" customHeight="1" outlineLevel="1">
      <c r="A381" s="484"/>
      <c r="B381" s="916"/>
      <c r="C381" s="925"/>
      <c r="D381" s="921"/>
      <c r="E381" s="921"/>
      <c r="F381" s="923"/>
      <c r="G381" s="87"/>
      <c r="H381" s="82"/>
      <c r="I381" s="921"/>
      <c r="J381" s="914"/>
      <c r="K381" s="914"/>
      <c r="L381" s="914"/>
      <c r="M381" s="914"/>
      <c r="N381" s="914"/>
      <c r="O381" s="914"/>
      <c r="P381" s="914"/>
      <c r="Q381" s="484"/>
    </row>
    <row r="382" spans="1:17" s="95" customFormat="1" ht="15.75" hidden="1" customHeight="1" outlineLevel="1">
      <c r="A382" s="484"/>
      <c r="B382" s="917"/>
      <c r="C382" s="926"/>
      <c r="D382" s="922"/>
      <c r="E382" s="922"/>
      <c r="F382" s="924"/>
      <c r="G382" s="92"/>
      <c r="H382" s="90"/>
      <c r="I382" s="922"/>
      <c r="J382" s="915"/>
      <c r="K382" s="915"/>
      <c r="L382" s="915"/>
      <c r="M382" s="915"/>
      <c r="N382" s="915"/>
      <c r="O382" s="915"/>
      <c r="P382" s="915"/>
      <c r="Q382" s="484"/>
    </row>
    <row r="383" spans="1:17" s="95" customFormat="1" ht="15.75" hidden="1" customHeight="1" outlineLevel="1">
      <c r="A383" s="484"/>
      <c r="B383" s="916">
        <v>124</v>
      </c>
      <c r="C383" s="925"/>
      <c r="D383" s="921"/>
      <c r="E383" s="921" t="s">
        <v>19</v>
      </c>
      <c r="F383" s="923" t="str">
        <f>VLOOKUP(E383,$S$14:$T$18,2,0)</f>
        <v>-</v>
      </c>
      <c r="G383" s="84"/>
      <c r="H383" s="82"/>
      <c r="I383" s="921"/>
      <c r="J383" s="913">
        <f t="shared" ref="J383" si="123">SUM(K383:O385)</f>
        <v>0</v>
      </c>
      <c r="K383" s="913"/>
      <c r="L383" s="913"/>
      <c r="M383" s="913"/>
      <c r="N383" s="913"/>
      <c r="O383" s="913"/>
      <c r="P383" s="913"/>
      <c r="Q383" s="484"/>
    </row>
    <row r="384" spans="1:17" s="95" customFormat="1" ht="15.75" hidden="1" customHeight="1" outlineLevel="1">
      <c r="A384" s="484"/>
      <c r="B384" s="916"/>
      <c r="C384" s="925"/>
      <c r="D384" s="921"/>
      <c r="E384" s="921"/>
      <c r="F384" s="923"/>
      <c r="G384" s="87"/>
      <c r="H384" s="82"/>
      <c r="I384" s="921"/>
      <c r="J384" s="914"/>
      <c r="K384" s="914"/>
      <c r="L384" s="914"/>
      <c r="M384" s="914"/>
      <c r="N384" s="914"/>
      <c r="O384" s="914"/>
      <c r="P384" s="914"/>
      <c r="Q384" s="484"/>
    </row>
    <row r="385" spans="1:17" s="95" customFormat="1" ht="15.75" hidden="1" customHeight="1" outlineLevel="1">
      <c r="A385" s="484"/>
      <c r="B385" s="917"/>
      <c r="C385" s="926"/>
      <c r="D385" s="922"/>
      <c r="E385" s="922"/>
      <c r="F385" s="924"/>
      <c r="G385" s="92"/>
      <c r="H385" s="90"/>
      <c r="I385" s="922"/>
      <c r="J385" s="915"/>
      <c r="K385" s="915"/>
      <c r="L385" s="915"/>
      <c r="M385" s="915"/>
      <c r="N385" s="915"/>
      <c r="O385" s="915"/>
      <c r="P385" s="915"/>
      <c r="Q385" s="484"/>
    </row>
    <row r="386" spans="1:17" s="95" customFormat="1" ht="15.75" hidden="1" customHeight="1" outlineLevel="1">
      <c r="A386" s="484"/>
      <c r="B386" s="916">
        <v>125</v>
      </c>
      <c r="C386" s="925"/>
      <c r="D386" s="921"/>
      <c r="E386" s="921" t="s">
        <v>19</v>
      </c>
      <c r="F386" s="923" t="str">
        <f>VLOOKUP(E386,$S$14:$T$18,2,0)</f>
        <v>-</v>
      </c>
      <c r="G386" s="84"/>
      <c r="H386" s="82"/>
      <c r="I386" s="921"/>
      <c r="J386" s="913">
        <f t="shared" ref="J386" si="124">SUM(K386:O388)</f>
        <v>0</v>
      </c>
      <c r="K386" s="913"/>
      <c r="L386" s="913"/>
      <c r="M386" s="913"/>
      <c r="N386" s="913"/>
      <c r="O386" s="913"/>
      <c r="P386" s="913"/>
      <c r="Q386" s="484"/>
    </row>
    <row r="387" spans="1:17" s="95" customFormat="1" ht="15.75" hidden="1" customHeight="1" outlineLevel="1">
      <c r="A387" s="484"/>
      <c r="B387" s="916"/>
      <c r="C387" s="925"/>
      <c r="D387" s="921"/>
      <c r="E387" s="921"/>
      <c r="F387" s="923"/>
      <c r="G387" s="87"/>
      <c r="H387" s="82"/>
      <c r="I387" s="921"/>
      <c r="J387" s="914"/>
      <c r="K387" s="914"/>
      <c r="L387" s="914"/>
      <c r="M387" s="914"/>
      <c r="N387" s="914"/>
      <c r="O387" s="914"/>
      <c r="P387" s="914"/>
      <c r="Q387" s="484"/>
    </row>
    <row r="388" spans="1:17" s="95" customFormat="1" ht="15.75" hidden="1" customHeight="1" outlineLevel="1">
      <c r="A388" s="484"/>
      <c r="B388" s="917"/>
      <c r="C388" s="926"/>
      <c r="D388" s="922"/>
      <c r="E388" s="922"/>
      <c r="F388" s="924"/>
      <c r="G388" s="92"/>
      <c r="H388" s="90"/>
      <c r="I388" s="922"/>
      <c r="J388" s="915"/>
      <c r="K388" s="915"/>
      <c r="L388" s="915"/>
      <c r="M388" s="915"/>
      <c r="N388" s="915"/>
      <c r="O388" s="915"/>
      <c r="P388" s="915"/>
      <c r="Q388" s="484"/>
    </row>
    <row r="389" spans="1:17" s="95" customFormat="1" ht="15.75" hidden="1" customHeight="1" outlineLevel="1">
      <c r="A389" s="484"/>
      <c r="B389" s="916">
        <v>126</v>
      </c>
      <c r="C389" s="925"/>
      <c r="D389" s="921"/>
      <c r="E389" s="921" t="s">
        <v>19</v>
      </c>
      <c r="F389" s="923" t="str">
        <f>VLOOKUP(E389,$S$14:$T$18,2,0)</f>
        <v>-</v>
      </c>
      <c r="G389" s="84"/>
      <c r="H389" s="82"/>
      <c r="I389" s="921"/>
      <c r="J389" s="913">
        <f t="shared" ref="J389" si="125">SUM(K389:O391)</f>
        <v>0</v>
      </c>
      <c r="K389" s="913"/>
      <c r="L389" s="913"/>
      <c r="M389" s="913"/>
      <c r="N389" s="913"/>
      <c r="O389" s="913"/>
      <c r="P389" s="913"/>
      <c r="Q389" s="484"/>
    </row>
    <row r="390" spans="1:17" s="95" customFormat="1" ht="15.75" hidden="1" customHeight="1" outlineLevel="1">
      <c r="A390" s="484"/>
      <c r="B390" s="916"/>
      <c r="C390" s="925"/>
      <c r="D390" s="921"/>
      <c r="E390" s="921"/>
      <c r="F390" s="923"/>
      <c r="G390" s="87"/>
      <c r="H390" s="82"/>
      <c r="I390" s="921"/>
      <c r="J390" s="914"/>
      <c r="K390" s="914"/>
      <c r="L390" s="914"/>
      <c r="M390" s="914"/>
      <c r="N390" s="914"/>
      <c r="O390" s="914"/>
      <c r="P390" s="914"/>
      <c r="Q390" s="484"/>
    </row>
    <row r="391" spans="1:17" s="95" customFormat="1" ht="15.75" hidden="1" customHeight="1" outlineLevel="1">
      <c r="A391" s="484"/>
      <c r="B391" s="917"/>
      <c r="C391" s="926"/>
      <c r="D391" s="922"/>
      <c r="E391" s="922"/>
      <c r="F391" s="924"/>
      <c r="G391" s="92"/>
      <c r="H391" s="90"/>
      <c r="I391" s="922"/>
      <c r="J391" s="915"/>
      <c r="K391" s="915"/>
      <c r="L391" s="915"/>
      <c r="M391" s="915"/>
      <c r="N391" s="915"/>
      <c r="O391" s="915"/>
      <c r="P391" s="915"/>
      <c r="Q391" s="484"/>
    </row>
    <row r="392" spans="1:17" s="95" customFormat="1" ht="15.75" hidden="1" customHeight="1" outlineLevel="1">
      <c r="A392" s="484"/>
      <c r="B392" s="916">
        <v>127</v>
      </c>
      <c r="C392" s="925"/>
      <c r="D392" s="921"/>
      <c r="E392" s="921" t="s">
        <v>19</v>
      </c>
      <c r="F392" s="923" t="str">
        <f>VLOOKUP(E392,$S$14:$T$18,2,0)</f>
        <v>-</v>
      </c>
      <c r="G392" s="84"/>
      <c r="H392" s="82"/>
      <c r="I392" s="921"/>
      <c r="J392" s="913">
        <f t="shared" ref="J392" si="126">SUM(K392:O394)</f>
        <v>0</v>
      </c>
      <c r="K392" s="913"/>
      <c r="L392" s="913"/>
      <c r="M392" s="913"/>
      <c r="N392" s="913"/>
      <c r="O392" s="913"/>
      <c r="P392" s="913"/>
      <c r="Q392" s="484"/>
    </row>
    <row r="393" spans="1:17" s="95" customFormat="1" ht="15.75" hidden="1" customHeight="1" outlineLevel="1">
      <c r="A393" s="484"/>
      <c r="B393" s="916"/>
      <c r="C393" s="925"/>
      <c r="D393" s="921"/>
      <c r="E393" s="921"/>
      <c r="F393" s="923"/>
      <c r="G393" s="87"/>
      <c r="H393" s="82"/>
      <c r="I393" s="921"/>
      <c r="J393" s="914"/>
      <c r="K393" s="914"/>
      <c r="L393" s="914"/>
      <c r="M393" s="914"/>
      <c r="N393" s="914"/>
      <c r="O393" s="914"/>
      <c r="P393" s="914"/>
      <c r="Q393" s="484"/>
    </row>
    <row r="394" spans="1:17" s="95" customFormat="1" ht="15.75" hidden="1" customHeight="1" outlineLevel="1">
      <c r="A394" s="484"/>
      <c r="B394" s="917"/>
      <c r="C394" s="926"/>
      <c r="D394" s="922"/>
      <c r="E394" s="922"/>
      <c r="F394" s="924"/>
      <c r="G394" s="92"/>
      <c r="H394" s="90"/>
      <c r="I394" s="922"/>
      <c r="J394" s="915"/>
      <c r="K394" s="915"/>
      <c r="L394" s="915"/>
      <c r="M394" s="915"/>
      <c r="N394" s="915"/>
      <c r="O394" s="915"/>
      <c r="P394" s="915"/>
      <c r="Q394" s="484"/>
    </row>
    <row r="395" spans="1:17" s="95" customFormat="1" ht="15.75" hidden="1" customHeight="1" outlineLevel="1">
      <c r="A395" s="484"/>
      <c r="B395" s="916">
        <v>128</v>
      </c>
      <c r="C395" s="925"/>
      <c r="D395" s="921"/>
      <c r="E395" s="921" t="s">
        <v>19</v>
      </c>
      <c r="F395" s="923" t="str">
        <f>VLOOKUP(E395,$S$14:$T$18,2,0)</f>
        <v>-</v>
      </c>
      <c r="G395" s="84"/>
      <c r="H395" s="82"/>
      <c r="I395" s="921"/>
      <c r="J395" s="913">
        <f t="shared" ref="J395" si="127">SUM(K395:O397)</f>
        <v>0</v>
      </c>
      <c r="K395" s="913"/>
      <c r="L395" s="913"/>
      <c r="M395" s="913"/>
      <c r="N395" s="913"/>
      <c r="O395" s="913"/>
      <c r="P395" s="913"/>
      <c r="Q395" s="484"/>
    </row>
    <row r="396" spans="1:17" s="95" customFormat="1" ht="15.75" hidden="1" customHeight="1" outlineLevel="1">
      <c r="A396" s="484"/>
      <c r="B396" s="916"/>
      <c r="C396" s="925"/>
      <c r="D396" s="921"/>
      <c r="E396" s="921"/>
      <c r="F396" s="923"/>
      <c r="G396" s="87"/>
      <c r="H396" s="82"/>
      <c r="I396" s="921"/>
      <c r="J396" s="914"/>
      <c r="K396" s="914"/>
      <c r="L396" s="914"/>
      <c r="M396" s="914"/>
      <c r="N396" s="914"/>
      <c r="O396" s="914"/>
      <c r="P396" s="914"/>
      <c r="Q396" s="484"/>
    </row>
    <row r="397" spans="1:17" s="95" customFormat="1" ht="15.75" hidden="1" customHeight="1" outlineLevel="1">
      <c r="A397" s="484"/>
      <c r="B397" s="917"/>
      <c r="C397" s="926"/>
      <c r="D397" s="922"/>
      <c r="E397" s="922"/>
      <c r="F397" s="924"/>
      <c r="G397" s="92"/>
      <c r="H397" s="90"/>
      <c r="I397" s="922"/>
      <c r="J397" s="915"/>
      <c r="K397" s="915"/>
      <c r="L397" s="915"/>
      <c r="M397" s="915"/>
      <c r="N397" s="915"/>
      <c r="O397" s="915"/>
      <c r="P397" s="915"/>
      <c r="Q397" s="484"/>
    </row>
    <row r="398" spans="1:17" s="95" customFormat="1" ht="15.75" hidden="1" customHeight="1" outlineLevel="1">
      <c r="A398" s="484"/>
      <c r="B398" s="916">
        <v>129</v>
      </c>
      <c r="C398" s="925"/>
      <c r="D398" s="921"/>
      <c r="E398" s="921" t="s">
        <v>19</v>
      </c>
      <c r="F398" s="923" t="str">
        <f>VLOOKUP(E398,$S$14:$T$18,2,0)</f>
        <v>-</v>
      </c>
      <c r="G398" s="84"/>
      <c r="H398" s="82"/>
      <c r="I398" s="921"/>
      <c r="J398" s="913">
        <f t="shared" ref="J398" si="128">SUM(K398:O400)</f>
        <v>0</v>
      </c>
      <c r="K398" s="913"/>
      <c r="L398" s="913"/>
      <c r="M398" s="913"/>
      <c r="N398" s="913"/>
      <c r="O398" s="913"/>
      <c r="P398" s="913"/>
      <c r="Q398" s="484"/>
    </row>
    <row r="399" spans="1:17" s="95" customFormat="1" ht="15.75" hidden="1" customHeight="1" outlineLevel="1">
      <c r="A399" s="484"/>
      <c r="B399" s="916"/>
      <c r="C399" s="925"/>
      <c r="D399" s="921"/>
      <c r="E399" s="921"/>
      <c r="F399" s="923"/>
      <c r="G399" s="87"/>
      <c r="H399" s="82"/>
      <c r="I399" s="921"/>
      <c r="J399" s="914"/>
      <c r="K399" s="914"/>
      <c r="L399" s="914"/>
      <c r="M399" s="914"/>
      <c r="N399" s="914"/>
      <c r="O399" s="914"/>
      <c r="P399" s="914"/>
      <c r="Q399" s="484"/>
    </row>
    <row r="400" spans="1:17" s="95" customFormat="1" ht="15.75" hidden="1" customHeight="1" outlineLevel="1">
      <c r="A400" s="484"/>
      <c r="B400" s="917"/>
      <c r="C400" s="926"/>
      <c r="D400" s="922"/>
      <c r="E400" s="922"/>
      <c r="F400" s="924"/>
      <c r="G400" s="92"/>
      <c r="H400" s="90"/>
      <c r="I400" s="922"/>
      <c r="J400" s="915"/>
      <c r="K400" s="915"/>
      <c r="L400" s="915"/>
      <c r="M400" s="915"/>
      <c r="N400" s="915"/>
      <c r="O400" s="915"/>
      <c r="P400" s="915"/>
      <c r="Q400" s="484"/>
    </row>
    <row r="401" spans="1:17" s="95" customFormat="1" ht="15.75" hidden="1" customHeight="1" outlineLevel="1">
      <c r="A401" s="484"/>
      <c r="B401" s="916">
        <v>130</v>
      </c>
      <c r="C401" s="925"/>
      <c r="D401" s="921"/>
      <c r="E401" s="921" t="s">
        <v>19</v>
      </c>
      <c r="F401" s="923" t="str">
        <f>VLOOKUP(E401,$S$14:$T$18,2,0)</f>
        <v>-</v>
      </c>
      <c r="G401" s="84"/>
      <c r="H401" s="82"/>
      <c r="I401" s="921"/>
      <c r="J401" s="913">
        <f t="shared" ref="J401" si="129">SUM(K401:O403)</f>
        <v>0</v>
      </c>
      <c r="K401" s="913"/>
      <c r="L401" s="913"/>
      <c r="M401" s="913"/>
      <c r="N401" s="913"/>
      <c r="O401" s="913"/>
      <c r="P401" s="913"/>
      <c r="Q401" s="484"/>
    </row>
    <row r="402" spans="1:17" s="95" customFormat="1" ht="15.75" hidden="1" customHeight="1" outlineLevel="1">
      <c r="A402" s="484"/>
      <c r="B402" s="916"/>
      <c r="C402" s="925"/>
      <c r="D402" s="921"/>
      <c r="E402" s="921"/>
      <c r="F402" s="923"/>
      <c r="G402" s="87"/>
      <c r="H402" s="82"/>
      <c r="I402" s="921"/>
      <c r="J402" s="914"/>
      <c r="K402" s="914"/>
      <c r="L402" s="914"/>
      <c r="M402" s="914"/>
      <c r="N402" s="914"/>
      <c r="O402" s="914"/>
      <c r="P402" s="914"/>
      <c r="Q402" s="484"/>
    </row>
    <row r="403" spans="1:17" s="95" customFormat="1" ht="15.75" hidden="1" customHeight="1" outlineLevel="1">
      <c r="A403" s="484"/>
      <c r="B403" s="917"/>
      <c r="C403" s="926"/>
      <c r="D403" s="922"/>
      <c r="E403" s="922"/>
      <c r="F403" s="924"/>
      <c r="G403" s="92"/>
      <c r="H403" s="90"/>
      <c r="I403" s="922"/>
      <c r="J403" s="915"/>
      <c r="K403" s="915"/>
      <c r="L403" s="915"/>
      <c r="M403" s="915"/>
      <c r="N403" s="915"/>
      <c r="O403" s="915"/>
      <c r="P403" s="915"/>
      <c r="Q403" s="484"/>
    </row>
    <row r="404" spans="1:17" s="95" customFormat="1" ht="15.75" hidden="1" customHeight="1" outlineLevel="1">
      <c r="A404" s="484"/>
      <c r="B404" s="916">
        <v>131</v>
      </c>
      <c r="C404" s="925"/>
      <c r="D404" s="921"/>
      <c r="E404" s="921" t="s">
        <v>19</v>
      </c>
      <c r="F404" s="923" t="str">
        <f>VLOOKUP(E404,$S$14:$T$18,2,0)</f>
        <v>-</v>
      </c>
      <c r="G404" s="84"/>
      <c r="H404" s="82"/>
      <c r="I404" s="921"/>
      <c r="J404" s="913">
        <f t="shared" ref="J404" si="130">SUM(K404:O406)</f>
        <v>0</v>
      </c>
      <c r="K404" s="913"/>
      <c r="L404" s="913"/>
      <c r="M404" s="913"/>
      <c r="N404" s="913"/>
      <c r="O404" s="913"/>
      <c r="P404" s="913"/>
      <c r="Q404" s="484"/>
    </row>
    <row r="405" spans="1:17" s="95" customFormat="1" ht="15.75" hidden="1" customHeight="1" outlineLevel="1">
      <c r="A405" s="484"/>
      <c r="B405" s="916"/>
      <c r="C405" s="925"/>
      <c r="D405" s="921"/>
      <c r="E405" s="921"/>
      <c r="F405" s="923"/>
      <c r="G405" s="87"/>
      <c r="H405" s="82"/>
      <c r="I405" s="921"/>
      <c r="J405" s="914"/>
      <c r="K405" s="914"/>
      <c r="L405" s="914"/>
      <c r="M405" s="914"/>
      <c r="N405" s="914"/>
      <c r="O405" s="914"/>
      <c r="P405" s="914"/>
      <c r="Q405" s="484"/>
    </row>
    <row r="406" spans="1:17" s="95" customFormat="1" ht="15.75" hidden="1" customHeight="1" outlineLevel="1">
      <c r="A406" s="484"/>
      <c r="B406" s="917"/>
      <c r="C406" s="926"/>
      <c r="D406" s="922"/>
      <c r="E406" s="922"/>
      <c r="F406" s="924"/>
      <c r="G406" s="92"/>
      <c r="H406" s="90"/>
      <c r="I406" s="922"/>
      <c r="J406" s="915"/>
      <c r="K406" s="915"/>
      <c r="L406" s="915"/>
      <c r="M406" s="915"/>
      <c r="N406" s="915"/>
      <c r="O406" s="915"/>
      <c r="P406" s="915"/>
      <c r="Q406" s="484"/>
    </row>
    <row r="407" spans="1:17" s="95" customFormat="1" ht="15.75" hidden="1" customHeight="1" outlineLevel="1">
      <c r="A407" s="484"/>
      <c r="B407" s="916">
        <v>132</v>
      </c>
      <c r="C407" s="925"/>
      <c r="D407" s="921"/>
      <c r="E407" s="921" t="s">
        <v>19</v>
      </c>
      <c r="F407" s="923" t="str">
        <f>VLOOKUP(E407,$S$14:$T$18,2,0)</f>
        <v>-</v>
      </c>
      <c r="G407" s="84"/>
      <c r="H407" s="82"/>
      <c r="I407" s="921"/>
      <c r="J407" s="913">
        <f t="shared" ref="J407" si="131">SUM(K407:O409)</f>
        <v>0</v>
      </c>
      <c r="K407" s="913"/>
      <c r="L407" s="913"/>
      <c r="M407" s="913"/>
      <c r="N407" s="913"/>
      <c r="O407" s="913"/>
      <c r="P407" s="913"/>
      <c r="Q407" s="484"/>
    </row>
    <row r="408" spans="1:17" s="95" customFormat="1" ht="15.75" hidden="1" customHeight="1" outlineLevel="1">
      <c r="A408" s="484"/>
      <c r="B408" s="916"/>
      <c r="C408" s="925"/>
      <c r="D408" s="921"/>
      <c r="E408" s="921"/>
      <c r="F408" s="923"/>
      <c r="G408" s="87"/>
      <c r="H408" s="82"/>
      <c r="I408" s="921"/>
      <c r="J408" s="914"/>
      <c r="K408" s="914"/>
      <c r="L408" s="914"/>
      <c r="M408" s="914"/>
      <c r="N408" s="914"/>
      <c r="O408" s="914"/>
      <c r="P408" s="914"/>
      <c r="Q408" s="484"/>
    </row>
    <row r="409" spans="1:17" s="95" customFormat="1" ht="15.75" hidden="1" customHeight="1" outlineLevel="1">
      <c r="A409" s="484"/>
      <c r="B409" s="917"/>
      <c r="C409" s="926"/>
      <c r="D409" s="922"/>
      <c r="E409" s="922"/>
      <c r="F409" s="924"/>
      <c r="G409" s="92"/>
      <c r="H409" s="90"/>
      <c r="I409" s="922"/>
      <c r="J409" s="915"/>
      <c r="K409" s="915"/>
      <c r="L409" s="915"/>
      <c r="M409" s="915"/>
      <c r="N409" s="915"/>
      <c r="O409" s="915"/>
      <c r="P409" s="915"/>
      <c r="Q409" s="484"/>
    </row>
    <row r="410" spans="1:17" s="95" customFormat="1" ht="15.75" hidden="1" customHeight="1" outlineLevel="1">
      <c r="A410" s="484"/>
      <c r="B410" s="916">
        <v>133</v>
      </c>
      <c r="C410" s="925"/>
      <c r="D410" s="921"/>
      <c r="E410" s="921" t="s">
        <v>19</v>
      </c>
      <c r="F410" s="923" t="str">
        <f>VLOOKUP(E410,$S$14:$T$18,2,0)</f>
        <v>-</v>
      </c>
      <c r="G410" s="84"/>
      <c r="H410" s="82"/>
      <c r="I410" s="921"/>
      <c r="J410" s="913">
        <f t="shared" ref="J410" si="132">SUM(K410:O412)</f>
        <v>0</v>
      </c>
      <c r="K410" s="913"/>
      <c r="L410" s="913"/>
      <c r="M410" s="913"/>
      <c r="N410" s="913"/>
      <c r="O410" s="913"/>
      <c r="P410" s="913"/>
      <c r="Q410" s="484"/>
    </row>
    <row r="411" spans="1:17" s="95" customFormat="1" ht="15.75" hidden="1" customHeight="1" outlineLevel="1">
      <c r="A411" s="484"/>
      <c r="B411" s="916"/>
      <c r="C411" s="925"/>
      <c r="D411" s="921"/>
      <c r="E411" s="921"/>
      <c r="F411" s="923"/>
      <c r="G411" s="87"/>
      <c r="H411" s="82"/>
      <c r="I411" s="921"/>
      <c r="J411" s="914"/>
      <c r="K411" s="914"/>
      <c r="L411" s="914"/>
      <c r="M411" s="914"/>
      <c r="N411" s="914"/>
      <c r="O411" s="914"/>
      <c r="P411" s="914"/>
      <c r="Q411" s="484"/>
    </row>
    <row r="412" spans="1:17" s="95" customFormat="1" ht="15.75" hidden="1" customHeight="1" outlineLevel="1">
      <c r="A412" s="484"/>
      <c r="B412" s="917"/>
      <c r="C412" s="926"/>
      <c r="D412" s="922"/>
      <c r="E412" s="922"/>
      <c r="F412" s="924"/>
      <c r="G412" s="92"/>
      <c r="H412" s="90"/>
      <c r="I412" s="922"/>
      <c r="J412" s="915"/>
      <c r="K412" s="915"/>
      <c r="L412" s="915"/>
      <c r="M412" s="915"/>
      <c r="N412" s="915"/>
      <c r="O412" s="915"/>
      <c r="P412" s="915"/>
      <c r="Q412" s="484"/>
    </row>
    <row r="413" spans="1:17" s="95" customFormat="1" ht="15.75" hidden="1" customHeight="1" outlineLevel="1">
      <c r="A413" s="484"/>
      <c r="B413" s="916">
        <v>134</v>
      </c>
      <c r="C413" s="925"/>
      <c r="D413" s="921"/>
      <c r="E413" s="921" t="s">
        <v>19</v>
      </c>
      <c r="F413" s="923" t="str">
        <f>VLOOKUP(E413,$S$14:$T$18,2,0)</f>
        <v>-</v>
      </c>
      <c r="G413" s="84"/>
      <c r="H413" s="82"/>
      <c r="I413" s="921"/>
      <c r="J413" s="913">
        <f t="shared" ref="J413" si="133">SUM(K413:O415)</f>
        <v>0</v>
      </c>
      <c r="K413" s="913"/>
      <c r="L413" s="913"/>
      <c r="M413" s="913"/>
      <c r="N413" s="913"/>
      <c r="O413" s="913"/>
      <c r="P413" s="913"/>
      <c r="Q413" s="484"/>
    </row>
    <row r="414" spans="1:17" s="95" customFormat="1" ht="15.75" hidden="1" customHeight="1" outlineLevel="1">
      <c r="A414" s="484"/>
      <c r="B414" s="916"/>
      <c r="C414" s="925"/>
      <c r="D414" s="921"/>
      <c r="E414" s="921"/>
      <c r="F414" s="923"/>
      <c r="G414" s="87"/>
      <c r="H414" s="82"/>
      <c r="I414" s="921"/>
      <c r="J414" s="914"/>
      <c r="K414" s="914"/>
      <c r="L414" s="914"/>
      <c r="M414" s="914"/>
      <c r="N414" s="914"/>
      <c r="O414" s="914"/>
      <c r="P414" s="914"/>
      <c r="Q414" s="484"/>
    </row>
    <row r="415" spans="1:17" s="95" customFormat="1" ht="15.75" hidden="1" customHeight="1" outlineLevel="1">
      <c r="A415" s="484"/>
      <c r="B415" s="917"/>
      <c r="C415" s="926"/>
      <c r="D415" s="922"/>
      <c r="E415" s="922"/>
      <c r="F415" s="924"/>
      <c r="G415" s="92"/>
      <c r="H415" s="90"/>
      <c r="I415" s="922"/>
      <c r="J415" s="915"/>
      <c r="K415" s="915"/>
      <c r="L415" s="915"/>
      <c r="M415" s="915"/>
      <c r="N415" s="915"/>
      <c r="O415" s="915"/>
      <c r="P415" s="915"/>
      <c r="Q415" s="484"/>
    </row>
    <row r="416" spans="1:17" s="95" customFormat="1" ht="15.75" hidden="1" customHeight="1" outlineLevel="1">
      <c r="A416" s="484"/>
      <c r="B416" s="916">
        <v>135</v>
      </c>
      <c r="C416" s="925"/>
      <c r="D416" s="921"/>
      <c r="E416" s="921" t="s">
        <v>19</v>
      </c>
      <c r="F416" s="923" t="str">
        <f>VLOOKUP(E416,$S$14:$T$18,2,0)</f>
        <v>-</v>
      </c>
      <c r="G416" s="84"/>
      <c r="H416" s="82"/>
      <c r="I416" s="921"/>
      <c r="J416" s="913">
        <f t="shared" ref="J416" si="134">SUM(K416:O418)</f>
        <v>0</v>
      </c>
      <c r="K416" s="913"/>
      <c r="L416" s="913"/>
      <c r="M416" s="913"/>
      <c r="N416" s="913"/>
      <c r="O416" s="913"/>
      <c r="P416" s="913"/>
      <c r="Q416" s="484"/>
    </row>
    <row r="417" spans="1:17" s="95" customFormat="1" ht="15.75" hidden="1" customHeight="1" outlineLevel="1">
      <c r="A417" s="484"/>
      <c r="B417" s="916"/>
      <c r="C417" s="925"/>
      <c r="D417" s="921"/>
      <c r="E417" s="921"/>
      <c r="F417" s="923"/>
      <c r="G417" s="87"/>
      <c r="H417" s="82"/>
      <c r="I417" s="921"/>
      <c r="J417" s="914"/>
      <c r="K417" s="914"/>
      <c r="L417" s="914"/>
      <c r="M417" s="914"/>
      <c r="N417" s="914"/>
      <c r="O417" s="914"/>
      <c r="P417" s="914"/>
      <c r="Q417" s="484"/>
    </row>
    <row r="418" spans="1:17" s="95" customFormat="1" ht="15.75" hidden="1" customHeight="1" outlineLevel="1">
      <c r="A418" s="484"/>
      <c r="B418" s="917"/>
      <c r="C418" s="926"/>
      <c r="D418" s="922"/>
      <c r="E418" s="922"/>
      <c r="F418" s="924"/>
      <c r="G418" s="92"/>
      <c r="H418" s="90"/>
      <c r="I418" s="922"/>
      <c r="J418" s="915"/>
      <c r="K418" s="915"/>
      <c r="L418" s="915"/>
      <c r="M418" s="915"/>
      <c r="N418" s="915"/>
      <c r="O418" s="915"/>
      <c r="P418" s="915"/>
      <c r="Q418" s="484"/>
    </row>
    <row r="419" spans="1:17" s="95" customFormat="1" ht="15.75" hidden="1" customHeight="1" outlineLevel="1">
      <c r="A419" s="484"/>
      <c r="B419" s="916">
        <v>136</v>
      </c>
      <c r="C419" s="925"/>
      <c r="D419" s="921"/>
      <c r="E419" s="921" t="s">
        <v>19</v>
      </c>
      <c r="F419" s="923" t="str">
        <f>VLOOKUP(E419,$S$14:$T$18,2,0)</f>
        <v>-</v>
      </c>
      <c r="G419" s="84"/>
      <c r="H419" s="82"/>
      <c r="I419" s="921"/>
      <c r="J419" s="913">
        <f t="shared" ref="J419" si="135">SUM(K419:O421)</f>
        <v>0</v>
      </c>
      <c r="K419" s="913"/>
      <c r="L419" s="913"/>
      <c r="M419" s="913"/>
      <c r="N419" s="913"/>
      <c r="O419" s="913"/>
      <c r="P419" s="913"/>
      <c r="Q419" s="484"/>
    </row>
    <row r="420" spans="1:17" s="95" customFormat="1" ht="15.75" hidden="1" customHeight="1" outlineLevel="1">
      <c r="A420" s="484"/>
      <c r="B420" s="916"/>
      <c r="C420" s="925"/>
      <c r="D420" s="921"/>
      <c r="E420" s="921"/>
      <c r="F420" s="923"/>
      <c r="G420" s="87"/>
      <c r="H420" s="82"/>
      <c r="I420" s="921"/>
      <c r="J420" s="914"/>
      <c r="K420" s="914"/>
      <c r="L420" s="914"/>
      <c r="M420" s="914"/>
      <c r="N420" s="914"/>
      <c r="O420" s="914"/>
      <c r="P420" s="914"/>
      <c r="Q420" s="484"/>
    </row>
    <row r="421" spans="1:17" s="95" customFormat="1" ht="15.75" hidden="1" customHeight="1" outlineLevel="1">
      <c r="A421" s="484"/>
      <c r="B421" s="917"/>
      <c r="C421" s="926"/>
      <c r="D421" s="922"/>
      <c r="E421" s="922"/>
      <c r="F421" s="924"/>
      <c r="G421" s="92"/>
      <c r="H421" s="90"/>
      <c r="I421" s="922"/>
      <c r="J421" s="915"/>
      <c r="K421" s="915"/>
      <c r="L421" s="915"/>
      <c r="M421" s="915"/>
      <c r="N421" s="915"/>
      <c r="O421" s="915"/>
      <c r="P421" s="915"/>
      <c r="Q421" s="484"/>
    </row>
    <row r="422" spans="1:17" s="95" customFormat="1" ht="15.75" hidden="1" customHeight="1" outlineLevel="1">
      <c r="A422" s="484"/>
      <c r="B422" s="916">
        <v>137</v>
      </c>
      <c r="C422" s="925"/>
      <c r="D422" s="921"/>
      <c r="E422" s="921" t="s">
        <v>19</v>
      </c>
      <c r="F422" s="923" t="str">
        <f>VLOOKUP(E422,$S$14:$T$18,2,0)</f>
        <v>-</v>
      </c>
      <c r="G422" s="84"/>
      <c r="H422" s="82"/>
      <c r="I422" s="921"/>
      <c r="J422" s="913">
        <f t="shared" ref="J422" si="136">SUM(K422:O424)</f>
        <v>0</v>
      </c>
      <c r="K422" s="913"/>
      <c r="L422" s="913"/>
      <c r="M422" s="913"/>
      <c r="N422" s="913"/>
      <c r="O422" s="913"/>
      <c r="P422" s="913"/>
      <c r="Q422" s="484"/>
    </row>
    <row r="423" spans="1:17" s="95" customFormat="1" ht="15.75" hidden="1" customHeight="1" outlineLevel="1">
      <c r="A423" s="484"/>
      <c r="B423" s="916"/>
      <c r="C423" s="925"/>
      <c r="D423" s="921"/>
      <c r="E423" s="921"/>
      <c r="F423" s="923"/>
      <c r="G423" s="87"/>
      <c r="H423" s="82"/>
      <c r="I423" s="921"/>
      <c r="J423" s="914"/>
      <c r="K423" s="914"/>
      <c r="L423" s="914"/>
      <c r="M423" s="914"/>
      <c r="N423" s="914"/>
      <c r="O423" s="914"/>
      <c r="P423" s="914"/>
      <c r="Q423" s="484"/>
    </row>
    <row r="424" spans="1:17" s="95" customFormat="1" ht="15.75" hidden="1" customHeight="1" outlineLevel="1">
      <c r="A424" s="484"/>
      <c r="B424" s="917"/>
      <c r="C424" s="926"/>
      <c r="D424" s="922"/>
      <c r="E424" s="922"/>
      <c r="F424" s="924"/>
      <c r="G424" s="92"/>
      <c r="H424" s="90"/>
      <c r="I424" s="922"/>
      <c r="J424" s="915"/>
      <c r="K424" s="915"/>
      <c r="L424" s="915"/>
      <c r="M424" s="915"/>
      <c r="N424" s="915"/>
      <c r="O424" s="915"/>
      <c r="P424" s="915"/>
      <c r="Q424" s="484"/>
    </row>
    <row r="425" spans="1:17" s="95" customFormat="1" ht="15.75" hidden="1" customHeight="1" outlineLevel="1">
      <c r="A425" s="484"/>
      <c r="B425" s="916">
        <v>138</v>
      </c>
      <c r="C425" s="925"/>
      <c r="D425" s="921"/>
      <c r="E425" s="921" t="s">
        <v>19</v>
      </c>
      <c r="F425" s="923" t="str">
        <f>VLOOKUP(E425,$S$14:$T$18,2,0)</f>
        <v>-</v>
      </c>
      <c r="G425" s="84"/>
      <c r="H425" s="82"/>
      <c r="I425" s="921"/>
      <c r="J425" s="913">
        <f t="shared" ref="J425" si="137">SUM(K425:O427)</f>
        <v>0</v>
      </c>
      <c r="K425" s="913"/>
      <c r="L425" s="913"/>
      <c r="M425" s="913"/>
      <c r="N425" s="913"/>
      <c r="O425" s="913"/>
      <c r="P425" s="913"/>
      <c r="Q425" s="484"/>
    </row>
    <row r="426" spans="1:17" s="95" customFormat="1" ht="15.75" hidden="1" customHeight="1" outlineLevel="1">
      <c r="A426" s="484"/>
      <c r="B426" s="916"/>
      <c r="C426" s="925"/>
      <c r="D426" s="921"/>
      <c r="E426" s="921"/>
      <c r="F426" s="923"/>
      <c r="G426" s="87"/>
      <c r="H426" s="82"/>
      <c r="I426" s="921"/>
      <c r="J426" s="914"/>
      <c r="K426" s="914"/>
      <c r="L426" s="914"/>
      <c r="M426" s="914"/>
      <c r="N426" s="914"/>
      <c r="O426" s="914"/>
      <c r="P426" s="914"/>
      <c r="Q426" s="484"/>
    </row>
    <row r="427" spans="1:17" s="95" customFormat="1" ht="15.75" hidden="1" customHeight="1" outlineLevel="1">
      <c r="A427" s="484"/>
      <c r="B427" s="917"/>
      <c r="C427" s="926"/>
      <c r="D427" s="922"/>
      <c r="E427" s="922"/>
      <c r="F427" s="924"/>
      <c r="G427" s="92"/>
      <c r="H427" s="90"/>
      <c r="I427" s="922"/>
      <c r="J427" s="915"/>
      <c r="K427" s="915"/>
      <c r="L427" s="915"/>
      <c r="M427" s="915"/>
      <c r="N427" s="915"/>
      <c r="O427" s="915"/>
      <c r="P427" s="915"/>
      <c r="Q427" s="484"/>
    </row>
    <row r="428" spans="1:17" s="95" customFormat="1" ht="15.75" hidden="1" customHeight="1" outlineLevel="1">
      <c r="A428" s="484"/>
      <c r="B428" s="916">
        <v>139</v>
      </c>
      <c r="C428" s="925"/>
      <c r="D428" s="921"/>
      <c r="E428" s="921" t="s">
        <v>19</v>
      </c>
      <c r="F428" s="923" t="str">
        <f>VLOOKUP(E428,$S$14:$T$18,2,0)</f>
        <v>-</v>
      </c>
      <c r="G428" s="84"/>
      <c r="H428" s="82"/>
      <c r="I428" s="921"/>
      <c r="J428" s="913">
        <f t="shared" ref="J428" si="138">SUM(K428:O430)</f>
        <v>0</v>
      </c>
      <c r="K428" s="913"/>
      <c r="L428" s="913"/>
      <c r="M428" s="913"/>
      <c r="N428" s="913"/>
      <c r="O428" s="913"/>
      <c r="P428" s="913"/>
      <c r="Q428" s="484"/>
    </row>
    <row r="429" spans="1:17" s="95" customFormat="1" ht="15.75" hidden="1" customHeight="1" outlineLevel="1">
      <c r="A429" s="484"/>
      <c r="B429" s="916"/>
      <c r="C429" s="925"/>
      <c r="D429" s="921"/>
      <c r="E429" s="921"/>
      <c r="F429" s="923"/>
      <c r="G429" s="87"/>
      <c r="H429" s="82"/>
      <c r="I429" s="921"/>
      <c r="J429" s="914"/>
      <c r="K429" s="914"/>
      <c r="L429" s="914"/>
      <c r="M429" s="914"/>
      <c r="N429" s="914"/>
      <c r="O429" s="914"/>
      <c r="P429" s="914"/>
      <c r="Q429" s="484"/>
    </row>
    <row r="430" spans="1:17" s="95" customFormat="1" ht="15.75" hidden="1" customHeight="1" outlineLevel="1">
      <c r="A430" s="484"/>
      <c r="B430" s="917"/>
      <c r="C430" s="926"/>
      <c r="D430" s="922"/>
      <c r="E430" s="922"/>
      <c r="F430" s="924"/>
      <c r="G430" s="92"/>
      <c r="H430" s="90"/>
      <c r="I430" s="922"/>
      <c r="J430" s="915"/>
      <c r="K430" s="915"/>
      <c r="L430" s="915"/>
      <c r="M430" s="915"/>
      <c r="N430" s="915"/>
      <c r="O430" s="915"/>
      <c r="P430" s="915"/>
      <c r="Q430" s="484"/>
    </row>
    <row r="431" spans="1:17" s="95" customFormat="1" ht="15.75" hidden="1" customHeight="1" outlineLevel="1">
      <c r="A431" s="484"/>
      <c r="B431" s="916">
        <v>140</v>
      </c>
      <c r="C431" s="925"/>
      <c r="D431" s="921"/>
      <c r="E431" s="921" t="s">
        <v>19</v>
      </c>
      <c r="F431" s="923" t="str">
        <f>VLOOKUP(E431,$S$14:$T$18,2,0)</f>
        <v>-</v>
      </c>
      <c r="G431" s="84"/>
      <c r="H431" s="82"/>
      <c r="I431" s="921"/>
      <c r="J431" s="913">
        <f t="shared" ref="J431" si="139">SUM(K431:O433)</f>
        <v>0</v>
      </c>
      <c r="K431" s="913"/>
      <c r="L431" s="913"/>
      <c r="M431" s="913"/>
      <c r="N431" s="913"/>
      <c r="O431" s="913"/>
      <c r="P431" s="913"/>
      <c r="Q431" s="484"/>
    </row>
    <row r="432" spans="1:17" s="95" customFormat="1" ht="15.75" hidden="1" customHeight="1" outlineLevel="1">
      <c r="A432" s="484"/>
      <c r="B432" s="916"/>
      <c r="C432" s="925"/>
      <c r="D432" s="921"/>
      <c r="E432" s="921"/>
      <c r="F432" s="923"/>
      <c r="G432" s="87"/>
      <c r="H432" s="82"/>
      <c r="I432" s="921"/>
      <c r="J432" s="914"/>
      <c r="K432" s="914"/>
      <c r="L432" s="914"/>
      <c r="M432" s="914"/>
      <c r="N432" s="914"/>
      <c r="O432" s="914"/>
      <c r="P432" s="914"/>
      <c r="Q432" s="484"/>
    </row>
    <row r="433" spans="1:17" s="95" customFormat="1" ht="15.75" hidden="1" customHeight="1" outlineLevel="1">
      <c r="A433" s="484"/>
      <c r="B433" s="917"/>
      <c r="C433" s="926"/>
      <c r="D433" s="922"/>
      <c r="E433" s="922"/>
      <c r="F433" s="924"/>
      <c r="G433" s="92"/>
      <c r="H433" s="90"/>
      <c r="I433" s="922"/>
      <c r="J433" s="915"/>
      <c r="K433" s="915"/>
      <c r="L433" s="915"/>
      <c r="M433" s="915"/>
      <c r="N433" s="915"/>
      <c r="O433" s="915"/>
      <c r="P433" s="915"/>
      <c r="Q433" s="484"/>
    </row>
    <row r="434" spans="1:17" s="95" customFormat="1" ht="15.75" hidden="1" customHeight="1" outlineLevel="1">
      <c r="A434" s="484"/>
      <c r="B434" s="916">
        <v>141</v>
      </c>
      <c r="C434" s="925"/>
      <c r="D434" s="921"/>
      <c r="E434" s="921" t="s">
        <v>19</v>
      </c>
      <c r="F434" s="923" t="str">
        <f>VLOOKUP(E434,$S$14:$T$18,2,0)</f>
        <v>-</v>
      </c>
      <c r="G434" s="84"/>
      <c r="H434" s="82"/>
      <c r="I434" s="921"/>
      <c r="J434" s="913">
        <f t="shared" ref="J434" si="140">SUM(K434:O436)</f>
        <v>0</v>
      </c>
      <c r="K434" s="913"/>
      <c r="L434" s="913"/>
      <c r="M434" s="913"/>
      <c r="N434" s="913"/>
      <c r="O434" s="913"/>
      <c r="P434" s="913"/>
      <c r="Q434" s="484"/>
    </row>
    <row r="435" spans="1:17" s="95" customFormat="1" ht="15.75" hidden="1" customHeight="1" outlineLevel="1">
      <c r="A435" s="484"/>
      <c r="B435" s="916"/>
      <c r="C435" s="925"/>
      <c r="D435" s="921"/>
      <c r="E435" s="921"/>
      <c r="F435" s="923"/>
      <c r="G435" s="87"/>
      <c r="H435" s="82"/>
      <c r="I435" s="921"/>
      <c r="J435" s="914"/>
      <c r="K435" s="914"/>
      <c r="L435" s="914"/>
      <c r="M435" s="914"/>
      <c r="N435" s="914"/>
      <c r="O435" s="914"/>
      <c r="P435" s="914"/>
      <c r="Q435" s="484"/>
    </row>
    <row r="436" spans="1:17" s="95" customFormat="1" ht="15.75" hidden="1" customHeight="1" outlineLevel="1">
      <c r="A436" s="484"/>
      <c r="B436" s="917"/>
      <c r="C436" s="926"/>
      <c r="D436" s="922"/>
      <c r="E436" s="922"/>
      <c r="F436" s="924"/>
      <c r="G436" s="92"/>
      <c r="H436" s="90"/>
      <c r="I436" s="922"/>
      <c r="J436" s="915"/>
      <c r="K436" s="915"/>
      <c r="L436" s="915"/>
      <c r="M436" s="915"/>
      <c r="N436" s="915"/>
      <c r="O436" s="915"/>
      <c r="P436" s="915"/>
      <c r="Q436" s="484"/>
    </row>
    <row r="437" spans="1:17" s="95" customFormat="1" ht="15.75" hidden="1" customHeight="1" outlineLevel="1">
      <c r="A437" s="484"/>
      <c r="B437" s="916">
        <v>142</v>
      </c>
      <c r="C437" s="925"/>
      <c r="D437" s="921"/>
      <c r="E437" s="921" t="s">
        <v>19</v>
      </c>
      <c r="F437" s="923" t="str">
        <f>VLOOKUP(E437,$S$14:$T$18,2,0)</f>
        <v>-</v>
      </c>
      <c r="G437" s="84"/>
      <c r="H437" s="82"/>
      <c r="I437" s="921"/>
      <c r="J437" s="913">
        <f t="shared" ref="J437" si="141">SUM(K437:O439)</f>
        <v>0</v>
      </c>
      <c r="K437" s="913"/>
      <c r="L437" s="913"/>
      <c r="M437" s="913"/>
      <c r="N437" s="913"/>
      <c r="O437" s="913"/>
      <c r="P437" s="913"/>
      <c r="Q437" s="484"/>
    </row>
    <row r="438" spans="1:17" s="95" customFormat="1" ht="15.75" hidden="1" customHeight="1" outlineLevel="1">
      <c r="A438" s="484"/>
      <c r="B438" s="916"/>
      <c r="C438" s="925"/>
      <c r="D438" s="921"/>
      <c r="E438" s="921"/>
      <c r="F438" s="923"/>
      <c r="G438" s="87"/>
      <c r="H438" s="82"/>
      <c r="I438" s="921"/>
      <c r="J438" s="914"/>
      <c r="K438" s="914"/>
      <c r="L438" s="914"/>
      <c r="M438" s="914"/>
      <c r="N438" s="914"/>
      <c r="O438" s="914"/>
      <c r="P438" s="914"/>
      <c r="Q438" s="484"/>
    </row>
    <row r="439" spans="1:17" s="95" customFormat="1" ht="15.75" hidden="1" customHeight="1" outlineLevel="1">
      <c r="A439" s="484"/>
      <c r="B439" s="917"/>
      <c r="C439" s="926"/>
      <c r="D439" s="922"/>
      <c r="E439" s="922"/>
      <c r="F439" s="924"/>
      <c r="G439" s="92"/>
      <c r="H439" s="90"/>
      <c r="I439" s="922"/>
      <c r="J439" s="915"/>
      <c r="K439" s="915"/>
      <c r="L439" s="915"/>
      <c r="M439" s="915"/>
      <c r="N439" s="915"/>
      <c r="O439" s="915"/>
      <c r="P439" s="915"/>
      <c r="Q439" s="484"/>
    </row>
    <row r="440" spans="1:17" s="95" customFormat="1" ht="15.75" hidden="1" customHeight="1" outlineLevel="1">
      <c r="A440" s="484"/>
      <c r="B440" s="916">
        <v>143</v>
      </c>
      <c r="C440" s="925"/>
      <c r="D440" s="921"/>
      <c r="E440" s="921" t="s">
        <v>19</v>
      </c>
      <c r="F440" s="923" t="str">
        <f>VLOOKUP(E440,$S$14:$T$18,2,0)</f>
        <v>-</v>
      </c>
      <c r="G440" s="84"/>
      <c r="H440" s="82"/>
      <c r="I440" s="921"/>
      <c r="J440" s="913">
        <f t="shared" ref="J440" si="142">SUM(K440:O442)</f>
        <v>0</v>
      </c>
      <c r="K440" s="913"/>
      <c r="L440" s="913"/>
      <c r="M440" s="913"/>
      <c r="N440" s="913"/>
      <c r="O440" s="913"/>
      <c r="P440" s="913"/>
      <c r="Q440" s="484"/>
    </row>
    <row r="441" spans="1:17" s="95" customFormat="1" ht="15.75" hidden="1" customHeight="1" outlineLevel="1">
      <c r="A441" s="484"/>
      <c r="B441" s="916"/>
      <c r="C441" s="925"/>
      <c r="D441" s="921"/>
      <c r="E441" s="921"/>
      <c r="F441" s="923"/>
      <c r="G441" s="87"/>
      <c r="H441" s="82"/>
      <c r="I441" s="921"/>
      <c r="J441" s="914"/>
      <c r="K441" s="914"/>
      <c r="L441" s="914"/>
      <c r="M441" s="914"/>
      <c r="N441" s="914"/>
      <c r="O441" s="914"/>
      <c r="P441" s="914"/>
      <c r="Q441" s="484"/>
    </row>
    <row r="442" spans="1:17" s="95" customFormat="1" ht="15.75" hidden="1" customHeight="1" outlineLevel="1">
      <c r="A442" s="484"/>
      <c r="B442" s="917"/>
      <c r="C442" s="926"/>
      <c r="D442" s="922"/>
      <c r="E442" s="922"/>
      <c r="F442" s="924"/>
      <c r="G442" s="92"/>
      <c r="H442" s="90"/>
      <c r="I442" s="922"/>
      <c r="J442" s="915"/>
      <c r="K442" s="915"/>
      <c r="L442" s="915"/>
      <c r="M442" s="915"/>
      <c r="N442" s="915"/>
      <c r="O442" s="915"/>
      <c r="P442" s="915"/>
      <c r="Q442" s="484"/>
    </row>
    <row r="443" spans="1:17" s="95" customFormat="1" ht="15.75" hidden="1" customHeight="1" outlineLevel="1">
      <c r="A443" s="484"/>
      <c r="B443" s="916">
        <v>144</v>
      </c>
      <c r="C443" s="925"/>
      <c r="D443" s="921"/>
      <c r="E443" s="921" t="s">
        <v>19</v>
      </c>
      <c r="F443" s="923" t="str">
        <f>VLOOKUP(E443,$S$14:$T$18,2,0)</f>
        <v>-</v>
      </c>
      <c r="G443" s="84"/>
      <c r="H443" s="82"/>
      <c r="I443" s="921"/>
      <c r="J443" s="913">
        <f t="shared" ref="J443" si="143">SUM(K443:O445)</f>
        <v>0</v>
      </c>
      <c r="K443" s="913"/>
      <c r="L443" s="913"/>
      <c r="M443" s="913"/>
      <c r="N443" s="913"/>
      <c r="O443" s="913"/>
      <c r="P443" s="913"/>
      <c r="Q443" s="484"/>
    </row>
    <row r="444" spans="1:17" s="95" customFormat="1" ht="15.75" hidden="1" customHeight="1" outlineLevel="1">
      <c r="A444" s="484"/>
      <c r="B444" s="916"/>
      <c r="C444" s="925"/>
      <c r="D444" s="921"/>
      <c r="E444" s="921"/>
      <c r="F444" s="923"/>
      <c r="G444" s="87"/>
      <c r="H444" s="82"/>
      <c r="I444" s="921"/>
      <c r="J444" s="914"/>
      <c r="K444" s="914"/>
      <c r="L444" s="914"/>
      <c r="M444" s="914"/>
      <c r="N444" s="914"/>
      <c r="O444" s="914"/>
      <c r="P444" s="914"/>
      <c r="Q444" s="484"/>
    </row>
    <row r="445" spans="1:17" s="95" customFormat="1" ht="15.75" hidden="1" customHeight="1" outlineLevel="1">
      <c r="A445" s="484"/>
      <c r="B445" s="917"/>
      <c r="C445" s="926"/>
      <c r="D445" s="922"/>
      <c r="E445" s="922"/>
      <c r="F445" s="924"/>
      <c r="G445" s="92"/>
      <c r="H445" s="90"/>
      <c r="I445" s="922"/>
      <c r="J445" s="915"/>
      <c r="K445" s="915"/>
      <c r="L445" s="915"/>
      <c r="M445" s="915"/>
      <c r="N445" s="915"/>
      <c r="O445" s="915"/>
      <c r="P445" s="915"/>
      <c r="Q445" s="484"/>
    </row>
    <row r="446" spans="1:17" s="95" customFormat="1" ht="15.75" hidden="1" customHeight="1" outlineLevel="1">
      <c r="A446" s="484"/>
      <c r="B446" s="916">
        <v>145</v>
      </c>
      <c r="C446" s="925"/>
      <c r="D446" s="921"/>
      <c r="E446" s="921" t="s">
        <v>19</v>
      </c>
      <c r="F446" s="923" t="str">
        <f>VLOOKUP(E446,$S$14:$T$18,2,0)</f>
        <v>-</v>
      </c>
      <c r="G446" s="84"/>
      <c r="H446" s="82"/>
      <c r="I446" s="921"/>
      <c r="J446" s="913">
        <f t="shared" ref="J446" si="144">SUM(K446:O448)</f>
        <v>0</v>
      </c>
      <c r="K446" s="913"/>
      <c r="L446" s="913"/>
      <c r="M446" s="913"/>
      <c r="N446" s="913"/>
      <c r="O446" s="913"/>
      <c r="P446" s="913"/>
      <c r="Q446" s="484"/>
    </row>
    <row r="447" spans="1:17" s="95" customFormat="1" ht="15.75" hidden="1" customHeight="1" outlineLevel="1">
      <c r="A447" s="484"/>
      <c r="B447" s="916"/>
      <c r="C447" s="925"/>
      <c r="D447" s="921"/>
      <c r="E447" s="921"/>
      <c r="F447" s="923"/>
      <c r="G447" s="87"/>
      <c r="H447" s="82"/>
      <c r="I447" s="921"/>
      <c r="J447" s="914"/>
      <c r="K447" s="914"/>
      <c r="L447" s="914"/>
      <c r="M447" s="914"/>
      <c r="N447" s="914"/>
      <c r="O447" s="914"/>
      <c r="P447" s="914"/>
      <c r="Q447" s="484"/>
    </row>
    <row r="448" spans="1:17" s="95" customFormat="1" ht="15.75" hidden="1" customHeight="1" outlineLevel="1">
      <c r="A448" s="484"/>
      <c r="B448" s="917"/>
      <c r="C448" s="926"/>
      <c r="D448" s="922"/>
      <c r="E448" s="922"/>
      <c r="F448" s="924"/>
      <c r="G448" s="92"/>
      <c r="H448" s="90"/>
      <c r="I448" s="922"/>
      <c r="J448" s="915"/>
      <c r="K448" s="915"/>
      <c r="L448" s="915"/>
      <c r="M448" s="915"/>
      <c r="N448" s="915"/>
      <c r="O448" s="915"/>
      <c r="P448" s="915"/>
      <c r="Q448" s="484"/>
    </row>
    <row r="449" spans="1:17" s="95" customFormat="1" ht="15.75" hidden="1" customHeight="1" outlineLevel="1">
      <c r="A449" s="484"/>
      <c r="B449" s="916">
        <v>146</v>
      </c>
      <c r="C449" s="925"/>
      <c r="D449" s="921"/>
      <c r="E449" s="921" t="s">
        <v>19</v>
      </c>
      <c r="F449" s="923" t="str">
        <f>VLOOKUP(E449,$S$14:$T$18,2,0)</f>
        <v>-</v>
      </c>
      <c r="G449" s="84"/>
      <c r="H449" s="82"/>
      <c r="I449" s="921"/>
      <c r="J449" s="913">
        <f t="shared" ref="J449" si="145">SUM(K449:O451)</f>
        <v>0</v>
      </c>
      <c r="K449" s="913"/>
      <c r="L449" s="913"/>
      <c r="M449" s="913"/>
      <c r="N449" s="913"/>
      <c r="O449" s="913"/>
      <c r="P449" s="913"/>
      <c r="Q449" s="484"/>
    </row>
    <row r="450" spans="1:17" s="95" customFormat="1" ht="15.75" hidden="1" customHeight="1" outlineLevel="1">
      <c r="A450" s="484"/>
      <c r="B450" s="916"/>
      <c r="C450" s="925"/>
      <c r="D450" s="921"/>
      <c r="E450" s="921"/>
      <c r="F450" s="923"/>
      <c r="G450" s="87"/>
      <c r="H450" s="82"/>
      <c r="I450" s="921"/>
      <c r="J450" s="914"/>
      <c r="K450" s="914"/>
      <c r="L450" s="914"/>
      <c r="M450" s="914"/>
      <c r="N450" s="914"/>
      <c r="O450" s="914"/>
      <c r="P450" s="914"/>
      <c r="Q450" s="484"/>
    </row>
    <row r="451" spans="1:17" s="95" customFormat="1" ht="15.75" hidden="1" customHeight="1" outlineLevel="1">
      <c r="A451" s="484"/>
      <c r="B451" s="917"/>
      <c r="C451" s="926"/>
      <c r="D451" s="922"/>
      <c r="E451" s="922"/>
      <c r="F451" s="924"/>
      <c r="G451" s="92"/>
      <c r="H451" s="90"/>
      <c r="I451" s="922"/>
      <c r="J451" s="915"/>
      <c r="K451" s="915"/>
      <c r="L451" s="915"/>
      <c r="M451" s="915"/>
      <c r="N451" s="915"/>
      <c r="O451" s="915"/>
      <c r="P451" s="915"/>
      <c r="Q451" s="484"/>
    </row>
    <row r="452" spans="1:17" s="95" customFormat="1" ht="15.75" hidden="1" customHeight="1" outlineLevel="1">
      <c r="A452" s="484"/>
      <c r="B452" s="916">
        <v>147</v>
      </c>
      <c r="C452" s="925"/>
      <c r="D452" s="921"/>
      <c r="E452" s="921" t="s">
        <v>19</v>
      </c>
      <c r="F452" s="923" t="str">
        <f>VLOOKUP(E452,$S$14:$T$18,2,0)</f>
        <v>-</v>
      </c>
      <c r="G452" s="84"/>
      <c r="H452" s="82"/>
      <c r="I452" s="921"/>
      <c r="J452" s="913">
        <f t="shared" ref="J452" si="146">SUM(K452:O454)</f>
        <v>0</v>
      </c>
      <c r="K452" s="913"/>
      <c r="L452" s="913"/>
      <c r="M452" s="913"/>
      <c r="N452" s="913"/>
      <c r="O452" s="913"/>
      <c r="P452" s="913"/>
      <c r="Q452" s="484"/>
    </row>
    <row r="453" spans="1:17" s="95" customFormat="1" ht="15.75" hidden="1" customHeight="1" outlineLevel="1">
      <c r="A453" s="484"/>
      <c r="B453" s="916"/>
      <c r="C453" s="925"/>
      <c r="D453" s="921"/>
      <c r="E453" s="921"/>
      <c r="F453" s="923"/>
      <c r="G453" s="87"/>
      <c r="H453" s="82"/>
      <c r="I453" s="921"/>
      <c r="J453" s="914"/>
      <c r="K453" s="914"/>
      <c r="L453" s="914"/>
      <c r="M453" s="914"/>
      <c r="N453" s="914"/>
      <c r="O453" s="914"/>
      <c r="P453" s="914"/>
      <c r="Q453" s="484"/>
    </row>
    <row r="454" spans="1:17" s="95" customFormat="1" ht="15.75" hidden="1" customHeight="1" outlineLevel="1">
      <c r="A454" s="484"/>
      <c r="B454" s="917"/>
      <c r="C454" s="926"/>
      <c r="D454" s="922"/>
      <c r="E454" s="922"/>
      <c r="F454" s="924"/>
      <c r="G454" s="92"/>
      <c r="H454" s="90"/>
      <c r="I454" s="922"/>
      <c r="J454" s="915"/>
      <c r="K454" s="915"/>
      <c r="L454" s="915"/>
      <c r="M454" s="915"/>
      <c r="N454" s="915"/>
      <c r="O454" s="915"/>
      <c r="P454" s="915"/>
      <c r="Q454" s="484"/>
    </row>
    <row r="455" spans="1:17" s="95" customFormat="1" ht="15.75" hidden="1" customHeight="1" outlineLevel="1">
      <c r="A455" s="484"/>
      <c r="B455" s="916">
        <v>148</v>
      </c>
      <c r="C455" s="925"/>
      <c r="D455" s="921"/>
      <c r="E455" s="921" t="s">
        <v>19</v>
      </c>
      <c r="F455" s="923" t="str">
        <f>VLOOKUP(E455,$S$14:$T$18,2,0)</f>
        <v>-</v>
      </c>
      <c r="G455" s="84"/>
      <c r="H455" s="82"/>
      <c r="I455" s="921"/>
      <c r="J455" s="913">
        <f t="shared" ref="J455" si="147">SUM(K455:O457)</f>
        <v>0</v>
      </c>
      <c r="K455" s="913"/>
      <c r="L455" s="913"/>
      <c r="M455" s="913"/>
      <c r="N455" s="913"/>
      <c r="O455" s="913"/>
      <c r="P455" s="913"/>
      <c r="Q455" s="484"/>
    </row>
    <row r="456" spans="1:17" s="95" customFormat="1" ht="15.75" hidden="1" customHeight="1" outlineLevel="1">
      <c r="A456" s="484"/>
      <c r="B456" s="916"/>
      <c r="C456" s="925"/>
      <c r="D456" s="921"/>
      <c r="E456" s="921"/>
      <c r="F456" s="923"/>
      <c r="G456" s="87"/>
      <c r="H456" s="82"/>
      <c r="I456" s="921"/>
      <c r="J456" s="914"/>
      <c r="K456" s="914"/>
      <c r="L456" s="914"/>
      <c r="M456" s="914"/>
      <c r="N456" s="914"/>
      <c r="O456" s="914"/>
      <c r="P456" s="914"/>
      <c r="Q456" s="484"/>
    </row>
    <row r="457" spans="1:17" s="95" customFormat="1" ht="15.75" hidden="1" customHeight="1" outlineLevel="1">
      <c r="A457" s="484"/>
      <c r="B457" s="917"/>
      <c r="C457" s="926"/>
      <c r="D457" s="922"/>
      <c r="E457" s="922"/>
      <c r="F457" s="924"/>
      <c r="G457" s="92"/>
      <c r="H457" s="90"/>
      <c r="I457" s="922"/>
      <c r="J457" s="915"/>
      <c r="K457" s="915"/>
      <c r="L457" s="915"/>
      <c r="M457" s="915"/>
      <c r="N457" s="915"/>
      <c r="O457" s="915"/>
      <c r="P457" s="915"/>
      <c r="Q457" s="484"/>
    </row>
    <row r="458" spans="1:17" s="95" customFormat="1" ht="15.75" hidden="1" customHeight="1" outlineLevel="1">
      <c r="A458" s="484"/>
      <c r="B458" s="916">
        <v>149</v>
      </c>
      <c r="C458" s="925"/>
      <c r="D458" s="921"/>
      <c r="E458" s="921" t="s">
        <v>19</v>
      </c>
      <c r="F458" s="923" t="str">
        <f>VLOOKUP(E458,$S$14:$T$18,2,0)</f>
        <v>-</v>
      </c>
      <c r="G458" s="84"/>
      <c r="H458" s="82"/>
      <c r="I458" s="921"/>
      <c r="J458" s="913">
        <f t="shared" ref="J458" si="148">SUM(K458:O460)</f>
        <v>0</v>
      </c>
      <c r="K458" s="913"/>
      <c r="L458" s="913"/>
      <c r="M458" s="913"/>
      <c r="N458" s="913"/>
      <c r="O458" s="913"/>
      <c r="P458" s="913"/>
      <c r="Q458" s="484"/>
    </row>
    <row r="459" spans="1:17" s="95" customFormat="1" ht="15.75" hidden="1" customHeight="1" outlineLevel="1">
      <c r="A459" s="484"/>
      <c r="B459" s="916"/>
      <c r="C459" s="925"/>
      <c r="D459" s="921"/>
      <c r="E459" s="921"/>
      <c r="F459" s="923"/>
      <c r="G459" s="87"/>
      <c r="H459" s="82"/>
      <c r="I459" s="921"/>
      <c r="J459" s="914"/>
      <c r="K459" s="914"/>
      <c r="L459" s="914"/>
      <c r="M459" s="914"/>
      <c r="N459" s="914"/>
      <c r="O459" s="914"/>
      <c r="P459" s="914"/>
      <c r="Q459" s="484"/>
    </row>
    <row r="460" spans="1:17" s="95" customFormat="1" ht="15.75" hidden="1" customHeight="1" outlineLevel="1">
      <c r="A460" s="484"/>
      <c r="B460" s="917"/>
      <c r="C460" s="926"/>
      <c r="D460" s="922"/>
      <c r="E460" s="922"/>
      <c r="F460" s="924"/>
      <c r="G460" s="92"/>
      <c r="H460" s="90"/>
      <c r="I460" s="922"/>
      <c r="J460" s="915"/>
      <c r="K460" s="915"/>
      <c r="L460" s="915"/>
      <c r="M460" s="915"/>
      <c r="N460" s="915"/>
      <c r="O460" s="915"/>
      <c r="P460" s="915"/>
      <c r="Q460" s="484"/>
    </row>
    <row r="461" spans="1:17" s="95" customFormat="1" ht="15.75" hidden="1" customHeight="1" outlineLevel="1">
      <c r="A461" s="484"/>
      <c r="B461" s="916">
        <v>150</v>
      </c>
      <c r="C461" s="925"/>
      <c r="D461" s="921"/>
      <c r="E461" s="921" t="s">
        <v>19</v>
      </c>
      <c r="F461" s="923" t="str">
        <f>VLOOKUP(E461,$S$14:$T$18,2,0)</f>
        <v>-</v>
      </c>
      <c r="G461" s="84"/>
      <c r="H461" s="82"/>
      <c r="I461" s="921"/>
      <c r="J461" s="913">
        <f t="shared" ref="J461" si="149">SUM(K461:O463)</f>
        <v>0</v>
      </c>
      <c r="K461" s="913"/>
      <c r="L461" s="913"/>
      <c r="M461" s="913"/>
      <c r="N461" s="913"/>
      <c r="O461" s="913"/>
      <c r="P461" s="913"/>
      <c r="Q461" s="484"/>
    </row>
    <row r="462" spans="1:17" s="95" customFormat="1" ht="15.75" hidden="1" customHeight="1" outlineLevel="1">
      <c r="A462" s="484"/>
      <c r="B462" s="916"/>
      <c r="C462" s="925"/>
      <c r="D462" s="921"/>
      <c r="E462" s="921"/>
      <c r="F462" s="923"/>
      <c r="G462" s="87"/>
      <c r="H462" s="82"/>
      <c r="I462" s="921"/>
      <c r="J462" s="914"/>
      <c r="K462" s="914"/>
      <c r="L462" s="914"/>
      <c r="M462" s="914"/>
      <c r="N462" s="914"/>
      <c r="O462" s="914"/>
      <c r="P462" s="914"/>
      <c r="Q462" s="484"/>
    </row>
    <row r="463" spans="1:17" s="95" customFormat="1" ht="15.75" hidden="1" customHeight="1" outlineLevel="1">
      <c r="A463" s="484"/>
      <c r="B463" s="917"/>
      <c r="C463" s="926"/>
      <c r="D463" s="922"/>
      <c r="E463" s="922"/>
      <c r="F463" s="924"/>
      <c r="G463" s="92"/>
      <c r="H463" s="90"/>
      <c r="I463" s="922"/>
      <c r="J463" s="915"/>
      <c r="K463" s="915"/>
      <c r="L463" s="915"/>
      <c r="M463" s="915"/>
      <c r="N463" s="915"/>
      <c r="O463" s="915"/>
      <c r="P463" s="915"/>
      <c r="Q463" s="484"/>
    </row>
    <row r="464" spans="1:17" s="95" customFormat="1" ht="15.75" hidden="1" customHeight="1" outlineLevel="1">
      <c r="A464" s="484"/>
      <c r="B464" s="916">
        <v>151</v>
      </c>
      <c r="C464" s="925"/>
      <c r="D464" s="921"/>
      <c r="E464" s="921" t="s">
        <v>19</v>
      </c>
      <c r="F464" s="923" t="str">
        <f>VLOOKUP(E464,$S$14:$T$18,2,0)</f>
        <v>-</v>
      </c>
      <c r="G464" s="84"/>
      <c r="H464" s="82"/>
      <c r="I464" s="921"/>
      <c r="J464" s="913">
        <f t="shared" ref="J464" si="150">SUM(K464:O466)</f>
        <v>0</v>
      </c>
      <c r="K464" s="913"/>
      <c r="L464" s="913"/>
      <c r="M464" s="913"/>
      <c r="N464" s="913"/>
      <c r="O464" s="913"/>
      <c r="P464" s="913"/>
      <c r="Q464" s="484"/>
    </row>
    <row r="465" spans="1:17" s="95" customFormat="1" ht="15.75" hidden="1" customHeight="1" outlineLevel="1">
      <c r="A465" s="484"/>
      <c r="B465" s="916"/>
      <c r="C465" s="925"/>
      <c r="D465" s="921"/>
      <c r="E465" s="921"/>
      <c r="F465" s="923"/>
      <c r="G465" s="87"/>
      <c r="H465" s="82"/>
      <c r="I465" s="921"/>
      <c r="J465" s="914"/>
      <c r="K465" s="914"/>
      <c r="L465" s="914"/>
      <c r="M465" s="914"/>
      <c r="N465" s="914"/>
      <c r="O465" s="914"/>
      <c r="P465" s="914"/>
      <c r="Q465" s="484"/>
    </row>
    <row r="466" spans="1:17" s="95" customFormat="1" ht="15.75" hidden="1" customHeight="1" outlineLevel="1">
      <c r="A466" s="484"/>
      <c r="B466" s="917"/>
      <c r="C466" s="926"/>
      <c r="D466" s="922"/>
      <c r="E466" s="922"/>
      <c r="F466" s="924"/>
      <c r="G466" s="92"/>
      <c r="H466" s="90"/>
      <c r="I466" s="922"/>
      <c r="J466" s="915"/>
      <c r="K466" s="915"/>
      <c r="L466" s="915"/>
      <c r="M466" s="915"/>
      <c r="N466" s="915"/>
      <c r="O466" s="915"/>
      <c r="P466" s="915"/>
      <c r="Q466" s="484"/>
    </row>
    <row r="467" spans="1:17" s="95" customFormat="1" ht="15.75" hidden="1" customHeight="1" outlineLevel="1">
      <c r="A467" s="484"/>
      <c r="B467" s="916">
        <v>152</v>
      </c>
      <c r="C467" s="925"/>
      <c r="D467" s="921"/>
      <c r="E467" s="921" t="s">
        <v>19</v>
      </c>
      <c r="F467" s="923" t="str">
        <f>VLOOKUP(E467,$S$14:$T$18,2,0)</f>
        <v>-</v>
      </c>
      <c r="G467" s="84"/>
      <c r="H467" s="82"/>
      <c r="I467" s="921"/>
      <c r="J467" s="913">
        <f t="shared" ref="J467" si="151">SUM(K467:O469)</f>
        <v>0</v>
      </c>
      <c r="K467" s="913"/>
      <c r="L467" s="913"/>
      <c r="M467" s="913"/>
      <c r="N467" s="913"/>
      <c r="O467" s="913"/>
      <c r="P467" s="913"/>
      <c r="Q467" s="484"/>
    </row>
    <row r="468" spans="1:17" s="95" customFormat="1" ht="15.75" hidden="1" customHeight="1" outlineLevel="1">
      <c r="A468" s="484"/>
      <c r="B468" s="916"/>
      <c r="C468" s="925"/>
      <c r="D468" s="921"/>
      <c r="E468" s="921"/>
      <c r="F468" s="923"/>
      <c r="G468" s="87"/>
      <c r="H468" s="82"/>
      <c r="I468" s="921"/>
      <c r="J468" s="914"/>
      <c r="K468" s="914"/>
      <c r="L468" s="914"/>
      <c r="M468" s="914"/>
      <c r="N468" s="914"/>
      <c r="O468" s="914"/>
      <c r="P468" s="914"/>
      <c r="Q468" s="484"/>
    </row>
    <row r="469" spans="1:17" s="95" customFormat="1" ht="15.75" hidden="1" customHeight="1" outlineLevel="1">
      <c r="A469" s="484"/>
      <c r="B469" s="917"/>
      <c r="C469" s="926"/>
      <c r="D469" s="922"/>
      <c r="E469" s="922"/>
      <c r="F469" s="924"/>
      <c r="G469" s="92"/>
      <c r="H469" s="90"/>
      <c r="I469" s="922"/>
      <c r="J469" s="915"/>
      <c r="K469" s="915"/>
      <c r="L469" s="915"/>
      <c r="M469" s="915"/>
      <c r="N469" s="915"/>
      <c r="O469" s="915"/>
      <c r="P469" s="915"/>
      <c r="Q469" s="484"/>
    </row>
    <row r="470" spans="1:17" s="95" customFormat="1" ht="15.75" hidden="1" customHeight="1" outlineLevel="1">
      <c r="A470" s="484"/>
      <c r="B470" s="916">
        <v>153</v>
      </c>
      <c r="C470" s="925"/>
      <c r="D470" s="921"/>
      <c r="E470" s="921" t="s">
        <v>19</v>
      </c>
      <c r="F470" s="923" t="str">
        <f>VLOOKUP(E470,$S$14:$T$18,2,0)</f>
        <v>-</v>
      </c>
      <c r="G470" s="84"/>
      <c r="H470" s="82"/>
      <c r="I470" s="921"/>
      <c r="J470" s="913">
        <f t="shared" ref="J470" si="152">SUM(K470:O472)</f>
        <v>0</v>
      </c>
      <c r="K470" s="913"/>
      <c r="L470" s="913"/>
      <c r="M470" s="913"/>
      <c r="N470" s="913"/>
      <c r="O470" s="913"/>
      <c r="P470" s="913"/>
      <c r="Q470" s="484"/>
    </row>
    <row r="471" spans="1:17" s="95" customFormat="1" ht="15.75" hidden="1" customHeight="1" outlineLevel="1">
      <c r="A471" s="484"/>
      <c r="B471" s="916"/>
      <c r="C471" s="925"/>
      <c r="D471" s="921"/>
      <c r="E471" s="921"/>
      <c r="F471" s="923"/>
      <c r="G471" s="87"/>
      <c r="H471" s="82"/>
      <c r="I471" s="921"/>
      <c r="J471" s="914"/>
      <c r="K471" s="914"/>
      <c r="L471" s="914"/>
      <c r="M471" s="914"/>
      <c r="N471" s="914"/>
      <c r="O471" s="914"/>
      <c r="P471" s="914"/>
      <c r="Q471" s="484"/>
    </row>
    <row r="472" spans="1:17" s="95" customFormat="1" ht="15.75" hidden="1" customHeight="1" outlineLevel="1">
      <c r="A472" s="484"/>
      <c r="B472" s="917"/>
      <c r="C472" s="926"/>
      <c r="D472" s="922"/>
      <c r="E472" s="922"/>
      <c r="F472" s="924"/>
      <c r="G472" s="92"/>
      <c r="H472" s="90"/>
      <c r="I472" s="922"/>
      <c r="J472" s="915"/>
      <c r="K472" s="915"/>
      <c r="L472" s="915"/>
      <c r="M472" s="915"/>
      <c r="N472" s="915"/>
      <c r="O472" s="915"/>
      <c r="P472" s="915"/>
      <c r="Q472" s="484"/>
    </row>
    <row r="473" spans="1:17" s="95" customFormat="1" ht="15.75" hidden="1" customHeight="1" outlineLevel="1">
      <c r="A473" s="484"/>
      <c r="B473" s="916">
        <v>154</v>
      </c>
      <c r="C473" s="925"/>
      <c r="D473" s="921"/>
      <c r="E473" s="921" t="s">
        <v>19</v>
      </c>
      <c r="F473" s="923" t="str">
        <f>VLOOKUP(E473,$S$14:$T$18,2,0)</f>
        <v>-</v>
      </c>
      <c r="G473" s="84"/>
      <c r="H473" s="82"/>
      <c r="I473" s="921"/>
      <c r="J473" s="913">
        <f t="shared" ref="J473" si="153">SUM(K473:O475)</f>
        <v>0</v>
      </c>
      <c r="K473" s="913"/>
      <c r="L473" s="913"/>
      <c r="M473" s="913"/>
      <c r="N473" s="913"/>
      <c r="O473" s="913"/>
      <c r="P473" s="913"/>
      <c r="Q473" s="484"/>
    </row>
    <row r="474" spans="1:17" s="95" customFormat="1" ht="15.75" hidden="1" customHeight="1" outlineLevel="1">
      <c r="A474" s="484"/>
      <c r="B474" s="916"/>
      <c r="C474" s="925"/>
      <c r="D474" s="921"/>
      <c r="E474" s="921"/>
      <c r="F474" s="923"/>
      <c r="G474" s="87"/>
      <c r="H474" s="82"/>
      <c r="I474" s="921"/>
      <c r="J474" s="914"/>
      <c r="K474" s="914"/>
      <c r="L474" s="914"/>
      <c r="M474" s="914"/>
      <c r="N474" s="914"/>
      <c r="O474" s="914"/>
      <c r="P474" s="914"/>
      <c r="Q474" s="484"/>
    </row>
    <row r="475" spans="1:17" s="95" customFormat="1" ht="15.75" hidden="1" customHeight="1" outlineLevel="1">
      <c r="A475" s="484"/>
      <c r="B475" s="917"/>
      <c r="C475" s="926"/>
      <c r="D475" s="922"/>
      <c r="E475" s="922"/>
      <c r="F475" s="924"/>
      <c r="G475" s="92"/>
      <c r="H475" s="90"/>
      <c r="I475" s="922"/>
      <c r="J475" s="915"/>
      <c r="K475" s="915"/>
      <c r="L475" s="915"/>
      <c r="M475" s="915"/>
      <c r="N475" s="915"/>
      <c r="O475" s="915"/>
      <c r="P475" s="915"/>
      <c r="Q475" s="484"/>
    </row>
    <row r="476" spans="1:17" s="95" customFormat="1" ht="15.75" hidden="1" customHeight="1" outlineLevel="1">
      <c r="A476" s="484"/>
      <c r="B476" s="916">
        <v>155</v>
      </c>
      <c r="C476" s="925"/>
      <c r="D476" s="921"/>
      <c r="E476" s="921" t="s">
        <v>19</v>
      </c>
      <c r="F476" s="923" t="str">
        <f>VLOOKUP(E476,$S$14:$T$18,2,0)</f>
        <v>-</v>
      </c>
      <c r="G476" s="84"/>
      <c r="H476" s="82"/>
      <c r="I476" s="921"/>
      <c r="J476" s="913">
        <f t="shared" ref="J476" si="154">SUM(K476:O478)</f>
        <v>0</v>
      </c>
      <c r="K476" s="913"/>
      <c r="L476" s="913"/>
      <c r="M476" s="913"/>
      <c r="N476" s="913"/>
      <c r="O476" s="913"/>
      <c r="P476" s="913"/>
      <c r="Q476" s="484"/>
    </row>
    <row r="477" spans="1:17" s="95" customFormat="1" ht="15.75" hidden="1" customHeight="1" outlineLevel="1">
      <c r="A477" s="484"/>
      <c r="B477" s="916"/>
      <c r="C477" s="925"/>
      <c r="D477" s="921"/>
      <c r="E477" s="921"/>
      <c r="F477" s="923"/>
      <c r="G477" s="87"/>
      <c r="H477" s="82"/>
      <c r="I477" s="921"/>
      <c r="J477" s="914"/>
      <c r="K477" s="914"/>
      <c r="L477" s="914"/>
      <c r="M477" s="914"/>
      <c r="N477" s="914"/>
      <c r="O477" s="914"/>
      <c r="P477" s="914"/>
      <c r="Q477" s="484"/>
    </row>
    <row r="478" spans="1:17" s="95" customFormat="1" ht="15.75" hidden="1" customHeight="1" outlineLevel="1">
      <c r="A478" s="484"/>
      <c r="B478" s="917"/>
      <c r="C478" s="926"/>
      <c r="D478" s="922"/>
      <c r="E478" s="922"/>
      <c r="F478" s="924"/>
      <c r="G478" s="92"/>
      <c r="H478" s="90"/>
      <c r="I478" s="922"/>
      <c r="J478" s="915"/>
      <c r="K478" s="915"/>
      <c r="L478" s="915"/>
      <c r="M478" s="915"/>
      <c r="N478" s="915"/>
      <c r="O478" s="915"/>
      <c r="P478" s="915"/>
      <c r="Q478" s="484"/>
    </row>
    <row r="479" spans="1:17" s="95" customFormat="1" ht="15.75" hidden="1" customHeight="1" outlineLevel="1">
      <c r="A479" s="484"/>
      <c r="B479" s="916">
        <v>156</v>
      </c>
      <c r="C479" s="925"/>
      <c r="D479" s="921"/>
      <c r="E479" s="921" t="s">
        <v>19</v>
      </c>
      <c r="F479" s="923" t="str">
        <f>VLOOKUP(E479,$S$14:$T$18,2,0)</f>
        <v>-</v>
      </c>
      <c r="G479" s="84"/>
      <c r="H479" s="82"/>
      <c r="I479" s="921"/>
      <c r="J479" s="913">
        <f t="shared" ref="J479" si="155">SUM(K479:O481)</f>
        <v>0</v>
      </c>
      <c r="K479" s="913"/>
      <c r="L479" s="913"/>
      <c r="M479" s="913"/>
      <c r="N479" s="913"/>
      <c r="O479" s="913"/>
      <c r="P479" s="913"/>
      <c r="Q479" s="484"/>
    </row>
    <row r="480" spans="1:17" s="95" customFormat="1" ht="15.75" hidden="1" customHeight="1" outlineLevel="1">
      <c r="A480" s="484"/>
      <c r="B480" s="916"/>
      <c r="C480" s="925"/>
      <c r="D480" s="921"/>
      <c r="E480" s="921"/>
      <c r="F480" s="923"/>
      <c r="G480" s="87"/>
      <c r="H480" s="82"/>
      <c r="I480" s="921"/>
      <c r="J480" s="914"/>
      <c r="K480" s="914"/>
      <c r="L480" s="914"/>
      <c r="M480" s="914"/>
      <c r="N480" s="914"/>
      <c r="O480" s="914"/>
      <c r="P480" s="914"/>
      <c r="Q480" s="484"/>
    </row>
    <row r="481" spans="1:17" s="95" customFormat="1" ht="15.75" hidden="1" customHeight="1" outlineLevel="1">
      <c r="A481" s="484"/>
      <c r="B481" s="917"/>
      <c r="C481" s="926"/>
      <c r="D481" s="922"/>
      <c r="E481" s="922"/>
      <c r="F481" s="924"/>
      <c r="G481" s="92"/>
      <c r="H481" s="90"/>
      <c r="I481" s="922"/>
      <c r="J481" s="915"/>
      <c r="K481" s="915"/>
      <c r="L481" s="915"/>
      <c r="M481" s="915"/>
      <c r="N481" s="915"/>
      <c r="O481" s="915"/>
      <c r="P481" s="915"/>
      <c r="Q481" s="484"/>
    </row>
    <row r="482" spans="1:17" s="95" customFormat="1" ht="15.75" hidden="1" customHeight="1" outlineLevel="1">
      <c r="A482" s="484"/>
      <c r="B482" s="916">
        <v>157</v>
      </c>
      <c r="C482" s="925"/>
      <c r="D482" s="921"/>
      <c r="E482" s="921" t="s">
        <v>19</v>
      </c>
      <c r="F482" s="923" t="str">
        <f>VLOOKUP(E482,$S$14:$T$18,2,0)</f>
        <v>-</v>
      </c>
      <c r="G482" s="84"/>
      <c r="H482" s="82"/>
      <c r="I482" s="921"/>
      <c r="J482" s="913">
        <f t="shared" ref="J482" si="156">SUM(K482:O484)</f>
        <v>0</v>
      </c>
      <c r="K482" s="913"/>
      <c r="L482" s="913"/>
      <c r="M482" s="913"/>
      <c r="N482" s="913"/>
      <c r="O482" s="913"/>
      <c r="P482" s="913"/>
      <c r="Q482" s="484"/>
    </row>
    <row r="483" spans="1:17" s="95" customFormat="1" ht="15.75" hidden="1" customHeight="1" outlineLevel="1">
      <c r="A483" s="484"/>
      <c r="B483" s="916"/>
      <c r="C483" s="925"/>
      <c r="D483" s="921"/>
      <c r="E483" s="921"/>
      <c r="F483" s="923"/>
      <c r="G483" s="87"/>
      <c r="H483" s="82"/>
      <c r="I483" s="921"/>
      <c r="J483" s="914"/>
      <c r="K483" s="914"/>
      <c r="L483" s="914"/>
      <c r="M483" s="914"/>
      <c r="N483" s="914"/>
      <c r="O483" s="914"/>
      <c r="P483" s="914"/>
      <c r="Q483" s="484"/>
    </row>
    <row r="484" spans="1:17" s="95" customFormat="1" ht="15.75" hidden="1" customHeight="1" outlineLevel="1">
      <c r="A484" s="484"/>
      <c r="B484" s="917"/>
      <c r="C484" s="926"/>
      <c r="D484" s="922"/>
      <c r="E484" s="922"/>
      <c r="F484" s="924"/>
      <c r="G484" s="92"/>
      <c r="H484" s="90"/>
      <c r="I484" s="922"/>
      <c r="J484" s="915"/>
      <c r="K484" s="915"/>
      <c r="L484" s="915"/>
      <c r="M484" s="915"/>
      <c r="N484" s="915"/>
      <c r="O484" s="915"/>
      <c r="P484" s="915"/>
      <c r="Q484" s="484"/>
    </row>
    <row r="485" spans="1:17" s="95" customFormat="1" ht="15.75" hidden="1" customHeight="1" outlineLevel="1">
      <c r="A485" s="484"/>
      <c r="B485" s="916">
        <v>158</v>
      </c>
      <c r="C485" s="925"/>
      <c r="D485" s="921"/>
      <c r="E485" s="921" t="s">
        <v>19</v>
      </c>
      <c r="F485" s="923" t="str">
        <f>VLOOKUP(E485,$S$14:$T$18,2,0)</f>
        <v>-</v>
      </c>
      <c r="G485" s="84"/>
      <c r="H485" s="82"/>
      <c r="I485" s="921"/>
      <c r="J485" s="913">
        <f t="shared" ref="J485" si="157">SUM(K485:O487)</f>
        <v>0</v>
      </c>
      <c r="K485" s="913"/>
      <c r="L485" s="913"/>
      <c r="M485" s="913"/>
      <c r="N485" s="913"/>
      <c r="O485" s="913"/>
      <c r="P485" s="913"/>
      <c r="Q485" s="484"/>
    </row>
    <row r="486" spans="1:17" s="95" customFormat="1" ht="15.75" hidden="1" customHeight="1" outlineLevel="1">
      <c r="A486" s="484"/>
      <c r="B486" s="916"/>
      <c r="C486" s="925"/>
      <c r="D486" s="921"/>
      <c r="E486" s="921"/>
      <c r="F486" s="923"/>
      <c r="G486" s="87"/>
      <c r="H486" s="82"/>
      <c r="I486" s="921"/>
      <c r="J486" s="914"/>
      <c r="K486" s="914"/>
      <c r="L486" s="914"/>
      <c r="M486" s="914"/>
      <c r="N486" s="914"/>
      <c r="O486" s="914"/>
      <c r="P486" s="914"/>
      <c r="Q486" s="484"/>
    </row>
    <row r="487" spans="1:17" s="95" customFormat="1" ht="15.75" hidden="1" customHeight="1" outlineLevel="1">
      <c r="A487" s="484"/>
      <c r="B487" s="917"/>
      <c r="C487" s="926"/>
      <c r="D487" s="922"/>
      <c r="E487" s="922"/>
      <c r="F487" s="924"/>
      <c r="G487" s="92"/>
      <c r="H487" s="90"/>
      <c r="I487" s="922"/>
      <c r="J487" s="915"/>
      <c r="K487" s="915"/>
      <c r="L487" s="915"/>
      <c r="M487" s="915"/>
      <c r="N487" s="915"/>
      <c r="O487" s="915"/>
      <c r="P487" s="915"/>
      <c r="Q487" s="484"/>
    </row>
    <row r="488" spans="1:17" s="95" customFormat="1" ht="15.75" hidden="1" customHeight="1" outlineLevel="1">
      <c r="A488" s="484"/>
      <c r="B488" s="916">
        <v>159</v>
      </c>
      <c r="C488" s="925"/>
      <c r="D488" s="921"/>
      <c r="E488" s="921" t="s">
        <v>19</v>
      </c>
      <c r="F488" s="923" t="str">
        <f>VLOOKUP(E488,$S$14:$T$18,2,0)</f>
        <v>-</v>
      </c>
      <c r="G488" s="84"/>
      <c r="H488" s="82"/>
      <c r="I488" s="921"/>
      <c r="J488" s="913">
        <f t="shared" ref="J488" si="158">SUM(K488:O490)</f>
        <v>0</v>
      </c>
      <c r="K488" s="913"/>
      <c r="L488" s="913"/>
      <c r="M488" s="913"/>
      <c r="N488" s="913"/>
      <c r="O488" s="913"/>
      <c r="P488" s="913"/>
      <c r="Q488" s="484"/>
    </row>
    <row r="489" spans="1:17" s="95" customFormat="1" ht="15.75" hidden="1" customHeight="1" outlineLevel="1">
      <c r="A489" s="484"/>
      <c r="B489" s="916"/>
      <c r="C489" s="925"/>
      <c r="D489" s="921"/>
      <c r="E489" s="921"/>
      <c r="F489" s="923"/>
      <c r="G489" s="87"/>
      <c r="H489" s="82"/>
      <c r="I489" s="921"/>
      <c r="J489" s="914"/>
      <c r="K489" s="914"/>
      <c r="L489" s="914"/>
      <c r="M489" s="914"/>
      <c r="N489" s="914"/>
      <c r="O489" s="914"/>
      <c r="P489" s="914"/>
      <c r="Q489" s="484"/>
    </row>
    <row r="490" spans="1:17" s="95" customFormat="1" ht="15.75" hidden="1" customHeight="1" outlineLevel="1">
      <c r="A490" s="484"/>
      <c r="B490" s="917"/>
      <c r="C490" s="926"/>
      <c r="D490" s="922"/>
      <c r="E490" s="922"/>
      <c r="F490" s="924"/>
      <c r="G490" s="92"/>
      <c r="H490" s="90"/>
      <c r="I490" s="922"/>
      <c r="J490" s="915"/>
      <c r="K490" s="915"/>
      <c r="L490" s="915"/>
      <c r="M490" s="915"/>
      <c r="N490" s="915"/>
      <c r="O490" s="915"/>
      <c r="P490" s="915"/>
      <c r="Q490" s="484"/>
    </row>
    <row r="491" spans="1:17" s="95" customFormat="1" ht="15.75" hidden="1" customHeight="1" outlineLevel="1">
      <c r="A491" s="484"/>
      <c r="B491" s="916">
        <v>160</v>
      </c>
      <c r="C491" s="925"/>
      <c r="D491" s="921"/>
      <c r="E491" s="921" t="s">
        <v>19</v>
      </c>
      <c r="F491" s="923" t="str">
        <f>VLOOKUP(E491,$S$14:$T$18,2,0)</f>
        <v>-</v>
      </c>
      <c r="G491" s="84"/>
      <c r="H491" s="82"/>
      <c r="I491" s="921"/>
      <c r="J491" s="913">
        <f t="shared" ref="J491" si="159">SUM(K491:O493)</f>
        <v>0</v>
      </c>
      <c r="K491" s="913"/>
      <c r="L491" s="913"/>
      <c r="M491" s="913"/>
      <c r="N491" s="913"/>
      <c r="O491" s="913"/>
      <c r="P491" s="913"/>
      <c r="Q491" s="484"/>
    </row>
    <row r="492" spans="1:17" s="95" customFormat="1" ht="15.75" hidden="1" customHeight="1" outlineLevel="1">
      <c r="A492" s="484"/>
      <c r="B492" s="916"/>
      <c r="C492" s="925"/>
      <c r="D492" s="921"/>
      <c r="E492" s="921"/>
      <c r="F492" s="923"/>
      <c r="G492" s="87"/>
      <c r="H492" s="82"/>
      <c r="I492" s="921"/>
      <c r="J492" s="914"/>
      <c r="K492" s="914"/>
      <c r="L492" s="914"/>
      <c r="M492" s="914"/>
      <c r="N492" s="914"/>
      <c r="O492" s="914"/>
      <c r="P492" s="914"/>
      <c r="Q492" s="484"/>
    </row>
    <row r="493" spans="1:17" s="95" customFormat="1" ht="15.75" hidden="1" customHeight="1" outlineLevel="1">
      <c r="A493" s="484"/>
      <c r="B493" s="917"/>
      <c r="C493" s="926"/>
      <c r="D493" s="922"/>
      <c r="E493" s="922"/>
      <c r="F493" s="924"/>
      <c r="G493" s="92"/>
      <c r="H493" s="90"/>
      <c r="I493" s="922"/>
      <c r="J493" s="915"/>
      <c r="K493" s="915"/>
      <c r="L493" s="915"/>
      <c r="M493" s="915"/>
      <c r="N493" s="915"/>
      <c r="O493" s="915"/>
      <c r="P493" s="915"/>
      <c r="Q493" s="484"/>
    </row>
    <row r="494" spans="1:17" s="95" customFormat="1" ht="15.75" hidden="1" customHeight="1" outlineLevel="1">
      <c r="A494" s="484"/>
      <c r="B494" s="916">
        <v>161</v>
      </c>
      <c r="C494" s="925"/>
      <c r="D494" s="921"/>
      <c r="E494" s="921" t="s">
        <v>19</v>
      </c>
      <c r="F494" s="923" t="str">
        <f>VLOOKUP(E494,$S$14:$T$18,2,0)</f>
        <v>-</v>
      </c>
      <c r="G494" s="84"/>
      <c r="H494" s="82"/>
      <c r="I494" s="921"/>
      <c r="J494" s="913">
        <f t="shared" ref="J494" si="160">SUM(K494:O496)</f>
        <v>0</v>
      </c>
      <c r="K494" s="913"/>
      <c r="L494" s="913"/>
      <c r="M494" s="913"/>
      <c r="N494" s="913"/>
      <c r="O494" s="913"/>
      <c r="P494" s="913"/>
      <c r="Q494" s="484"/>
    </row>
    <row r="495" spans="1:17" s="95" customFormat="1" ht="15.75" hidden="1" customHeight="1" outlineLevel="1">
      <c r="A495" s="484"/>
      <c r="B495" s="916"/>
      <c r="C495" s="925"/>
      <c r="D495" s="921"/>
      <c r="E495" s="921"/>
      <c r="F495" s="923"/>
      <c r="G495" s="87"/>
      <c r="H495" s="82"/>
      <c r="I495" s="921"/>
      <c r="J495" s="914"/>
      <c r="K495" s="914"/>
      <c r="L495" s="914"/>
      <c r="M495" s="914"/>
      <c r="N495" s="914"/>
      <c r="O495" s="914"/>
      <c r="P495" s="914"/>
      <c r="Q495" s="484"/>
    </row>
    <row r="496" spans="1:17" s="95" customFormat="1" ht="15.75" hidden="1" customHeight="1" outlineLevel="1">
      <c r="A496" s="484"/>
      <c r="B496" s="917"/>
      <c r="C496" s="926"/>
      <c r="D496" s="922"/>
      <c r="E496" s="922"/>
      <c r="F496" s="924"/>
      <c r="G496" s="92"/>
      <c r="H496" s="90"/>
      <c r="I496" s="922"/>
      <c r="J496" s="915"/>
      <c r="K496" s="915"/>
      <c r="L496" s="915"/>
      <c r="M496" s="915"/>
      <c r="N496" s="915"/>
      <c r="O496" s="915"/>
      <c r="P496" s="915"/>
      <c r="Q496" s="484"/>
    </row>
    <row r="497" spans="1:17" s="95" customFormat="1" ht="15.75" hidden="1" customHeight="1" outlineLevel="1">
      <c r="A497" s="484"/>
      <c r="B497" s="916">
        <v>162</v>
      </c>
      <c r="C497" s="925"/>
      <c r="D497" s="921"/>
      <c r="E497" s="921" t="s">
        <v>19</v>
      </c>
      <c r="F497" s="923" t="str">
        <f>VLOOKUP(E497,$S$14:$T$18,2,0)</f>
        <v>-</v>
      </c>
      <c r="G497" s="84"/>
      <c r="H497" s="82"/>
      <c r="I497" s="921"/>
      <c r="J497" s="913">
        <f t="shared" ref="J497" si="161">SUM(K497:O499)</f>
        <v>0</v>
      </c>
      <c r="K497" s="913"/>
      <c r="L497" s="913"/>
      <c r="M497" s="913"/>
      <c r="N497" s="913"/>
      <c r="O497" s="913"/>
      <c r="P497" s="913"/>
      <c r="Q497" s="484"/>
    </row>
    <row r="498" spans="1:17" s="95" customFormat="1" ht="15.75" hidden="1" customHeight="1" outlineLevel="1">
      <c r="A498" s="484"/>
      <c r="B498" s="916"/>
      <c r="C498" s="925"/>
      <c r="D498" s="921"/>
      <c r="E498" s="921"/>
      <c r="F498" s="923"/>
      <c r="G498" s="87"/>
      <c r="H498" s="82"/>
      <c r="I498" s="921"/>
      <c r="J498" s="914"/>
      <c r="K498" s="914"/>
      <c r="L498" s="914"/>
      <c r="M498" s="914"/>
      <c r="N498" s="914"/>
      <c r="O498" s="914"/>
      <c r="P498" s="914"/>
      <c r="Q498" s="484"/>
    </row>
    <row r="499" spans="1:17" s="95" customFormat="1" ht="15.75" hidden="1" customHeight="1" outlineLevel="1">
      <c r="A499" s="484"/>
      <c r="B499" s="917"/>
      <c r="C499" s="926"/>
      <c r="D499" s="922"/>
      <c r="E499" s="922"/>
      <c r="F499" s="924"/>
      <c r="G499" s="92"/>
      <c r="H499" s="90"/>
      <c r="I499" s="922"/>
      <c r="J499" s="915"/>
      <c r="K499" s="915"/>
      <c r="L499" s="915"/>
      <c r="M499" s="915"/>
      <c r="N499" s="915"/>
      <c r="O499" s="915"/>
      <c r="P499" s="915"/>
      <c r="Q499" s="484"/>
    </row>
    <row r="500" spans="1:17" s="95" customFormat="1" ht="15.75" hidden="1" customHeight="1" outlineLevel="1">
      <c r="A500" s="484"/>
      <c r="B500" s="916">
        <v>163</v>
      </c>
      <c r="C500" s="925"/>
      <c r="D500" s="921"/>
      <c r="E500" s="921" t="s">
        <v>19</v>
      </c>
      <c r="F500" s="923" t="str">
        <f>VLOOKUP(E500,$S$14:$T$18,2,0)</f>
        <v>-</v>
      </c>
      <c r="G500" s="84"/>
      <c r="H500" s="82"/>
      <c r="I500" s="921"/>
      <c r="J500" s="913">
        <f t="shared" ref="J500" si="162">SUM(K500:O502)</f>
        <v>0</v>
      </c>
      <c r="K500" s="913"/>
      <c r="L500" s="913"/>
      <c r="M500" s="913"/>
      <c r="N500" s="913"/>
      <c r="O500" s="913"/>
      <c r="P500" s="913"/>
      <c r="Q500" s="484"/>
    </row>
    <row r="501" spans="1:17" s="95" customFormat="1" ht="15.75" hidden="1" customHeight="1" outlineLevel="1">
      <c r="A501" s="484"/>
      <c r="B501" s="916"/>
      <c r="C501" s="925"/>
      <c r="D501" s="921"/>
      <c r="E501" s="921"/>
      <c r="F501" s="923"/>
      <c r="G501" s="87"/>
      <c r="H501" s="82"/>
      <c r="I501" s="921"/>
      <c r="J501" s="914"/>
      <c r="K501" s="914"/>
      <c r="L501" s="914"/>
      <c r="M501" s="914"/>
      <c r="N501" s="914"/>
      <c r="O501" s="914"/>
      <c r="P501" s="914"/>
      <c r="Q501" s="484"/>
    </row>
    <row r="502" spans="1:17" s="95" customFormat="1" ht="15.75" hidden="1" customHeight="1" outlineLevel="1">
      <c r="A502" s="484"/>
      <c r="B502" s="917"/>
      <c r="C502" s="926"/>
      <c r="D502" s="922"/>
      <c r="E502" s="922"/>
      <c r="F502" s="924"/>
      <c r="G502" s="92"/>
      <c r="H502" s="90"/>
      <c r="I502" s="922"/>
      <c r="J502" s="915"/>
      <c r="K502" s="915"/>
      <c r="L502" s="915"/>
      <c r="M502" s="915"/>
      <c r="N502" s="915"/>
      <c r="O502" s="915"/>
      <c r="P502" s="915"/>
      <c r="Q502" s="484"/>
    </row>
    <row r="503" spans="1:17" s="95" customFormat="1" ht="15.75" hidden="1" customHeight="1" outlineLevel="1">
      <c r="A503" s="484"/>
      <c r="B503" s="916">
        <v>164</v>
      </c>
      <c r="C503" s="925"/>
      <c r="D503" s="921"/>
      <c r="E503" s="921" t="s">
        <v>19</v>
      </c>
      <c r="F503" s="923" t="str">
        <f>VLOOKUP(E503,$S$14:$T$18,2,0)</f>
        <v>-</v>
      </c>
      <c r="G503" s="84"/>
      <c r="H503" s="82"/>
      <c r="I503" s="921"/>
      <c r="J503" s="913">
        <f t="shared" ref="J503" si="163">SUM(K503:O505)</f>
        <v>0</v>
      </c>
      <c r="K503" s="913"/>
      <c r="L503" s="913"/>
      <c r="M503" s="913"/>
      <c r="N503" s="913"/>
      <c r="O503" s="913"/>
      <c r="P503" s="913"/>
      <c r="Q503" s="484"/>
    </row>
    <row r="504" spans="1:17" s="95" customFormat="1" ht="15.75" hidden="1" customHeight="1" outlineLevel="1">
      <c r="A504" s="484"/>
      <c r="B504" s="916"/>
      <c r="C504" s="925"/>
      <c r="D504" s="921"/>
      <c r="E504" s="921"/>
      <c r="F504" s="923"/>
      <c r="G504" s="87"/>
      <c r="H504" s="82"/>
      <c r="I504" s="921"/>
      <c r="J504" s="914"/>
      <c r="K504" s="914"/>
      <c r="L504" s="914"/>
      <c r="M504" s="914"/>
      <c r="N504" s="914"/>
      <c r="O504" s="914"/>
      <c r="P504" s="914"/>
      <c r="Q504" s="484"/>
    </row>
    <row r="505" spans="1:17" s="95" customFormat="1" ht="15.75" hidden="1" customHeight="1" outlineLevel="1">
      <c r="A505" s="484"/>
      <c r="B505" s="917"/>
      <c r="C505" s="926"/>
      <c r="D505" s="922"/>
      <c r="E505" s="922"/>
      <c r="F505" s="924"/>
      <c r="G505" s="92"/>
      <c r="H505" s="90"/>
      <c r="I505" s="922"/>
      <c r="J505" s="915"/>
      <c r="K505" s="915"/>
      <c r="L505" s="915"/>
      <c r="M505" s="915"/>
      <c r="N505" s="915"/>
      <c r="O505" s="915"/>
      <c r="P505" s="915"/>
      <c r="Q505" s="484"/>
    </row>
    <row r="506" spans="1:17" s="95" customFormat="1" ht="15.75" hidden="1" customHeight="1" outlineLevel="1">
      <c r="A506" s="484"/>
      <c r="B506" s="916">
        <v>165</v>
      </c>
      <c r="C506" s="925"/>
      <c r="D506" s="921"/>
      <c r="E506" s="921" t="s">
        <v>19</v>
      </c>
      <c r="F506" s="923" t="str">
        <f>VLOOKUP(E506,$S$14:$T$18,2,0)</f>
        <v>-</v>
      </c>
      <c r="G506" s="84"/>
      <c r="H506" s="82"/>
      <c r="I506" s="921"/>
      <c r="J506" s="913">
        <f t="shared" ref="J506" si="164">SUM(K506:O508)</f>
        <v>0</v>
      </c>
      <c r="K506" s="913"/>
      <c r="L506" s="913"/>
      <c r="M506" s="913"/>
      <c r="N506" s="913"/>
      <c r="O506" s="913"/>
      <c r="P506" s="913"/>
      <c r="Q506" s="484"/>
    </row>
    <row r="507" spans="1:17" s="95" customFormat="1" ht="15.75" hidden="1" customHeight="1" outlineLevel="1">
      <c r="A507" s="484"/>
      <c r="B507" s="916"/>
      <c r="C507" s="925"/>
      <c r="D507" s="921"/>
      <c r="E507" s="921"/>
      <c r="F507" s="923"/>
      <c r="G507" s="87"/>
      <c r="H507" s="82"/>
      <c r="I507" s="921"/>
      <c r="J507" s="914"/>
      <c r="K507" s="914"/>
      <c r="L507" s="914"/>
      <c r="M507" s="914"/>
      <c r="N507" s="914"/>
      <c r="O507" s="914"/>
      <c r="P507" s="914"/>
      <c r="Q507" s="484"/>
    </row>
    <row r="508" spans="1:17" s="95" customFormat="1" ht="15.75" hidden="1" customHeight="1" outlineLevel="1">
      <c r="A508" s="484"/>
      <c r="B508" s="917"/>
      <c r="C508" s="926"/>
      <c r="D508" s="922"/>
      <c r="E508" s="922"/>
      <c r="F508" s="924"/>
      <c r="G508" s="92"/>
      <c r="H508" s="90"/>
      <c r="I508" s="922"/>
      <c r="J508" s="915"/>
      <c r="K508" s="915"/>
      <c r="L508" s="915"/>
      <c r="M508" s="915"/>
      <c r="N508" s="915"/>
      <c r="O508" s="915"/>
      <c r="P508" s="915"/>
      <c r="Q508" s="484"/>
    </row>
    <row r="509" spans="1:17" s="95" customFormat="1" ht="15.75" hidden="1" customHeight="1" outlineLevel="1">
      <c r="A509" s="484"/>
      <c r="B509" s="916">
        <v>166</v>
      </c>
      <c r="C509" s="925"/>
      <c r="D509" s="921"/>
      <c r="E509" s="921" t="s">
        <v>19</v>
      </c>
      <c r="F509" s="923" t="str">
        <f>VLOOKUP(E509,$S$14:$T$18,2,0)</f>
        <v>-</v>
      </c>
      <c r="G509" s="84"/>
      <c r="H509" s="82"/>
      <c r="I509" s="921"/>
      <c r="J509" s="913">
        <f t="shared" ref="J509" si="165">SUM(K509:O511)</f>
        <v>0</v>
      </c>
      <c r="K509" s="913"/>
      <c r="L509" s="913"/>
      <c r="M509" s="913"/>
      <c r="N509" s="913"/>
      <c r="O509" s="913"/>
      <c r="P509" s="913"/>
      <c r="Q509" s="484"/>
    </row>
    <row r="510" spans="1:17" s="95" customFormat="1" ht="15.75" hidden="1" customHeight="1" outlineLevel="1">
      <c r="A510" s="484"/>
      <c r="B510" s="916"/>
      <c r="C510" s="925"/>
      <c r="D510" s="921"/>
      <c r="E510" s="921"/>
      <c r="F510" s="923"/>
      <c r="G510" s="87"/>
      <c r="H510" s="82"/>
      <c r="I510" s="921"/>
      <c r="J510" s="914"/>
      <c r="K510" s="914"/>
      <c r="L510" s="914"/>
      <c r="M510" s="914"/>
      <c r="N510" s="914"/>
      <c r="O510" s="914"/>
      <c r="P510" s="914"/>
      <c r="Q510" s="484"/>
    </row>
    <row r="511" spans="1:17" s="95" customFormat="1" ht="15.75" hidden="1" customHeight="1" outlineLevel="1">
      <c r="A511" s="484"/>
      <c r="B511" s="917"/>
      <c r="C511" s="926"/>
      <c r="D511" s="922"/>
      <c r="E511" s="922"/>
      <c r="F511" s="924"/>
      <c r="G511" s="92"/>
      <c r="H511" s="90"/>
      <c r="I511" s="922"/>
      <c r="J511" s="915"/>
      <c r="K511" s="915"/>
      <c r="L511" s="915"/>
      <c r="M511" s="915"/>
      <c r="N511" s="915"/>
      <c r="O511" s="915"/>
      <c r="P511" s="915"/>
      <c r="Q511" s="484"/>
    </row>
    <row r="512" spans="1:17" s="95" customFormat="1" ht="15.75" hidden="1" customHeight="1" outlineLevel="1">
      <c r="A512" s="484"/>
      <c r="B512" s="916">
        <v>167</v>
      </c>
      <c r="C512" s="925"/>
      <c r="D512" s="921"/>
      <c r="E512" s="921" t="s">
        <v>19</v>
      </c>
      <c r="F512" s="923" t="str">
        <f>VLOOKUP(E512,$S$14:$T$18,2,0)</f>
        <v>-</v>
      </c>
      <c r="G512" s="84"/>
      <c r="H512" s="82"/>
      <c r="I512" s="921"/>
      <c r="J512" s="913">
        <f t="shared" ref="J512" si="166">SUM(K512:O514)</f>
        <v>0</v>
      </c>
      <c r="K512" s="913"/>
      <c r="L512" s="913"/>
      <c r="M512" s="913"/>
      <c r="N512" s="913"/>
      <c r="O512" s="913"/>
      <c r="P512" s="913"/>
      <c r="Q512" s="484"/>
    </row>
    <row r="513" spans="1:17" s="95" customFormat="1" ht="15.75" hidden="1" customHeight="1" outlineLevel="1">
      <c r="A513" s="484"/>
      <c r="B513" s="916"/>
      <c r="C513" s="925"/>
      <c r="D513" s="921"/>
      <c r="E513" s="921"/>
      <c r="F513" s="923"/>
      <c r="G513" s="87"/>
      <c r="H513" s="82"/>
      <c r="I513" s="921"/>
      <c r="J513" s="914"/>
      <c r="K513" s="914"/>
      <c r="L513" s="914"/>
      <c r="M513" s="914"/>
      <c r="N513" s="914"/>
      <c r="O513" s="914"/>
      <c r="P513" s="914"/>
      <c r="Q513" s="484"/>
    </row>
    <row r="514" spans="1:17" s="95" customFormat="1" ht="15.75" hidden="1" customHeight="1" outlineLevel="1">
      <c r="A514" s="484"/>
      <c r="B514" s="917"/>
      <c r="C514" s="926"/>
      <c r="D514" s="922"/>
      <c r="E514" s="922"/>
      <c r="F514" s="924"/>
      <c r="G514" s="92"/>
      <c r="H514" s="90"/>
      <c r="I514" s="922"/>
      <c r="J514" s="915"/>
      <c r="K514" s="915"/>
      <c r="L514" s="915"/>
      <c r="M514" s="915"/>
      <c r="N514" s="915"/>
      <c r="O514" s="915"/>
      <c r="P514" s="915"/>
      <c r="Q514" s="484"/>
    </row>
    <row r="515" spans="1:17" s="95" customFormat="1" ht="15.75" hidden="1" customHeight="1" outlineLevel="1">
      <c r="A515" s="484"/>
      <c r="B515" s="916">
        <v>168</v>
      </c>
      <c r="C515" s="925"/>
      <c r="D515" s="921"/>
      <c r="E515" s="921" t="s">
        <v>19</v>
      </c>
      <c r="F515" s="923" t="str">
        <f>VLOOKUP(E515,$S$14:$T$18,2,0)</f>
        <v>-</v>
      </c>
      <c r="G515" s="84"/>
      <c r="H515" s="82"/>
      <c r="I515" s="921"/>
      <c r="J515" s="913">
        <f t="shared" ref="J515" si="167">SUM(K515:O517)</f>
        <v>0</v>
      </c>
      <c r="K515" s="913"/>
      <c r="L515" s="913"/>
      <c r="M515" s="913"/>
      <c r="N515" s="913"/>
      <c r="O515" s="913"/>
      <c r="P515" s="913"/>
      <c r="Q515" s="484"/>
    </row>
    <row r="516" spans="1:17" s="95" customFormat="1" ht="15.75" hidden="1" customHeight="1" outlineLevel="1">
      <c r="A516" s="484"/>
      <c r="B516" s="916"/>
      <c r="C516" s="925"/>
      <c r="D516" s="921"/>
      <c r="E516" s="921"/>
      <c r="F516" s="923"/>
      <c r="G516" s="87"/>
      <c r="H516" s="82"/>
      <c r="I516" s="921"/>
      <c r="J516" s="914"/>
      <c r="K516" s="914"/>
      <c r="L516" s="914"/>
      <c r="M516" s="914"/>
      <c r="N516" s="914"/>
      <c r="O516" s="914"/>
      <c r="P516" s="914"/>
      <c r="Q516" s="484"/>
    </row>
    <row r="517" spans="1:17" s="95" customFormat="1" ht="15.75" hidden="1" customHeight="1" outlineLevel="1">
      <c r="A517" s="484"/>
      <c r="B517" s="917"/>
      <c r="C517" s="926"/>
      <c r="D517" s="922"/>
      <c r="E517" s="922"/>
      <c r="F517" s="924"/>
      <c r="G517" s="92"/>
      <c r="H517" s="90"/>
      <c r="I517" s="922"/>
      <c r="J517" s="915"/>
      <c r="K517" s="915"/>
      <c r="L517" s="915"/>
      <c r="M517" s="915"/>
      <c r="N517" s="915"/>
      <c r="O517" s="915"/>
      <c r="P517" s="915"/>
      <c r="Q517" s="484"/>
    </row>
    <row r="518" spans="1:17" s="95" customFormat="1" ht="15.75" hidden="1" customHeight="1" outlineLevel="1">
      <c r="A518" s="484"/>
      <c r="B518" s="916">
        <v>169</v>
      </c>
      <c r="C518" s="925"/>
      <c r="D518" s="921"/>
      <c r="E518" s="921" t="s">
        <v>19</v>
      </c>
      <c r="F518" s="923" t="str">
        <f>VLOOKUP(E518,$S$14:$T$18,2,0)</f>
        <v>-</v>
      </c>
      <c r="G518" s="84"/>
      <c r="H518" s="82"/>
      <c r="I518" s="921"/>
      <c r="J518" s="913">
        <f t="shared" ref="J518" si="168">SUM(K518:O520)</f>
        <v>0</v>
      </c>
      <c r="K518" s="913"/>
      <c r="L518" s="913"/>
      <c r="M518" s="913"/>
      <c r="N518" s="913"/>
      <c r="O518" s="913"/>
      <c r="P518" s="913"/>
      <c r="Q518" s="484"/>
    </row>
    <row r="519" spans="1:17" s="95" customFormat="1" ht="15.75" hidden="1" customHeight="1" outlineLevel="1">
      <c r="A519" s="484"/>
      <c r="B519" s="916"/>
      <c r="C519" s="925"/>
      <c r="D519" s="921"/>
      <c r="E519" s="921"/>
      <c r="F519" s="923"/>
      <c r="G519" s="87"/>
      <c r="H519" s="82"/>
      <c r="I519" s="921"/>
      <c r="J519" s="914"/>
      <c r="K519" s="914"/>
      <c r="L519" s="914"/>
      <c r="M519" s="914"/>
      <c r="N519" s="914"/>
      <c r="O519" s="914"/>
      <c r="P519" s="914"/>
      <c r="Q519" s="484"/>
    </row>
    <row r="520" spans="1:17" s="95" customFormat="1" ht="15.75" hidden="1" customHeight="1" outlineLevel="1">
      <c r="A520" s="484"/>
      <c r="B520" s="917"/>
      <c r="C520" s="926"/>
      <c r="D520" s="922"/>
      <c r="E520" s="922"/>
      <c r="F520" s="924"/>
      <c r="G520" s="92"/>
      <c r="H520" s="90"/>
      <c r="I520" s="922"/>
      <c r="J520" s="915"/>
      <c r="K520" s="915"/>
      <c r="L520" s="915"/>
      <c r="M520" s="915"/>
      <c r="N520" s="915"/>
      <c r="O520" s="915"/>
      <c r="P520" s="915"/>
      <c r="Q520" s="484"/>
    </row>
    <row r="521" spans="1:17" s="95" customFormat="1" ht="15.75" hidden="1" customHeight="1" outlineLevel="1">
      <c r="A521" s="484"/>
      <c r="B521" s="916">
        <v>170</v>
      </c>
      <c r="C521" s="925"/>
      <c r="D521" s="921"/>
      <c r="E521" s="921" t="s">
        <v>19</v>
      </c>
      <c r="F521" s="923" t="str">
        <f>VLOOKUP(E521,$S$14:$T$18,2,0)</f>
        <v>-</v>
      </c>
      <c r="G521" s="84"/>
      <c r="H521" s="82"/>
      <c r="I521" s="921"/>
      <c r="J521" s="913">
        <f t="shared" ref="J521" si="169">SUM(K521:O523)</f>
        <v>0</v>
      </c>
      <c r="K521" s="913"/>
      <c r="L521" s="913"/>
      <c r="M521" s="913"/>
      <c r="N521" s="913"/>
      <c r="O521" s="913"/>
      <c r="P521" s="913"/>
      <c r="Q521" s="484"/>
    </row>
    <row r="522" spans="1:17" s="95" customFormat="1" ht="15.75" hidden="1" customHeight="1" outlineLevel="1">
      <c r="A522" s="484"/>
      <c r="B522" s="916"/>
      <c r="C522" s="925"/>
      <c r="D522" s="921"/>
      <c r="E522" s="921"/>
      <c r="F522" s="923"/>
      <c r="G522" s="87"/>
      <c r="H522" s="82"/>
      <c r="I522" s="921"/>
      <c r="J522" s="914"/>
      <c r="K522" s="914"/>
      <c r="L522" s="914"/>
      <c r="M522" s="914"/>
      <c r="N522" s="914"/>
      <c r="O522" s="914"/>
      <c r="P522" s="914"/>
      <c r="Q522" s="484"/>
    </row>
    <row r="523" spans="1:17" s="95" customFormat="1" ht="15.75" hidden="1" customHeight="1" outlineLevel="1">
      <c r="A523" s="484"/>
      <c r="B523" s="917"/>
      <c r="C523" s="926"/>
      <c r="D523" s="922"/>
      <c r="E523" s="922"/>
      <c r="F523" s="924"/>
      <c r="G523" s="92"/>
      <c r="H523" s="90"/>
      <c r="I523" s="922"/>
      <c r="J523" s="915"/>
      <c r="K523" s="915"/>
      <c r="L523" s="915"/>
      <c r="M523" s="915"/>
      <c r="N523" s="915"/>
      <c r="O523" s="915"/>
      <c r="P523" s="915"/>
      <c r="Q523" s="484"/>
    </row>
    <row r="524" spans="1:17" s="95" customFormat="1" ht="15.75" hidden="1" customHeight="1" outlineLevel="1">
      <c r="A524" s="484"/>
      <c r="B524" s="916">
        <v>171</v>
      </c>
      <c r="C524" s="925"/>
      <c r="D524" s="921"/>
      <c r="E524" s="921" t="s">
        <v>19</v>
      </c>
      <c r="F524" s="923" t="str">
        <f>VLOOKUP(E524,$S$14:$T$18,2,0)</f>
        <v>-</v>
      </c>
      <c r="G524" s="84"/>
      <c r="H524" s="82"/>
      <c r="I524" s="921"/>
      <c r="J524" s="913">
        <f t="shared" ref="J524" si="170">SUM(K524:O526)</f>
        <v>0</v>
      </c>
      <c r="K524" s="913"/>
      <c r="L524" s="913"/>
      <c r="M524" s="913"/>
      <c r="N524" s="913"/>
      <c r="O524" s="913"/>
      <c r="P524" s="913"/>
      <c r="Q524" s="484"/>
    </row>
    <row r="525" spans="1:17" s="95" customFormat="1" ht="15.75" hidden="1" customHeight="1" outlineLevel="1">
      <c r="A525" s="484"/>
      <c r="B525" s="916"/>
      <c r="C525" s="925"/>
      <c r="D525" s="921"/>
      <c r="E525" s="921"/>
      <c r="F525" s="923"/>
      <c r="G525" s="87"/>
      <c r="H525" s="82"/>
      <c r="I525" s="921"/>
      <c r="J525" s="914"/>
      <c r="K525" s="914"/>
      <c r="L525" s="914"/>
      <c r="M525" s="914"/>
      <c r="N525" s="914"/>
      <c r="O525" s="914"/>
      <c r="P525" s="914"/>
      <c r="Q525" s="484"/>
    </row>
    <row r="526" spans="1:17" s="95" customFormat="1" ht="15.75" hidden="1" customHeight="1" outlineLevel="1">
      <c r="A526" s="484"/>
      <c r="B526" s="917"/>
      <c r="C526" s="926"/>
      <c r="D526" s="922"/>
      <c r="E526" s="922"/>
      <c r="F526" s="924"/>
      <c r="G526" s="92"/>
      <c r="H526" s="90"/>
      <c r="I526" s="922"/>
      <c r="J526" s="915"/>
      <c r="K526" s="915"/>
      <c r="L526" s="915"/>
      <c r="M526" s="915"/>
      <c r="N526" s="915"/>
      <c r="O526" s="915"/>
      <c r="P526" s="915"/>
      <c r="Q526" s="484"/>
    </row>
    <row r="527" spans="1:17" s="95" customFormat="1" ht="15.75" hidden="1" customHeight="1" outlineLevel="1">
      <c r="A527" s="484"/>
      <c r="B527" s="916">
        <v>172</v>
      </c>
      <c r="C527" s="925"/>
      <c r="D527" s="921"/>
      <c r="E527" s="921" t="s">
        <v>19</v>
      </c>
      <c r="F527" s="923" t="str">
        <f>VLOOKUP(E527,$S$14:$T$18,2,0)</f>
        <v>-</v>
      </c>
      <c r="G527" s="84"/>
      <c r="H527" s="82"/>
      <c r="I527" s="921"/>
      <c r="J527" s="913">
        <f t="shared" ref="J527" si="171">SUM(K527:O529)</f>
        <v>0</v>
      </c>
      <c r="K527" s="913"/>
      <c r="L527" s="913"/>
      <c r="M527" s="913"/>
      <c r="N527" s="913"/>
      <c r="O527" s="913"/>
      <c r="P527" s="913"/>
      <c r="Q527" s="484"/>
    </row>
    <row r="528" spans="1:17" s="95" customFormat="1" ht="15.75" hidden="1" customHeight="1" outlineLevel="1">
      <c r="A528" s="484"/>
      <c r="B528" s="916"/>
      <c r="C528" s="925"/>
      <c r="D528" s="921"/>
      <c r="E528" s="921"/>
      <c r="F528" s="923"/>
      <c r="G528" s="87"/>
      <c r="H528" s="82"/>
      <c r="I528" s="921"/>
      <c r="J528" s="914"/>
      <c r="K528" s="914"/>
      <c r="L528" s="914"/>
      <c r="M528" s="914"/>
      <c r="N528" s="914"/>
      <c r="O528" s="914"/>
      <c r="P528" s="914"/>
      <c r="Q528" s="484"/>
    </row>
    <row r="529" spans="1:17" s="95" customFormat="1" ht="15.75" hidden="1" customHeight="1" outlineLevel="1">
      <c r="A529" s="484"/>
      <c r="B529" s="917"/>
      <c r="C529" s="926"/>
      <c r="D529" s="922"/>
      <c r="E529" s="922"/>
      <c r="F529" s="924"/>
      <c r="G529" s="92"/>
      <c r="H529" s="90"/>
      <c r="I529" s="922"/>
      <c r="J529" s="915"/>
      <c r="K529" s="915"/>
      <c r="L529" s="915"/>
      <c r="M529" s="915"/>
      <c r="N529" s="915"/>
      <c r="O529" s="915"/>
      <c r="P529" s="915"/>
      <c r="Q529" s="484"/>
    </row>
    <row r="530" spans="1:17" s="95" customFormat="1" ht="15.75" hidden="1" customHeight="1" outlineLevel="1">
      <c r="A530" s="484"/>
      <c r="B530" s="916">
        <v>173</v>
      </c>
      <c r="C530" s="925"/>
      <c r="D530" s="921"/>
      <c r="E530" s="921" t="s">
        <v>19</v>
      </c>
      <c r="F530" s="923" t="str">
        <f>VLOOKUP(E530,$S$14:$T$18,2,0)</f>
        <v>-</v>
      </c>
      <c r="G530" s="84"/>
      <c r="H530" s="82"/>
      <c r="I530" s="921"/>
      <c r="J530" s="913">
        <f t="shared" ref="J530" si="172">SUM(K530:O532)</f>
        <v>0</v>
      </c>
      <c r="K530" s="913"/>
      <c r="L530" s="913"/>
      <c r="M530" s="913"/>
      <c r="N530" s="913"/>
      <c r="O530" s="913"/>
      <c r="P530" s="913"/>
      <c r="Q530" s="484"/>
    </row>
    <row r="531" spans="1:17" s="95" customFormat="1" ht="15.75" hidden="1" customHeight="1" outlineLevel="1">
      <c r="A531" s="484"/>
      <c r="B531" s="916"/>
      <c r="C531" s="925"/>
      <c r="D531" s="921"/>
      <c r="E531" s="921"/>
      <c r="F531" s="923"/>
      <c r="G531" s="87"/>
      <c r="H531" s="82"/>
      <c r="I531" s="921"/>
      <c r="J531" s="914"/>
      <c r="K531" s="914"/>
      <c r="L531" s="914"/>
      <c r="M531" s="914"/>
      <c r="N531" s="914"/>
      <c r="O531" s="914"/>
      <c r="P531" s="914"/>
      <c r="Q531" s="484"/>
    </row>
    <row r="532" spans="1:17" s="95" customFormat="1" ht="15.75" hidden="1" customHeight="1" outlineLevel="1">
      <c r="A532" s="484"/>
      <c r="B532" s="917"/>
      <c r="C532" s="926"/>
      <c r="D532" s="922"/>
      <c r="E532" s="922"/>
      <c r="F532" s="924"/>
      <c r="G532" s="92"/>
      <c r="H532" s="90"/>
      <c r="I532" s="922"/>
      <c r="J532" s="915"/>
      <c r="K532" s="915"/>
      <c r="L532" s="915"/>
      <c r="M532" s="915"/>
      <c r="N532" s="915"/>
      <c r="O532" s="915"/>
      <c r="P532" s="915"/>
      <c r="Q532" s="484"/>
    </row>
    <row r="533" spans="1:17" s="95" customFormat="1" ht="15.75" hidden="1" customHeight="1" outlineLevel="1">
      <c r="A533" s="484"/>
      <c r="B533" s="916">
        <v>174</v>
      </c>
      <c r="C533" s="925"/>
      <c r="D533" s="921"/>
      <c r="E533" s="921" t="s">
        <v>19</v>
      </c>
      <c r="F533" s="923" t="str">
        <f>VLOOKUP(E533,$S$14:$T$18,2,0)</f>
        <v>-</v>
      </c>
      <c r="G533" s="84"/>
      <c r="H533" s="82"/>
      <c r="I533" s="921"/>
      <c r="J533" s="913">
        <f t="shared" ref="J533" si="173">SUM(K533:O535)</f>
        <v>0</v>
      </c>
      <c r="K533" s="913"/>
      <c r="L533" s="913"/>
      <c r="M533" s="913"/>
      <c r="N533" s="913"/>
      <c r="O533" s="913"/>
      <c r="P533" s="913"/>
      <c r="Q533" s="484"/>
    </row>
    <row r="534" spans="1:17" s="95" customFormat="1" ht="15.75" hidden="1" customHeight="1" outlineLevel="1">
      <c r="A534" s="484"/>
      <c r="B534" s="916"/>
      <c r="C534" s="925"/>
      <c r="D534" s="921"/>
      <c r="E534" s="921"/>
      <c r="F534" s="923"/>
      <c r="G534" s="87"/>
      <c r="H534" s="82"/>
      <c r="I534" s="921"/>
      <c r="J534" s="914"/>
      <c r="K534" s="914"/>
      <c r="L534" s="914"/>
      <c r="M534" s="914"/>
      <c r="N534" s="914"/>
      <c r="O534" s="914"/>
      <c r="P534" s="914"/>
      <c r="Q534" s="484"/>
    </row>
    <row r="535" spans="1:17" s="95" customFormat="1" ht="15.75" hidden="1" customHeight="1" outlineLevel="1">
      <c r="A535" s="484"/>
      <c r="B535" s="917"/>
      <c r="C535" s="926"/>
      <c r="D535" s="922"/>
      <c r="E535" s="922"/>
      <c r="F535" s="924"/>
      <c r="G535" s="92"/>
      <c r="H535" s="90"/>
      <c r="I535" s="922"/>
      <c r="J535" s="915"/>
      <c r="K535" s="915"/>
      <c r="L535" s="915"/>
      <c r="M535" s="915"/>
      <c r="N535" s="915"/>
      <c r="O535" s="915"/>
      <c r="P535" s="915"/>
      <c r="Q535" s="484"/>
    </row>
    <row r="536" spans="1:17" s="95" customFormat="1" ht="15.75" hidden="1" customHeight="1" outlineLevel="1">
      <c r="A536" s="484"/>
      <c r="B536" s="916">
        <v>175</v>
      </c>
      <c r="C536" s="925"/>
      <c r="D536" s="921"/>
      <c r="E536" s="921" t="s">
        <v>19</v>
      </c>
      <c r="F536" s="923" t="str">
        <f>VLOOKUP(E536,$S$14:$T$18,2,0)</f>
        <v>-</v>
      </c>
      <c r="G536" s="84"/>
      <c r="H536" s="82"/>
      <c r="I536" s="921"/>
      <c r="J536" s="913">
        <f t="shared" ref="J536" si="174">SUM(K536:O538)</f>
        <v>0</v>
      </c>
      <c r="K536" s="913"/>
      <c r="L536" s="913"/>
      <c r="M536" s="913"/>
      <c r="N536" s="913"/>
      <c r="O536" s="913"/>
      <c r="P536" s="913"/>
      <c r="Q536" s="484"/>
    </row>
    <row r="537" spans="1:17" s="95" customFormat="1" ht="15.75" hidden="1" customHeight="1" outlineLevel="1">
      <c r="A537" s="484"/>
      <c r="B537" s="916"/>
      <c r="C537" s="925"/>
      <c r="D537" s="921"/>
      <c r="E537" s="921"/>
      <c r="F537" s="923"/>
      <c r="G537" s="87"/>
      <c r="H537" s="82"/>
      <c r="I537" s="921"/>
      <c r="J537" s="914"/>
      <c r="K537" s="914"/>
      <c r="L537" s="914"/>
      <c r="M537" s="914"/>
      <c r="N537" s="914"/>
      <c r="O537" s="914"/>
      <c r="P537" s="914"/>
      <c r="Q537" s="484"/>
    </row>
    <row r="538" spans="1:17" s="95" customFormat="1" ht="15.75" hidden="1" customHeight="1" outlineLevel="1">
      <c r="A538" s="484"/>
      <c r="B538" s="917"/>
      <c r="C538" s="926"/>
      <c r="D538" s="922"/>
      <c r="E538" s="922"/>
      <c r="F538" s="924"/>
      <c r="G538" s="92"/>
      <c r="H538" s="90"/>
      <c r="I538" s="922"/>
      <c r="J538" s="915"/>
      <c r="K538" s="915"/>
      <c r="L538" s="915"/>
      <c r="M538" s="915"/>
      <c r="N538" s="915"/>
      <c r="O538" s="915"/>
      <c r="P538" s="915"/>
      <c r="Q538" s="484"/>
    </row>
    <row r="539" spans="1:17" s="95" customFormat="1" ht="15.75" hidden="1" customHeight="1" outlineLevel="1">
      <c r="A539" s="484"/>
      <c r="B539" s="916">
        <v>176</v>
      </c>
      <c r="C539" s="925"/>
      <c r="D539" s="921"/>
      <c r="E539" s="921" t="s">
        <v>19</v>
      </c>
      <c r="F539" s="923" t="str">
        <f>VLOOKUP(E539,$S$14:$T$18,2,0)</f>
        <v>-</v>
      </c>
      <c r="G539" s="84"/>
      <c r="H539" s="82"/>
      <c r="I539" s="921"/>
      <c r="J539" s="913">
        <f t="shared" ref="J539" si="175">SUM(K539:O541)</f>
        <v>0</v>
      </c>
      <c r="K539" s="913"/>
      <c r="L539" s="913"/>
      <c r="M539" s="913"/>
      <c r="N539" s="913"/>
      <c r="O539" s="913"/>
      <c r="P539" s="913"/>
      <c r="Q539" s="484"/>
    </row>
    <row r="540" spans="1:17" s="95" customFormat="1" ht="15.75" hidden="1" customHeight="1" outlineLevel="1">
      <c r="A540" s="484"/>
      <c r="B540" s="916"/>
      <c r="C540" s="925"/>
      <c r="D540" s="921"/>
      <c r="E540" s="921"/>
      <c r="F540" s="923"/>
      <c r="G540" s="87"/>
      <c r="H540" s="82"/>
      <c r="I540" s="921"/>
      <c r="J540" s="914"/>
      <c r="K540" s="914"/>
      <c r="L540" s="914"/>
      <c r="M540" s="914"/>
      <c r="N540" s="914"/>
      <c r="O540" s="914"/>
      <c r="P540" s="914"/>
      <c r="Q540" s="484"/>
    </row>
    <row r="541" spans="1:17" s="95" customFormat="1" ht="15.75" hidden="1" customHeight="1" outlineLevel="1">
      <c r="A541" s="484"/>
      <c r="B541" s="917"/>
      <c r="C541" s="926"/>
      <c r="D541" s="922"/>
      <c r="E541" s="922"/>
      <c r="F541" s="924"/>
      <c r="G541" s="92"/>
      <c r="H541" s="90"/>
      <c r="I541" s="922"/>
      <c r="J541" s="915"/>
      <c r="K541" s="915"/>
      <c r="L541" s="915"/>
      <c r="M541" s="915"/>
      <c r="N541" s="915"/>
      <c r="O541" s="915"/>
      <c r="P541" s="915"/>
      <c r="Q541" s="484"/>
    </row>
    <row r="542" spans="1:17" s="95" customFormat="1" ht="15.75" hidden="1" customHeight="1" outlineLevel="1">
      <c r="A542" s="484"/>
      <c r="B542" s="916">
        <v>177</v>
      </c>
      <c r="C542" s="925"/>
      <c r="D542" s="921"/>
      <c r="E542" s="921" t="s">
        <v>19</v>
      </c>
      <c r="F542" s="923" t="str">
        <f>VLOOKUP(E542,$S$14:$T$18,2,0)</f>
        <v>-</v>
      </c>
      <c r="G542" s="84"/>
      <c r="H542" s="82"/>
      <c r="I542" s="921"/>
      <c r="J542" s="913">
        <f t="shared" ref="J542" si="176">SUM(K542:O544)</f>
        <v>0</v>
      </c>
      <c r="K542" s="913"/>
      <c r="L542" s="913"/>
      <c r="M542" s="913"/>
      <c r="N542" s="913"/>
      <c r="O542" s="913"/>
      <c r="P542" s="913"/>
      <c r="Q542" s="484"/>
    </row>
    <row r="543" spans="1:17" s="95" customFormat="1" ht="15.75" hidden="1" customHeight="1" outlineLevel="1">
      <c r="A543" s="484"/>
      <c r="B543" s="916"/>
      <c r="C543" s="925"/>
      <c r="D543" s="921"/>
      <c r="E543" s="921"/>
      <c r="F543" s="923"/>
      <c r="G543" s="87"/>
      <c r="H543" s="82"/>
      <c r="I543" s="921"/>
      <c r="J543" s="914"/>
      <c r="K543" s="914"/>
      <c r="L543" s="914"/>
      <c r="M543" s="914"/>
      <c r="N543" s="914"/>
      <c r="O543" s="914"/>
      <c r="P543" s="914"/>
      <c r="Q543" s="484"/>
    </row>
    <row r="544" spans="1:17" s="95" customFormat="1" ht="15.75" hidden="1" customHeight="1" outlineLevel="1">
      <c r="A544" s="484"/>
      <c r="B544" s="917"/>
      <c r="C544" s="926"/>
      <c r="D544" s="922"/>
      <c r="E544" s="922"/>
      <c r="F544" s="924"/>
      <c r="G544" s="92"/>
      <c r="H544" s="90"/>
      <c r="I544" s="922"/>
      <c r="J544" s="915"/>
      <c r="K544" s="915"/>
      <c r="L544" s="915"/>
      <c r="M544" s="915"/>
      <c r="N544" s="915"/>
      <c r="O544" s="915"/>
      <c r="P544" s="915"/>
      <c r="Q544" s="484"/>
    </row>
    <row r="545" spans="1:17" s="95" customFormat="1" ht="15.75" hidden="1" customHeight="1" outlineLevel="1">
      <c r="A545" s="484"/>
      <c r="B545" s="916">
        <v>178</v>
      </c>
      <c r="C545" s="925"/>
      <c r="D545" s="921"/>
      <c r="E545" s="921" t="s">
        <v>19</v>
      </c>
      <c r="F545" s="923" t="str">
        <f>VLOOKUP(E545,$S$14:$T$18,2,0)</f>
        <v>-</v>
      </c>
      <c r="G545" s="84"/>
      <c r="H545" s="82"/>
      <c r="I545" s="921"/>
      <c r="J545" s="913">
        <f t="shared" ref="J545" si="177">SUM(K545:O547)</f>
        <v>0</v>
      </c>
      <c r="K545" s="913"/>
      <c r="L545" s="913"/>
      <c r="M545" s="913"/>
      <c r="N545" s="913"/>
      <c r="O545" s="913"/>
      <c r="P545" s="913"/>
      <c r="Q545" s="484"/>
    </row>
    <row r="546" spans="1:17" s="95" customFormat="1" ht="15.75" hidden="1" customHeight="1" outlineLevel="1">
      <c r="A546" s="484"/>
      <c r="B546" s="916"/>
      <c r="C546" s="925"/>
      <c r="D546" s="921"/>
      <c r="E546" s="921"/>
      <c r="F546" s="923"/>
      <c r="G546" s="87"/>
      <c r="H546" s="82"/>
      <c r="I546" s="921"/>
      <c r="J546" s="914"/>
      <c r="K546" s="914"/>
      <c r="L546" s="914"/>
      <c r="M546" s="914"/>
      <c r="N546" s="914"/>
      <c r="O546" s="914"/>
      <c r="P546" s="914"/>
      <c r="Q546" s="484"/>
    </row>
    <row r="547" spans="1:17" s="95" customFormat="1" ht="15.75" hidden="1" customHeight="1" outlineLevel="1">
      <c r="A547" s="484"/>
      <c r="B547" s="917"/>
      <c r="C547" s="926"/>
      <c r="D547" s="922"/>
      <c r="E547" s="922"/>
      <c r="F547" s="924"/>
      <c r="G547" s="92"/>
      <c r="H547" s="90"/>
      <c r="I547" s="922"/>
      <c r="J547" s="915"/>
      <c r="K547" s="915"/>
      <c r="L547" s="915"/>
      <c r="M547" s="915"/>
      <c r="N547" s="915"/>
      <c r="O547" s="915"/>
      <c r="P547" s="915"/>
      <c r="Q547" s="484"/>
    </row>
    <row r="548" spans="1:17" s="95" customFormat="1" ht="15.75" hidden="1" customHeight="1" outlineLevel="1">
      <c r="A548" s="484"/>
      <c r="B548" s="916">
        <v>179</v>
      </c>
      <c r="C548" s="925"/>
      <c r="D548" s="921"/>
      <c r="E548" s="921" t="s">
        <v>19</v>
      </c>
      <c r="F548" s="923" t="str">
        <f>VLOOKUP(E548,$S$14:$T$18,2,0)</f>
        <v>-</v>
      </c>
      <c r="G548" s="84"/>
      <c r="H548" s="82"/>
      <c r="I548" s="921"/>
      <c r="J548" s="913">
        <f t="shared" ref="J548" si="178">SUM(K548:O550)</f>
        <v>0</v>
      </c>
      <c r="K548" s="913"/>
      <c r="L548" s="913"/>
      <c r="M548" s="913"/>
      <c r="N548" s="913"/>
      <c r="O548" s="913"/>
      <c r="P548" s="913"/>
      <c r="Q548" s="484"/>
    </row>
    <row r="549" spans="1:17" s="95" customFormat="1" ht="15.75" hidden="1" customHeight="1" outlineLevel="1">
      <c r="A549" s="484"/>
      <c r="B549" s="916"/>
      <c r="C549" s="925"/>
      <c r="D549" s="921"/>
      <c r="E549" s="921"/>
      <c r="F549" s="923"/>
      <c r="G549" s="87"/>
      <c r="H549" s="82"/>
      <c r="I549" s="921"/>
      <c r="J549" s="914"/>
      <c r="K549" s="914"/>
      <c r="L549" s="914"/>
      <c r="M549" s="914"/>
      <c r="N549" s="914"/>
      <c r="O549" s="914"/>
      <c r="P549" s="914"/>
      <c r="Q549" s="484"/>
    </row>
    <row r="550" spans="1:17" s="95" customFormat="1" ht="15.75" hidden="1" customHeight="1" outlineLevel="1">
      <c r="A550" s="484"/>
      <c r="B550" s="917"/>
      <c r="C550" s="926"/>
      <c r="D550" s="922"/>
      <c r="E550" s="922"/>
      <c r="F550" s="924"/>
      <c r="G550" s="92"/>
      <c r="H550" s="90"/>
      <c r="I550" s="922"/>
      <c r="J550" s="915"/>
      <c r="K550" s="915"/>
      <c r="L550" s="915"/>
      <c r="M550" s="915"/>
      <c r="N550" s="915"/>
      <c r="O550" s="915"/>
      <c r="P550" s="915"/>
      <c r="Q550" s="484"/>
    </row>
    <row r="551" spans="1:17" s="95" customFormat="1" ht="15.75" hidden="1" customHeight="1" outlineLevel="1">
      <c r="A551" s="484"/>
      <c r="B551" s="916">
        <v>180</v>
      </c>
      <c r="C551" s="925"/>
      <c r="D551" s="921"/>
      <c r="E551" s="921" t="s">
        <v>19</v>
      </c>
      <c r="F551" s="923" t="str">
        <f>VLOOKUP(E551,$S$14:$T$18,2,0)</f>
        <v>-</v>
      </c>
      <c r="G551" s="84"/>
      <c r="H551" s="82"/>
      <c r="I551" s="921"/>
      <c r="J551" s="913">
        <f t="shared" ref="J551" si="179">SUM(K551:O553)</f>
        <v>0</v>
      </c>
      <c r="K551" s="913"/>
      <c r="L551" s="913"/>
      <c r="M551" s="913"/>
      <c r="N551" s="913"/>
      <c r="O551" s="913"/>
      <c r="P551" s="913"/>
      <c r="Q551" s="484"/>
    </row>
    <row r="552" spans="1:17" s="95" customFormat="1" ht="15.75" hidden="1" customHeight="1" outlineLevel="1">
      <c r="A552" s="484"/>
      <c r="B552" s="916"/>
      <c r="C552" s="925"/>
      <c r="D552" s="921"/>
      <c r="E552" s="921"/>
      <c r="F552" s="923"/>
      <c r="G552" s="87"/>
      <c r="H552" s="82"/>
      <c r="I552" s="921"/>
      <c r="J552" s="914"/>
      <c r="K552" s="914"/>
      <c r="L552" s="914"/>
      <c r="M552" s="914"/>
      <c r="N552" s="914"/>
      <c r="O552" s="914"/>
      <c r="P552" s="914"/>
      <c r="Q552" s="484"/>
    </row>
    <row r="553" spans="1:17" s="95" customFormat="1" ht="15.75" hidden="1" customHeight="1" outlineLevel="1">
      <c r="A553" s="484"/>
      <c r="B553" s="917"/>
      <c r="C553" s="926"/>
      <c r="D553" s="922"/>
      <c r="E553" s="922"/>
      <c r="F553" s="924"/>
      <c r="G553" s="92"/>
      <c r="H553" s="90"/>
      <c r="I553" s="922"/>
      <c r="J553" s="915"/>
      <c r="K553" s="915"/>
      <c r="L553" s="915"/>
      <c r="M553" s="915"/>
      <c r="N553" s="915"/>
      <c r="O553" s="915"/>
      <c r="P553" s="915"/>
      <c r="Q553" s="484"/>
    </row>
    <row r="554" spans="1:17" s="95" customFormat="1" ht="15.75" hidden="1" customHeight="1" outlineLevel="1">
      <c r="A554" s="484"/>
      <c r="B554" s="916">
        <v>181</v>
      </c>
      <c r="C554" s="925"/>
      <c r="D554" s="921"/>
      <c r="E554" s="921" t="s">
        <v>19</v>
      </c>
      <c r="F554" s="923" t="str">
        <f>VLOOKUP(E554,$S$14:$T$18,2,0)</f>
        <v>-</v>
      </c>
      <c r="G554" s="84"/>
      <c r="H554" s="82"/>
      <c r="I554" s="921"/>
      <c r="J554" s="913">
        <f t="shared" ref="J554" si="180">SUM(K554:O556)</f>
        <v>0</v>
      </c>
      <c r="K554" s="913"/>
      <c r="L554" s="913"/>
      <c r="M554" s="913"/>
      <c r="N554" s="913"/>
      <c r="O554" s="913"/>
      <c r="P554" s="913"/>
      <c r="Q554" s="484"/>
    </row>
    <row r="555" spans="1:17" s="95" customFormat="1" ht="15.75" hidden="1" customHeight="1" outlineLevel="1">
      <c r="A555" s="484"/>
      <c r="B555" s="916"/>
      <c r="C555" s="925"/>
      <c r="D555" s="921"/>
      <c r="E555" s="921"/>
      <c r="F555" s="923"/>
      <c r="G555" s="87"/>
      <c r="H555" s="82"/>
      <c r="I555" s="921"/>
      <c r="J555" s="914"/>
      <c r="K555" s="914"/>
      <c r="L555" s="914"/>
      <c r="M555" s="914"/>
      <c r="N555" s="914"/>
      <c r="O555" s="914"/>
      <c r="P555" s="914"/>
      <c r="Q555" s="484"/>
    </row>
    <row r="556" spans="1:17" s="95" customFormat="1" ht="15.75" hidden="1" customHeight="1" outlineLevel="1">
      <c r="A556" s="484"/>
      <c r="B556" s="917"/>
      <c r="C556" s="926"/>
      <c r="D556" s="922"/>
      <c r="E556" s="922"/>
      <c r="F556" s="924"/>
      <c r="G556" s="92"/>
      <c r="H556" s="90"/>
      <c r="I556" s="922"/>
      <c r="J556" s="915"/>
      <c r="K556" s="915"/>
      <c r="L556" s="915"/>
      <c r="M556" s="915"/>
      <c r="N556" s="915"/>
      <c r="O556" s="915"/>
      <c r="P556" s="915"/>
      <c r="Q556" s="484"/>
    </row>
    <row r="557" spans="1:17" s="95" customFormat="1" ht="15.75" hidden="1" customHeight="1" outlineLevel="1">
      <c r="A557" s="484"/>
      <c r="B557" s="916">
        <v>182</v>
      </c>
      <c r="C557" s="925"/>
      <c r="D557" s="921"/>
      <c r="E557" s="921" t="s">
        <v>19</v>
      </c>
      <c r="F557" s="923" t="str">
        <f>VLOOKUP(E557,$S$14:$T$18,2,0)</f>
        <v>-</v>
      </c>
      <c r="G557" s="84"/>
      <c r="H557" s="82"/>
      <c r="I557" s="921"/>
      <c r="J557" s="913">
        <f t="shared" ref="J557" si="181">SUM(K557:O559)</f>
        <v>0</v>
      </c>
      <c r="K557" s="913"/>
      <c r="L557" s="913"/>
      <c r="M557" s="913"/>
      <c r="N557" s="913"/>
      <c r="O557" s="913"/>
      <c r="P557" s="913"/>
      <c r="Q557" s="484"/>
    </row>
    <row r="558" spans="1:17" s="95" customFormat="1" ht="15.75" hidden="1" customHeight="1" outlineLevel="1">
      <c r="A558" s="484"/>
      <c r="B558" s="916"/>
      <c r="C558" s="925"/>
      <c r="D558" s="921"/>
      <c r="E558" s="921"/>
      <c r="F558" s="923"/>
      <c r="G558" s="87"/>
      <c r="H558" s="82"/>
      <c r="I558" s="921"/>
      <c r="J558" s="914"/>
      <c r="K558" s="914"/>
      <c r="L558" s="914"/>
      <c r="M558" s="914"/>
      <c r="N558" s="914"/>
      <c r="O558" s="914"/>
      <c r="P558" s="914"/>
      <c r="Q558" s="484"/>
    </row>
    <row r="559" spans="1:17" s="95" customFormat="1" ht="15.75" hidden="1" customHeight="1" outlineLevel="1">
      <c r="A559" s="484"/>
      <c r="B559" s="917"/>
      <c r="C559" s="926"/>
      <c r="D559" s="922"/>
      <c r="E559" s="922"/>
      <c r="F559" s="924"/>
      <c r="G559" s="92"/>
      <c r="H559" s="90"/>
      <c r="I559" s="922"/>
      <c r="J559" s="915"/>
      <c r="K559" s="915"/>
      <c r="L559" s="915"/>
      <c r="M559" s="915"/>
      <c r="N559" s="915"/>
      <c r="O559" s="915"/>
      <c r="P559" s="915"/>
      <c r="Q559" s="484"/>
    </row>
    <row r="560" spans="1:17" s="95" customFormat="1" ht="15.75" hidden="1" customHeight="1" outlineLevel="1">
      <c r="A560" s="484"/>
      <c r="B560" s="916">
        <v>183</v>
      </c>
      <c r="C560" s="925"/>
      <c r="D560" s="921"/>
      <c r="E560" s="921" t="s">
        <v>19</v>
      </c>
      <c r="F560" s="923" t="str">
        <f>VLOOKUP(E560,$S$14:$T$18,2,0)</f>
        <v>-</v>
      </c>
      <c r="G560" s="84"/>
      <c r="H560" s="82"/>
      <c r="I560" s="921"/>
      <c r="J560" s="913">
        <f t="shared" ref="J560" si="182">SUM(K560:O562)</f>
        <v>0</v>
      </c>
      <c r="K560" s="913"/>
      <c r="L560" s="913"/>
      <c r="M560" s="913"/>
      <c r="N560" s="913"/>
      <c r="O560" s="913"/>
      <c r="P560" s="913"/>
      <c r="Q560" s="484"/>
    </row>
    <row r="561" spans="1:17" s="95" customFormat="1" ht="15.75" hidden="1" customHeight="1" outlineLevel="1">
      <c r="A561" s="484"/>
      <c r="B561" s="916"/>
      <c r="C561" s="925"/>
      <c r="D561" s="921"/>
      <c r="E561" s="921"/>
      <c r="F561" s="923"/>
      <c r="G561" s="87"/>
      <c r="H561" s="82"/>
      <c r="I561" s="921"/>
      <c r="J561" s="914"/>
      <c r="K561" s="914"/>
      <c r="L561" s="914"/>
      <c r="M561" s="914"/>
      <c r="N561" s="914"/>
      <c r="O561" s="914"/>
      <c r="P561" s="914"/>
      <c r="Q561" s="484"/>
    </row>
    <row r="562" spans="1:17" s="95" customFormat="1" ht="15.75" hidden="1" customHeight="1" outlineLevel="1">
      <c r="A562" s="484"/>
      <c r="B562" s="917"/>
      <c r="C562" s="926"/>
      <c r="D562" s="922"/>
      <c r="E562" s="922"/>
      <c r="F562" s="924"/>
      <c r="G562" s="92"/>
      <c r="H562" s="90"/>
      <c r="I562" s="922"/>
      <c r="J562" s="915"/>
      <c r="K562" s="915"/>
      <c r="L562" s="915"/>
      <c r="M562" s="915"/>
      <c r="N562" s="915"/>
      <c r="O562" s="915"/>
      <c r="P562" s="915"/>
      <c r="Q562" s="484"/>
    </row>
    <row r="563" spans="1:17" s="95" customFormat="1" ht="15.75" hidden="1" customHeight="1" outlineLevel="1">
      <c r="A563" s="484"/>
      <c r="B563" s="916">
        <v>184</v>
      </c>
      <c r="C563" s="925"/>
      <c r="D563" s="921"/>
      <c r="E563" s="921" t="s">
        <v>19</v>
      </c>
      <c r="F563" s="923" t="str">
        <f>VLOOKUP(E563,$S$14:$T$18,2,0)</f>
        <v>-</v>
      </c>
      <c r="G563" s="84"/>
      <c r="H563" s="82"/>
      <c r="I563" s="921"/>
      <c r="J563" s="913">
        <f t="shared" ref="J563" si="183">SUM(K563:O565)</f>
        <v>0</v>
      </c>
      <c r="K563" s="913"/>
      <c r="L563" s="913"/>
      <c r="M563" s="913"/>
      <c r="N563" s="913"/>
      <c r="O563" s="913"/>
      <c r="P563" s="913"/>
      <c r="Q563" s="484"/>
    </row>
    <row r="564" spans="1:17" s="95" customFormat="1" ht="15.75" hidden="1" customHeight="1" outlineLevel="1">
      <c r="A564" s="484"/>
      <c r="B564" s="916"/>
      <c r="C564" s="925"/>
      <c r="D564" s="921"/>
      <c r="E564" s="921"/>
      <c r="F564" s="923"/>
      <c r="G564" s="87"/>
      <c r="H564" s="82"/>
      <c r="I564" s="921"/>
      <c r="J564" s="914"/>
      <c r="K564" s="914"/>
      <c r="L564" s="914"/>
      <c r="M564" s="914"/>
      <c r="N564" s="914"/>
      <c r="O564" s="914"/>
      <c r="P564" s="914"/>
      <c r="Q564" s="484"/>
    </row>
    <row r="565" spans="1:17" s="95" customFormat="1" ht="15.75" hidden="1" customHeight="1" outlineLevel="1">
      <c r="A565" s="484"/>
      <c r="B565" s="917"/>
      <c r="C565" s="926"/>
      <c r="D565" s="922"/>
      <c r="E565" s="922"/>
      <c r="F565" s="924"/>
      <c r="G565" s="92"/>
      <c r="H565" s="90"/>
      <c r="I565" s="922"/>
      <c r="J565" s="915"/>
      <c r="K565" s="915"/>
      <c r="L565" s="915"/>
      <c r="M565" s="915"/>
      <c r="N565" s="915"/>
      <c r="O565" s="915"/>
      <c r="P565" s="915"/>
      <c r="Q565" s="484"/>
    </row>
    <row r="566" spans="1:17" s="95" customFormat="1" ht="15.75" hidden="1" customHeight="1" outlineLevel="1">
      <c r="A566" s="484"/>
      <c r="B566" s="916">
        <v>185</v>
      </c>
      <c r="C566" s="925"/>
      <c r="D566" s="921"/>
      <c r="E566" s="921" t="s">
        <v>19</v>
      </c>
      <c r="F566" s="923" t="str">
        <f>VLOOKUP(E566,$S$14:$T$18,2,0)</f>
        <v>-</v>
      </c>
      <c r="G566" s="84"/>
      <c r="H566" s="82"/>
      <c r="I566" s="921"/>
      <c r="J566" s="913">
        <f t="shared" ref="J566" si="184">SUM(K566:O568)</f>
        <v>0</v>
      </c>
      <c r="K566" s="913"/>
      <c r="L566" s="913"/>
      <c r="M566" s="913"/>
      <c r="N566" s="913"/>
      <c r="O566" s="913"/>
      <c r="P566" s="913"/>
      <c r="Q566" s="484"/>
    </row>
    <row r="567" spans="1:17" s="95" customFormat="1" ht="15.75" hidden="1" customHeight="1" outlineLevel="1">
      <c r="A567" s="484"/>
      <c r="B567" s="916"/>
      <c r="C567" s="925"/>
      <c r="D567" s="921"/>
      <c r="E567" s="921"/>
      <c r="F567" s="923"/>
      <c r="G567" s="87"/>
      <c r="H567" s="82"/>
      <c r="I567" s="921"/>
      <c r="J567" s="914"/>
      <c r="K567" s="914"/>
      <c r="L567" s="914"/>
      <c r="M567" s="914"/>
      <c r="N567" s="914"/>
      <c r="O567" s="914"/>
      <c r="P567" s="914"/>
      <c r="Q567" s="484"/>
    </row>
    <row r="568" spans="1:17" s="95" customFormat="1" ht="15.75" hidden="1" customHeight="1" outlineLevel="1">
      <c r="A568" s="484"/>
      <c r="B568" s="917"/>
      <c r="C568" s="926"/>
      <c r="D568" s="922"/>
      <c r="E568" s="922"/>
      <c r="F568" s="924"/>
      <c r="G568" s="92"/>
      <c r="H568" s="90"/>
      <c r="I568" s="922"/>
      <c r="J568" s="915"/>
      <c r="K568" s="915"/>
      <c r="L568" s="915"/>
      <c r="M568" s="915"/>
      <c r="N568" s="915"/>
      <c r="O568" s="915"/>
      <c r="P568" s="915"/>
      <c r="Q568" s="484"/>
    </row>
    <row r="569" spans="1:17" s="95" customFormat="1" ht="15.75" hidden="1" customHeight="1" outlineLevel="1">
      <c r="A569" s="484"/>
      <c r="B569" s="916">
        <v>186</v>
      </c>
      <c r="C569" s="925"/>
      <c r="D569" s="921"/>
      <c r="E569" s="921" t="s">
        <v>19</v>
      </c>
      <c r="F569" s="923" t="str">
        <f>VLOOKUP(E569,$S$14:$T$18,2,0)</f>
        <v>-</v>
      </c>
      <c r="G569" s="84"/>
      <c r="H569" s="82"/>
      <c r="I569" s="921"/>
      <c r="J569" s="913">
        <f t="shared" ref="J569" si="185">SUM(K569:O571)</f>
        <v>0</v>
      </c>
      <c r="K569" s="913"/>
      <c r="L569" s="913"/>
      <c r="M569" s="913"/>
      <c r="N569" s="913"/>
      <c r="O569" s="913"/>
      <c r="P569" s="913"/>
      <c r="Q569" s="484"/>
    </row>
    <row r="570" spans="1:17" s="95" customFormat="1" ht="15.75" hidden="1" customHeight="1" outlineLevel="1">
      <c r="A570" s="484"/>
      <c r="B570" s="916"/>
      <c r="C570" s="925"/>
      <c r="D570" s="921"/>
      <c r="E570" s="921"/>
      <c r="F570" s="923"/>
      <c r="G570" s="87"/>
      <c r="H570" s="82"/>
      <c r="I570" s="921"/>
      <c r="J570" s="914"/>
      <c r="K570" s="914"/>
      <c r="L570" s="914"/>
      <c r="M570" s="914"/>
      <c r="N570" s="914"/>
      <c r="O570" s="914"/>
      <c r="P570" s="914"/>
      <c r="Q570" s="484"/>
    </row>
    <row r="571" spans="1:17" s="95" customFormat="1" ht="15.75" hidden="1" customHeight="1" outlineLevel="1">
      <c r="A571" s="484"/>
      <c r="B571" s="917"/>
      <c r="C571" s="926"/>
      <c r="D571" s="922"/>
      <c r="E571" s="922"/>
      <c r="F571" s="924"/>
      <c r="G571" s="92"/>
      <c r="H571" s="90"/>
      <c r="I571" s="922"/>
      <c r="J571" s="915"/>
      <c r="K571" s="915"/>
      <c r="L571" s="915"/>
      <c r="M571" s="915"/>
      <c r="N571" s="915"/>
      <c r="O571" s="915"/>
      <c r="P571" s="915"/>
      <c r="Q571" s="484"/>
    </row>
    <row r="572" spans="1:17" s="95" customFormat="1" ht="15.75" hidden="1" customHeight="1" outlineLevel="1">
      <c r="A572" s="484"/>
      <c r="B572" s="916">
        <v>187</v>
      </c>
      <c r="C572" s="925"/>
      <c r="D572" s="921"/>
      <c r="E572" s="921" t="s">
        <v>19</v>
      </c>
      <c r="F572" s="923" t="str">
        <f>VLOOKUP(E572,$S$14:$T$18,2,0)</f>
        <v>-</v>
      </c>
      <c r="G572" s="84"/>
      <c r="H572" s="82"/>
      <c r="I572" s="921"/>
      <c r="J572" s="913">
        <f t="shared" ref="J572" si="186">SUM(K572:O574)</f>
        <v>0</v>
      </c>
      <c r="K572" s="913"/>
      <c r="L572" s="913"/>
      <c r="M572" s="913"/>
      <c r="N572" s="913"/>
      <c r="O572" s="913"/>
      <c r="P572" s="913"/>
      <c r="Q572" s="484"/>
    </row>
    <row r="573" spans="1:17" s="95" customFormat="1" ht="15.75" hidden="1" customHeight="1" outlineLevel="1">
      <c r="A573" s="484"/>
      <c r="B573" s="916"/>
      <c r="C573" s="925"/>
      <c r="D573" s="921"/>
      <c r="E573" s="921"/>
      <c r="F573" s="923"/>
      <c r="G573" s="87"/>
      <c r="H573" s="82"/>
      <c r="I573" s="921"/>
      <c r="J573" s="914"/>
      <c r="K573" s="914"/>
      <c r="L573" s="914"/>
      <c r="M573" s="914"/>
      <c r="N573" s="914"/>
      <c r="O573" s="914"/>
      <c r="P573" s="914"/>
      <c r="Q573" s="484"/>
    </row>
    <row r="574" spans="1:17" s="95" customFormat="1" ht="15.75" hidden="1" customHeight="1" outlineLevel="1">
      <c r="A574" s="484"/>
      <c r="B574" s="917"/>
      <c r="C574" s="926"/>
      <c r="D574" s="922"/>
      <c r="E574" s="922"/>
      <c r="F574" s="924"/>
      <c r="G574" s="92"/>
      <c r="H574" s="90"/>
      <c r="I574" s="922"/>
      <c r="J574" s="915"/>
      <c r="K574" s="915"/>
      <c r="L574" s="915"/>
      <c r="M574" s="915"/>
      <c r="N574" s="915"/>
      <c r="O574" s="915"/>
      <c r="P574" s="915"/>
      <c r="Q574" s="484"/>
    </row>
    <row r="575" spans="1:17" s="95" customFormat="1" ht="15.75" hidden="1" customHeight="1" outlineLevel="1">
      <c r="A575" s="484"/>
      <c r="B575" s="916">
        <v>188</v>
      </c>
      <c r="C575" s="925"/>
      <c r="D575" s="921"/>
      <c r="E575" s="921" t="s">
        <v>19</v>
      </c>
      <c r="F575" s="923" t="str">
        <f>VLOOKUP(E575,$S$14:$T$18,2,0)</f>
        <v>-</v>
      </c>
      <c r="G575" s="84"/>
      <c r="H575" s="82"/>
      <c r="I575" s="921"/>
      <c r="J575" s="913">
        <f t="shared" ref="J575" si="187">SUM(K575:O577)</f>
        <v>0</v>
      </c>
      <c r="K575" s="913"/>
      <c r="L575" s="913"/>
      <c r="M575" s="913"/>
      <c r="N575" s="913"/>
      <c r="O575" s="913"/>
      <c r="P575" s="913"/>
      <c r="Q575" s="484"/>
    </row>
    <row r="576" spans="1:17" s="95" customFormat="1" ht="15.75" hidden="1" customHeight="1" outlineLevel="1">
      <c r="A576" s="484"/>
      <c r="B576" s="916"/>
      <c r="C576" s="925"/>
      <c r="D576" s="921"/>
      <c r="E576" s="921"/>
      <c r="F576" s="923"/>
      <c r="G576" s="87"/>
      <c r="H576" s="82"/>
      <c r="I576" s="921"/>
      <c r="J576" s="914"/>
      <c r="K576" s="914"/>
      <c r="L576" s="914"/>
      <c r="M576" s="914"/>
      <c r="N576" s="914"/>
      <c r="O576" s="914"/>
      <c r="P576" s="914"/>
      <c r="Q576" s="484"/>
    </row>
    <row r="577" spans="1:17" s="95" customFormat="1" ht="15.75" hidden="1" customHeight="1" outlineLevel="1">
      <c r="A577" s="484"/>
      <c r="B577" s="917"/>
      <c r="C577" s="926"/>
      <c r="D577" s="922"/>
      <c r="E577" s="922"/>
      <c r="F577" s="924"/>
      <c r="G577" s="92"/>
      <c r="H577" s="90"/>
      <c r="I577" s="922"/>
      <c r="J577" s="915"/>
      <c r="K577" s="915"/>
      <c r="L577" s="915"/>
      <c r="M577" s="915"/>
      <c r="N577" s="915"/>
      <c r="O577" s="915"/>
      <c r="P577" s="915"/>
      <c r="Q577" s="484"/>
    </row>
    <row r="578" spans="1:17" s="95" customFormat="1" ht="15.75" hidden="1" customHeight="1" outlineLevel="1">
      <c r="A578" s="484"/>
      <c r="B578" s="916">
        <v>189</v>
      </c>
      <c r="C578" s="925"/>
      <c r="D578" s="921"/>
      <c r="E578" s="921" t="s">
        <v>19</v>
      </c>
      <c r="F578" s="923" t="str">
        <f>VLOOKUP(E578,$S$14:$T$18,2,0)</f>
        <v>-</v>
      </c>
      <c r="G578" s="84"/>
      <c r="H578" s="82"/>
      <c r="I578" s="921"/>
      <c r="J578" s="913">
        <f t="shared" ref="J578" si="188">SUM(K578:O580)</f>
        <v>0</v>
      </c>
      <c r="K578" s="913"/>
      <c r="L578" s="913"/>
      <c r="M578" s="913"/>
      <c r="N578" s="913"/>
      <c r="O578" s="913"/>
      <c r="P578" s="913"/>
      <c r="Q578" s="484"/>
    </row>
    <row r="579" spans="1:17" s="95" customFormat="1" ht="15.75" hidden="1" customHeight="1" outlineLevel="1">
      <c r="A579" s="484"/>
      <c r="B579" s="916"/>
      <c r="C579" s="925"/>
      <c r="D579" s="921"/>
      <c r="E579" s="921"/>
      <c r="F579" s="923"/>
      <c r="G579" s="87"/>
      <c r="H579" s="82"/>
      <c r="I579" s="921"/>
      <c r="J579" s="914"/>
      <c r="K579" s="914"/>
      <c r="L579" s="914"/>
      <c r="M579" s="914"/>
      <c r="N579" s="914"/>
      <c r="O579" s="914"/>
      <c r="P579" s="914"/>
      <c r="Q579" s="484"/>
    </row>
    <row r="580" spans="1:17" s="95" customFormat="1" ht="15.75" hidden="1" customHeight="1" outlineLevel="1">
      <c r="A580" s="484"/>
      <c r="B580" s="917"/>
      <c r="C580" s="926"/>
      <c r="D580" s="922"/>
      <c r="E580" s="922"/>
      <c r="F580" s="924"/>
      <c r="G580" s="92"/>
      <c r="H580" s="90"/>
      <c r="I580" s="922"/>
      <c r="J580" s="915"/>
      <c r="K580" s="915"/>
      <c r="L580" s="915"/>
      <c r="M580" s="915"/>
      <c r="N580" s="915"/>
      <c r="O580" s="915"/>
      <c r="P580" s="915"/>
      <c r="Q580" s="484"/>
    </row>
    <row r="581" spans="1:17" s="95" customFormat="1" ht="15.75" hidden="1" customHeight="1" outlineLevel="1">
      <c r="A581" s="484"/>
      <c r="B581" s="916">
        <v>190</v>
      </c>
      <c r="C581" s="925"/>
      <c r="D581" s="921"/>
      <c r="E581" s="921" t="s">
        <v>19</v>
      </c>
      <c r="F581" s="923" t="str">
        <f>VLOOKUP(E581,$S$14:$T$18,2,0)</f>
        <v>-</v>
      </c>
      <c r="G581" s="84"/>
      <c r="H581" s="82"/>
      <c r="I581" s="921"/>
      <c r="J581" s="913">
        <f t="shared" ref="J581" si="189">SUM(K581:O583)</f>
        <v>0</v>
      </c>
      <c r="K581" s="913"/>
      <c r="L581" s="913"/>
      <c r="M581" s="913"/>
      <c r="N581" s="913"/>
      <c r="O581" s="913"/>
      <c r="P581" s="913"/>
      <c r="Q581" s="484"/>
    </row>
    <row r="582" spans="1:17" s="95" customFormat="1" ht="15.75" hidden="1" customHeight="1" outlineLevel="1">
      <c r="A582" s="484"/>
      <c r="B582" s="916"/>
      <c r="C582" s="925"/>
      <c r="D582" s="921"/>
      <c r="E582" s="921"/>
      <c r="F582" s="923"/>
      <c r="G582" s="87"/>
      <c r="H582" s="82"/>
      <c r="I582" s="921"/>
      <c r="J582" s="914"/>
      <c r="K582" s="914"/>
      <c r="L582" s="914"/>
      <c r="M582" s="914"/>
      <c r="N582" s="914"/>
      <c r="O582" s="914"/>
      <c r="P582" s="914"/>
      <c r="Q582" s="484"/>
    </row>
    <row r="583" spans="1:17" s="95" customFormat="1" ht="15.75" hidden="1" customHeight="1" outlineLevel="1">
      <c r="A583" s="484"/>
      <c r="B583" s="917"/>
      <c r="C583" s="926"/>
      <c r="D583" s="922"/>
      <c r="E583" s="922"/>
      <c r="F583" s="924"/>
      <c r="G583" s="92"/>
      <c r="H583" s="90"/>
      <c r="I583" s="922"/>
      <c r="J583" s="915"/>
      <c r="K583" s="915"/>
      <c r="L583" s="915"/>
      <c r="M583" s="915"/>
      <c r="N583" s="915"/>
      <c r="O583" s="915"/>
      <c r="P583" s="915"/>
      <c r="Q583" s="484"/>
    </row>
    <row r="584" spans="1:17" s="95" customFormat="1" ht="15.75" hidden="1" customHeight="1" outlineLevel="1">
      <c r="A584" s="484"/>
      <c r="B584" s="916">
        <v>191</v>
      </c>
      <c r="C584" s="925"/>
      <c r="D584" s="921"/>
      <c r="E584" s="921" t="s">
        <v>19</v>
      </c>
      <c r="F584" s="923" t="str">
        <f>VLOOKUP(E584,$S$14:$T$18,2,0)</f>
        <v>-</v>
      </c>
      <c r="G584" s="84"/>
      <c r="H584" s="82"/>
      <c r="I584" s="921"/>
      <c r="J584" s="913">
        <f t="shared" ref="J584" si="190">SUM(K584:O586)</f>
        <v>0</v>
      </c>
      <c r="K584" s="913"/>
      <c r="L584" s="913"/>
      <c r="M584" s="913"/>
      <c r="N584" s="913"/>
      <c r="O584" s="913"/>
      <c r="P584" s="913"/>
      <c r="Q584" s="484"/>
    </row>
    <row r="585" spans="1:17" s="95" customFormat="1" ht="15.75" hidden="1" customHeight="1" outlineLevel="1">
      <c r="A585" s="484"/>
      <c r="B585" s="916"/>
      <c r="C585" s="925"/>
      <c r="D585" s="921"/>
      <c r="E585" s="921"/>
      <c r="F585" s="923"/>
      <c r="G585" s="87"/>
      <c r="H585" s="82"/>
      <c r="I585" s="921"/>
      <c r="J585" s="914"/>
      <c r="K585" s="914"/>
      <c r="L585" s="914"/>
      <c r="M585" s="914"/>
      <c r="N585" s="914"/>
      <c r="O585" s="914"/>
      <c r="P585" s="914"/>
      <c r="Q585" s="484"/>
    </row>
    <row r="586" spans="1:17" s="95" customFormat="1" ht="15.75" hidden="1" customHeight="1" outlineLevel="1">
      <c r="A586" s="484"/>
      <c r="B586" s="917"/>
      <c r="C586" s="926"/>
      <c r="D586" s="922"/>
      <c r="E586" s="922"/>
      <c r="F586" s="924"/>
      <c r="G586" s="92"/>
      <c r="H586" s="90"/>
      <c r="I586" s="922"/>
      <c r="J586" s="915"/>
      <c r="K586" s="915"/>
      <c r="L586" s="915"/>
      <c r="M586" s="915"/>
      <c r="N586" s="915"/>
      <c r="O586" s="915"/>
      <c r="P586" s="915"/>
      <c r="Q586" s="484"/>
    </row>
    <row r="587" spans="1:17" s="95" customFormat="1" ht="15.75" hidden="1" customHeight="1" outlineLevel="1">
      <c r="A587" s="484"/>
      <c r="B587" s="916">
        <v>192</v>
      </c>
      <c r="C587" s="925"/>
      <c r="D587" s="921"/>
      <c r="E587" s="921" t="s">
        <v>19</v>
      </c>
      <c r="F587" s="923" t="str">
        <f>VLOOKUP(E587,$S$14:$T$18,2,0)</f>
        <v>-</v>
      </c>
      <c r="G587" s="84"/>
      <c r="H587" s="82"/>
      <c r="I587" s="921"/>
      <c r="J587" s="913">
        <f t="shared" ref="J587" si="191">SUM(K587:O589)</f>
        <v>0</v>
      </c>
      <c r="K587" s="913"/>
      <c r="L587" s="913"/>
      <c r="M587" s="913"/>
      <c r="N587" s="913"/>
      <c r="O587" s="913"/>
      <c r="P587" s="913"/>
      <c r="Q587" s="484"/>
    </row>
    <row r="588" spans="1:17" s="95" customFormat="1" ht="15.75" hidden="1" customHeight="1" outlineLevel="1">
      <c r="A588" s="484"/>
      <c r="B588" s="916"/>
      <c r="C588" s="925"/>
      <c r="D588" s="921"/>
      <c r="E588" s="921"/>
      <c r="F588" s="923"/>
      <c r="G588" s="87"/>
      <c r="H588" s="82"/>
      <c r="I588" s="921"/>
      <c r="J588" s="914"/>
      <c r="K588" s="914"/>
      <c r="L588" s="914"/>
      <c r="M588" s="914"/>
      <c r="N588" s="914"/>
      <c r="O588" s="914"/>
      <c r="P588" s="914"/>
      <c r="Q588" s="484"/>
    </row>
    <row r="589" spans="1:17" s="95" customFormat="1" ht="15.75" hidden="1" customHeight="1" outlineLevel="1">
      <c r="A589" s="484"/>
      <c r="B589" s="917"/>
      <c r="C589" s="926"/>
      <c r="D589" s="922"/>
      <c r="E589" s="922"/>
      <c r="F589" s="924"/>
      <c r="G589" s="92"/>
      <c r="H589" s="90"/>
      <c r="I589" s="922"/>
      <c r="J589" s="915"/>
      <c r="K589" s="915"/>
      <c r="L589" s="915"/>
      <c r="M589" s="915"/>
      <c r="N589" s="915"/>
      <c r="O589" s="915"/>
      <c r="P589" s="915"/>
      <c r="Q589" s="484"/>
    </row>
    <row r="590" spans="1:17" s="95" customFormat="1" ht="15.75" hidden="1" customHeight="1" outlineLevel="1">
      <c r="A590" s="484"/>
      <c r="B590" s="916">
        <v>193</v>
      </c>
      <c r="C590" s="925"/>
      <c r="D590" s="921"/>
      <c r="E590" s="921" t="s">
        <v>19</v>
      </c>
      <c r="F590" s="923" t="str">
        <f>VLOOKUP(E590,$S$14:$T$18,2,0)</f>
        <v>-</v>
      </c>
      <c r="G590" s="84"/>
      <c r="H590" s="82"/>
      <c r="I590" s="921"/>
      <c r="J590" s="913">
        <f t="shared" ref="J590" si="192">SUM(K590:O592)</f>
        <v>0</v>
      </c>
      <c r="K590" s="913"/>
      <c r="L590" s="913"/>
      <c r="M590" s="913"/>
      <c r="N590" s="913"/>
      <c r="O590" s="913"/>
      <c r="P590" s="913"/>
      <c r="Q590" s="484"/>
    </row>
    <row r="591" spans="1:17" s="95" customFormat="1" ht="15.75" hidden="1" customHeight="1" outlineLevel="1">
      <c r="A591" s="484"/>
      <c r="B591" s="916"/>
      <c r="C591" s="925"/>
      <c r="D591" s="921"/>
      <c r="E591" s="921"/>
      <c r="F591" s="923"/>
      <c r="G591" s="87"/>
      <c r="H591" s="82"/>
      <c r="I591" s="921"/>
      <c r="J591" s="914"/>
      <c r="K591" s="914"/>
      <c r="L591" s="914"/>
      <c r="M591" s="914"/>
      <c r="N591" s="914"/>
      <c r="O591" s="914"/>
      <c r="P591" s="914"/>
      <c r="Q591" s="484"/>
    </row>
    <row r="592" spans="1:17" s="95" customFormat="1" ht="15.75" hidden="1" customHeight="1" outlineLevel="1">
      <c r="A592" s="484"/>
      <c r="B592" s="917"/>
      <c r="C592" s="926"/>
      <c r="D592" s="922"/>
      <c r="E592" s="922"/>
      <c r="F592" s="924"/>
      <c r="G592" s="92"/>
      <c r="H592" s="90"/>
      <c r="I592" s="922"/>
      <c r="J592" s="915"/>
      <c r="K592" s="915"/>
      <c r="L592" s="915"/>
      <c r="M592" s="915"/>
      <c r="N592" s="915"/>
      <c r="O592" s="915"/>
      <c r="P592" s="915"/>
      <c r="Q592" s="484"/>
    </row>
    <row r="593" spans="1:17" s="95" customFormat="1" ht="15.75" hidden="1" customHeight="1" outlineLevel="1">
      <c r="A593" s="484"/>
      <c r="B593" s="916">
        <v>194</v>
      </c>
      <c r="C593" s="925"/>
      <c r="D593" s="921"/>
      <c r="E593" s="921" t="s">
        <v>19</v>
      </c>
      <c r="F593" s="923" t="str">
        <f>VLOOKUP(E593,$S$14:$T$18,2,0)</f>
        <v>-</v>
      </c>
      <c r="G593" s="84"/>
      <c r="H593" s="82"/>
      <c r="I593" s="921"/>
      <c r="J593" s="913">
        <f t="shared" ref="J593" si="193">SUM(K593:O595)</f>
        <v>0</v>
      </c>
      <c r="K593" s="913"/>
      <c r="L593" s="913"/>
      <c r="M593" s="913"/>
      <c r="N593" s="913"/>
      <c r="O593" s="913"/>
      <c r="P593" s="913"/>
      <c r="Q593" s="484"/>
    </row>
    <row r="594" spans="1:17" s="95" customFormat="1" ht="15.75" hidden="1" customHeight="1" outlineLevel="1">
      <c r="A594" s="484"/>
      <c r="B594" s="916"/>
      <c r="C594" s="925"/>
      <c r="D594" s="921"/>
      <c r="E594" s="921"/>
      <c r="F594" s="923"/>
      <c r="G594" s="87"/>
      <c r="H594" s="82"/>
      <c r="I594" s="921"/>
      <c r="J594" s="914"/>
      <c r="K594" s="914"/>
      <c r="L594" s="914"/>
      <c r="M594" s="914"/>
      <c r="N594" s="914"/>
      <c r="O594" s="914"/>
      <c r="P594" s="914"/>
      <c r="Q594" s="484"/>
    </row>
    <row r="595" spans="1:17" s="95" customFormat="1" ht="15.75" hidden="1" customHeight="1" outlineLevel="1">
      <c r="A595" s="484"/>
      <c r="B595" s="917"/>
      <c r="C595" s="926"/>
      <c r="D595" s="922"/>
      <c r="E595" s="922"/>
      <c r="F595" s="924"/>
      <c r="G595" s="92"/>
      <c r="H595" s="90"/>
      <c r="I595" s="922"/>
      <c r="J595" s="915"/>
      <c r="K595" s="915"/>
      <c r="L595" s="915"/>
      <c r="M595" s="915"/>
      <c r="N595" s="915"/>
      <c r="O595" s="915"/>
      <c r="P595" s="915"/>
      <c r="Q595" s="484"/>
    </row>
    <row r="596" spans="1:17" s="95" customFormat="1" ht="15.75" hidden="1" customHeight="1" outlineLevel="1">
      <c r="A596" s="484"/>
      <c r="B596" s="916">
        <v>195</v>
      </c>
      <c r="C596" s="925"/>
      <c r="D596" s="921"/>
      <c r="E596" s="921" t="s">
        <v>19</v>
      </c>
      <c r="F596" s="923" t="str">
        <f>VLOOKUP(E596,$S$14:$T$18,2,0)</f>
        <v>-</v>
      </c>
      <c r="G596" s="84"/>
      <c r="H596" s="82"/>
      <c r="I596" s="921"/>
      <c r="J596" s="913">
        <f t="shared" ref="J596" si="194">SUM(K596:O598)</f>
        <v>0</v>
      </c>
      <c r="K596" s="913"/>
      <c r="L596" s="913"/>
      <c r="M596" s="913"/>
      <c r="N596" s="913"/>
      <c r="O596" s="913"/>
      <c r="P596" s="913"/>
      <c r="Q596" s="484"/>
    </row>
    <row r="597" spans="1:17" s="95" customFormat="1" ht="15.75" hidden="1" customHeight="1" outlineLevel="1">
      <c r="A597" s="484"/>
      <c r="B597" s="916"/>
      <c r="C597" s="925"/>
      <c r="D597" s="921"/>
      <c r="E597" s="921"/>
      <c r="F597" s="923"/>
      <c r="G597" s="87"/>
      <c r="H597" s="82"/>
      <c r="I597" s="921"/>
      <c r="J597" s="914"/>
      <c r="K597" s="914"/>
      <c r="L597" s="914"/>
      <c r="M597" s="914"/>
      <c r="N597" s="914"/>
      <c r="O597" s="914"/>
      <c r="P597" s="914"/>
      <c r="Q597" s="484"/>
    </row>
    <row r="598" spans="1:17" s="95" customFormat="1" ht="15.75" hidden="1" customHeight="1" outlineLevel="1">
      <c r="A598" s="484"/>
      <c r="B598" s="917"/>
      <c r="C598" s="926"/>
      <c r="D598" s="922"/>
      <c r="E598" s="922"/>
      <c r="F598" s="924"/>
      <c r="G598" s="92"/>
      <c r="H598" s="90"/>
      <c r="I598" s="922"/>
      <c r="J598" s="915"/>
      <c r="K598" s="915"/>
      <c r="L598" s="915"/>
      <c r="M598" s="915"/>
      <c r="N598" s="915"/>
      <c r="O598" s="915"/>
      <c r="P598" s="915"/>
      <c r="Q598" s="484"/>
    </row>
    <row r="599" spans="1:17" s="95" customFormat="1" ht="15.75" hidden="1" customHeight="1" outlineLevel="1">
      <c r="A599" s="484"/>
      <c r="B599" s="916">
        <v>196</v>
      </c>
      <c r="C599" s="925"/>
      <c r="D599" s="921"/>
      <c r="E599" s="921" t="s">
        <v>19</v>
      </c>
      <c r="F599" s="923" t="str">
        <f>VLOOKUP(E599,$S$14:$T$18,2,0)</f>
        <v>-</v>
      </c>
      <c r="G599" s="84"/>
      <c r="H599" s="82"/>
      <c r="I599" s="921"/>
      <c r="J599" s="913">
        <f t="shared" ref="J599" si="195">SUM(K599:O601)</f>
        <v>0</v>
      </c>
      <c r="K599" s="913"/>
      <c r="L599" s="913"/>
      <c r="M599" s="913"/>
      <c r="N599" s="913"/>
      <c r="O599" s="913"/>
      <c r="P599" s="913"/>
      <c r="Q599" s="484"/>
    </row>
    <row r="600" spans="1:17" s="95" customFormat="1" ht="15.75" hidden="1" customHeight="1" outlineLevel="1">
      <c r="A600" s="484"/>
      <c r="B600" s="916"/>
      <c r="C600" s="925"/>
      <c r="D600" s="921"/>
      <c r="E600" s="921"/>
      <c r="F600" s="923"/>
      <c r="G600" s="87"/>
      <c r="H600" s="82"/>
      <c r="I600" s="921"/>
      <c r="J600" s="914"/>
      <c r="K600" s="914"/>
      <c r="L600" s="914"/>
      <c r="M600" s="914"/>
      <c r="N600" s="914"/>
      <c r="O600" s="914"/>
      <c r="P600" s="914"/>
      <c r="Q600" s="484"/>
    </row>
    <row r="601" spans="1:17" s="95" customFormat="1" ht="15.75" hidden="1" customHeight="1" outlineLevel="1">
      <c r="A601" s="484"/>
      <c r="B601" s="917"/>
      <c r="C601" s="926"/>
      <c r="D601" s="922"/>
      <c r="E601" s="922"/>
      <c r="F601" s="924"/>
      <c r="G601" s="92"/>
      <c r="H601" s="90"/>
      <c r="I601" s="922"/>
      <c r="J601" s="915"/>
      <c r="K601" s="915"/>
      <c r="L601" s="915"/>
      <c r="M601" s="915"/>
      <c r="N601" s="915"/>
      <c r="O601" s="915"/>
      <c r="P601" s="915"/>
      <c r="Q601" s="484"/>
    </row>
    <row r="602" spans="1:17" s="95" customFormat="1" ht="15.75" hidden="1" customHeight="1" outlineLevel="1">
      <c r="A602" s="484"/>
      <c r="B602" s="916">
        <v>197</v>
      </c>
      <c r="C602" s="925"/>
      <c r="D602" s="921"/>
      <c r="E602" s="921" t="s">
        <v>19</v>
      </c>
      <c r="F602" s="923" t="str">
        <f>VLOOKUP(E602,$S$14:$T$18,2,0)</f>
        <v>-</v>
      </c>
      <c r="G602" s="84"/>
      <c r="H602" s="82"/>
      <c r="I602" s="921"/>
      <c r="J602" s="913">
        <f t="shared" ref="J602" si="196">SUM(K602:O604)</f>
        <v>0</v>
      </c>
      <c r="K602" s="913"/>
      <c r="L602" s="913"/>
      <c r="M602" s="913"/>
      <c r="N602" s="913"/>
      <c r="O602" s="913"/>
      <c r="P602" s="913"/>
      <c r="Q602" s="484"/>
    </row>
    <row r="603" spans="1:17" s="95" customFormat="1" ht="15.75" hidden="1" customHeight="1" outlineLevel="1">
      <c r="A603" s="484"/>
      <c r="B603" s="916"/>
      <c r="C603" s="925"/>
      <c r="D603" s="921"/>
      <c r="E603" s="921"/>
      <c r="F603" s="923"/>
      <c r="G603" s="87"/>
      <c r="H603" s="82"/>
      <c r="I603" s="921"/>
      <c r="J603" s="914"/>
      <c r="K603" s="914"/>
      <c r="L603" s="914"/>
      <c r="M603" s="914"/>
      <c r="N603" s="914"/>
      <c r="O603" s="914"/>
      <c r="P603" s="914"/>
      <c r="Q603" s="484"/>
    </row>
    <row r="604" spans="1:17" s="95" customFormat="1" ht="15.75" hidden="1" customHeight="1" outlineLevel="1">
      <c r="A604" s="484"/>
      <c r="B604" s="917"/>
      <c r="C604" s="926"/>
      <c r="D604" s="922"/>
      <c r="E604" s="922"/>
      <c r="F604" s="924"/>
      <c r="G604" s="92"/>
      <c r="H604" s="90"/>
      <c r="I604" s="922"/>
      <c r="J604" s="915"/>
      <c r="K604" s="915"/>
      <c r="L604" s="915"/>
      <c r="M604" s="915"/>
      <c r="N604" s="915"/>
      <c r="O604" s="915"/>
      <c r="P604" s="915"/>
      <c r="Q604" s="484"/>
    </row>
    <row r="605" spans="1:17" s="95" customFormat="1" ht="15.75" hidden="1" customHeight="1" outlineLevel="1">
      <c r="A605" s="484"/>
      <c r="B605" s="916">
        <v>198</v>
      </c>
      <c r="C605" s="925"/>
      <c r="D605" s="921"/>
      <c r="E605" s="921" t="s">
        <v>19</v>
      </c>
      <c r="F605" s="923" t="str">
        <f>VLOOKUP(E605,$S$14:$T$18,2,0)</f>
        <v>-</v>
      </c>
      <c r="G605" s="84"/>
      <c r="H605" s="82"/>
      <c r="I605" s="921"/>
      <c r="J605" s="913">
        <f t="shared" ref="J605" si="197">SUM(K605:O607)</f>
        <v>0</v>
      </c>
      <c r="K605" s="913"/>
      <c r="L605" s="913"/>
      <c r="M605" s="913"/>
      <c r="N605" s="913"/>
      <c r="O605" s="913"/>
      <c r="P605" s="913"/>
      <c r="Q605" s="484"/>
    </row>
    <row r="606" spans="1:17" s="95" customFormat="1" ht="15.75" hidden="1" customHeight="1" outlineLevel="1">
      <c r="A606" s="484"/>
      <c r="B606" s="916"/>
      <c r="C606" s="925"/>
      <c r="D606" s="921"/>
      <c r="E606" s="921"/>
      <c r="F606" s="923"/>
      <c r="G606" s="87"/>
      <c r="H606" s="82"/>
      <c r="I606" s="921"/>
      <c r="J606" s="914"/>
      <c r="K606" s="914"/>
      <c r="L606" s="914"/>
      <c r="M606" s="914"/>
      <c r="N606" s="914"/>
      <c r="O606" s="914"/>
      <c r="P606" s="914"/>
      <c r="Q606" s="484"/>
    </row>
    <row r="607" spans="1:17" s="95" customFormat="1" ht="15.75" hidden="1" customHeight="1" outlineLevel="1">
      <c r="A607" s="484"/>
      <c r="B607" s="917"/>
      <c r="C607" s="926"/>
      <c r="D607" s="922"/>
      <c r="E607" s="922"/>
      <c r="F607" s="924"/>
      <c r="G607" s="92"/>
      <c r="H607" s="90"/>
      <c r="I607" s="922"/>
      <c r="J607" s="915"/>
      <c r="K607" s="915"/>
      <c r="L607" s="915"/>
      <c r="M607" s="915"/>
      <c r="N607" s="915"/>
      <c r="O607" s="915"/>
      <c r="P607" s="915"/>
      <c r="Q607" s="484"/>
    </row>
    <row r="608" spans="1:17" s="95" customFormat="1" ht="15.75" hidden="1" customHeight="1" outlineLevel="1">
      <c r="A608" s="484"/>
      <c r="B608" s="916">
        <v>199</v>
      </c>
      <c r="C608" s="925"/>
      <c r="D608" s="921"/>
      <c r="E608" s="921" t="s">
        <v>19</v>
      </c>
      <c r="F608" s="923" t="str">
        <f>VLOOKUP(E608,$S$14:$T$18,2,0)</f>
        <v>-</v>
      </c>
      <c r="G608" s="84"/>
      <c r="H608" s="82"/>
      <c r="I608" s="921"/>
      <c r="J608" s="913">
        <f t="shared" ref="J608" si="198">SUM(K608:O610)</f>
        <v>0</v>
      </c>
      <c r="K608" s="913"/>
      <c r="L608" s="913"/>
      <c r="M608" s="913"/>
      <c r="N608" s="913"/>
      <c r="O608" s="913"/>
      <c r="P608" s="913"/>
      <c r="Q608" s="484"/>
    </row>
    <row r="609" spans="1:17" s="95" customFormat="1" ht="15.75" hidden="1" customHeight="1" outlineLevel="1">
      <c r="A609" s="484"/>
      <c r="B609" s="916"/>
      <c r="C609" s="925"/>
      <c r="D609" s="921"/>
      <c r="E609" s="921"/>
      <c r="F609" s="923"/>
      <c r="G609" s="87"/>
      <c r="H609" s="82"/>
      <c r="I609" s="921"/>
      <c r="J609" s="914"/>
      <c r="K609" s="914"/>
      <c r="L609" s="914"/>
      <c r="M609" s="914"/>
      <c r="N609" s="914"/>
      <c r="O609" s="914"/>
      <c r="P609" s="914"/>
      <c r="Q609" s="484"/>
    </row>
    <row r="610" spans="1:17" s="95" customFormat="1" ht="15.75" hidden="1" customHeight="1" outlineLevel="1">
      <c r="A610" s="484"/>
      <c r="B610" s="917"/>
      <c r="C610" s="926"/>
      <c r="D610" s="922"/>
      <c r="E610" s="922"/>
      <c r="F610" s="924"/>
      <c r="G610" s="92"/>
      <c r="H610" s="90"/>
      <c r="I610" s="922"/>
      <c r="J610" s="915"/>
      <c r="K610" s="915"/>
      <c r="L610" s="915"/>
      <c r="M610" s="915"/>
      <c r="N610" s="915"/>
      <c r="O610" s="915"/>
      <c r="P610" s="915"/>
      <c r="Q610" s="484"/>
    </row>
    <row r="611" spans="1:17" s="95" customFormat="1" ht="15.75" hidden="1" customHeight="1" outlineLevel="1">
      <c r="A611" s="484"/>
      <c r="B611" s="916">
        <v>200</v>
      </c>
      <c r="C611" s="918" t="e">
        <f>CONCATENATE("Inne ",IF(#REF!=0,0,ROUND(#REF!/#REF!*100,1))," %")</f>
        <v>#REF!</v>
      </c>
      <c r="D611" s="921"/>
      <c r="E611" s="921" t="s">
        <v>19</v>
      </c>
      <c r="F611" s="923" t="str">
        <f>VLOOKUP(E611,$S$14:$T$18,2,0)</f>
        <v>-</v>
      </c>
      <c r="G611" s="84"/>
      <c r="H611" s="82"/>
      <c r="I611" s="921"/>
      <c r="J611" s="913">
        <f t="shared" ref="J611" si="199">SUM(K611:O613)</f>
        <v>0</v>
      </c>
      <c r="K611" s="913"/>
      <c r="L611" s="913"/>
      <c r="M611" s="913"/>
      <c r="N611" s="913"/>
      <c r="O611" s="913"/>
      <c r="P611" s="913"/>
      <c r="Q611" s="484"/>
    </row>
    <row r="612" spans="1:17" s="95" customFormat="1" ht="15.75" hidden="1" customHeight="1" outlineLevel="1">
      <c r="A612" s="484"/>
      <c r="B612" s="916"/>
      <c r="C612" s="919"/>
      <c r="D612" s="921"/>
      <c r="E612" s="921"/>
      <c r="F612" s="923"/>
      <c r="G612" s="87"/>
      <c r="H612" s="82"/>
      <c r="I612" s="921"/>
      <c r="J612" s="914"/>
      <c r="K612" s="914"/>
      <c r="L612" s="914"/>
      <c r="M612" s="914"/>
      <c r="N612" s="914"/>
      <c r="O612" s="914"/>
      <c r="P612" s="914"/>
      <c r="Q612" s="484"/>
    </row>
    <row r="613" spans="1:17" s="95" customFormat="1" ht="15.75" hidden="1" customHeight="1" outlineLevel="1" thickBot="1">
      <c r="A613" s="484"/>
      <c r="B613" s="917"/>
      <c r="C613" s="920"/>
      <c r="D613" s="922"/>
      <c r="E613" s="922"/>
      <c r="F613" s="924"/>
      <c r="G613" s="92"/>
      <c r="H613" s="90"/>
      <c r="I613" s="922"/>
      <c r="J613" s="943"/>
      <c r="K613" s="915"/>
      <c r="L613" s="915"/>
      <c r="M613" s="915"/>
      <c r="N613" s="915"/>
      <c r="O613" s="915"/>
      <c r="P613" s="91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27"/>
      <c r="G622" s="928"/>
      <c r="H622" s="928"/>
      <c r="I622" s="928"/>
      <c r="J622" s="648"/>
      <c r="K622" s="654"/>
      <c r="L622" s="654"/>
      <c r="M622" s="648"/>
      <c r="N622" s="648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608:K610"/>
    <mergeCell ref="L608:L610"/>
    <mergeCell ref="K611:K613"/>
    <mergeCell ref="L611:L613"/>
    <mergeCell ref="K554:K556"/>
    <mergeCell ref="L554:L556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L578:L580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K419:K421"/>
    <mergeCell ref="L419:L421"/>
    <mergeCell ref="K368:K370"/>
    <mergeCell ref="L368:L370"/>
    <mergeCell ref="K371:K373"/>
    <mergeCell ref="L371:L373"/>
    <mergeCell ref="K374:K376"/>
    <mergeCell ref="L374:L376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K311:K313"/>
    <mergeCell ref="L311:L313"/>
    <mergeCell ref="K212:K214"/>
    <mergeCell ref="L212:L214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155:K157"/>
    <mergeCell ref="L155:L157"/>
    <mergeCell ref="K158:K160"/>
    <mergeCell ref="L158:L160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P47:P49"/>
    <mergeCell ref="P35:P37"/>
    <mergeCell ref="O38:O40"/>
    <mergeCell ref="O29:O31"/>
    <mergeCell ref="P29:P31"/>
    <mergeCell ref="O32:O34"/>
    <mergeCell ref="P32:P34"/>
    <mergeCell ref="O47:O49"/>
    <mergeCell ref="O50:O52"/>
    <mergeCell ref="P50:P52"/>
    <mergeCell ref="P65:P67"/>
    <mergeCell ref="P68:P70"/>
    <mergeCell ref="P80:P82"/>
    <mergeCell ref="O92:O94"/>
    <mergeCell ref="P92:P94"/>
    <mergeCell ref="P53:P55"/>
    <mergeCell ref="O53:O55"/>
    <mergeCell ref="O56:O58"/>
    <mergeCell ref="P56:P58"/>
    <mergeCell ref="P59:P61"/>
    <mergeCell ref="O59:O61"/>
    <mergeCell ref="O62:O64"/>
    <mergeCell ref="P62:P64"/>
    <mergeCell ref="O80:O82"/>
    <mergeCell ref="O65:O67"/>
    <mergeCell ref="O68:O70"/>
    <mergeCell ref="P71:P73"/>
    <mergeCell ref="O71:O73"/>
    <mergeCell ref="O74:O76"/>
    <mergeCell ref="P74:P76"/>
    <mergeCell ref="P77:P79"/>
    <mergeCell ref="O77:O79"/>
    <mergeCell ref="I38:I40"/>
    <mergeCell ref="O17:O19"/>
    <mergeCell ref="H17:H19"/>
    <mergeCell ref="B17:B19"/>
    <mergeCell ref="F29:F31"/>
    <mergeCell ref="E29:E31"/>
    <mergeCell ref="E26:E28"/>
    <mergeCell ref="C26:C28"/>
    <mergeCell ref="C17:C19"/>
    <mergeCell ref="F20:F22"/>
    <mergeCell ref="D23:D25"/>
    <mergeCell ref="E23:E25"/>
    <mergeCell ref="D29:D31"/>
    <mergeCell ref="P44:P46"/>
    <mergeCell ref="P38:P40"/>
    <mergeCell ref="O44:O46"/>
    <mergeCell ref="P41:P43"/>
    <mergeCell ref="O41:O43"/>
    <mergeCell ref="B41:B43"/>
    <mergeCell ref="C41:C43"/>
    <mergeCell ref="D41:D43"/>
    <mergeCell ref="E41:E43"/>
    <mergeCell ref="E38:E40"/>
    <mergeCell ref="B38:B40"/>
    <mergeCell ref="C38:C40"/>
    <mergeCell ref="F41:F43"/>
    <mergeCell ref="I41:I43"/>
    <mergeCell ref="H41:H43"/>
    <mergeCell ref="F38:F40"/>
    <mergeCell ref="H38:H40"/>
    <mergeCell ref="K17:K19"/>
    <mergeCell ref="L17:L19"/>
    <mergeCell ref="E32:E34"/>
    <mergeCell ref="B26:B28"/>
    <mergeCell ref="B29:B31"/>
    <mergeCell ref="C29:C31"/>
    <mergeCell ref="B20:B22"/>
    <mergeCell ref="C20:C22"/>
    <mergeCell ref="D20:D22"/>
    <mergeCell ref="E20:E22"/>
    <mergeCell ref="B23:B25"/>
    <mergeCell ref="C23:C25"/>
    <mergeCell ref="C14:C16"/>
    <mergeCell ref="B14:B16"/>
    <mergeCell ref="B32:B34"/>
    <mergeCell ref="I14:I16"/>
    <mergeCell ref="I17:I19"/>
    <mergeCell ref="P26:P28"/>
    <mergeCell ref="P23:P25"/>
    <mergeCell ref="O26:O28"/>
    <mergeCell ref="O20:O22"/>
    <mergeCell ref="O23:O25"/>
    <mergeCell ref="P20:P22"/>
    <mergeCell ref="I29:I31"/>
    <mergeCell ref="K14:K16"/>
    <mergeCell ref="L14:L16"/>
    <mergeCell ref="K20:K22"/>
    <mergeCell ref="L20:L22"/>
    <mergeCell ref="K23:K25"/>
    <mergeCell ref="L23:L25"/>
    <mergeCell ref="K26:K28"/>
    <mergeCell ref="L26:L28"/>
    <mergeCell ref="K29:K31"/>
    <mergeCell ref="L29:L31"/>
    <mergeCell ref="C3:H3"/>
    <mergeCell ref="C4:H4"/>
    <mergeCell ref="O35:O37"/>
    <mergeCell ref="F32:F34"/>
    <mergeCell ref="I32:I34"/>
    <mergeCell ref="C5:H5"/>
    <mergeCell ref="D26:D28"/>
    <mergeCell ref="C32:C34"/>
    <mergeCell ref="D32:D34"/>
    <mergeCell ref="E35:E37"/>
    <mergeCell ref="C35:C37"/>
    <mergeCell ref="D35:D37"/>
    <mergeCell ref="H35:H37"/>
    <mergeCell ref="F23:F25"/>
    <mergeCell ref="F26:F28"/>
    <mergeCell ref="F35:F37"/>
    <mergeCell ref="I23:I25"/>
    <mergeCell ref="I26:I28"/>
    <mergeCell ref="C6:H6"/>
    <mergeCell ref="J20:J22"/>
    <mergeCell ref="M20:M22"/>
    <mergeCell ref="N20:N22"/>
    <mergeCell ref="J23:J25"/>
    <mergeCell ref="M23:M25"/>
    <mergeCell ref="F17:F19"/>
    <mergeCell ref="E14:E16"/>
    <mergeCell ref="O14:O16"/>
    <mergeCell ref="F14:F16"/>
    <mergeCell ref="I20:I22"/>
    <mergeCell ref="H20:H22"/>
    <mergeCell ref="H14:H16"/>
    <mergeCell ref="D14:D16"/>
    <mergeCell ref="D38:D40"/>
    <mergeCell ref="B35:B37"/>
    <mergeCell ref="I35:I37"/>
    <mergeCell ref="H56:H58"/>
    <mergeCell ref="E65:E67"/>
    <mergeCell ref="E47:E49"/>
    <mergeCell ref="E44:E46"/>
    <mergeCell ref="I47:I49"/>
    <mergeCell ref="F44:F46"/>
    <mergeCell ref="I44:I46"/>
    <mergeCell ref="H44:H46"/>
    <mergeCell ref="H47:H49"/>
    <mergeCell ref="F47:F49"/>
    <mergeCell ref="D50:D52"/>
    <mergeCell ref="E50:E52"/>
    <mergeCell ref="B44:B46"/>
    <mergeCell ref="C44:C46"/>
    <mergeCell ref="D44:D46"/>
    <mergeCell ref="B47:B49"/>
    <mergeCell ref="C47:C49"/>
    <mergeCell ref="D47:D49"/>
    <mergeCell ref="B50:B52"/>
    <mergeCell ref="C50:C52"/>
    <mergeCell ref="H65:H67"/>
    <mergeCell ref="B62:B64"/>
    <mergeCell ref="C62:C64"/>
    <mergeCell ref="D62:D64"/>
    <mergeCell ref="H62:H64"/>
    <mergeCell ref="F62:F64"/>
    <mergeCell ref="I62:I64"/>
    <mergeCell ref="B53:B55"/>
    <mergeCell ref="C53:C55"/>
    <mergeCell ref="D53:D55"/>
    <mergeCell ref="E53:E55"/>
    <mergeCell ref="I50:I52"/>
    <mergeCell ref="H53:H55"/>
    <mergeCell ref="H50:H52"/>
    <mergeCell ref="F50:F52"/>
    <mergeCell ref="F53:F55"/>
    <mergeCell ref="I53:I55"/>
    <mergeCell ref="B59:B61"/>
    <mergeCell ref="C59:C61"/>
    <mergeCell ref="D59:D61"/>
    <mergeCell ref="E59:E61"/>
    <mergeCell ref="B56:B58"/>
    <mergeCell ref="C56:C58"/>
    <mergeCell ref="D56:D58"/>
    <mergeCell ref="E56:E58"/>
    <mergeCell ref="F59:F61"/>
    <mergeCell ref="I59:I61"/>
    <mergeCell ref="F56:F58"/>
    <mergeCell ref="I56:I58"/>
    <mergeCell ref="H59:H61"/>
    <mergeCell ref="I80:I82"/>
    <mergeCell ref="H83:H85"/>
    <mergeCell ref="H80:H82"/>
    <mergeCell ref="I77:I79"/>
    <mergeCell ref="I71:I73"/>
    <mergeCell ref="H77:H79"/>
    <mergeCell ref="F68:F70"/>
    <mergeCell ref="I68:I70"/>
    <mergeCell ref="H71:H73"/>
    <mergeCell ref="H68:H70"/>
    <mergeCell ref="I65:I67"/>
    <mergeCell ref="B86:B88"/>
    <mergeCell ref="C86:C88"/>
    <mergeCell ref="D86:D88"/>
    <mergeCell ref="E62:E64"/>
    <mergeCell ref="B68:B70"/>
    <mergeCell ref="C68:C70"/>
    <mergeCell ref="D68:D70"/>
    <mergeCell ref="B65:B67"/>
    <mergeCell ref="C65:C67"/>
    <mergeCell ref="B71:B73"/>
    <mergeCell ref="C71:C73"/>
    <mergeCell ref="D71:D73"/>
    <mergeCell ref="E71:E73"/>
    <mergeCell ref="E68:E70"/>
    <mergeCell ref="F65:F67"/>
    <mergeCell ref="D65:D67"/>
    <mergeCell ref="F71:F73"/>
    <mergeCell ref="H74:H76"/>
    <mergeCell ref="F74:F76"/>
    <mergeCell ref="I74:I76"/>
    <mergeCell ref="B74:B76"/>
    <mergeCell ref="C74:C76"/>
    <mergeCell ref="D74:D76"/>
    <mergeCell ref="B77:B79"/>
    <mergeCell ref="C77:C79"/>
    <mergeCell ref="D77:D79"/>
    <mergeCell ref="E74:E76"/>
    <mergeCell ref="B83:B85"/>
    <mergeCell ref="C83:C85"/>
    <mergeCell ref="D83:D85"/>
    <mergeCell ref="E83:E85"/>
    <mergeCell ref="E80:E82"/>
    <mergeCell ref="F77:F79"/>
    <mergeCell ref="B80:B82"/>
    <mergeCell ref="C80:C82"/>
    <mergeCell ref="D80:D82"/>
    <mergeCell ref="E77:E79"/>
    <mergeCell ref="F83:F85"/>
    <mergeCell ref="F80:F82"/>
    <mergeCell ref="I98:I100"/>
    <mergeCell ref="H86:H88"/>
    <mergeCell ref="F86:F88"/>
    <mergeCell ref="I86:I88"/>
    <mergeCell ref="P95:P97"/>
    <mergeCell ref="O95:O97"/>
    <mergeCell ref="O98:O100"/>
    <mergeCell ref="P98:P100"/>
    <mergeCell ref="P83:P85"/>
    <mergeCell ref="O83:O85"/>
    <mergeCell ref="O86:O88"/>
    <mergeCell ref="P86:P88"/>
    <mergeCell ref="E89:E91"/>
    <mergeCell ref="P89:P91"/>
    <mergeCell ref="O89:O91"/>
    <mergeCell ref="I95:I97"/>
    <mergeCell ref="B92:B94"/>
    <mergeCell ref="C92:C94"/>
    <mergeCell ref="D92:D94"/>
    <mergeCell ref="B89:B91"/>
    <mergeCell ref="C89:C91"/>
    <mergeCell ref="I89:I91"/>
    <mergeCell ref="E92:E94"/>
    <mergeCell ref="F89:F91"/>
    <mergeCell ref="D89:D91"/>
    <mergeCell ref="H89:H91"/>
    <mergeCell ref="F92:F94"/>
    <mergeCell ref="I92:I94"/>
    <mergeCell ref="E86:E88"/>
    <mergeCell ref="I83:I85"/>
    <mergeCell ref="B98:B100"/>
    <mergeCell ref="C98:C100"/>
    <mergeCell ref="D98:D100"/>
    <mergeCell ref="B101:B103"/>
    <mergeCell ref="C101:C103"/>
    <mergeCell ref="D101:D103"/>
    <mergeCell ref="E98:E100"/>
    <mergeCell ref="B95:B97"/>
    <mergeCell ref="C95:C97"/>
    <mergeCell ref="D95:D97"/>
    <mergeCell ref="E95:E97"/>
    <mergeCell ref="F95:F97"/>
    <mergeCell ref="H95:H97"/>
    <mergeCell ref="H92:H94"/>
    <mergeCell ref="B107:B109"/>
    <mergeCell ref="C107:C109"/>
    <mergeCell ref="D107:D109"/>
    <mergeCell ref="E107:E109"/>
    <mergeCell ref="E104:E106"/>
    <mergeCell ref="F101:F103"/>
    <mergeCell ref="B104:B106"/>
    <mergeCell ref="C104:C106"/>
    <mergeCell ref="D104:D106"/>
    <mergeCell ref="H98:H100"/>
    <mergeCell ref="F98:F100"/>
    <mergeCell ref="O104:O106"/>
    <mergeCell ref="P104:P106"/>
    <mergeCell ref="E110:E112"/>
    <mergeCell ref="F107:F109"/>
    <mergeCell ref="I107:I109"/>
    <mergeCell ref="F104:F106"/>
    <mergeCell ref="I104:I106"/>
    <mergeCell ref="H107:H109"/>
    <mergeCell ref="H104:H106"/>
    <mergeCell ref="H110:H112"/>
    <mergeCell ref="F110:F112"/>
    <mergeCell ref="I110:I112"/>
    <mergeCell ref="P107:P109"/>
    <mergeCell ref="O107:O109"/>
    <mergeCell ref="O110:O112"/>
    <mergeCell ref="P110:P112"/>
    <mergeCell ref="I101:I103"/>
    <mergeCell ref="P101:P103"/>
    <mergeCell ref="O101:O103"/>
    <mergeCell ref="H101:H103"/>
    <mergeCell ref="E101:E103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B110:B112"/>
    <mergeCell ref="C110:C112"/>
    <mergeCell ref="D110:D112"/>
    <mergeCell ref="B116:B118"/>
    <mergeCell ref="C116:C118"/>
    <mergeCell ref="D116:D118"/>
    <mergeCell ref="B113:B115"/>
    <mergeCell ref="C113:C115"/>
    <mergeCell ref="I113:I115"/>
    <mergeCell ref="B119:B121"/>
    <mergeCell ref="C119:C121"/>
    <mergeCell ref="D119:D121"/>
    <mergeCell ref="E119:E121"/>
    <mergeCell ref="E116:E118"/>
    <mergeCell ref="F113:F115"/>
    <mergeCell ref="D113:D115"/>
    <mergeCell ref="F119:F121"/>
    <mergeCell ref="H113:H115"/>
    <mergeCell ref="F116:F118"/>
    <mergeCell ref="I116:I118"/>
    <mergeCell ref="H119:H121"/>
    <mergeCell ref="H116:H118"/>
    <mergeCell ref="O128:O130"/>
    <mergeCell ref="B143:B145"/>
    <mergeCell ref="C143:C145"/>
    <mergeCell ref="D143:D145"/>
    <mergeCell ref="E143:E145"/>
    <mergeCell ref="P128:P130"/>
    <mergeCell ref="P131:P133"/>
    <mergeCell ref="I134:I136"/>
    <mergeCell ref="O131:O133"/>
    <mergeCell ref="P113:P115"/>
    <mergeCell ref="O113:O115"/>
    <mergeCell ref="O116:O118"/>
    <mergeCell ref="P116:P118"/>
    <mergeCell ref="H125:H127"/>
    <mergeCell ref="O134:O136"/>
    <mergeCell ref="P134:P136"/>
    <mergeCell ref="H122:H124"/>
    <mergeCell ref="F122:F124"/>
    <mergeCell ref="I122:I124"/>
    <mergeCell ref="P119:P121"/>
    <mergeCell ref="O119:O121"/>
    <mergeCell ref="O122:O124"/>
    <mergeCell ref="P122:P124"/>
    <mergeCell ref="I119:I121"/>
    <mergeCell ref="E113:E115"/>
    <mergeCell ref="I125:I127"/>
    <mergeCell ref="P125:P127"/>
    <mergeCell ref="O125:O127"/>
    <mergeCell ref="E125:E127"/>
    <mergeCell ref="I131:I133"/>
    <mergeCell ref="F128:F130"/>
    <mergeCell ref="I128:I130"/>
    <mergeCell ref="H131:H133"/>
    <mergeCell ref="H128:H130"/>
    <mergeCell ref="E134:E136"/>
    <mergeCell ref="F134:F136"/>
    <mergeCell ref="B122:B124"/>
    <mergeCell ref="C122:C124"/>
    <mergeCell ref="D122:D124"/>
    <mergeCell ref="B125:B127"/>
    <mergeCell ref="C125:C127"/>
    <mergeCell ref="D125:D127"/>
    <mergeCell ref="E122:E124"/>
    <mergeCell ref="B131:B133"/>
    <mergeCell ref="C131:C133"/>
    <mergeCell ref="D131:D133"/>
    <mergeCell ref="E131:E133"/>
    <mergeCell ref="E128:E130"/>
    <mergeCell ref="F125:F127"/>
    <mergeCell ref="B128:B130"/>
    <mergeCell ref="C128:C130"/>
    <mergeCell ref="D128:D130"/>
    <mergeCell ref="F131:F133"/>
    <mergeCell ref="P143:P145"/>
    <mergeCell ref="H134:H136"/>
    <mergeCell ref="B134:B136"/>
    <mergeCell ref="C134:C136"/>
    <mergeCell ref="F149:F151"/>
    <mergeCell ref="I149:I151"/>
    <mergeCell ref="F146:F148"/>
    <mergeCell ref="I146:I148"/>
    <mergeCell ref="P149:P151"/>
    <mergeCell ref="C149:C151"/>
    <mergeCell ref="D149:D151"/>
    <mergeCell ref="E149:E151"/>
    <mergeCell ref="D134:D136"/>
    <mergeCell ref="B140:B142"/>
    <mergeCell ref="C140:C142"/>
    <mergeCell ref="D140:D142"/>
    <mergeCell ref="B137:B139"/>
    <mergeCell ref="C137:C139"/>
    <mergeCell ref="D137:D139"/>
    <mergeCell ref="E137:E139"/>
    <mergeCell ref="F137:F139"/>
    <mergeCell ref="I137:I139"/>
    <mergeCell ref="P137:P139"/>
    <mergeCell ref="E140:E142"/>
    <mergeCell ref="I143:I145"/>
    <mergeCell ref="F140:F142"/>
    <mergeCell ref="I140:I142"/>
    <mergeCell ref="F143:F145"/>
    <mergeCell ref="O143:O145"/>
    <mergeCell ref="O137:O139"/>
    <mergeCell ref="O140:O142"/>
    <mergeCell ref="J134:J136"/>
    <mergeCell ref="D155:D157"/>
    <mergeCell ref="E155:E157"/>
    <mergeCell ref="P152:P154"/>
    <mergeCell ref="I155:I157"/>
    <mergeCell ref="F152:F154"/>
    <mergeCell ref="I152:I154"/>
    <mergeCell ref="F155:F157"/>
    <mergeCell ref="B152:B154"/>
    <mergeCell ref="C152:C154"/>
    <mergeCell ref="D152:D154"/>
    <mergeCell ref="E152:E154"/>
    <mergeCell ref="O149:O151"/>
    <mergeCell ref="O152:O154"/>
    <mergeCell ref="B149:B151"/>
    <mergeCell ref="B146:B148"/>
    <mergeCell ref="C146:C148"/>
    <mergeCell ref="D146:D148"/>
    <mergeCell ref="E146:E148"/>
    <mergeCell ref="O146:O148"/>
    <mergeCell ref="P146:P148"/>
    <mergeCell ref="J152:J154"/>
    <mergeCell ref="M152:M154"/>
    <mergeCell ref="N152:N154"/>
    <mergeCell ref="J155:J157"/>
    <mergeCell ref="M155:M157"/>
    <mergeCell ref="N155:N157"/>
    <mergeCell ref="K146:K148"/>
    <mergeCell ref="L146:L148"/>
    <mergeCell ref="K149:K151"/>
    <mergeCell ref="L149:L151"/>
    <mergeCell ref="K152:K154"/>
    <mergeCell ref="L152:L154"/>
    <mergeCell ref="P164:P166"/>
    <mergeCell ref="I167:I169"/>
    <mergeCell ref="F164:F166"/>
    <mergeCell ref="I164:I166"/>
    <mergeCell ref="F167:F169"/>
    <mergeCell ref="B164:B166"/>
    <mergeCell ref="C164:C166"/>
    <mergeCell ref="D164:D166"/>
    <mergeCell ref="E164:E166"/>
    <mergeCell ref="O161:O163"/>
    <mergeCell ref="O164:O166"/>
    <mergeCell ref="F161:F163"/>
    <mergeCell ref="O167:O169"/>
    <mergeCell ref="P140:P142"/>
    <mergeCell ref="E158:E160"/>
    <mergeCell ref="O155:O157"/>
    <mergeCell ref="O158:O160"/>
    <mergeCell ref="P158:P160"/>
    <mergeCell ref="P155:P157"/>
    <mergeCell ref="I161:I163"/>
    <mergeCell ref="F158:F160"/>
    <mergeCell ref="I158:I160"/>
    <mergeCell ref="B161:B163"/>
    <mergeCell ref="C161:C163"/>
    <mergeCell ref="D161:D163"/>
    <mergeCell ref="E161:E163"/>
    <mergeCell ref="B158:B160"/>
    <mergeCell ref="C158:C160"/>
    <mergeCell ref="D158:D160"/>
    <mergeCell ref="P161:P163"/>
    <mergeCell ref="B155:B157"/>
    <mergeCell ref="C155:C157"/>
    <mergeCell ref="P179:P181"/>
    <mergeCell ref="O170:O172"/>
    <mergeCell ref="P170:P172"/>
    <mergeCell ref="P167:P169"/>
    <mergeCell ref="F170:F172"/>
    <mergeCell ref="I170:I172"/>
    <mergeCell ref="B173:B175"/>
    <mergeCell ref="C173:C175"/>
    <mergeCell ref="D173:D175"/>
    <mergeCell ref="E173:E175"/>
    <mergeCell ref="B170:B172"/>
    <mergeCell ref="C170:C172"/>
    <mergeCell ref="D170:D172"/>
    <mergeCell ref="E170:E172"/>
    <mergeCell ref="I173:I175"/>
    <mergeCell ref="B176:B178"/>
    <mergeCell ref="C176:C178"/>
    <mergeCell ref="D176:D178"/>
    <mergeCell ref="E176:E178"/>
    <mergeCell ref="P173:P175"/>
    <mergeCell ref="P176:P178"/>
    <mergeCell ref="B167:B169"/>
    <mergeCell ref="C167:C169"/>
    <mergeCell ref="D167:D169"/>
    <mergeCell ref="E167:E169"/>
    <mergeCell ref="F176:F178"/>
    <mergeCell ref="I176:I178"/>
    <mergeCell ref="I179:I181"/>
    <mergeCell ref="O188:O190"/>
    <mergeCell ref="F179:F181"/>
    <mergeCell ref="O173:O175"/>
    <mergeCell ref="O176:O178"/>
    <mergeCell ref="O179:O181"/>
    <mergeCell ref="F173:F175"/>
    <mergeCell ref="D182:D184"/>
    <mergeCell ref="E182:E184"/>
    <mergeCell ref="B179:B181"/>
    <mergeCell ref="C179:C181"/>
    <mergeCell ref="D179:D181"/>
    <mergeCell ref="E179:E181"/>
    <mergeCell ref="B182:B184"/>
    <mergeCell ref="C182:C184"/>
    <mergeCell ref="F182:F184"/>
    <mergeCell ref="I182:I184"/>
    <mergeCell ref="O182:O184"/>
    <mergeCell ref="J176:J178"/>
    <mergeCell ref="M176:M178"/>
    <mergeCell ref="N176:N178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B194:B196"/>
    <mergeCell ref="C194:C196"/>
    <mergeCell ref="D194:D196"/>
    <mergeCell ref="E194:E196"/>
    <mergeCell ref="B191:B193"/>
    <mergeCell ref="C191:C193"/>
    <mergeCell ref="D191:D193"/>
    <mergeCell ref="E191:E193"/>
    <mergeCell ref="O191:O193"/>
    <mergeCell ref="O194:O196"/>
    <mergeCell ref="P194:P196"/>
    <mergeCell ref="P191:P193"/>
    <mergeCell ref="F194:F196"/>
    <mergeCell ref="I194:I196"/>
    <mergeCell ref="I191:I193"/>
    <mergeCell ref="F191:F193"/>
    <mergeCell ref="P182:P184"/>
    <mergeCell ref="B188:B190"/>
    <mergeCell ref="C188:C190"/>
    <mergeCell ref="D188:D190"/>
    <mergeCell ref="E188:E190"/>
    <mergeCell ref="B185:B187"/>
    <mergeCell ref="C185:C187"/>
    <mergeCell ref="D185:D187"/>
    <mergeCell ref="E185:E187"/>
    <mergeCell ref="P185:P187"/>
    <mergeCell ref="P188:P190"/>
    <mergeCell ref="F188:F190"/>
    <mergeCell ref="I188:I190"/>
    <mergeCell ref="F185:F187"/>
    <mergeCell ref="I185:I187"/>
    <mergeCell ref="O185:O187"/>
    <mergeCell ref="B197:B199"/>
    <mergeCell ref="C197:C199"/>
    <mergeCell ref="D197:D199"/>
    <mergeCell ref="E197:E199"/>
    <mergeCell ref="B203:B205"/>
    <mergeCell ref="C203:C205"/>
    <mergeCell ref="D203:D205"/>
    <mergeCell ref="E203:E205"/>
    <mergeCell ref="P197:P199"/>
    <mergeCell ref="P200:P202"/>
    <mergeCell ref="I203:I205"/>
    <mergeCell ref="F200:F202"/>
    <mergeCell ref="I200:I202"/>
    <mergeCell ref="F203:F205"/>
    <mergeCell ref="B200:B202"/>
    <mergeCell ref="C200:C202"/>
    <mergeCell ref="D200:D202"/>
    <mergeCell ref="E200:E202"/>
    <mergeCell ref="O197:O199"/>
    <mergeCell ref="O200:O202"/>
    <mergeCell ref="F197:F199"/>
    <mergeCell ref="I197:I199"/>
    <mergeCell ref="O203:O205"/>
    <mergeCell ref="P203:P205"/>
    <mergeCell ref="F206:F208"/>
    <mergeCell ref="I206:I208"/>
    <mergeCell ref="B209:B211"/>
    <mergeCell ref="C209:C211"/>
    <mergeCell ref="D209:D211"/>
    <mergeCell ref="E209:E211"/>
    <mergeCell ref="B206:B208"/>
    <mergeCell ref="C206:C208"/>
    <mergeCell ref="D206:D208"/>
    <mergeCell ref="E206:E208"/>
    <mergeCell ref="I209:I211"/>
    <mergeCell ref="B212:B214"/>
    <mergeCell ref="C212:C214"/>
    <mergeCell ref="D212:D214"/>
    <mergeCell ref="E212:E214"/>
    <mergeCell ref="O206:O208"/>
    <mergeCell ref="P206:P208"/>
    <mergeCell ref="P209:P211"/>
    <mergeCell ref="P212:P214"/>
    <mergeCell ref="F212:F214"/>
    <mergeCell ref="I212:I214"/>
    <mergeCell ref="O209:O211"/>
    <mergeCell ref="O212:O214"/>
    <mergeCell ref="F209:F211"/>
    <mergeCell ref="J209:J211"/>
    <mergeCell ref="M209:M211"/>
    <mergeCell ref="N209:N211"/>
    <mergeCell ref="J212:J214"/>
    <mergeCell ref="M212:M214"/>
    <mergeCell ref="N212:N214"/>
    <mergeCell ref="K209:K211"/>
    <mergeCell ref="L209:L211"/>
    <mergeCell ref="B221:B223"/>
    <mergeCell ref="C221:C223"/>
    <mergeCell ref="D221:D223"/>
    <mergeCell ref="E221:E223"/>
    <mergeCell ref="P221:P223"/>
    <mergeCell ref="P224:P226"/>
    <mergeCell ref="I227:I229"/>
    <mergeCell ref="F224:F226"/>
    <mergeCell ref="I224:I226"/>
    <mergeCell ref="F227:F229"/>
    <mergeCell ref="F221:F223"/>
    <mergeCell ref="I221:I223"/>
    <mergeCell ref="O221:O223"/>
    <mergeCell ref="O224:O226"/>
    <mergeCell ref="E215:E217"/>
    <mergeCell ref="B218:B220"/>
    <mergeCell ref="C218:C220"/>
    <mergeCell ref="F218:F220"/>
    <mergeCell ref="I218:I220"/>
    <mergeCell ref="O218:O220"/>
    <mergeCell ref="P218:P220"/>
    <mergeCell ref="P215:P217"/>
    <mergeCell ref="I215:I217"/>
    <mergeCell ref="F215:F217"/>
    <mergeCell ref="O215:O217"/>
    <mergeCell ref="D218:D220"/>
    <mergeCell ref="E218:E220"/>
    <mergeCell ref="B215:B217"/>
    <mergeCell ref="C215:C217"/>
    <mergeCell ref="D215:D217"/>
    <mergeCell ref="B224:B226"/>
    <mergeCell ref="C224:C226"/>
    <mergeCell ref="B230:B232"/>
    <mergeCell ref="C230:C232"/>
    <mergeCell ref="D230:D232"/>
    <mergeCell ref="E230:E232"/>
    <mergeCell ref="B227:B229"/>
    <mergeCell ref="C227:C229"/>
    <mergeCell ref="D227:D229"/>
    <mergeCell ref="E227:E229"/>
    <mergeCell ref="O227:O229"/>
    <mergeCell ref="O230:O232"/>
    <mergeCell ref="F242:F244"/>
    <mergeCell ref="I242:I244"/>
    <mergeCell ref="B239:B241"/>
    <mergeCell ref="C239:C241"/>
    <mergeCell ref="D239:D241"/>
    <mergeCell ref="E239:E241"/>
    <mergeCell ref="B242:B244"/>
    <mergeCell ref="C242:C244"/>
    <mergeCell ref="D242:D244"/>
    <mergeCell ref="J233:J235"/>
    <mergeCell ref="M233:M235"/>
    <mergeCell ref="N233:N235"/>
    <mergeCell ref="J236:J238"/>
    <mergeCell ref="M236:M238"/>
    <mergeCell ref="N236:N238"/>
    <mergeCell ref="J242:J244"/>
    <mergeCell ref="M242:M244"/>
    <mergeCell ref="N242:N244"/>
    <mergeCell ref="K239:K241"/>
    <mergeCell ref="L239:L241"/>
    <mergeCell ref="K242:K244"/>
    <mergeCell ref="L242:L244"/>
    <mergeCell ref="D224:D226"/>
    <mergeCell ref="E224:E226"/>
    <mergeCell ref="P230:P232"/>
    <mergeCell ref="P227:P229"/>
    <mergeCell ref="F230:F232"/>
    <mergeCell ref="I230:I232"/>
    <mergeCell ref="B233:B235"/>
    <mergeCell ref="C233:C235"/>
    <mergeCell ref="D233:D235"/>
    <mergeCell ref="E233:E235"/>
    <mergeCell ref="P233:P235"/>
    <mergeCell ref="P245:P247"/>
    <mergeCell ref="P248:P250"/>
    <mergeCell ref="F248:F250"/>
    <mergeCell ref="I248:I250"/>
    <mergeCell ref="P236:P238"/>
    <mergeCell ref="I239:I241"/>
    <mergeCell ref="F236:F238"/>
    <mergeCell ref="I236:I238"/>
    <mergeCell ref="F239:F241"/>
    <mergeCell ref="O245:O247"/>
    <mergeCell ref="O248:O250"/>
    <mergeCell ref="B236:B238"/>
    <mergeCell ref="C236:C238"/>
    <mergeCell ref="D236:D238"/>
    <mergeCell ref="E236:E238"/>
    <mergeCell ref="O233:O235"/>
    <mergeCell ref="O236:O238"/>
    <mergeCell ref="F233:F235"/>
    <mergeCell ref="I233:I235"/>
    <mergeCell ref="O239:O241"/>
    <mergeCell ref="O242:O244"/>
    <mergeCell ref="P242:P244"/>
    <mergeCell ref="P239:P241"/>
    <mergeCell ref="F245:F247"/>
    <mergeCell ref="D254:D256"/>
    <mergeCell ref="E254:E256"/>
    <mergeCell ref="B251:B253"/>
    <mergeCell ref="C251:C253"/>
    <mergeCell ref="D251:D253"/>
    <mergeCell ref="E251:E253"/>
    <mergeCell ref="B254:B256"/>
    <mergeCell ref="C254:C256"/>
    <mergeCell ref="F254:F256"/>
    <mergeCell ref="I254:I256"/>
    <mergeCell ref="O254:O256"/>
    <mergeCell ref="B245:B247"/>
    <mergeCell ref="C245:C247"/>
    <mergeCell ref="D245:D247"/>
    <mergeCell ref="E245:E247"/>
    <mergeCell ref="I245:I247"/>
    <mergeCell ref="B248:B250"/>
    <mergeCell ref="C248:C250"/>
    <mergeCell ref="D248:D250"/>
    <mergeCell ref="E248:E250"/>
    <mergeCell ref="P254:P256"/>
    <mergeCell ref="P251:P253"/>
    <mergeCell ref="I251:I253"/>
    <mergeCell ref="F251:F253"/>
    <mergeCell ref="O251:O253"/>
    <mergeCell ref="E242:E244"/>
    <mergeCell ref="J239:J241"/>
    <mergeCell ref="M239:M241"/>
    <mergeCell ref="N239:N241"/>
    <mergeCell ref="B260:B262"/>
    <mergeCell ref="C260:C262"/>
    <mergeCell ref="D260:D262"/>
    <mergeCell ref="E260:E262"/>
    <mergeCell ref="B257:B259"/>
    <mergeCell ref="C257:C259"/>
    <mergeCell ref="D257:D259"/>
    <mergeCell ref="E257:E259"/>
    <mergeCell ref="P257:P259"/>
    <mergeCell ref="P260:P262"/>
    <mergeCell ref="I263:I265"/>
    <mergeCell ref="F260:F262"/>
    <mergeCell ref="I260:I262"/>
    <mergeCell ref="F263:F265"/>
    <mergeCell ref="F257:F259"/>
    <mergeCell ref="I257:I259"/>
    <mergeCell ref="O257:O259"/>
    <mergeCell ref="O260:O262"/>
    <mergeCell ref="J263:J265"/>
    <mergeCell ref="M263:M265"/>
    <mergeCell ref="N263:N265"/>
    <mergeCell ref="K257:K259"/>
    <mergeCell ref="L257:L259"/>
    <mergeCell ref="K260:K262"/>
    <mergeCell ref="L260:L262"/>
    <mergeCell ref="K263:K265"/>
    <mergeCell ref="L263:L265"/>
    <mergeCell ref="O269:O271"/>
    <mergeCell ref="O272:O274"/>
    <mergeCell ref="F269:F271"/>
    <mergeCell ref="I269:I271"/>
    <mergeCell ref="O275:O277"/>
    <mergeCell ref="B266:B268"/>
    <mergeCell ref="C266:C268"/>
    <mergeCell ref="D266:D268"/>
    <mergeCell ref="E266:E268"/>
    <mergeCell ref="B263:B265"/>
    <mergeCell ref="C263:C265"/>
    <mergeCell ref="D263:D265"/>
    <mergeCell ref="E263:E265"/>
    <mergeCell ref="O263:O265"/>
    <mergeCell ref="O266:O268"/>
    <mergeCell ref="P266:P268"/>
    <mergeCell ref="P263:P265"/>
    <mergeCell ref="F266:F268"/>
    <mergeCell ref="I266:I268"/>
    <mergeCell ref="B269:B271"/>
    <mergeCell ref="C269:C271"/>
    <mergeCell ref="D269:D271"/>
    <mergeCell ref="E269:E271"/>
    <mergeCell ref="P269:P271"/>
    <mergeCell ref="B275:B277"/>
    <mergeCell ref="C275:C277"/>
    <mergeCell ref="D275:D277"/>
    <mergeCell ref="E275:E277"/>
    <mergeCell ref="P272:P274"/>
    <mergeCell ref="I275:I277"/>
    <mergeCell ref="F272:F274"/>
    <mergeCell ref="I272:I274"/>
    <mergeCell ref="B272:B274"/>
    <mergeCell ref="C272:C274"/>
    <mergeCell ref="D272:D274"/>
    <mergeCell ref="E272:E274"/>
    <mergeCell ref="F281:F283"/>
    <mergeCell ref="D290:D292"/>
    <mergeCell ref="E290:E292"/>
    <mergeCell ref="B287:B289"/>
    <mergeCell ref="C287:C289"/>
    <mergeCell ref="D287:D289"/>
    <mergeCell ref="E287:E289"/>
    <mergeCell ref="B290:B292"/>
    <mergeCell ref="C290:C292"/>
    <mergeCell ref="F290:F292"/>
    <mergeCell ref="I290:I292"/>
    <mergeCell ref="O290:O292"/>
    <mergeCell ref="O278:O280"/>
    <mergeCell ref="N287:N289"/>
    <mergeCell ref="J290:J292"/>
    <mergeCell ref="M290:M292"/>
    <mergeCell ref="N290:N292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P278:P280"/>
    <mergeCell ref="P275:P277"/>
    <mergeCell ref="F278:F280"/>
    <mergeCell ref="I278:I280"/>
    <mergeCell ref="B281:B283"/>
    <mergeCell ref="C281:C283"/>
    <mergeCell ref="D281:D283"/>
    <mergeCell ref="E281:E283"/>
    <mergeCell ref="B278:B280"/>
    <mergeCell ref="C278:C280"/>
    <mergeCell ref="D278:D280"/>
    <mergeCell ref="E278:E280"/>
    <mergeCell ref="I281:I283"/>
    <mergeCell ref="B284:B286"/>
    <mergeCell ref="C284:C286"/>
    <mergeCell ref="D284:D286"/>
    <mergeCell ref="E284:E286"/>
    <mergeCell ref="P281:P283"/>
    <mergeCell ref="P284:P286"/>
    <mergeCell ref="F275:F277"/>
    <mergeCell ref="P290:P292"/>
    <mergeCell ref="P287:P289"/>
    <mergeCell ref="B296:B298"/>
    <mergeCell ref="C296:C298"/>
    <mergeCell ref="D296:D298"/>
    <mergeCell ref="E296:E298"/>
    <mergeCell ref="B293:B295"/>
    <mergeCell ref="C293:C295"/>
    <mergeCell ref="D293:D295"/>
    <mergeCell ref="E293:E295"/>
    <mergeCell ref="P293:P295"/>
    <mergeCell ref="P296:P298"/>
    <mergeCell ref="F284:F286"/>
    <mergeCell ref="I284:I286"/>
    <mergeCell ref="O281:O283"/>
    <mergeCell ref="O284:O286"/>
    <mergeCell ref="I299:I301"/>
    <mergeCell ref="F296:F298"/>
    <mergeCell ref="I296:I298"/>
    <mergeCell ref="F299:F301"/>
    <mergeCell ref="F293:F295"/>
    <mergeCell ref="I293:I295"/>
    <mergeCell ref="O293:O295"/>
    <mergeCell ref="O296:O298"/>
    <mergeCell ref="I287:I289"/>
    <mergeCell ref="F287:F289"/>
    <mergeCell ref="O287:O289"/>
    <mergeCell ref="J284:J286"/>
    <mergeCell ref="M284:M286"/>
    <mergeCell ref="N284:N286"/>
    <mergeCell ref="J287:J289"/>
    <mergeCell ref="M287:M289"/>
    <mergeCell ref="E314:E316"/>
    <mergeCell ref="B302:B304"/>
    <mergeCell ref="C302:C304"/>
    <mergeCell ref="D302:D304"/>
    <mergeCell ref="E302:E304"/>
    <mergeCell ref="B299:B301"/>
    <mergeCell ref="C299:C301"/>
    <mergeCell ref="D299:D301"/>
    <mergeCell ref="E299:E301"/>
    <mergeCell ref="O299:O301"/>
    <mergeCell ref="O302:O304"/>
    <mergeCell ref="F314:F316"/>
    <mergeCell ref="I314:I316"/>
    <mergeCell ref="B311:B313"/>
    <mergeCell ref="C311:C313"/>
    <mergeCell ref="D311:D313"/>
    <mergeCell ref="E311:E313"/>
    <mergeCell ref="B314:B316"/>
    <mergeCell ref="C314:C316"/>
    <mergeCell ref="D314:D316"/>
    <mergeCell ref="J311:J313"/>
    <mergeCell ref="M311:M313"/>
    <mergeCell ref="N311:N313"/>
    <mergeCell ref="J314:J316"/>
    <mergeCell ref="M314:M316"/>
    <mergeCell ref="N314:N316"/>
    <mergeCell ref="K314:K316"/>
    <mergeCell ref="L314:L316"/>
    <mergeCell ref="P302:P304"/>
    <mergeCell ref="P299:P301"/>
    <mergeCell ref="F302:F304"/>
    <mergeCell ref="I302:I304"/>
    <mergeCell ref="B305:B307"/>
    <mergeCell ref="C305:C307"/>
    <mergeCell ref="D305:D307"/>
    <mergeCell ref="E305:E307"/>
    <mergeCell ref="P305:P307"/>
    <mergeCell ref="P317:P319"/>
    <mergeCell ref="P320:P322"/>
    <mergeCell ref="F320:F322"/>
    <mergeCell ref="I320:I322"/>
    <mergeCell ref="P308:P310"/>
    <mergeCell ref="I311:I313"/>
    <mergeCell ref="F308:F310"/>
    <mergeCell ref="I308:I310"/>
    <mergeCell ref="F311:F313"/>
    <mergeCell ref="O317:O319"/>
    <mergeCell ref="O320:O322"/>
    <mergeCell ref="B308:B310"/>
    <mergeCell ref="C308:C310"/>
    <mergeCell ref="D308:D310"/>
    <mergeCell ref="E308:E310"/>
    <mergeCell ref="O305:O307"/>
    <mergeCell ref="O308:O310"/>
    <mergeCell ref="F305:F307"/>
    <mergeCell ref="I305:I307"/>
    <mergeCell ref="O311:O313"/>
    <mergeCell ref="O314:O316"/>
    <mergeCell ref="P314:P316"/>
    <mergeCell ref="P311:P313"/>
    <mergeCell ref="F317:F319"/>
    <mergeCell ref="D326:D328"/>
    <mergeCell ref="E326:E328"/>
    <mergeCell ref="B323:B325"/>
    <mergeCell ref="C323:C325"/>
    <mergeCell ref="D323:D325"/>
    <mergeCell ref="E323:E325"/>
    <mergeCell ref="B326:B328"/>
    <mergeCell ref="C326:C328"/>
    <mergeCell ref="F326:F328"/>
    <mergeCell ref="I326:I328"/>
    <mergeCell ref="O326:O328"/>
    <mergeCell ref="B317:B319"/>
    <mergeCell ref="C317:C319"/>
    <mergeCell ref="D317:D319"/>
    <mergeCell ref="E317:E319"/>
    <mergeCell ref="I317:I319"/>
    <mergeCell ref="B320:B322"/>
    <mergeCell ref="C320:C322"/>
    <mergeCell ref="D320:D322"/>
    <mergeCell ref="E320:E322"/>
    <mergeCell ref="J317:J319"/>
    <mergeCell ref="M317:M319"/>
    <mergeCell ref="N317:N319"/>
    <mergeCell ref="J320:J322"/>
    <mergeCell ref="M320:M322"/>
    <mergeCell ref="N320:N322"/>
    <mergeCell ref="K317:K319"/>
    <mergeCell ref="L317:L319"/>
    <mergeCell ref="K320:K322"/>
    <mergeCell ref="L320:L322"/>
    <mergeCell ref="K323:K325"/>
    <mergeCell ref="P326:P328"/>
    <mergeCell ref="P323:P325"/>
    <mergeCell ref="B332:B334"/>
    <mergeCell ref="C332:C334"/>
    <mergeCell ref="D332:D334"/>
    <mergeCell ref="E332:E334"/>
    <mergeCell ref="B329:B331"/>
    <mergeCell ref="C329:C331"/>
    <mergeCell ref="D329:D331"/>
    <mergeCell ref="E329:E331"/>
    <mergeCell ref="P329:P331"/>
    <mergeCell ref="P332:P334"/>
    <mergeCell ref="I323:I325"/>
    <mergeCell ref="F332:F334"/>
    <mergeCell ref="I332:I334"/>
    <mergeCell ref="F323:F325"/>
    <mergeCell ref="O323:O325"/>
    <mergeCell ref="J323:J325"/>
    <mergeCell ref="M323:M325"/>
    <mergeCell ref="N323:N325"/>
    <mergeCell ref="J326:J328"/>
    <mergeCell ref="M326:M328"/>
    <mergeCell ref="N326:N328"/>
    <mergeCell ref="L323:L325"/>
    <mergeCell ref="K326:K328"/>
    <mergeCell ref="L326:L328"/>
    <mergeCell ref="K329:K331"/>
    <mergeCell ref="L329:L331"/>
    <mergeCell ref="K332:K334"/>
    <mergeCell ref="L332:L334"/>
    <mergeCell ref="F335:F337"/>
    <mergeCell ref="F329:F331"/>
    <mergeCell ref="I329:I331"/>
    <mergeCell ref="O329:O331"/>
    <mergeCell ref="O332:O334"/>
    <mergeCell ref="B338:B340"/>
    <mergeCell ref="C338:C340"/>
    <mergeCell ref="D338:D340"/>
    <mergeCell ref="E338:E340"/>
    <mergeCell ref="B335:B337"/>
    <mergeCell ref="C335:C337"/>
    <mergeCell ref="D335:D337"/>
    <mergeCell ref="E335:E337"/>
    <mergeCell ref="O335:O337"/>
    <mergeCell ref="O338:O340"/>
    <mergeCell ref="P338:P340"/>
    <mergeCell ref="P335:P337"/>
    <mergeCell ref="F338:F340"/>
    <mergeCell ref="I338:I340"/>
    <mergeCell ref="I335:I337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B341:B343"/>
    <mergeCell ref="C341:C343"/>
    <mergeCell ref="D341:D343"/>
    <mergeCell ref="E341:E343"/>
    <mergeCell ref="B347:B349"/>
    <mergeCell ref="C347:C349"/>
    <mergeCell ref="D347:D349"/>
    <mergeCell ref="E347:E349"/>
    <mergeCell ref="P341:P343"/>
    <mergeCell ref="P344:P346"/>
    <mergeCell ref="I347:I349"/>
    <mergeCell ref="F344:F346"/>
    <mergeCell ref="I344:I346"/>
    <mergeCell ref="F347:F349"/>
    <mergeCell ref="B344:B346"/>
    <mergeCell ref="C344:C346"/>
    <mergeCell ref="D344:D346"/>
    <mergeCell ref="E344:E346"/>
    <mergeCell ref="O341:O343"/>
    <mergeCell ref="O344:O346"/>
    <mergeCell ref="F341:F343"/>
    <mergeCell ref="I341:I343"/>
    <mergeCell ref="O347:O349"/>
    <mergeCell ref="P347:P349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O350:O352"/>
    <mergeCell ref="P362:P364"/>
    <mergeCell ref="P359:P361"/>
    <mergeCell ref="I359:I361"/>
    <mergeCell ref="F359:F361"/>
    <mergeCell ref="P350:P352"/>
    <mergeCell ref="F350:F352"/>
    <mergeCell ref="I350:I352"/>
    <mergeCell ref="B353:B355"/>
    <mergeCell ref="C353:C355"/>
    <mergeCell ref="D353:D355"/>
    <mergeCell ref="E353:E355"/>
    <mergeCell ref="B350:B352"/>
    <mergeCell ref="C350:C352"/>
    <mergeCell ref="D350:D352"/>
    <mergeCell ref="E350:E352"/>
    <mergeCell ref="I353:I355"/>
    <mergeCell ref="B356:B358"/>
    <mergeCell ref="C356:C358"/>
    <mergeCell ref="D356:D358"/>
    <mergeCell ref="E356:E358"/>
    <mergeCell ref="P353:P355"/>
    <mergeCell ref="P356:P358"/>
    <mergeCell ref="F356:F358"/>
    <mergeCell ref="I356:I358"/>
    <mergeCell ref="O353:O355"/>
    <mergeCell ref="O356:O358"/>
    <mergeCell ref="O359:O361"/>
    <mergeCell ref="F353:F355"/>
    <mergeCell ref="D362:D364"/>
    <mergeCell ref="E362:E364"/>
    <mergeCell ref="B359:B361"/>
    <mergeCell ref="C359:C361"/>
    <mergeCell ref="D359:D361"/>
    <mergeCell ref="E359:E361"/>
    <mergeCell ref="B362:B364"/>
    <mergeCell ref="C362:C364"/>
    <mergeCell ref="F362:F364"/>
    <mergeCell ref="I362:I364"/>
    <mergeCell ref="O362:O364"/>
    <mergeCell ref="P374:P376"/>
    <mergeCell ref="P371:P373"/>
    <mergeCell ref="F374:F376"/>
    <mergeCell ref="I374:I376"/>
    <mergeCell ref="B377:B379"/>
    <mergeCell ref="C377:C379"/>
    <mergeCell ref="D377:D379"/>
    <mergeCell ref="E377:E379"/>
    <mergeCell ref="P377:P379"/>
    <mergeCell ref="O377:O379"/>
    <mergeCell ref="B368:B370"/>
    <mergeCell ref="C368:C370"/>
    <mergeCell ref="D368:D370"/>
    <mergeCell ref="E368:E370"/>
    <mergeCell ref="F377:F379"/>
    <mergeCell ref="I377:I379"/>
    <mergeCell ref="B365:B367"/>
    <mergeCell ref="C365:C367"/>
    <mergeCell ref="D365:D367"/>
    <mergeCell ref="E365:E367"/>
    <mergeCell ref="P365:P367"/>
    <mergeCell ref="P368:P370"/>
    <mergeCell ref="I371:I373"/>
    <mergeCell ref="F368:F370"/>
    <mergeCell ref="I368:I370"/>
    <mergeCell ref="F371:F373"/>
    <mergeCell ref="F365:F367"/>
    <mergeCell ref="I365:I367"/>
    <mergeCell ref="O365:O367"/>
    <mergeCell ref="O368:O370"/>
    <mergeCell ref="B383:B385"/>
    <mergeCell ref="C383:C385"/>
    <mergeCell ref="D383:D385"/>
    <mergeCell ref="E383:E385"/>
    <mergeCell ref="B386:B388"/>
    <mergeCell ref="C386:C388"/>
    <mergeCell ref="D386:D388"/>
    <mergeCell ref="E386:E388"/>
    <mergeCell ref="B374:B376"/>
    <mergeCell ref="C374:C376"/>
    <mergeCell ref="D374:D376"/>
    <mergeCell ref="E374:E376"/>
    <mergeCell ref="B371:B373"/>
    <mergeCell ref="C371:C373"/>
    <mergeCell ref="D371:D373"/>
    <mergeCell ref="E371:E373"/>
    <mergeCell ref="O371:O373"/>
    <mergeCell ref="O374:O376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B389:B391"/>
    <mergeCell ref="C389:C391"/>
    <mergeCell ref="D389:D391"/>
    <mergeCell ref="E389:E391"/>
    <mergeCell ref="I389:I391"/>
    <mergeCell ref="B392:B394"/>
    <mergeCell ref="C392:C394"/>
    <mergeCell ref="D392:D394"/>
    <mergeCell ref="E392:E394"/>
    <mergeCell ref="P389:P391"/>
    <mergeCell ref="P392:P394"/>
    <mergeCell ref="F392:F394"/>
    <mergeCell ref="I392:I394"/>
    <mergeCell ref="P380:P382"/>
    <mergeCell ref="I383:I385"/>
    <mergeCell ref="F380:F382"/>
    <mergeCell ref="I380:I382"/>
    <mergeCell ref="F383:F385"/>
    <mergeCell ref="O389:O391"/>
    <mergeCell ref="O392:O394"/>
    <mergeCell ref="B380:B382"/>
    <mergeCell ref="C380:C382"/>
    <mergeCell ref="D380:D382"/>
    <mergeCell ref="E380:E382"/>
    <mergeCell ref="F389:F391"/>
    <mergeCell ref="O380:O382"/>
    <mergeCell ref="O383:O385"/>
    <mergeCell ref="O386:O388"/>
    <mergeCell ref="P386:P388"/>
    <mergeCell ref="P383:P385"/>
    <mergeCell ref="F386:F388"/>
    <mergeCell ref="I386:I388"/>
    <mergeCell ref="P398:P400"/>
    <mergeCell ref="P395:P397"/>
    <mergeCell ref="B404:B406"/>
    <mergeCell ref="C404:C406"/>
    <mergeCell ref="D404:D406"/>
    <mergeCell ref="E404:E406"/>
    <mergeCell ref="B401:B403"/>
    <mergeCell ref="C401:C403"/>
    <mergeCell ref="D401:D403"/>
    <mergeCell ref="E401:E403"/>
    <mergeCell ref="P401:P403"/>
    <mergeCell ref="P404:P406"/>
    <mergeCell ref="I395:I397"/>
    <mergeCell ref="F404:F406"/>
    <mergeCell ref="I404:I406"/>
    <mergeCell ref="F395:F397"/>
    <mergeCell ref="O395:O397"/>
    <mergeCell ref="D398:D400"/>
    <mergeCell ref="E398:E400"/>
    <mergeCell ref="B395:B397"/>
    <mergeCell ref="C395:C397"/>
    <mergeCell ref="D395:D397"/>
    <mergeCell ref="E395:E397"/>
    <mergeCell ref="B398:B400"/>
    <mergeCell ref="C398:C400"/>
    <mergeCell ref="F398:F400"/>
    <mergeCell ref="I398:I400"/>
    <mergeCell ref="O398:O400"/>
    <mergeCell ref="J395:J397"/>
    <mergeCell ref="M395:M397"/>
    <mergeCell ref="N395:N397"/>
    <mergeCell ref="J398:J400"/>
    <mergeCell ref="F407:F409"/>
    <mergeCell ref="F401:F403"/>
    <mergeCell ref="I401:I403"/>
    <mergeCell ref="O401:O403"/>
    <mergeCell ref="O404:O406"/>
    <mergeCell ref="B410:B412"/>
    <mergeCell ref="C410:C412"/>
    <mergeCell ref="D410:D412"/>
    <mergeCell ref="E410:E412"/>
    <mergeCell ref="B407:B409"/>
    <mergeCell ref="C407:C409"/>
    <mergeCell ref="D407:D409"/>
    <mergeCell ref="E407:E409"/>
    <mergeCell ref="O407:O409"/>
    <mergeCell ref="O410:O412"/>
    <mergeCell ref="P410:P412"/>
    <mergeCell ref="P407:P409"/>
    <mergeCell ref="F410:F412"/>
    <mergeCell ref="I410:I412"/>
    <mergeCell ref="I407:I409"/>
    <mergeCell ref="B413:B415"/>
    <mergeCell ref="C413:C415"/>
    <mergeCell ref="D413:D415"/>
    <mergeCell ref="E413:E415"/>
    <mergeCell ref="B419:B421"/>
    <mergeCell ref="C419:C421"/>
    <mergeCell ref="D419:D421"/>
    <mergeCell ref="E419:E421"/>
    <mergeCell ref="P413:P415"/>
    <mergeCell ref="P416:P418"/>
    <mergeCell ref="I419:I421"/>
    <mergeCell ref="F416:F418"/>
    <mergeCell ref="I416:I418"/>
    <mergeCell ref="F419:F421"/>
    <mergeCell ref="B416:B418"/>
    <mergeCell ref="C416:C418"/>
    <mergeCell ref="D416:D418"/>
    <mergeCell ref="E416:E418"/>
    <mergeCell ref="O413:O415"/>
    <mergeCell ref="O416:O418"/>
    <mergeCell ref="F413:F415"/>
    <mergeCell ref="I413:I415"/>
    <mergeCell ref="O419:O421"/>
    <mergeCell ref="J416:J418"/>
    <mergeCell ref="M416:M418"/>
    <mergeCell ref="N416:N418"/>
    <mergeCell ref="J419:J421"/>
    <mergeCell ref="M419:M421"/>
    <mergeCell ref="N419:N421"/>
    <mergeCell ref="O422:O424"/>
    <mergeCell ref="P431:P433"/>
    <mergeCell ref="P422:P424"/>
    <mergeCell ref="P419:P421"/>
    <mergeCell ref="F422:F424"/>
    <mergeCell ref="I422:I424"/>
    <mergeCell ref="B425:B427"/>
    <mergeCell ref="C425:C427"/>
    <mergeCell ref="D425:D427"/>
    <mergeCell ref="E425:E427"/>
    <mergeCell ref="B422:B424"/>
    <mergeCell ref="C422:C424"/>
    <mergeCell ref="D422:D424"/>
    <mergeCell ref="E422:E424"/>
    <mergeCell ref="I425:I427"/>
    <mergeCell ref="B428:B430"/>
    <mergeCell ref="C428:C430"/>
    <mergeCell ref="D428:D430"/>
    <mergeCell ref="E428:E430"/>
    <mergeCell ref="P425:P427"/>
    <mergeCell ref="P428:P430"/>
    <mergeCell ref="F428:F430"/>
    <mergeCell ref="I428:I430"/>
    <mergeCell ref="O425:O427"/>
    <mergeCell ref="O428:O430"/>
    <mergeCell ref="F425:F427"/>
    <mergeCell ref="I431:I433"/>
    <mergeCell ref="F431:F433"/>
    <mergeCell ref="O431:O433"/>
    <mergeCell ref="B431:B433"/>
    <mergeCell ref="C431:C433"/>
    <mergeCell ref="D431:D433"/>
    <mergeCell ref="E431:E433"/>
    <mergeCell ref="B434:B436"/>
    <mergeCell ref="C434:C436"/>
    <mergeCell ref="F434:F436"/>
    <mergeCell ref="I434:I436"/>
    <mergeCell ref="O434:O436"/>
    <mergeCell ref="B446:B448"/>
    <mergeCell ref="C446:C448"/>
    <mergeCell ref="D446:D448"/>
    <mergeCell ref="E446:E448"/>
    <mergeCell ref="B443:B445"/>
    <mergeCell ref="C443:C445"/>
    <mergeCell ref="D443:D445"/>
    <mergeCell ref="E443:E445"/>
    <mergeCell ref="O443:O445"/>
    <mergeCell ref="O446:O448"/>
    <mergeCell ref="P434:P436"/>
    <mergeCell ref="P446:P448"/>
    <mergeCell ref="P443:P445"/>
    <mergeCell ref="F446:F448"/>
    <mergeCell ref="I446:I448"/>
    <mergeCell ref="I443:I445"/>
    <mergeCell ref="F443:F445"/>
    <mergeCell ref="B440:B442"/>
    <mergeCell ref="C440:C442"/>
    <mergeCell ref="D440:D442"/>
    <mergeCell ref="E440:E442"/>
    <mergeCell ref="B437:B439"/>
    <mergeCell ref="C437:C439"/>
    <mergeCell ref="D437:D439"/>
    <mergeCell ref="E437:E439"/>
    <mergeCell ref="P437:P439"/>
    <mergeCell ref="P440:P442"/>
    <mergeCell ref="F440:F442"/>
    <mergeCell ref="I440:I442"/>
    <mergeCell ref="F437:F439"/>
    <mergeCell ref="I437:I439"/>
    <mergeCell ref="O437:O439"/>
    <mergeCell ref="O440:O442"/>
    <mergeCell ref="D434:D436"/>
    <mergeCell ref="E434:E436"/>
    <mergeCell ref="B449:B451"/>
    <mergeCell ref="C449:C451"/>
    <mergeCell ref="D449:D451"/>
    <mergeCell ref="E449:E451"/>
    <mergeCell ref="B455:B457"/>
    <mergeCell ref="C455:C457"/>
    <mergeCell ref="D455:D457"/>
    <mergeCell ref="E455:E457"/>
    <mergeCell ref="P449:P451"/>
    <mergeCell ref="P452:P454"/>
    <mergeCell ref="I455:I457"/>
    <mergeCell ref="F452:F454"/>
    <mergeCell ref="I452:I454"/>
    <mergeCell ref="F455:F457"/>
    <mergeCell ref="B452:B454"/>
    <mergeCell ref="C452:C454"/>
    <mergeCell ref="D452:D454"/>
    <mergeCell ref="E452:E454"/>
    <mergeCell ref="O449:O451"/>
    <mergeCell ref="O452:O454"/>
    <mergeCell ref="F449:F451"/>
    <mergeCell ref="I449:I451"/>
    <mergeCell ref="O455:O457"/>
    <mergeCell ref="P455:P457"/>
    <mergeCell ref="O470:O472"/>
    <mergeCell ref="O458:O460"/>
    <mergeCell ref="P470:P472"/>
    <mergeCell ref="P467:P469"/>
    <mergeCell ref="I467:I469"/>
    <mergeCell ref="F467:F469"/>
    <mergeCell ref="P458:P460"/>
    <mergeCell ref="F458:F460"/>
    <mergeCell ref="I458:I460"/>
    <mergeCell ref="B461:B463"/>
    <mergeCell ref="C461:C463"/>
    <mergeCell ref="D461:D463"/>
    <mergeCell ref="E461:E463"/>
    <mergeCell ref="B458:B460"/>
    <mergeCell ref="C458:C460"/>
    <mergeCell ref="D458:D460"/>
    <mergeCell ref="E458:E460"/>
    <mergeCell ref="I461:I463"/>
    <mergeCell ref="B464:B466"/>
    <mergeCell ref="C464:C466"/>
    <mergeCell ref="D464:D466"/>
    <mergeCell ref="E464:E466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B473:B475"/>
    <mergeCell ref="C473:C475"/>
    <mergeCell ref="D473:D475"/>
    <mergeCell ref="E473:E475"/>
    <mergeCell ref="P473:P475"/>
    <mergeCell ref="P476:P478"/>
    <mergeCell ref="I479:I481"/>
    <mergeCell ref="F476:F478"/>
    <mergeCell ref="I476:I478"/>
    <mergeCell ref="F479:F481"/>
    <mergeCell ref="F473:F475"/>
    <mergeCell ref="I473:I475"/>
    <mergeCell ref="O473:O475"/>
    <mergeCell ref="O476:O478"/>
    <mergeCell ref="P461:P463"/>
    <mergeCell ref="P464:P466"/>
    <mergeCell ref="F464:F466"/>
    <mergeCell ref="I464:I466"/>
    <mergeCell ref="O461:O463"/>
    <mergeCell ref="O464:O466"/>
    <mergeCell ref="O467:O469"/>
    <mergeCell ref="F461:F463"/>
    <mergeCell ref="D470:D472"/>
    <mergeCell ref="E470:E472"/>
    <mergeCell ref="B467:B469"/>
    <mergeCell ref="C467:C469"/>
    <mergeCell ref="D467:D469"/>
    <mergeCell ref="E467:E469"/>
    <mergeCell ref="B470:B472"/>
    <mergeCell ref="C470:C472"/>
    <mergeCell ref="F470:F472"/>
    <mergeCell ref="I470:I472"/>
    <mergeCell ref="B479:B481"/>
    <mergeCell ref="C479:C481"/>
    <mergeCell ref="D479:D481"/>
    <mergeCell ref="E479:E481"/>
    <mergeCell ref="O479:O481"/>
    <mergeCell ref="O482:O484"/>
    <mergeCell ref="P482:P484"/>
    <mergeCell ref="P479:P481"/>
    <mergeCell ref="F482:F484"/>
    <mergeCell ref="I482:I484"/>
    <mergeCell ref="B485:B487"/>
    <mergeCell ref="C485:C487"/>
    <mergeCell ref="D485:D487"/>
    <mergeCell ref="E485:E487"/>
    <mergeCell ref="P485:P487"/>
    <mergeCell ref="B476:B478"/>
    <mergeCell ref="C476:C478"/>
    <mergeCell ref="D476:D478"/>
    <mergeCell ref="E476:E478"/>
    <mergeCell ref="K485:K487"/>
    <mergeCell ref="L485:L487"/>
    <mergeCell ref="P488:P490"/>
    <mergeCell ref="I491:I493"/>
    <mergeCell ref="F488:F490"/>
    <mergeCell ref="I488:I490"/>
    <mergeCell ref="F491:F493"/>
    <mergeCell ref="B488:B490"/>
    <mergeCell ref="C488:C490"/>
    <mergeCell ref="D488:D490"/>
    <mergeCell ref="E488:E490"/>
    <mergeCell ref="O485:O487"/>
    <mergeCell ref="O488:O490"/>
    <mergeCell ref="F485:F487"/>
    <mergeCell ref="I485:I487"/>
    <mergeCell ref="O491:O493"/>
    <mergeCell ref="B482:B484"/>
    <mergeCell ref="C482:C484"/>
    <mergeCell ref="D482:D484"/>
    <mergeCell ref="E482:E484"/>
    <mergeCell ref="J485:J487"/>
    <mergeCell ref="M485:M487"/>
    <mergeCell ref="N485:N487"/>
    <mergeCell ref="J488:J490"/>
    <mergeCell ref="M488:M490"/>
    <mergeCell ref="N488:N490"/>
    <mergeCell ref="K488:K490"/>
    <mergeCell ref="L488:L490"/>
    <mergeCell ref="K491:K493"/>
    <mergeCell ref="L491:L493"/>
    <mergeCell ref="O494:O496"/>
    <mergeCell ref="P494:P496"/>
    <mergeCell ref="P491:P493"/>
    <mergeCell ref="F494:F496"/>
    <mergeCell ref="I494:I496"/>
    <mergeCell ref="B497:B499"/>
    <mergeCell ref="C497:C499"/>
    <mergeCell ref="D497:D499"/>
    <mergeCell ref="E497:E499"/>
    <mergeCell ref="B494:B496"/>
    <mergeCell ref="C494:C496"/>
    <mergeCell ref="D494:D496"/>
    <mergeCell ref="E494:E496"/>
    <mergeCell ref="I497:I499"/>
    <mergeCell ref="B500:B502"/>
    <mergeCell ref="C500:C502"/>
    <mergeCell ref="D500:D502"/>
    <mergeCell ref="E500:E502"/>
    <mergeCell ref="P497:P499"/>
    <mergeCell ref="P500:P502"/>
    <mergeCell ref="B491:B493"/>
    <mergeCell ref="C491:C493"/>
    <mergeCell ref="D491:D493"/>
    <mergeCell ref="E491:E493"/>
    <mergeCell ref="F500:F502"/>
    <mergeCell ref="I500:I502"/>
    <mergeCell ref="J491:J493"/>
    <mergeCell ref="M491:M493"/>
    <mergeCell ref="N491:N493"/>
    <mergeCell ref="J494:J496"/>
    <mergeCell ref="M494:M496"/>
    <mergeCell ref="N494:N496"/>
    <mergeCell ref="F503:F505"/>
    <mergeCell ref="O497:O499"/>
    <mergeCell ref="O500:O502"/>
    <mergeCell ref="O503:O505"/>
    <mergeCell ref="F497:F499"/>
    <mergeCell ref="D506:D508"/>
    <mergeCell ref="E506:E508"/>
    <mergeCell ref="B503:B505"/>
    <mergeCell ref="C503:C505"/>
    <mergeCell ref="D503:D505"/>
    <mergeCell ref="E503:E505"/>
    <mergeCell ref="B506:B508"/>
    <mergeCell ref="C506:C508"/>
    <mergeCell ref="F506:F508"/>
    <mergeCell ref="I506:I508"/>
    <mergeCell ref="O506:O508"/>
    <mergeCell ref="F509:F511"/>
    <mergeCell ref="I509:I511"/>
    <mergeCell ref="O509:O511"/>
    <mergeCell ref="J497:J499"/>
    <mergeCell ref="M497:M499"/>
    <mergeCell ref="N497:N499"/>
    <mergeCell ref="J500:J502"/>
    <mergeCell ref="M500:M502"/>
    <mergeCell ref="N500:N502"/>
    <mergeCell ref="J503:J505"/>
    <mergeCell ref="M503:M505"/>
    <mergeCell ref="N503:N505"/>
    <mergeCell ref="J506:J508"/>
    <mergeCell ref="M506:M508"/>
    <mergeCell ref="N506:N508"/>
    <mergeCell ref="J509:J511"/>
    <mergeCell ref="O512:O514"/>
    <mergeCell ref="B518:B520"/>
    <mergeCell ref="C518:C520"/>
    <mergeCell ref="D518:D520"/>
    <mergeCell ref="E518:E520"/>
    <mergeCell ref="B515:B517"/>
    <mergeCell ref="C515:C517"/>
    <mergeCell ref="D515:D517"/>
    <mergeCell ref="E515:E517"/>
    <mergeCell ref="O515:O517"/>
    <mergeCell ref="O518:O520"/>
    <mergeCell ref="P506:P508"/>
    <mergeCell ref="P503:P505"/>
    <mergeCell ref="B512:B514"/>
    <mergeCell ref="C512:C514"/>
    <mergeCell ref="D512:D514"/>
    <mergeCell ref="E512:E514"/>
    <mergeCell ref="B509:B511"/>
    <mergeCell ref="C509:C511"/>
    <mergeCell ref="D509:D511"/>
    <mergeCell ref="E509:E511"/>
    <mergeCell ref="P509:P511"/>
    <mergeCell ref="P512:P514"/>
    <mergeCell ref="I503:I505"/>
    <mergeCell ref="F512:F514"/>
    <mergeCell ref="I512:I514"/>
    <mergeCell ref="P518:P520"/>
    <mergeCell ref="P515:P517"/>
    <mergeCell ref="F518:F520"/>
    <mergeCell ref="I518:I520"/>
    <mergeCell ref="I515:I517"/>
    <mergeCell ref="F515:F517"/>
    <mergeCell ref="C536:C538"/>
    <mergeCell ref="D536:D538"/>
    <mergeCell ref="E536:E538"/>
    <mergeCell ref="P533:P535"/>
    <mergeCell ref="P536:P538"/>
    <mergeCell ref="O533:O535"/>
    <mergeCell ref="O536:O538"/>
    <mergeCell ref="B521:B523"/>
    <mergeCell ref="C521:C523"/>
    <mergeCell ref="D521:D523"/>
    <mergeCell ref="E521:E523"/>
    <mergeCell ref="B527:B529"/>
    <mergeCell ref="C527:C529"/>
    <mergeCell ref="D527:D529"/>
    <mergeCell ref="E527:E529"/>
    <mergeCell ref="P521:P523"/>
    <mergeCell ref="P524:P526"/>
    <mergeCell ref="I527:I529"/>
    <mergeCell ref="F524:F526"/>
    <mergeCell ref="I524:I526"/>
    <mergeCell ref="F527:F529"/>
    <mergeCell ref="B524:B526"/>
    <mergeCell ref="C524:C526"/>
    <mergeCell ref="D524:D526"/>
    <mergeCell ref="E524:E526"/>
    <mergeCell ref="O521:O523"/>
    <mergeCell ref="O524:O526"/>
    <mergeCell ref="F521:F523"/>
    <mergeCell ref="I521:I523"/>
    <mergeCell ref="O527:O529"/>
    <mergeCell ref="P527:P529"/>
    <mergeCell ref="J527:J529"/>
    <mergeCell ref="O539:O541"/>
    <mergeCell ref="F533:F535"/>
    <mergeCell ref="D542:D544"/>
    <mergeCell ref="E542:E544"/>
    <mergeCell ref="B539:B541"/>
    <mergeCell ref="C539:C541"/>
    <mergeCell ref="D539:D541"/>
    <mergeCell ref="E539:E541"/>
    <mergeCell ref="B542:B544"/>
    <mergeCell ref="C542:C544"/>
    <mergeCell ref="F542:F544"/>
    <mergeCell ref="I542:I544"/>
    <mergeCell ref="O542:O544"/>
    <mergeCell ref="O530:O532"/>
    <mergeCell ref="P542:P544"/>
    <mergeCell ref="P539:P541"/>
    <mergeCell ref="I539:I541"/>
    <mergeCell ref="F539:F541"/>
    <mergeCell ref="P530:P532"/>
    <mergeCell ref="I536:I538"/>
    <mergeCell ref="F530:F532"/>
    <mergeCell ref="I530:I532"/>
    <mergeCell ref="B533:B535"/>
    <mergeCell ref="C533:C535"/>
    <mergeCell ref="D533:D535"/>
    <mergeCell ref="E533:E535"/>
    <mergeCell ref="B530:B532"/>
    <mergeCell ref="C530:C532"/>
    <mergeCell ref="D530:D532"/>
    <mergeCell ref="E530:E532"/>
    <mergeCell ref="I533:I535"/>
    <mergeCell ref="B536:B538"/>
    <mergeCell ref="B545:B547"/>
    <mergeCell ref="C545:C547"/>
    <mergeCell ref="D545:D547"/>
    <mergeCell ref="E545:E547"/>
    <mergeCell ref="P545:P547"/>
    <mergeCell ref="P548:P550"/>
    <mergeCell ref="I551:I553"/>
    <mergeCell ref="F548:F550"/>
    <mergeCell ref="I548:I550"/>
    <mergeCell ref="F551:F553"/>
    <mergeCell ref="F545:F547"/>
    <mergeCell ref="I545:I547"/>
    <mergeCell ref="O545:O547"/>
    <mergeCell ref="O548:O550"/>
    <mergeCell ref="B551:B553"/>
    <mergeCell ref="C551:C553"/>
    <mergeCell ref="D551:D553"/>
    <mergeCell ref="E551:E553"/>
    <mergeCell ref="O551:O553"/>
    <mergeCell ref="P551:P553"/>
    <mergeCell ref="J545:J547"/>
    <mergeCell ref="M545:M547"/>
    <mergeCell ref="N545:N547"/>
    <mergeCell ref="K545:K547"/>
    <mergeCell ref="L545:L547"/>
    <mergeCell ref="K548:K550"/>
    <mergeCell ref="L548:L550"/>
    <mergeCell ref="K551:K553"/>
    <mergeCell ref="L551:L553"/>
    <mergeCell ref="I554:I556"/>
    <mergeCell ref="B557:B559"/>
    <mergeCell ref="C557:C559"/>
    <mergeCell ref="D557:D559"/>
    <mergeCell ref="E557:E559"/>
    <mergeCell ref="P557:P559"/>
    <mergeCell ref="B560:B562"/>
    <mergeCell ref="C560:C562"/>
    <mergeCell ref="D560:D562"/>
    <mergeCell ref="E560:E562"/>
    <mergeCell ref="O557:O559"/>
    <mergeCell ref="O560:O562"/>
    <mergeCell ref="F557:F559"/>
    <mergeCell ref="B548:B550"/>
    <mergeCell ref="C548:C550"/>
    <mergeCell ref="D548:D550"/>
    <mergeCell ref="E548:E550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J557:J559"/>
    <mergeCell ref="M557:M559"/>
    <mergeCell ref="N557:N559"/>
    <mergeCell ref="J560:J562"/>
    <mergeCell ref="M560:M562"/>
    <mergeCell ref="N560:N562"/>
    <mergeCell ref="O563:O565"/>
    <mergeCell ref="P566:P568"/>
    <mergeCell ref="P563:P565"/>
    <mergeCell ref="F566:F568"/>
    <mergeCell ref="I566:I568"/>
    <mergeCell ref="B554:B556"/>
    <mergeCell ref="C554:C556"/>
    <mergeCell ref="D554:D556"/>
    <mergeCell ref="E554:E556"/>
    <mergeCell ref="B566:B568"/>
    <mergeCell ref="C566:C568"/>
    <mergeCell ref="D566:D568"/>
    <mergeCell ref="E566:E568"/>
    <mergeCell ref="F572:F574"/>
    <mergeCell ref="I572:I574"/>
    <mergeCell ref="B563:B565"/>
    <mergeCell ref="C563:C565"/>
    <mergeCell ref="D563:D565"/>
    <mergeCell ref="E563:E565"/>
    <mergeCell ref="B572:B574"/>
    <mergeCell ref="C572:C574"/>
    <mergeCell ref="D572:D574"/>
    <mergeCell ref="E572:E574"/>
    <mergeCell ref="P560:P562"/>
    <mergeCell ref="I563:I565"/>
    <mergeCell ref="F560:F562"/>
    <mergeCell ref="I560:I562"/>
    <mergeCell ref="F563:F565"/>
    <mergeCell ref="O554:O556"/>
    <mergeCell ref="P554:P556"/>
    <mergeCell ref="I557:I559"/>
    <mergeCell ref="F554:F556"/>
    <mergeCell ref="B581:B583"/>
    <mergeCell ref="C581:C583"/>
    <mergeCell ref="D581:D583"/>
    <mergeCell ref="E581:E583"/>
    <mergeCell ref="O581:O583"/>
    <mergeCell ref="O584:O586"/>
    <mergeCell ref="F581:F583"/>
    <mergeCell ref="I581:I583"/>
    <mergeCell ref="B575:B577"/>
    <mergeCell ref="C575:C577"/>
    <mergeCell ref="D575:D577"/>
    <mergeCell ref="E575:E577"/>
    <mergeCell ref="I575:I577"/>
    <mergeCell ref="P578:P580"/>
    <mergeCell ref="P575:P577"/>
    <mergeCell ref="P569:P571"/>
    <mergeCell ref="P572:P574"/>
    <mergeCell ref="B578:B580"/>
    <mergeCell ref="C578:C580"/>
    <mergeCell ref="D578:D580"/>
    <mergeCell ref="E578:E580"/>
    <mergeCell ref="O575:O577"/>
    <mergeCell ref="O578:O580"/>
    <mergeCell ref="B569:B571"/>
    <mergeCell ref="C569:C571"/>
    <mergeCell ref="D569:D571"/>
    <mergeCell ref="E569:E571"/>
    <mergeCell ref="P584:P586"/>
    <mergeCell ref="J581:J583"/>
    <mergeCell ref="M581:M583"/>
    <mergeCell ref="N581:N583"/>
    <mergeCell ref="K581:K583"/>
    <mergeCell ref="F584:F586"/>
    <mergeCell ref="I584:I586"/>
    <mergeCell ref="F587:F589"/>
    <mergeCell ref="B590:B592"/>
    <mergeCell ref="C590:C592"/>
    <mergeCell ref="O590:O592"/>
    <mergeCell ref="P590:P592"/>
    <mergeCell ref="P587:P589"/>
    <mergeCell ref="O587:O589"/>
    <mergeCell ref="B587:B589"/>
    <mergeCell ref="C587:C589"/>
    <mergeCell ref="B584:B586"/>
    <mergeCell ref="C584:C586"/>
    <mergeCell ref="D584:D586"/>
    <mergeCell ref="E584:E586"/>
    <mergeCell ref="C593:C595"/>
    <mergeCell ref="D593:D595"/>
    <mergeCell ref="E593:E595"/>
    <mergeCell ref="P593:P595"/>
    <mergeCell ref="J584:J586"/>
    <mergeCell ref="M584:M586"/>
    <mergeCell ref="N584:N586"/>
    <mergeCell ref="J587:J589"/>
    <mergeCell ref="M587:M589"/>
    <mergeCell ref="N587:N589"/>
    <mergeCell ref="K584:K586"/>
    <mergeCell ref="L584:L586"/>
    <mergeCell ref="K587:K589"/>
    <mergeCell ref="L587:L589"/>
    <mergeCell ref="K590:K592"/>
    <mergeCell ref="L590:L592"/>
    <mergeCell ref="K593:K595"/>
    <mergeCell ref="P596:P598"/>
    <mergeCell ref="F593:F595"/>
    <mergeCell ref="I593:I595"/>
    <mergeCell ref="P599:P601"/>
    <mergeCell ref="B599:B601"/>
    <mergeCell ref="C599:C601"/>
    <mergeCell ref="D599:D601"/>
    <mergeCell ref="E599:E601"/>
    <mergeCell ref="O599:O601"/>
    <mergeCell ref="I599:I601"/>
    <mergeCell ref="F599:F601"/>
    <mergeCell ref="D590:D592"/>
    <mergeCell ref="E590:E592"/>
    <mergeCell ref="B596:B598"/>
    <mergeCell ref="C596:C598"/>
    <mergeCell ref="D596:D598"/>
    <mergeCell ref="E596:E598"/>
    <mergeCell ref="F590:F592"/>
    <mergeCell ref="I590:I592"/>
    <mergeCell ref="B593:B595"/>
    <mergeCell ref="J590:J592"/>
    <mergeCell ref="M590:M592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P581:P583"/>
    <mergeCell ref="B605:B607"/>
    <mergeCell ref="C605:C607"/>
    <mergeCell ref="D605:D607"/>
    <mergeCell ref="E605:E607"/>
    <mergeCell ref="P602:P604"/>
    <mergeCell ref="O602:O604"/>
    <mergeCell ref="B602:B604"/>
    <mergeCell ref="C602:C604"/>
    <mergeCell ref="O605:O607"/>
    <mergeCell ref="F611:F613"/>
    <mergeCell ref="B608:B610"/>
    <mergeCell ref="C608:C610"/>
    <mergeCell ref="D608:D610"/>
    <mergeCell ref="E608:E610"/>
    <mergeCell ref="B611:B613"/>
    <mergeCell ref="C611:C613"/>
    <mergeCell ref="F608:F610"/>
    <mergeCell ref="P611:P613"/>
    <mergeCell ref="P605:P607"/>
    <mergeCell ref="P608:P610"/>
    <mergeCell ref="D611:D613"/>
    <mergeCell ref="E611:E613"/>
    <mergeCell ref="O611:O613"/>
    <mergeCell ref="I611:I613"/>
    <mergeCell ref="J602:J604"/>
    <mergeCell ref="M602:M604"/>
    <mergeCell ref="N602:N604"/>
    <mergeCell ref="J605:J607"/>
    <mergeCell ref="M605:M607"/>
    <mergeCell ref="N605:N607"/>
    <mergeCell ref="J608:J610"/>
    <mergeCell ref="F622:I622"/>
    <mergeCell ref="H23:H25"/>
    <mergeCell ref="H26:H28"/>
    <mergeCell ref="H29:H31"/>
    <mergeCell ref="H32:H34"/>
    <mergeCell ref="H137:H139"/>
    <mergeCell ref="H140:H142"/>
    <mergeCell ref="F605:F607"/>
    <mergeCell ref="I605:I607"/>
    <mergeCell ref="O608:O610"/>
    <mergeCell ref="F602:F604"/>
    <mergeCell ref="I602:I604"/>
    <mergeCell ref="O593:O595"/>
    <mergeCell ref="O596:O598"/>
    <mergeCell ref="D602:D604"/>
    <mergeCell ref="E602:E604"/>
    <mergeCell ref="I608:I610"/>
    <mergeCell ref="F596:F598"/>
    <mergeCell ref="I596:I598"/>
    <mergeCell ref="D587:D589"/>
    <mergeCell ref="E587:E589"/>
    <mergeCell ref="F578:F580"/>
    <mergeCell ref="I578:I580"/>
    <mergeCell ref="F575:F577"/>
    <mergeCell ref="O569:O571"/>
    <mergeCell ref="O572:O574"/>
    <mergeCell ref="F569:F571"/>
    <mergeCell ref="I569:I571"/>
    <mergeCell ref="O566:O568"/>
    <mergeCell ref="F536:F538"/>
    <mergeCell ref="M608:M610"/>
    <mergeCell ref="I587:I589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P14:P16"/>
    <mergeCell ref="P17:P19"/>
    <mergeCell ref="D17:D19"/>
    <mergeCell ref="E17:E19"/>
    <mergeCell ref="K9:O9"/>
    <mergeCell ref="N23:N25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J35:J37"/>
    <mergeCell ref="M35:M37"/>
    <mergeCell ref="N35:N37"/>
    <mergeCell ref="J38:J40"/>
    <mergeCell ref="M38:M40"/>
    <mergeCell ref="N38:N40"/>
    <mergeCell ref="J41:J43"/>
    <mergeCell ref="M41:M43"/>
    <mergeCell ref="N41:N43"/>
    <mergeCell ref="K32:K34"/>
    <mergeCell ref="L32:L34"/>
    <mergeCell ref="K35:K37"/>
    <mergeCell ref="L35:L37"/>
    <mergeCell ref="K38:K40"/>
    <mergeCell ref="L38:L40"/>
    <mergeCell ref="K41:K43"/>
    <mergeCell ref="L41:L43"/>
    <mergeCell ref="J44:J46"/>
    <mergeCell ref="M44:M46"/>
    <mergeCell ref="N44:N46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J56:J58"/>
    <mergeCell ref="M56:M58"/>
    <mergeCell ref="N56:N58"/>
    <mergeCell ref="J59:J61"/>
    <mergeCell ref="M59:M61"/>
    <mergeCell ref="N59:N61"/>
    <mergeCell ref="K44:K46"/>
    <mergeCell ref="L44:L46"/>
    <mergeCell ref="K47:K49"/>
    <mergeCell ref="L47:L49"/>
    <mergeCell ref="K50:K52"/>
    <mergeCell ref="L50:L52"/>
    <mergeCell ref="K53:K55"/>
    <mergeCell ref="L53:L55"/>
    <mergeCell ref="K56:K58"/>
    <mergeCell ref="L56:L58"/>
    <mergeCell ref="K59:K61"/>
    <mergeCell ref="L59:L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J89:J91"/>
    <mergeCell ref="M89:M91"/>
    <mergeCell ref="N89:N91"/>
    <mergeCell ref="J92:J94"/>
    <mergeCell ref="M92:M94"/>
    <mergeCell ref="N92:N94"/>
    <mergeCell ref="J95:J97"/>
    <mergeCell ref="M95:M97"/>
    <mergeCell ref="N95:N97"/>
    <mergeCell ref="K80:K82"/>
    <mergeCell ref="L80:L82"/>
    <mergeCell ref="K83:K85"/>
    <mergeCell ref="L83:L85"/>
    <mergeCell ref="K86:K88"/>
    <mergeCell ref="L86:L88"/>
    <mergeCell ref="K89:K91"/>
    <mergeCell ref="L89:L91"/>
    <mergeCell ref="K92:K94"/>
    <mergeCell ref="L92:L94"/>
    <mergeCell ref="K95:K97"/>
    <mergeCell ref="L95:L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113:J115"/>
    <mergeCell ref="M113:M115"/>
    <mergeCell ref="N113:N115"/>
    <mergeCell ref="K98:K100"/>
    <mergeCell ref="L98:L100"/>
    <mergeCell ref="K113:K115"/>
    <mergeCell ref="L113:L115"/>
    <mergeCell ref="J116:J118"/>
    <mergeCell ref="M116:M118"/>
    <mergeCell ref="N116:N118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K116:K118"/>
    <mergeCell ref="L116:L118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M134:M136"/>
    <mergeCell ref="N134:N136"/>
    <mergeCell ref="J137:J139"/>
    <mergeCell ref="M137:M139"/>
    <mergeCell ref="N137:N139"/>
    <mergeCell ref="J140:J142"/>
    <mergeCell ref="M140:M142"/>
    <mergeCell ref="N140:N142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J158:J160"/>
    <mergeCell ref="M158:M160"/>
    <mergeCell ref="N158:N160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91:J193"/>
    <mergeCell ref="M191:M193"/>
    <mergeCell ref="N191:N193"/>
    <mergeCell ref="J194:J196"/>
    <mergeCell ref="M194:M196"/>
    <mergeCell ref="N194:N196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J245:J247"/>
    <mergeCell ref="M245:M247"/>
    <mergeCell ref="N245:N247"/>
    <mergeCell ref="J248:J250"/>
    <mergeCell ref="M248:M250"/>
    <mergeCell ref="N248:N250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J266:J268"/>
    <mergeCell ref="M266:M268"/>
    <mergeCell ref="N266:N268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K266:K268"/>
    <mergeCell ref="L266:L268"/>
    <mergeCell ref="K269:K271"/>
    <mergeCell ref="L269:L271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J305:J307"/>
    <mergeCell ref="M305:M307"/>
    <mergeCell ref="N305:N307"/>
    <mergeCell ref="J308:J310"/>
    <mergeCell ref="M308:M310"/>
    <mergeCell ref="N308:N310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K362:K364"/>
    <mergeCell ref="L362:L364"/>
    <mergeCell ref="K365:K367"/>
    <mergeCell ref="L365:L367"/>
    <mergeCell ref="N374:N376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J413:J415"/>
    <mergeCell ref="M413:M415"/>
    <mergeCell ref="N413:N415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K422:K424"/>
    <mergeCell ref="L422:L424"/>
    <mergeCell ref="K425:K427"/>
    <mergeCell ref="L425:L427"/>
    <mergeCell ref="K428:K430"/>
    <mergeCell ref="L428:L430"/>
    <mergeCell ref="K431:K433"/>
    <mergeCell ref="L431:L433"/>
    <mergeCell ref="K434:K436"/>
    <mergeCell ref="L434:L436"/>
    <mergeCell ref="K437:K439"/>
    <mergeCell ref="L437:L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K455:K457"/>
    <mergeCell ref="L455:L457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J521:J523"/>
    <mergeCell ref="M521:M523"/>
    <mergeCell ref="N521:N523"/>
    <mergeCell ref="J524:J526"/>
    <mergeCell ref="M524:M526"/>
    <mergeCell ref="N524:N526"/>
    <mergeCell ref="K521:K523"/>
    <mergeCell ref="L521:L523"/>
    <mergeCell ref="K524:K526"/>
    <mergeCell ref="L524:L526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J539:J541"/>
    <mergeCell ref="M539:M541"/>
    <mergeCell ref="N539:N541"/>
    <mergeCell ref="J542:J544"/>
    <mergeCell ref="M542:M544"/>
    <mergeCell ref="N542:N544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539:K541"/>
    <mergeCell ref="L539:L541"/>
    <mergeCell ref="K542:K544"/>
    <mergeCell ref="L542:L544"/>
    <mergeCell ref="N608:N610"/>
    <mergeCell ref="J611:J613"/>
    <mergeCell ref="M611:M613"/>
    <mergeCell ref="N611:N613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J575:J577"/>
    <mergeCell ref="M575:M577"/>
    <mergeCell ref="N575:N577"/>
    <mergeCell ref="J578:J580"/>
    <mergeCell ref="M578:M580"/>
    <mergeCell ref="N578:N580"/>
    <mergeCell ref="L581:L583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48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AC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5" width="10.77734375" style="70" customWidth="1"/>
    <col min="26" max="16384" width="15.77734375" style="70"/>
  </cols>
  <sheetData>
    <row r="1" spans="1:29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  <c r="U1"/>
      <c r="V1"/>
      <c r="W1"/>
      <c r="X1"/>
      <c r="Y1"/>
      <c r="Z1"/>
      <c r="AA1"/>
      <c r="AB1"/>
      <c r="AC1"/>
    </row>
    <row r="2" spans="1:29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  <c r="U2"/>
      <c r="V2"/>
      <c r="W2"/>
      <c r="X2"/>
      <c r="Y2"/>
      <c r="Z2"/>
      <c r="AA2"/>
      <c r="AB2"/>
      <c r="AC2"/>
    </row>
    <row r="3" spans="1:29" ht="15" customHeight="1">
      <c r="A3" s="466"/>
      <c r="B3" s="482" t="s">
        <v>13</v>
      </c>
      <c r="C3" s="911" t="s">
        <v>20</v>
      </c>
      <c r="D3" s="912"/>
      <c r="E3" s="912"/>
      <c r="F3" s="912"/>
      <c r="G3" s="912"/>
      <c r="H3" s="887"/>
      <c r="I3" s="471"/>
      <c r="J3" s="471"/>
      <c r="K3" s="471"/>
      <c r="L3" s="471"/>
      <c r="M3" s="471"/>
      <c r="N3" s="471"/>
      <c r="O3" s="448"/>
      <c r="P3" s="448"/>
      <c r="Q3" s="448"/>
      <c r="U3"/>
      <c r="V3"/>
      <c r="W3"/>
      <c r="X3"/>
      <c r="Y3"/>
      <c r="Z3"/>
      <c r="AA3"/>
      <c r="AB3"/>
      <c r="AC3"/>
    </row>
    <row r="4" spans="1:29" ht="15" customHeight="1">
      <c r="A4" s="466"/>
      <c r="B4" s="483" t="s">
        <v>28</v>
      </c>
      <c r="C4" s="911" t="s">
        <v>213</v>
      </c>
      <c r="D4" s="912"/>
      <c r="E4" s="912"/>
      <c r="F4" s="912"/>
      <c r="G4" s="912"/>
      <c r="H4" s="855"/>
      <c r="I4" s="471"/>
      <c r="J4" s="471"/>
      <c r="K4" s="471"/>
      <c r="L4" s="471"/>
      <c r="M4" s="471"/>
      <c r="N4" s="471"/>
      <c r="O4" s="448"/>
      <c r="P4" s="448"/>
      <c r="Q4" s="448"/>
      <c r="U4"/>
      <c r="V4"/>
      <c r="W4"/>
      <c r="X4"/>
      <c r="Y4"/>
      <c r="Z4"/>
      <c r="AA4"/>
      <c r="AB4"/>
      <c r="AC4"/>
    </row>
    <row r="5" spans="1:29" ht="15" customHeight="1">
      <c r="A5" s="448"/>
      <c r="B5" s="465" t="s">
        <v>29</v>
      </c>
      <c r="C5" s="885" t="s">
        <v>79</v>
      </c>
      <c r="D5" s="885"/>
      <c r="E5" s="885"/>
      <c r="F5" s="885"/>
      <c r="G5" s="885"/>
      <c r="H5" s="855"/>
      <c r="I5" s="471"/>
      <c r="J5" s="471"/>
      <c r="K5" s="471"/>
      <c r="L5" s="471"/>
      <c r="M5" s="471"/>
      <c r="N5" s="471"/>
      <c r="O5" s="448"/>
      <c r="P5" s="448"/>
      <c r="Q5" s="448"/>
      <c r="U5"/>
      <c r="V5"/>
      <c r="W5"/>
      <c r="X5"/>
      <c r="Y5"/>
      <c r="Z5"/>
      <c r="AA5"/>
      <c r="AB5"/>
      <c r="AC5"/>
    </row>
    <row r="6" spans="1:29" ht="50.1" customHeight="1">
      <c r="A6" s="448"/>
      <c r="B6" s="465" t="s">
        <v>35</v>
      </c>
      <c r="C6" s="885" t="s">
        <v>212</v>
      </c>
      <c r="D6" s="889"/>
      <c r="E6" s="889"/>
      <c r="F6" s="889"/>
      <c r="G6" s="889"/>
      <c r="H6" s="855"/>
      <c r="I6" s="471"/>
      <c r="J6" s="471"/>
      <c r="K6" s="471"/>
      <c r="L6" s="471"/>
      <c r="M6" s="471"/>
      <c r="N6" s="471"/>
      <c r="O6" s="448"/>
      <c r="P6" s="448"/>
      <c r="Q6" s="448"/>
      <c r="U6"/>
      <c r="V6"/>
      <c r="W6"/>
      <c r="X6"/>
      <c r="Y6"/>
      <c r="Z6"/>
      <c r="AA6"/>
      <c r="AB6"/>
      <c r="AC6"/>
    </row>
    <row r="7" spans="1:29" s="71" customFormat="1" ht="30" customHeight="1" thickBot="1">
      <c r="A7" s="475"/>
      <c r="B7" s="476" t="s">
        <v>180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  <c r="U7"/>
      <c r="V7"/>
      <c r="W7"/>
      <c r="X7"/>
      <c r="Y7"/>
      <c r="Z7"/>
      <c r="AA7"/>
      <c r="AB7"/>
      <c r="AC7"/>
    </row>
    <row r="8" spans="1:29" s="71" customFormat="1" ht="20.100000000000001" customHeight="1" thickBot="1">
      <c r="A8" s="475"/>
      <c r="B8" s="908" t="str">
        <f>'Tab.G1.1-4'!$B$8</f>
        <v>LP</v>
      </c>
      <c r="C8" s="908" t="str">
        <f>Tab.G6!$C$9</f>
        <v>Nazwa projektu inwestycyjnego</v>
      </c>
      <c r="D8" s="908" t="str">
        <f>Tab.G6!$D$9</f>
        <v>Lokalizacja projektu inwestycyjnego</v>
      </c>
      <c r="E8" s="908" t="str">
        <f>Tab.G6!$E$9</f>
        <v>Cel realizacji projektu</v>
      </c>
      <c r="F8" s="908" t="str">
        <f>Tab.G6!$F$9</f>
        <v>Spodziewane efekty, wynikające z realizacji projektu</v>
      </c>
      <c r="G8" s="908" t="str">
        <f>Tab.G6!$G$9</f>
        <v>Wartość dla poszczególnych spodziewanych efektów</v>
      </c>
      <c r="H8" s="908" t="str">
        <f>Tab.G7!$H$8</f>
        <v>Rodzaj i zakres powiązania projektu z główną działalnością</v>
      </c>
      <c r="I8" s="908" t="str">
        <f>Tab.G6!$H$9</f>
        <v>Zakres prac</v>
      </c>
      <c r="J8" s="881" t="str">
        <f>"POZIOM NAKŁADÓW INWESTYCYJNYCH"</f>
        <v>POZIOM NAKŁADÓW INWESTYCYJNYCH</v>
      </c>
      <c r="K8" s="882"/>
      <c r="L8" s="882"/>
      <c r="M8" s="883"/>
      <c r="N8" s="883"/>
      <c r="O8" s="884"/>
      <c r="P8" s="944" t="str">
        <f>Tab.G6!$O$9</f>
        <v>UWAGI</v>
      </c>
      <c r="Q8" s="481"/>
      <c r="R8" s="73"/>
      <c r="U8" s="649"/>
      <c r="V8" s="649"/>
      <c r="W8" s="649"/>
      <c r="X8" s="649"/>
      <c r="Y8" s="649"/>
      <c r="Z8" s="649"/>
      <c r="AA8" s="649"/>
      <c r="AB8" s="649"/>
      <c r="AC8" s="649"/>
    </row>
    <row r="9" spans="1:29" ht="20.100000000000001" customHeight="1">
      <c r="A9" s="448"/>
      <c r="B9" s="905"/>
      <c r="C9" s="905"/>
      <c r="D9" s="938"/>
      <c r="E9" s="936"/>
      <c r="F9" s="940"/>
      <c r="G9" s="905"/>
      <c r="H9" s="936"/>
      <c r="I9" s="936"/>
      <c r="J9" s="879" t="str">
        <f>"OGÓŁEM"</f>
        <v>OGÓŁEM</v>
      </c>
      <c r="K9" s="804" t="str">
        <f>'Tab.G1.1-4'!$E$8</f>
        <v>PLAN DO REALIZACJI</v>
      </c>
      <c r="L9" s="805"/>
      <c r="M9" s="805"/>
      <c r="N9" s="805"/>
      <c r="O9" s="806"/>
      <c r="P9" s="947"/>
      <c r="Q9" s="446"/>
      <c r="R9" s="75"/>
      <c r="S9" s="68"/>
      <c r="T9" s="68"/>
      <c r="U9"/>
      <c r="V9"/>
      <c r="W9"/>
      <c r="X9"/>
      <c r="Y9"/>
      <c r="Z9"/>
      <c r="AA9"/>
      <c r="AB9"/>
      <c r="AC9"/>
    </row>
    <row r="10" spans="1:29" ht="20.100000000000001" customHeight="1">
      <c r="A10" s="448"/>
      <c r="B10" s="905"/>
      <c r="C10" s="905"/>
      <c r="D10" s="938"/>
      <c r="E10" s="936"/>
      <c r="F10" s="940"/>
      <c r="G10" s="905"/>
      <c r="H10" s="936"/>
      <c r="I10" s="936"/>
      <c r="J10" s="880"/>
      <c r="K10" s="514">
        <f>SUM(Rok_ZPR,1)</f>
        <v>2024</v>
      </c>
      <c r="L10" s="514">
        <f>SUM(K10,1)</f>
        <v>2025</v>
      </c>
      <c r="M10" s="514">
        <f>SUM(L10,1)</f>
        <v>2026</v>
      </c>
      <c r="N10" s="514">
        <f>SUM(M10,1)</f>
        <v>2027</v>
      </c>
      <c r="O10" s="684">
        <f>SUM(N10,1)</f>
        <v>2028</v>
      </c>
      <c r="P10" s="947"/>
      <c r="Q10" s="430"/>
      <c r="R10" s="76"/>
      <c r="S10" s="68"/>
      <c r="T10" s="68"/>
      <c r="U10"/>
      <c r="V10"/>
      <c r="W10"/>
      <c r="X10"/>
      <c r="Y10"/>
      <c r="Z10"/>
      <c r="AA10"/>
      <c r="AB10"/>
      <c r="AC10"/>
    </row>
    <row r="11" spans="1:29" ht="20.100000000000001" customHeight="1">
      <c r="A11" s="448"/>
      <c r="B11" s="906"/>
      <c r="C11" s="906"/>
      <c r="D11" s="939"/>
      <c r="E11" s="937"/>
      <c r="F11" s="941"/>
      <c r="G11" s="906"/>
      <c r="H11" s="937"/>
      <c r="I11" s="93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48"/>
      <c r="Q11" s="459"/>
      <c r="R11" s="77"/>
      <c r="S11" s="68"/>
      <c r="T11" s="68"/>
      <c r="U11"/>
      <c r="V11"/>
      <c r="W11"/>
      <c r="X11"/>
      <c r="Y11"/>
      <c r="Z11"/>
      <c r="AA11"/>
      <c r="AB11"/>
      <c r="AC11"/>
    </row>
    <row r="12" spans="1:29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/>
      <c r="V12"/>
      <c r="W12"/>
      <c r="X12"/>
      <c r="Y12"/>
      <c r="Z12"/>
      <c r="AA12"/>
      <c r="AB12"/>
      <c r="AC12"/>
    </row>
    <row r="13" spans="1:29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  <c r="U13"/>
      <c r="V13"/>
      <c r="W13"/>
      <c r="X13"/>
      <c r="Y13"/>
      <c r="Z13"/>
      <c r="AA13"/>
      <c r="AB13"/>
      <c r="AC13"/>
    </row>
    <row r="14" spans="1:29" s="74" customFormat="1" ht="12.75" customHeight="1">
      <c r="A14" s="468"/>
      <c r="B14" s="916">
        <v>1</v>
      </c>
      <c r="C14" s="925"/>
      <c r="D14" s="921"/>
      <c r="E14" s="921" t="s">
        <v>19</v>
      </c>
      <c r="F14" s="923" t="str">
        <f>VLOOKUP(E14,$S$14:$T$18,2,0)</f>
        <v>-</v>
      </c>
      <c r="G14" s="84"/>
      <c r="H14" s="921"/>
      <c r="I14" s="921"/>
      <c r="J14" s="914">
        <f>SUM(K14:O16)</f>
        <v>0</v>
      </c>
      <c r="K14" s="914"/>
      <c r="L14" s="914"/>
      <c r="M14" s="914"/>
      <c r="N14" s="914"/>
      <c r="O14" s="914"/>
      <c r="P14" s="914"/>
      <c r="Q14" s="460"/>
      <c r="R14" s="78"/>
      <c r="S14" s="85" t="s">
        <v>21</v>
      </c>
      <c r="T14" s="86" t="s">
        <v>22</v>
      </c>
      <c r="U14"/>
      <c r="V14"/>
      <c r="W14"/>
      <c r="X14"/>
      <c r="Y14"/>
      <c r="Z14"/>
      <c r="AA14"/>
      <c r="AB14"/>
      <c r="AC14"/>
    </row>
    <row r="15" spans="1:29" s="74" customFormat="1" ht="12.75" customHeight="1">
      <c r="A15" s="468"/>
      <c r="B15" s="916"/>
      <c r="C15" s="945"/>
      <c r="D15" s="921"/>
      <c r="E15" s="921"/>
      <c r="F15" s="923"/>
      <c r="G15" s="87"/>
      <c r="H15" s="921"/>
      <c r="I15" s="921"/>
      <c r="J15" s="914"/>
      <c r="K15" s="914"/>
      <c r="L15" s="914"/>
      <c r="M15" s="914"/>
      <c r="N15" s="914"/>
      <c r="O15" s="914"/>
      <c r="P15" s="914"/>
      <c r="Q15" s="460"/>
      <c r="R15" s="78"/>
      <c r="S15" s="88" t="s">
        <v>23</v>
      </c>
      <c r="T15" s="89" t="s">
        <v>43</v>
      </c>
      <c r="U15"/>
      <c r="V15"/>
      <c r="W15"/>
      <c r="X15"/>
      <c r="Y15"/>
      <c r="Z15"/>
      <c r="AA15"/>
      <c r="AB15"/>
      <c r="AC15"/>
    </row>
    <row r="16" spans="1:29" s="74" customFormat="1" ht="12.75" customHeight="1">
      <c r="A16" s="468"/>
      <c r="B16" s="917"/>
      <c r="C16" s="946"/>
      <c r="D16" s="922"/>
      <c r="E16" s="922"/>
      <c r="F16" s="924"/>
      <c r="G16" s="92"/>
      <c r="H16" s="922"/>
      <c r="I16" s="922"/>
      <c r="J16" s="915"/>
      <c r="K16" s="915"/>
      <c r="L16" s="915"/>
      <c r="M16" s="915"/>
      <c r="N16" s="915"/>
      <c r="O16" s="915"/>
      <c r="P16" s="915"/>
      <c r="Q16" s="460"/>
      <c r="R16" s="78"/>
      <c r="S16" s="88" t="s">
        <v>24</v>
      </c>
      <c r="T16" s="89" t="s">
        <v>25</v>
      </c>
      <c r="U16"/>
      <c r="V16"/>
      <c r="W16"/>
      <c r="X16"/>
      <c r="Y16"/>
      <c r="Z16"/>
      <c r="AA16"/>
      <c r="AB16"/>
      <c r="AC16"/>
    </row>
    <row r="17" spans="1:29" s="74" customFormat="1" ht="12.75" customHeight="1">
      <c r="A17" s="468"/>
      <c r="B17" s="916">
        <v>2</v>
      </c>
      <c r="C17" s="925"/>
      <c r="D17" s="921"/>
      <c r="E17" s="921" t="s">
        <v>19</v>
      </c>
      <c r="F17" s="923" t="str">
        <f>VLOOKUP(E17,$S$14:$T$18,2,0)</f>
        <v>-</v>
      </c>
      <c r="G17" s="84"/>
      <c r="H17" s="921"/>
      <c r="I17" s="921"/>
      <c r="J17" s="913">
        <f t="shared" ref="J17" si="1">SUM(K17:O19)</f>
        <v>0</v>
      </c>
      <c r="K17" s="913"/>
      <c r="L17" s="913"/>
      <c r="M17" s="913"/>
      <c r="N17" s="913"/>
      <c r="O17" s="913"/>
      <c r="P17" s="913"/>
      <c r="Q17" s="460"/>
      <c r="R17" s="78"/>
      <c r="S17" s="88" t="s">
        <v>26</v>
      </c>
      <c r="T17" s="89" t="s">
        <v>27</v>
      </c>
      <c r="U17"/>
      <c r="V17"/>
      <c r="W17"/>
      <c r="X17"/>
      <c r="Y17"/>
      <c r="Z17"/>
      <c r="AA17"/>
      <c r="AB17"/>
      <c r="AC17"/>
    </row>
    <row r="18" spans="1:29" s="74" customFormat="1" ht="12.75" customHeight="1" thickBot="1">
      <c r="A18" s="468"/>
      <c r="B18" s="916"/>
      <c r="C18" s="925"/>
      <c r="D18" s="921"/>
      <c r="E18" s="921"/>
      <c r="F18" s="923"/>
      <c r="G18" s="87"/>
      <c r="H18" s="921"/>
      <c r="I18" s="921"/>
      <c r="J18" s="914"/>
      <c r="K18" s="914"/>
      <c r="L18" s="914"/>
      <c r="M18" s="914"/>
      <c r="N18" s="914"/>
      <c r="O18" s="914"/>
      <c r="P18" s="914"/>
      <c r="Q18" s="460"/>
      <c r="R18" s="78"/>
      <c r="S18" s="93" t="s">
        <v>19</v>
      </c>
      <c r="T18" s="94" t="s">
        <v>19</v>
      </c>
      <c r="U18"/>
      <c r="V18"/>
      <c r="W18"/>
      <c r="X18"/>
      <c r="Y18"/>
      <c r="Z18"/>
      <c r="AA18"/>
      <c r="AB18"/>
      <c r="AC18"/>
    </row>
    <row r="19" spans="1:29" s="74" customFormat="1" ht="12.75" customHeight="1">
      <c r="A19" s="468"/>
      <c r="B19" s="917"/>
      <c r="C19" s="926"/>
      <c r="D19" s="922"/>
      <c r="E19" s="922"/>
      <c r="F19" s="924"/>
      <c r="G19" s="92"/>
      <c r="H19" s="922"/>
      <c r="I19" s="922"/>
      <c r="J19" s="915"/>
      <c r="K19" s="915"/>
      <c r="L19" s="915"/>
      <c r="M19" s="915"/>
      <c r="N19" s="915"/>
      <c r="O19" s="915"/>
      <c r="P19" s="915"/>
      <c r="Q19" s="460"/>
      <c r="R19" s="78"/>
      <c r="S19" s="95"/>
      <c r="T19" s="96"/>
      <c r="U19"/>
      <c r="V19"/>
      <c r="W19"/>
      <c r="X19"/>
      <c r="Y19"/>
      <c r="Z19"/>
      <c r="AA19"/>
      <c r="AB19"/>
      <c r="AC19"/>
    </row>
    <row r="20" spans="1:29" s="74" customFormat="1" ht="12.75" customHeight="1">
      <c r="A20" s="468"/>
      <c r="B20" s="916">
        <v>3</v>
      </c>
      <c r="C20" s="925"/>
      <c r="D20" s="921"/>
      <c r="E20" s="921" t="s">
        <v>19</v>
      </c>
      <c r="F20" s="923" t="str">
        <f>VLOOKUP(E20,$S$14:$T$18,2,0)</f>
        <v>-</v>
      </c>
      <c r="G20" s="84"/>
      <c r="H20" s="921"/>
      <c r="I20" s="921"/>
      <c r="J20" s="913">
        <f t="shared" ref="J20" si="2">SUM(K20:O22)</f>
        <v>0</v>
      </c>
      <c r="K20" s="913"/>
      <c r="L20" s="913"/>
      <c r="M20" s="913"/>
      <c r="N20" s="913"/>
      <c r="O20" s="913"/>
      <c r="P20" s="913"/>
      <c r="Q20" s="460"/>
      <c r="R20" s="78"/>
      <c r="S20" s="95"/>
      <c r="T20" s="96"/>
      <c r="U20"/>
      <c r="V20"/>
      <c r="W20"/>
      <c r="X20"/>
      <c r="Y20"/>
      <c r="Z20"/>
      <c r="AA20"/>
      <c r="AB20"/>
      <c r="AC20"/>
    </row>
    <row r="21" spans="1:29" s="74" customFormat="1" ht="12.75" customHeight="1">
      <c r="A21" s="468"/>
      <c r="B21" s="916"/>
      <c r="C21" s="925"/>
      <c r="D21" s="921"/>
      <c r="E21" s="921"/>
      <c r="F21" s="923"/>
      <c r="G21" s="87"/>
      <c r="H21" s="921"/>
      <c r="I21" s="921"/>
      <c r="J21" s="914"/>
      <c r="K21" s="914"/>
      <c r="L21" s="914"/>
      <c r="M21" s="914"/>
      <c r="N21" s="914"/>
      <c r="O21" s="914"/>
      <c r="P21" s="914"/>
      <c r="Q21" s="460"/>
      <c r="R21" s="78"/>
      <c r="S21" s="95"/>
      <c r="T21" s="96"/>
      <c r="U21"/>
      <c r="V21"/>
      <c r="W21"/>
      <c r="X21"/>
      <c r="Y21"/>
      <c r="Z21"/>
      <c r="AA21"/>
      <c r="AB21"/>
      <c r="AC21"/>
    </row>
    <row r="22" spans="1:29" s="74" customFormat="1" ht="12.75" customHeight="1">
      <c r="A22" s="468"/>
      <c r="B22" s="917"/>
      <c r="C22" s="926"/>
      <c r="D22" s="922"/>
      <c r="E22" s="922"/>
      <c r="F22" s="924"/>
      <c r="G22" s="92"/>
      <c r="H22" s="922"/>
      <c r="I22" s="922"/>
      <c r="J22" s="915"/>
      <c r="K22" s="915"/>
      <c r="L22" s="915"/>
      <c r="M22" s="915"/>
      <c r="N22" s="915"/>
      <c r="O22" s="915"/>
      <c r="P22" s="915"/>
      <c r="Q22" s="460"/>
      <c r="R22" s="78"/>
      <c r="S22" s="95"/>
      <c r="T22" s="96"/>
      <c r="U22"/>
      <c r="V22"/>
      <c r="W22"/>
      <c r="X22"/>
      <c r="Y22"/>
      <c r="Z22"/>
      <c r="AA22"/>
      <c r="AB22"/>
      <c r="AC22"/>
    </row>
    <row r="23" spans="1:29" s="74" customFormat="1" ht="12.75" customHeight="1">
      <c r="A23" s="468"/>
      <c r="B23" s="916">
        <v>4</v>
      </c>
      <c r="C23" s="925"/>
      <c r="D23" s="921"/>
      <c r="E23" s="921" t="s">
        <v>19</v>
      </c>
      <c r="F23" s="923" t="str">
        <f>VLOOKUP(E23,$S$14:$T$18,2,0)</f>
        <v>-</v>
      </c>
      <c r="G23" s="84"/>
      <c r="H23" s="921"/>
      <c r="I23" s="921"/>
      <c r="J23" s="913">
        <f t="shared" ref="J23" si="3">SUM(K23:O25)</f>
        <v>0</v>
      </c>
      <c r="K23" s="913"/>
      <c r="L23" s="913"/>
      <c r="M23" s="913"/>
      <c r="N23" s="913"/>
      <c r="O23" s="913"/>
      <c r="P23" s="913"/>
      <c r="Q23" s="460"/>
      <c r="R23" s="78"/>
      <c r="S23" s="95"/>
      <c r="T23" s="96"/>
      <c r="U23"/>
      <c r="V23"/>
      <c r="W23"/>
      <c r="X23"/>
      <c r="Y23"/>
      <c r="Z23"/>
      <c r="AA23"/>
      <c r="AB23"/>
      <c r="AC23"/>
    </row>
    <row r="24" spans="1:29" s="74" customFormat="1" ht="12.75" customHeight="1">
      <c r="A24" s="468"/>
      <c r="B24" s="916"/>
      <c r="C24" s="925"/>
      <c r="D24" s="921"/>
      <c r="E24" s="921"/>
      <c r="F24" s="923"/>
      <c r="G24" s="87"/>
      <c r="H24" s="921"/>
      <c r="I24" s="921"/>
      <c r="J24" s="914"/>
      <c r="K24" s="914"/>
      <c r="L24" s="914"/>
      <c r="M24" s="914"/>
      <c r="N24" s="914"/>
      <c r="O24" s="914"/>
      <c r="P24" s="914"/>
      <c r="Q24" s="460"/>
      <c r="R24" s="78"/>
      <c r="S24" s="95"/>
      <c r="T24" s="96"/>
      <c r="U24"/>
      <c r="V24"/>
      <c r="W24"/>
      <c r="X24"/>
      <c r="Y24"/>
      <c r="Z24"/>
      <c r="AA24"/>
      <c r="AB24"/>
      <c r="AC24"/>
    </row>
    <row r="25" spans="1:29" s="74" customFormat="1" ht="12.75" customHeight="1">
      <c r="A25" s="468"/>
      <c r="B25" s="917"/>
      <c r="C25" s="926"/>
      <c r="D25" s="922"/>
      <c r="E25" s="922"/>
      <c r="F25" s="924"/>
      <c r="G25" s="92"/>
      <c r="H25" s="922"/>
      <c r="I25" s="922"/>
      <c r="J25" s="915"/>
      <c r="K25" s="915"/>
      <c r="L25" s="915"/>
      <c r="M25" s="915"/>
      <c r="N25" s="915"/>
      <c r="O25" s="915"/>
      <c r="P25" s="915"/>
      <c r="Q25" s="460"/>
      <c r="R25" s="78"/>
      <c r="S25" s="95"/>
      <c r="T25" s="96"/>
      <c r="U25"/>
      <c r="V25"/>
      <c r="W25"/>
      <c r="X25"/>
      <c r="Y25"/>
      <c r="Z25"/>
      <c r="AA25"/>
      <c r="AB25"/>
      <c r="AC25"/>
    </row>
    <row r="26" spans="1:29" s="74" customFormat="1" ht="12.75" customHeight="1">
      <c r="A26" s="468"/>
      <c r="B26" s="916">
        <v>5</v>
      </c>
      <c r="C26" s="925"/>
      <c r="D26" s="921"/>
      <c r="E26" s="921" t="s">
        <v>19</v>
      </c>
      <c r="F26" s="923" t="str">
        <f>VLOOKUP(E26,$S$14:$T$18,2,0)</f>
        <v>-</v>
      </c>
      <c r="G26" s="84"/>
      <c r="H26" s="921"/>
      <c r="I26" s="921"/>
      <c r="J26" s="913">
        <f t="shared" ref="J26" si="4">SUM(K26:O28)</f>
        <v>0</v>
      </c>
      <c r="K26" s="913"/>
      <c r="L26" s="913"/>
      <c r="M26" s="913"/>
      <c r="N26" s="913"/>
      <c r="O26" s="913"/>
      <c r="P26" s="913"/>
      <c r="Q26" s="460"/>
      <c r="R26" s="78"/>
      <c r="S26" s="95"/>
      <c r="T26" s="96"/>
      <c r="U26"/>
      <c r="V26"/>
      <c r="W26"/>
      <c r="X26"/>
      <c r="Y26"/>
      <c r="Z26"/>
      <c r="AA26"/>
      <c r="AB26"/>
      <c r="AC26"/>
    </row>
    <row r="27" spans="1:29" s="74" customFormat="1" ht="12.75" customHeight="1">
      <c r="A27" s="468"/>
      <c r="B27" s="916"/>
      <c r="C27" s="925"/>
      <c r="D27" s="921"/>
      <c r="E27" s="921"/>
      <c r="F27" s="923"/>
      <c r="G27" s="87"/>
      <c r="H27" s="921"/>
      <c r="I27" s="921"/>
      <c r="J27" s="914"/>
      <c r="K27" s="914"/>
      <c r="L27" s="914"/>
      <c r="M27" s="914"/>
      <c r="N27" s="914"/>
      <c r="O27" s="914"/>
      <c r="P27" s="914"/>
      <c r="Q27" s="460"/>
      <c r="R27" s="78"/>
      <c r="S27" s="95"/>
      <c r="T27" s="96"/>
      <c r="U27"/>
      <c r="V27"/>
      <c r="W27"/>
      <c r="X27"/>
      <c r="Y27"/>
      <c r="Z27"/>
      <c r="AA27"/>
      <c r="AB27"/>
      <c r="AC27"/>
    </row>
    <row r="28" spans="1:29" s="74" customFormat="1" ht="12.75" customHeight="1">
      <c r="A28" s="468"/>
      <c r="B28" s="917"/>
      <c r="C28" s="926"/>
      <c r="D28" s="922"/>
      <c r="E28" s="922"/>
      <c r="F28" s="924"/>
      <c r="G28" s="92"/>
      <c r="H28" s="922"/>
      <c r="I28" s="922"/>
      <c r="J28" s="915"/>
      <c r="K28" s="915"/>
      <c r="L28" s="915"/>
      <c r="M28" s="915"/>
      <c r="N28" s="915"/>
      <c r="O28" s="915"/>
      <c r="P28" s="915"/>
      <c r="Q28" s="460"/>
      <c r="R28" s="78"/>
      <c r="S28" s="95"/>
      <c r="T28" s="96"/>
      <c r="U28"/>
      <c r="V28"/>
      <c r="W28"/>
      <c r="X28"/>
      <c r="Y28"/>
      <c r="Z28"/>
      <c r="AA28"/>
      <c r="AB28"/>
      <c r="AC28"/>
    </row>
    <row r="29" spans="1:29" s="74" customFormat="1" ht="12.75" customHeight="1">
      <c r="A29" s="468"/>
      <c r="B29" s="916">
        <v>6</v>
      </c>
      <c r="C29" s="925"/>
      <c r="D29" s="921"/>
      <c r="E29" s="921" t="s">
        <v>19</v>
      </c>
      <c r="F29" s="923" t="str">
        <f>VLOOKUP(E29,$S$14:$T$18,2,0)</f>
        <v>-</v>
      </c>
      <c r="G29" s="84"/>
      <c r="H29" s="921"/>
      <c r="I29" s="921"/>
      <c r="J29" s="913">
        <f t="shared" ref="J29" si="5">SUM(K29:O31)</f>
        <v>0</v>
      </c>
      <c r="K29" s="913"/>
      <c r="L29" s="913"/>
      <c r="M29" s="913"/>
      <c r="N29" s="913"/>
      <c r="O29" s="913"/>
      <c r="P29" s="913"/>
      <c r="Q29" s="460"/>
      <c r="R29" s="78"/>
      <c r="S29" s="95"/>
      <c r="T29" s="96"/>
      <c r="U29"/>
      <c r="V29"/>
      <c r="W29"/>
      <c r="X29"/>
      <c r="Y29"/>
      <c r="Z29"/>
      <c r="AA29"/>
      <c r="AB29"/>
      <c r="AC29"/>
    </row>
    <row r="30" spans="1:29" s="74" customFormat="1" ht="12.75" customHeight="1">
      <c r="A30" s="468"/>
      <c r="B30" s="916"/>
      <c r="C30" s="925"/>
      <c r="D30" s="921"/>
      <c r="E30" s="921"/>
      <c r="F30" s="923"/>
      <c r="G30" s="87"/>
      <c r="H30" s="921"/>
      <c r="I30" s="921"/>
      <c r="J30" s="914"/>
      <c r="K30" s="914"/>
      <c r="L30" s="914"/>
      <c r="M30" s="914"/>
      <c r="N30" s="914"/>
      <c r="O30" s="914"/>
      <c r="P30" s="914"/>
      <c r="Q30" s="460"/>
      <c r="R30" s="78"/>
      <c r="S30" s="95"/>
      <c r="T30" s="96"/>
      <c r="U30"/>
      <c r="V30"/>
      <c r="W30"/>
      <c r="X30"/>
      <c r="Y30"/>
      <c r="Z30"/>
      <c r="AA30"/>
      <c r="AB30"/>
      <c r="AC30"/>
    </row>
    <row r="31" spans="1:29" s="74" customFormat="1" ht="12.75" customHeight="1">
      <c r="A31" s="468"/>
      <c r="B31" s="917"/>
      <c r="C31" s="926"/>
      <c r="D31" s="922"/>
      <c r="E31" s="922"/>
      <c r="F31" s="924"/>
      <c r="G31" s="92"/>
      <c r="H31" s="922"/>
      <c r="I31" s="922"/>
      <c r="J31" s="915"/>
      <c r="K31" s="915"/>
      <c r="L31" s="915"/>
      <c r="M31" s="915"/>
      <c r="N31" s="915"/>
      <c r="O31" s="915"/>
      <c r="P31" s="915"/>
      <c r="Q31" s="460"/>
      <c r="R31" s="78"/>
      <c r="S31" s="95"/>
      <c r="T31" s="96"/>
      <c r="U31"/>
      <c r="V31"/>
      <c r="W31"/>
      <c r="X31"/>
      <c r="Y31"/>
      <c r="Z31"/>
      <c r="AA31"/>
      <c r="AB31"/>
      <c r="AC31"/>
    </row>
    <row r="32" spans="1:29" s="74" customFormat="1" ht="12.75" customHeight="1">
      <c r="A32" s="468"/>
      <c r="B32" s="916">
        <v>7</v>
      </c>
      <c r="C32" s="925"/>
      <c r="D32" s="921"/>
      <c r="E32" s="921" t="s">
        <v>19</v>
      </c>
      <c r="F32" s="923" t="str">
        <f>VLOOKUP(E32,$S$14:$T$18,2,0)</f>
        <v>-</v>
      </c>
      <c r="G32" s="84"/>
      <c r="H32" s="921"/>
      <c r="I32" s="921"/>
      <c r="J32" s="913">
        <f t="shared" ref="J32" si="6">SUM(K32:O34)</f>
        <v>0</v>
      </c>
      <c r="K32" s="913"/>
      <c r="L32" s="913"/>
      <c r="M32" s="913"/>
      <c r="N32" s="913"/>
      <c r="O32" s="913"/>
      <c r="P32" s="913"/>
      <c r="Q32" s="460"/>
      <c r="R32" s="78"/>
      <c r="S32" s="95"/>
      <c r="T32" s="96"/>
      <c r="U32"/>
      <c r="V32"/>
      <c r="W32"/>
      <c r="X32"/>
      <c r="Y32"/>
      <c r="Z32"/>
      <c r="AA32"/>
      <c r="AB32"/>
      <c r="AC32"/>
    </row>
    <row r="33" spans="1:29" s="74" customFormat="1" ht="12.75" customHeight="1">
      <c r="A33" s="468"/>
      <c r="B33" s="916"/>
      <c r="C33" s="925"/>
      <c r="D33" s="921"/>
      <c r="E33" s="921"/>
      <c r="F33" s="923"/>
      <c r="G33" s="87"/>
      <c r="H33" s="921"/>
      <c r="I33" s="921"/>
      <c r="J33" s="914"/>
      <c r="K33" s="914"/>
      <c r="L33" s="914"/>
      <c r="M33" s="914"/>
      <c r="N33" s="914"/>
      <c r="O33" s="914"/>
      <c r="P33" s="914"/>
      <c r="Q33" s="460"/>
      <c r="R33" s="78"/>
      <c r="S33" s="95"/>
      <c r="T33" s="96"/>
      <c r="U33"/>
      <c r="V33"/>
      <c r="W33"/>
      <c r="X33"/>
      <c r="Y33"/>
      <c r="Z33"/>
      <c r="AA33"/>
      <c r="AB33"/>
      <c r="AC33"/>
    </row>
    <row r="34" spans="1:29" s="74" customFormat="1" ht="12.75" customHeight="1">
      <c r="A34" s="468"/>
      <c r="B34" s="917"/>
      <c r="C34" s="926"/>
      <c r="D34" s="922"/>
      <c r="E34" s="922"/>
      <c r="F34" s="924"/>
      <c r="G34" s="92"/>
      <c r="H34" s="922"/>
      <c r="I34" s="922"/>
      <c r="J34" s="915"/>
      <c r="K34" s="930"/>
      <c r="L34" s="930"/>
      <c r="M34" s="930"/>
      <c r="N34" s="930"/>
      <c r="O34" s="930"/>
      <c r="P34" s="915"/>
      <c r="Q34" s="460"/>
      <c r="R34" s="78"/>
      <c r="S34" s="95"/>
      <c r="T34" s="96"/>
      <c r="U34"/>
      <c r="V34"/>
      <c r="W34"/>
      <c r="X34"/>
      <c r="Y34"/>
      <c r="Z34"/>
      <c r="AA34"/>
      <c r="AB34"/>
      <c r="AC34"/>
    </row>
    <row r="35" spans="1:29" s="74" customFormat="1" ht="12.75" customHeight="1">
      <c r="A35" s="468"/>
      <c r="B35" s="916">
        <v>8</v>
      </c>
      <c r="C35" s="925"/>
      <c r="D35" s="921"/>
      <c r="E35" s="921" t="s">
        <v>19</v>
      </c>
      <c r="F35" s="923" t="str">
        <f>VLOOKUP(E35,$S$14:$T$18,2,0)</f>
        <v>-</v>
      </c>
      <c r="G35" s="84"/>
      <c r="H35" s="921"/>
      <c r="I35" s="921"/>
      <c r="J35" s="913">
        <f t="shared" ref="J35" si="7">SUM(K35:O37)</f>
        <v>0</v>
      </c>
      <c r="K35" s="914"/>
      <c r="L35" s="914"/>
      <c r="M35" s="914"/>
      <c r="N35" s="914"/>
      <c r="O35" s="914"/>
      <c r="P35" s="913"/>
      <c r="Q35" s="460"/>
      <c r="R35" s="78"/>
      <c r="S35" s="95"/>
      <c r="T35" s="96"/>
      <c r="U35"/>
      <c r="V35"/>
      <c r="W35"/>
      <c r="X35"/>
      <c r="Y35"/>
      <c r="Z35"/>
      <c r="AA35"/>
      <c r="AB35"/>
      <c r="AC35"/>
    </row>
    <row r="36" spans="1:29" s="74" customFormat="1" ht="12.75" customHeight="1">
      <c r="A36" s="468"/>
      <c r="B36" s="916"/>
      <c r="C36" s="925"/>
      <c r="D36" s="921"/>
      <c r="E36" s="921"/>
      <c r="F36" s="923"/>
      <c r="G36" s="397"/>
      <c r="H36" s="921"/>
      <c r="I36" s="921"/>
      <c r="J36" s="914"/>
      <c r="K36" s="914"/>
      <c r="L36" s="914"/>
      <c r="M36" s="914"/>
      <c r="N36" s="914"/>
      <c r="O36" s="914"/>
      <c r="P36" s="914"/>
      <c r="Q36" s="460"/>
      <c r="R36" s="78"/>
      <c r="S36" s="95"/>
      <c r="T36" s="96"/>
      <c r="U36"/>
      <c r="V36"/>
      <c r="W36"/>
      <c r="X36"/>
      <c r="Y36"/>
      <c r="Z36"/>
      <c r="AA36"/>
      <c r="AB36"/>
      <c r="AC36"/>
    </row>
    <row r="37" spans="1:29" s="74" customFormat="1" ht="12.75" customHeight="1">
      <c r="A37" s="468"/>
      <c r="B37" s="917"/>
      <c r="C37" s="926"/>
      <c r="D37" s="922"/>
      <c r="E37" s="922"/>
      <c r="F37" s="924"/>
      <c r="G37" s="92"/>
      <c r="H37" s="922"/>
      <c r="I37" s="922"/>
      <c r="J37" s="915"/>
      <c r="K37" s="915"/>
      <c r="L37" s="915"/>
      <c r="M37" s="915"/>
      <c r="N37" s="915"/>
      <c r="O37" s="915"/>
      <c r="P37" s="915"/>
      <c r="Q37" s="460"/>
      <c r="R37" s="78"/>
      <c r="S37" s="95"/>
      <c r="T37" s="96"/>
      <c r="U37"/>
      <c r="V37"/>
      <c r="W37"/>
      <c r="X37"/>
      <c r="Y37"/>
      <c r="Z37"/>
      <c r="AA37"/>
      <c r="AB37"/>
      <c r="AC37"/>
    </row>
    <row r="38" spans="1:29" s="74" customFormat="1" ht="12.75" customHeight="1">
      <c r="A38" s="468"/>
      <c r="B38" s="916">
        <v>9</v>
      </c>
      <c r="C38" s="925"/>
      <c r="D38" s="921"/>
      <c r="E38" s="921" t="s">
        <v>19</v>
      </c>
      <c r="F38" s="923" t="str">
        <f>VLOOKUP(E38,$S$14:$T$18,2,0)</f>
        <v>-</v>
      </c>
      <c r="G38" s="84"/>
      <c r="H38" s="921"/>
      <c r="I38" s="921"/>
      <c r="J38" s="913">
        <f t="shared" ref="J38" si="8">SUM(K38:O40)</f>
        <v>0</v>
      </c>
      <c r="K38" s="913"/>
      <c r="L38" s="913"/>
      <c r="M38" s="913"/>
      <c r="N38" s="913"/>
      <c r="O38" s="913"/>
      <c r="P38" s="913"/>
      <c r="Q38" s="460"/>
      <c r="R38" s="78"/>
      <c r="S38" s="95"/>
      <c r="T38" s="96"/>
      <c r="U38"/>
      <c r="V38"/>
      <c r="W38"/>
      <c r="X38"/>
      <c r="Y38"/>
      <c r="Z38"/>
      <c r="AA38"/>
      <c r="AB38"/>
      <c r="AC38"/>
    </row>
    <row r="39" spans="1:29" s="74" customFormat="1" ht="12.75" customHeight="1">
      <c r="A39" s="468"/>
      <c r="B39" s="916"/>
      <c r="C39" s="925"/>
      <c r="D39" s="921"/>
      <c r="E39" s="921"/>
      <c r="F39" s="923"/>
      <c r="G39" s="87"/>
      <c r="H39" s="921"/>
      <c r="I39" s="921"/>
      <c r="J39" s="914"/>
      <c r="K39" s="914"/>
      <c r="L39" s="914"/>
      <c r="M39" s="914"/>
      <c r="N39" s="914"/>
      <c r="O39" s="914"/>
      <c r="P39" s="914"/>
      <c r="Q39" s="460"/>
      <c r="R39" s="78"/>
      <c r="S39" s="95"/>
      <c r="T39" s="96"/>
      <c r="U39"/>
      <c r="V39"/>
      <c r="W39"/>
      <c r="X39"/>
      <c r="Y39"/>
      <c r="Z39"/>
      <c r="AA39"/>
      <c r="AB39"/>
      <c r="AC39"/>
    </row>
    <row r="40" spans="1:29" s="74" customFormat="1" ht="12.75" customHeight="1">
      <c r="A40" s="468"/>
      <c r="B40" s="917"/>
      <c r="C40" s="926"/>
      <c r="D40" s="922"/>
      <c r="E40" s="922"/>
      <c r="F40" s="924"/>
      <c r="G40" s="92"/>
      <c r="H40" s="922"/>
      <c r="I40" s="922"/>
      <c r="J40" s="915"/>
      <c r="K40" s="915"/>
      <c r="L40" s="915"/>
      <c r="M40" s="915"/>
      <c r="N40" s="915"/>
      <c r="O40" s="915"/>
      <c r="P40" s="915"/>
      <c r="Q40" s="460"/>
      <c r="R40" s="78"/>
      <c r="S40" s="95"/>
      <c r="T40" s="96"/>
      <c r="U40"/>
      <c r="V40"/>
      <c r="W40"/>
      <c r="X40"/>
      <c r="Y40"/>
      <c r="Z40"/>
      <c r="AA40"/>
      <c r="AB40"/>
      <c r="AC40"/>
    </row>
    <row r="41" spans="1:29" s="74" customFormat="1" ht="12.75" customHeight="1">
      <c r="A41" s="468"/>
      <c r="B41" s="916">
        <v>10</v>
      </c>
      <c r="C41" s="925"/>
      <c r="D41" s="921"/>
      <c r="E41" s="921" t="s">
        <v>19</v>
      </c>
      <c r="F41" s="923" t="str">
        <f>VLOOKUP(E41,$S$14:$T$18,2,0)</f>
        <v>-</v>
      </c>
      <c r="G41" s="84"/>
      <c r="H41" s="921"/>
      <c r="I41" s="921"/>
      <c r="J41" s="913">
        <f t="shared" ref="J41" si="9">SUM(K41:O43)</f>
        <v>0</v>
      </c>
      <c r="K41" s="913"/>
      <c r="L41" s="913"/>
      <c r="M41" s="913"/>
      <c r="N41" s="913"/>
      <c r="O41" s="913"/>
      <c r="P41" s="913"/>
      <c r="Q41" s="460"/>
      <c r="R41" s="78"/>
      <c r="S41" s="95"/>
      <c r="T41" s="96"/>
      <c r="U41"/>
      <c r="V41"/>
      <c r="W41"/>
      <c r="X41"/>
      <c r="Y41"/>
      <c r="Z41"/>
      <c r="AA41"/>
      <c r="AB41"/>
      <c r="AC41"/>
    </row>
    <row r="42" spans="1:29" s="74" customFormat="1" ht="12.75" customHeight="1">
      <c r="A42" s="468"/>
      <c r="B42" s="916"/>
      <c r="C42" s="925"/>
      <c r="D42" s="921"/>
      <c r="E42" s="921"/>
      <c r="F42" s="923"/>
      <c r="G42" s="87"/>
      <c r="H42" s="921"/>
      <c r="I42" s="921"/>
      <c r="J42" s="914"/>
      <c r="K42" s="914"/>
      <c r="L42" s="914"/>
      <c r="M42" s="914"/>
      <c r="N42" s="914"/>
      <c r="O42" s="914"/>
      <c r="P42" s="914"/>
      <c r="Q42" s="460"/>
      <c r="R42" s="78"/>
      <c r="S42" s="95"/>
      <c r="T42" s="96"/>
    </row>
    <row r="43" spans="1:29" s="74" customFormat="1" ht="12.75" customHeight="1" thickBot="1">
      <c r="A43" s="468"/>
      <c r="B43" s="917"/>
      <c r="C43" s="926"/>
      <c r="D43" s="922"/>
      <c r="E43" s="922"/>
      <c r="F43" s="924"/>
      <c r="G43" s="92"/>
      <c r="H43" s="922"/>
      <c r="I43" s="922"/>
      <c r="J43" s="915"/>
      <c r="K43" s="915"/>
      <c r="L43" s="915"/>
      <c r="M43" s="915"/>
      <c r="N43" s="915"/>
      <c r="O43" s="915"/>
      <c r="P43" s="915"/>
      <c r="Q43" s="460"/>
      <c r="R43" s="78"/>
      <c r="S43" s="95"/>
      <c r="T43" s="96"/>
    </row>
    <row r="44" spans="1:29" s="95" customFormat="1" ht="15.75" hidden="1" customHeight="1" outlineLevel="1">
      <c r="A44" s="484"/>
      <c r="B44" s="916">
        <v>11</v>
      </c>
      <c r="C44" s="925"/>
      <c r="D44" s="921"/>
      <c r="E44" s="921" t="s">
        <v>19</v>
      </c>
      <c r="F44" s="923" t="str">
        <f>VLOOKUP(E44,$S$14:$T$18,2,0)</f>
        <v>-</v>
      </c>
      <c r="G44" s="84"/>
      <c r="H44" s="921"/>
      <c r="I44" s="921"/>
      <c r="J44" s="913">
        <f t="shared" ref="J44" si="10">SUM(K44:O46)</f>
        <v>0</v>
      </c>
      <c r="K44" s="913"/>
      <c r="L44" s="913"/>
      <c r="M44" s="913"/>
      <c r="N44" s="913"/>
      <c r="O44" s="913"/>
      <c r="P44" s="913"/>
      <c r="Q44" s="484"/>
    </row>
    <row r="45" spans="1:29" s="95" customFormat="1" ht="15.75" hidden="1" customHeight="1" outlineLevel="1">
      <c r="A45" s="484"/>
      <c r="B45" s="916"/>
      <c r="C45" s="925"/>
      <c r="D45" s="921"/>
      <c r="E45" s="921"/>
      <c r="F45" s="923"/>
      <c r="G45" s="87"/>
      <c r="H45" s="921"/>
      <c r="I45" s="921"/>
      <c r="J45" s="914"/>
      <c r="K45" s="914"/>
      <c r="L45" s="914"/>
      <c r="M45" s="914"/>
      <c r="N45" s="914"/>
      <c r="O45" s="914"/>
      <c r="P45" s="914"/>
      <c r="Q45" s="484"/>
    </row>
    <row r="46" spans="1:29" s="72" customFormat="1" ht="15.75" hidden="1" customHeight="1" outlineLevel="1">
      <c r="A46" s="478"/>
      <c r="B46" s="917"/>
      <c r="C46" s="926"/>
      <c r="D46" s="922"/>
      <c r="E46" s="922"/>
      <c r="F46" s="924"/>
      <c r="G46" s="92"/>
      <c r="H46" s="922"/>
      <c r="I46" s="922"/>
      <c r="J46" s="915"/>
      <c r="K46" s="915"/>
      <c r="L46" s="915"/>
      <c r="M46" s="915"/>
      <c r="N46" s="915"/>
      <c r="O46" s="915"/>
      <c r="P46" s="915"/>
      <c r="Q46" s="478"/>
    </row>
    <row r="47" spans="1:29" s="72" customFormat="1" ht="15.75" hidden="1" customHeight="1" outlineLevel="1">
      <c r="A47" s="478"/>
      <c r="B47" s="916">
        <v>12</v>
      </c>
      <c r="C47" s="925"/>
      <c r="D47" s="921"/>
      <c r="E47" s="921" t="s">
        <v>19</v>
      </c>
      <c r="F47" s="923" t="str">
        <f>VLOOKUP(E47,$S$14:$T$18,2,0)</f>
        <v>-</v>
      </c>
      <c r="G47" s="84"/>
      <c r="H47" s="921"/>
      <c r="I47" s="921"/>
      <c r="J47" s="913">
        <f t="shared" ref="J47" si="11">SUM(K47:O49)</f>
        <v>0</v>
      </c>
      <c r="K47" s="913"/>
      <c r="L47" s="913"/>
      <c r="M47" s="913"/>
      <c r="N47" s="913"/>
      <c r="O47" s="913"/>
      <c r="P47" s="913"/>
      <c r="Q47" s="478"/>
    </row>
    <row r="48" spans="1:29" s="95" customFormat="1" ht="15.75" hidden="1" customHeight="1" outlineLevel="1">
      <c r="A48" s="484"/>
      <c r="B48" s="916"/>
      <c r="C48" s="925"/>
      <c r="D48" s="921"/>
      <c r="E48" s="921"/>
      <c r="F48" s="923"/>
      <c r="G48" s="87"/>
      <c r="H48" s="921"/>
      <c r="I48" s="921"/>
      <c r="J48" s="914"/>
      <c r="K48" s="914"/>
      <c r="L48" s="914"/>
      <c r="M48" s="914"/>
      <c r="N48" s="914"/>
      <c r="O48" s="914"/>
      <c r="P48" s="914"/>
      <c r="Q48" s="484"/>
    </row>
    <row r="49" spans="1:17" s="95" customFormat="1" ht="15.75" hidden="1" customHeight="1" outlineLevel="1">
      <c r="A49" s="484"/>
      <c r="B49" s="917"/>
      <c r="C49" s="926"/>
      <c r="D49" s="922"/>
      <c r="E49" s="922"/>
      <c r="F49" s="924"/>
      <c r="G49" s="92"/>
      <c r="H49" s="922"/>
      <c r="I49" s="922"/>
      <c r="J49" s="915"/>
      <c r="K49" s="915"/>
      <c r="L49" s="915"/>
      <c r="M49" s="915"/>
      <c r="N49" s="915"/>
      <c r="O49" s="915"/>
      <c r="P49" s="915"/>
      <c r="Q49" s="484"/>
    </row>
    <row r="50" spans="1:17" s="95" customFormat="1" ht="15.75" hidden="1" customHeight="1" outlineLevel="1">
      <c r="A50" s="484"/>
      <c r="B50" s="916">
        <v>13</v>
      </c>
      <c r="C50" s="925"/>
      <c r="D50" s="921"/>
      <c r="E50" s="921" t="s">
        <v>19</v>
      </c>
      <c r="F50" s="923" t="str">
        <f>VLOOKUP(E50,$S$14:$T$18,2,0)</f>
        <v>-</v>
      </c>
      <c r="G50" s="84"/>
      <c r="H50" s="921"/>
      <c r="I50" s="921"/>
      <c r="J50" s="913">
        <f t="shared" ref="J50" si="12">SUM(K50:O52)</f>
        <v>0</v>
      </c>
      <c r="K50" s="913"/>
      <c r="L50" s="913"/>
      <c r="M50" s="913"/>
      <c r="N50" s="913"/>
      <c r="O50" s="913"/>
      <c r="P50" s="913"/>
      <c r="Q50" s="484"/>
    </row>
    <row r="51" spans="1:17" s="95" customFormat="1" ht="15.75" hidden="1" customHeight="1" outlineLevel="1">
      <c r="A51" s="484"/>
      <c r="B51" s="916"/>
      <c r="C51" s="925"/>
      <c r="D51" s="921"/>
      <c r="E51" s="921"/>
      <c r="F51" s="923"/>
      <c r="G51" s="87"/>
      <c r="H51" s="921"/>
      <c r="I51" s="921"/>
      <c r="J51" s="914"/>
      <c r="K51" s="914"/>
      <c r="L51" s="914"/>
      <c r="M51" s="914"/>
      <c r="N51" s="914"/>
      <c r="O51" s="914"/>
      <c r="P51" s="914"/>
      <c r="Q51" s="484"/>
    </row>
    <row r="52" spans="1:17" s="95" customFormat="1" ht="15.75" hidden="1" customHeight="1" outlineLevel="1">
      <c r="A52" s="484"/>
      <c r="B52" s="917"/>
      <c r="C52" s="926"/>
      <c r="D52" s="922"/>
      <c r="E52" s="922"/>
      <c r="F52" s="924"/>
      <c r="G52" s="92"/>
      <c r="H52" s="922"/>
      <c r="I52" s="922"/>
      <c r="J52" s="915"/>
      <c r="K52" s="915"/>
      <c r="L52" s="915"/>
      <c r="M52" s="915"/>
      <c r="N52" s="915"/>
      <c r="O52" s="915"/>
      <c r="P52" s="915"/>
      <c r="Q52" s="484"/>
    </row>
    <row r="53" spans="1:17" s="95" customFormat="1" ht="15.75" hidden="1" customHeight="1" outlineLevel="1">
      <c r="A53" s="484"/>
      <c r="B53" s="916">
        <v>14</v>
      </c>
      <c r="C53" s="925"/>
      <c r="D53" s="921"/>
      <c r="E53" s="921" t="s">
        <v>19</v>
      </c>
      <c r="F53" s="923" t="str">
        <f>VLOOKUP(E53,$S$14:$T$18,2,0)</f>
        <v>-</v>
      </c>
      <c r="G53" s="84"/>
      <c r="H53" s="921"/>
      <c r="I53" s="921"/>
      <c r="J53" s="913">
        <f t="shared" ref="J53" si="13">SUM(K53:O55)</f>
        <v>0</v>
      </c>
      <c r="K53" s="913"/>
      <c r="L53" s="913"/>
      <c r="M53" s="913"/>
      <c r="N53" s="913"/>
      <c r="O53" s="913"/>
      <c r="P53" s="913"/>
      <c r="Q53" s="484"/>
    </row>
    <row r="54" spans="1:17" s="95" customFormat="1" ht="15.75" hidden="1" customHeight="1" outlineLevel="1">
      <c r="A54" s="484"/>
      <c r="B54" s="916"/>
      <c r="C54" s="925"/>
      <c r="D54" s="921"/>
      <c r="E54" s="921"/>
      <c r="F54" s="923"/>
      <c r="G54" s="87"/>
      <c r="H54" s="921"/>
      <c r="I54" s="921"/>
      <c r="J54" s="914"/>
      <c r="K54" s="914"/>
      <c r="L54" s="914"/>
      <c r="M54" s="914"/>
      <c r="N54" s="914"/>
      <c r="O54" s="914"/>
      <c r="P54" s="914"/>
      <c r="Q54" s="484"/>
    </row>
    <row r="55" spans="1:17" s="95" customFormat="1" ht="15.75" hidden="1" customHeight="1" outlineLevel="1">
      <c r="A55" s="484"/>
      <c r="B55" s="917"/>
      <c r="C55" s="926"/>
      <c r="D55" s="922"/>
      <c r="E55" s="922"/>
      <c r="F55" s="924"/>
      <c r="G55" s="92"/>
      <c r="H55" s="922"/>
      <c r="I55" s="922"/>
      <c r="J55" s="915"/>
      <c r="K55" s="915"/>
      <c r="L55" s="915"/>
      <c r="M55" s="915"/>
      <c r="N55" s="915"/>
      <c r="O55" s="915"/>
      <c r="P55" s="915"/>
      <c r="Q55" s="484"/>
    </row>
    <row r="56" spans="1:17" s="95" customFormat="1" ht="15.75" hidden="1" customHeight="1" outlineLevel="1">
      <c r="A56" s="484"/>
      <c r="B56" s="916">
        <v>15</v>
      </c>
      <c r="C56" s="925"/>
      <c r="D56" s="921"/>
      <c r="E56" s="921" t="s">
        <v>19</v>
      </c>
      <c r="F56" s="923" t="str">
        <f>VLOOKUP(E56,$S$14:$T$18,2,0)</f>
        <v>-</v>
      </c>
      <c r="G56" s="84"/>
      <c r="H56" s="921"/>
      <c r="I56" s="921"/>
      <c r="J56" s="913">
        <f t="shared" ref="J56" si="14">SUM(K56:O58)</f>
        <v>0</v>
      </c>
      <c r="K56" s="913"/>
      <c r="L56" s="913"/>
      <c r="M56" s="913"/>
      <c r="N56" s="913"/>
      <c r="O56" s="913"/>
      <c r="P56" s="913"/>
      <c r="Q56" s="484"/>
    </row>
    <row r="57" spans="1:17" s="95" customFormat="1" ht="15.75" hidden="1" customHeight="1" outlineLevel="1">
      <c r="A57" s="484"/>
      <c r="B57" s="916"/>
      <c r="C57" s="925"/>
      <c r="D57" s="921"/>
      <c r="E57" s="921"/>
      <c r="F57" s="923"/>
      <c r="G57" s="87"/>
      <c r="H57" s="921"/>
      <c r="I57" s="921"/>
      <c r="J57" s="914"/>
      <c r="K57" s="914"/>
      <c r="L57" s="914"/>
      <c r="M57" s="914"/>
      <c r="N57" s="914"/>
      <c r="O57" s="914"/>
      <c r="P57" s="914"/>
      <c r="Q57" s="484"/>
    </row>
    <row r="58" spans="1:17" s="95" customFormat="1" ht="15.75" hidden="1" customHeight="1" outlineLevel="1">
      <c r="A58" s="484"/>
      <c r="B58" s="917"/>
      <c r="C58" s="926"/>
      <c r="D58" s="922"/>
      <c r="E58" s="922"/>
      <c r="F58" s="924"/>
      <c r="G58" s="92"/>
      <c r="H58" s="922"/>
      <c r="I58" s="922"/>
      <c r="J58" s="915"/>
      <c r="K58" s="915"/>
      <c r="L58" s="915"/>
      <c r="M58" s="915"/>
      <c r="N58" s="915"/>
      <c r="O58" s="915"/>
      <c r="P58" s="915"/>
      <c r="Q58" s="484"/>
    </row>
    <row r="59" spans="1:17" s="95" customFormat="1" ht="15.75" hidden="1" customHeight="1" outlineLevel="1">
      <c r="A59" s="484"/>
      <c r="B59" s="916">
        <v>16</v>
      </c>
      <c r="C59" s="925"/>
      <c r="D59" s="921"/>
      <c r="E59" s="921" t="s">
        <v>19</v>
      </c>
      <c r="F59" s="923" t="e">
        <f>IF(F$26=0,0,F33/F$26)</f>
        <v>#VALUE!</v>
      </c>
      <c r="G59" s="84"/>
      <c r="H59" s="921"/>
      <c r="I59" s="921"/>
      <c r="J59" s="913">
        <f t="shared" ref="J59" si="15">SUM(K59:O61)</f>
        <v>0</v>
      </c>
      <c r="K59" s="913"/>
      <c r="L59" s="913"/>
      <c r="M59" s="913"/>
      <c r="N59" s="913"/>
      <c r="O59" s="913"/>
      <c r="P59" s="913"/>
      <c r="Q59" s="484"/>
    </row>
    <row r="60" spans="1:17" s="95" customFormat="1" ht="15.75" hidden="1" customHeight="1" outlineLevel="1">
      <c r="A60" s="484"/>
      <c r="B60" s="916"/>
      <c r="C60" s="925"/>
      <c r="D60" s="921"/>
      <c r="E60" s="921"/>
      <c r="F60" s="923"/>
      <c r="G60" s="87"/>
      <c r="H60" s="921"/>
      <c r="I60" s="921"/>
      <c r="J60" s="914"/>
      <c r="K60" s="914"/>
      <c r="L60" s="914"/>
      <c r="M60" s="914"/>
      <c r="N60" s="914"/>
      <c r="O60" s="914"/>
      <c r="P60" s="914"/>
      <c r="Q60" s="484"/>
    </row>
    <row r="61" spans="1:17" s="95" customFormat="1" ht="15.75" hidden="1" customHeight="1" outlineLevel="1">
      <c r="A61" s="484"/>
      <c r="B61" s="917"/>
      <c r="C61" s="926"/>
      <c r="D61" s="922"/>
      <c r="E61" s="922"/>
      <c r="F61" s="924"/>
      <c r="G61" s="92"/>
      <c r="H61" s="922"/>
      <c r="I61" s="922"/>
      <c r="J61" s="915"/>
      <c r="K61" s="915"/>
      <c r="L61" s="915"/>
      <c r="M61" s="915"/>
      <c r="N61" s="915"/>
      <c r="O61" s="915"/>
      <c r="P61" s="915"/>
      <c r="Q61" s="484"/>
    </row>
    <row r="62" spans="1:17" s="95" customFormat="1" ht="15.75" hidden="1" customHeight="1" outlineLevel="1">
      <c r="A62" s="484"/>
      <c r="B62" s="916">
        <v>17</v>
      </c>
      <c r="C62" s="925"/>
      <c r="D62" s="921"/>
      <c r="E62" s="921" t="s">
        <v>19</v>
      </c>
      <c r="F62" s="923" t="str">
        <f>VLOOKUP(E62,$S$14:$T$18,2,0)</f>
        <v>-</v>
      </c>
      <c r="G62" s="84"/>
      <c r="H62" s="921"/>
      <c r="I62" s="921"/>
      <c r="J62" s="913">
        <f t="shared" ref="J62" si="16">SUM(K62:O64)</f>
        <v>0</v>
      </c>
      <c r="K62" s="913"/>
      <c r="L62" s="913"/>
      <c r="M62" s="913"/>
      <c r="N62" s="913"/>
      <c r="O62" s="913"/>
      <c r="P62" s="913"/>
      <c r="Q62" s="484"/>
    </row>
    <row r="63" spans="1:17" s="95" customFormat="1" ht="15.75" hidden="1" customHeight="1" outlineLevel="1">
      <c r="A63" s="484"/>
      <c r="B63" s="916"/>
      <c r="C63" s="925"/>
      <c r="D63" s="921"/>
      <c r="E63" s="921"/>
      <c r="F63" s="923"/>
      <c r="G63" s="87"/>
      <c r="H63" s="921"/>
      <c r="I63" s="921"/>
      <c r="J63" s="914"/>
      <c r="K63" s="914"/>
      <c r="L63" s="914"/>
      <c r="M63" s="914"/>
      <c r="N63" s="914"/>
      <c r="O63" s="914"/>
      <c r="P63" s="914"/>
      <c r="Q63" s="484"/>
    </row>
    <row r="64" spans="1:17" s="95" customFormat="1" ht="15.75" hidden="1" customHeight="1" outlineLevel="1">
      <c r="A64" s="484"/>
      <c r="B64" s="917"/>
      <c r="C64" s="926"/>
      <c r="D64" s="922"/>
      <c r="E64" s="922"/>
      <c r="F64" s="924"/>
      <c r="G64" s="92"/>
      <c r="H64" s="922"/>
      <c r="I64" s="922"/>
      <c r="J64" s="915"/>
      <c r="K64" s="915"/>
      <c r="L64" s="915"/>
      <c r="M64" s="915"/>
      <c r="N64" s="915"/>
      <c r="O64" s="915"/>
      <c r="P64" s="915"/>
      <c r="Q64" s="484"/>
    </row>
    <row r="65" spans="1:17" s="95" customFormat="1" ht="15.75" hidden="1" customHeight="1" outlineLevel="1">
      <c r="A65" s="484"/>
      <c r="B65" s="916">
        <v>18</v>
      </c>
      <c r="C65" s="925"/>
      <c r="D65" s="921"/>
      <c r="E65" s="921" t="s">
        <v>19</v>
      </c>
      <c r="F65" s="923" t="str">
        <f>VLOOKUP(E65,$S$14:$T$18,2,0)</f>
        <v>-</v>
      </c>
      <c r="G65" s="84"/>
      <c r="H65" s="921"/>
      <c r="I65" s="921"/>
      <c r="J65" s="913">
        <f t="shared" ref="J65" si="17">SUM(K65:O67)</f>
        <v>0</v>
      </c>
      <c r="K65" s="913"/>
      <c r="L65" s="913"/>
      <c r="M65" s="913"/>
      <c r="N65" s="913"/>
      <c r="O65" s="913"/>
      <c r="P65" s="913"/>
      <c r="Q65" s="484"/>
    </row>
    <row r="66" spans="1:17" s="95" customFormat="1" ht="15.75" hidden="1" customHeight="1" outlineLevel="1">
      <c r="A66" s="484"/>
      <c r="B66" s="916"/>
      <c r="C66" s="925"/>
      <c r="D66" s="921"/>
      <c r="E66" s="921"/>
      <c r="F66" s="923"/>
      <c r="G66" s="87"/>
      <c r="H66" s="921"/>
      <c r="I66" s="921"/>
      <c r="J66" s="914"/>
      <c r="K66" s="914"/>
      <c r="L66" s="914"/>
      <c r="M66" s="914"/>
      <c r="N66" s="914"/>
      <c r="O66" s="914"/>
      <c r="P66" s="914"/>
      <c r="Q66" s="484"/>
    </row>
    <row r="67" spans="1:17" s="95" customFormat="1" ht="15.75" hidden="1" customHeight="1" outlineLevel="1">
      <c r="A67" s="484"/>
      <c r="B67" s="917"/>
      <c r="C67" s="926"/>
      <c r="D67" s="922"/>
      <c r="E67" s="922"/>
      <c r="F67" s="924"/>
      <c r="G67" s="92"/>
      <c r="H67" s="922"/>
      <c r="I67" s="922"/>
      <c r="J67" s="915"/>
      <c r="K67" s="915"/>
      <c r="L67" s="915"/>
      <c r="M67" s="915"/>
      <c r="N67" s="915"/>
      <c r="O67" s="915"/>
      <c r="P67" s="915"/>
      <c r="Q67" s="484"/>
    </row>
    <row r="68" spans="1:17" s="95" customFormat="1" ht="15.75" hidden="1" customHeight="1" outlineLevel="1">
      <c r="A68" s="484"/>
      <c r="B68" s="916">
        <v>19</v>
      </c>
      <c r="C68" s="925"/>
      <c r="D68" s="921"/>
      <c r="E68" s="921" t="s">
        <v>19</v>
      </c>
      <c r="F68" s="923" t="str">
        <f>VLOOKUP(E68,$S$14:$T$18,2,0)</f>
        <v>-</v>
      </c>
      <c r="G68" s="84"/>
      <c r="H68" s="921"/>
      <c r="I68" s="921"/>
      <c r="J68" s="913">
        <f t="shared" ref="J68" si="18">SUM(K68:O70)</f>
        <v>0</v>
      </c>
      <c r="K68" s="913"/>
      <c r="L68" s="913"/>
      <c r="M68" s="913"/>
      <c r="N68" s="913"/>
      <c r="O68" s="913"/>
      <c r="P68" s="913"/>
      <c r="Q68" s="484"/>
    </row>
    <row r="69" spans="1:17" s="95" customFormat="1" ht="15.75" hidden="1" customHeight="1" outlineLevel="1">
      <c r="A69" s="484"/>
      <c r="B69" s="916"/>
      <c r="C69" s="925"/>
      <c r="D69" s="921"/>
      <c r="E69" s="921"/>
      <c r="F69" s="923"/>
      <c r="G69" s="87"/>
      <c r="H69" s="921"/>
      <c r="I69" s="921"/>
      <c r="J69" s="914"/>
      <c r="K69" s="914"/>
      <c r="L69" s="914"/>
      <c r="M69" s="914"/>
      <c r="N69" s="914"/>
      <c r="O69" s="914"/>
      <c r="P69" s="914"/>
      <c r="Q69" s="484"/>
    </row>
    <row r="70" spans="1:17" s="95" customFormat="1" ht="15.75" hidden="1" customHeight="1" outlineLevel="1">
      <c r="A70" s="484"/>
      <c r="B70" s="917"/>
      <c r="C70" s="926"/>
      <c r="D70" s="922"/>
      <c r="E70" s="922"/>
      <c r="F70" s="924"/>
      <c r="G70" s="92"/>
      <c r="H70" s="922"/>
      <c r="I70" s="922"/>
      <c r="J70" s="915"/>
      <c r="K70" s="915"/>
      <c r="L70" s="915"/>
      <c r="M70" s="915"/>
      <c r="N70" s="915"/>
      <c r="O70" s="915"/>
      <c r="P70" s="915"/>
      <c r="Q70" s="484"/>
    </row>
    <row r="71" spans="1:17" s="95" customFormat="1" ht="15.75" hidden="1" customHeight="1" outlineLevel="1">
      <c r="A71" s="484"/>
      <c r="B71" s="916">
        <v>20</v>
      </c>
      <c r="C71" s="925"/>
      <c r="D71" s="921"/>
      <c r="E71" s="921" t="s">
        <v>19</v>
      </c>
      <c r="F71" s="923" t="str">
        <f>VLOOKUP(E71,$S$14:$T$18,2,0)</f>
        <v>-</v>
      </c>
      <c r="G71" s="84"/>
      <c r="H71" s="921"/>
      <c r="I71" s="921"/>
      <c r="J71" s="913">
        <f t="shared" ref="J71" si="19">SUM(K71:O73)</f>
        <v>0</v>
      </c>
      <c r="K71" s="913"/>
      <c r="L71" s="913"/>
      <c r="M71" s="913"/>
      <c r="N71" s="913"/>
      <c r="O71" s="913"/>
      <c r="P71" s="913"/>
      <c r="Q71" s="484"/>
    </row>
    <row r="72" spans="1:17" s="95" customFormat="1" ht="15.75" hidden="1" customHeight="1" outlineLevel="1">
      <c r="A72" s="484"/>
      <c r="B72" s="916"/>
      <c r="C72" s="925"/>
      <c r="D72" s="921"/>
      <c r="E72" s="921"/>
      <c r="F72" s="923"/>
      <c r="G72" s="87"/>
      <c r="H72" s="921"/>
      <c r="I72" s="921"/>
      <c r="J72" s="914"/>
      <c r="K72" s="914"/>
      <c r="L72" s="914"/>
      <c r="M72" s="914"/>
      <c r="N72" s="914"/>
      <c r="O72" s="914"/>
      <c r="P72" s="914"/>
      <c r="Q72" s="484"/>
    </row>
    <row r="73" spans="1:17" s="95" customFormat="1" ht="15.75" hidden="1" customHeight="1" outlineLevel="1">
      <c r="A73" s="484"/>
      <c r="B73" s="917"/>
      <c r="C73" s="926"/>
      <c r="D73" s="922"/>
      <c r="E73" s="922"/>
      <c r="F73" s="924"/>
      <c r="G73" s="92"/>
      <c r="H73" s="922"/>
      <c r="I73" s="922"/>
      <c r="J73" s="915"/>
      <c r="K73" s="915"/>
      <c r="L73" s="915"/>
      <c r="M73" s="915"/>
      <c r="N73" s="915"/>
      <c r="O73" s="915"/>
      <c r="P73" s="915"/>
      <c r="Q73" s="484"/>
    </row>
    <row r="74" spans="1:17" s="95" customFormat="1" ht="15.75" hidden="1" customHeight="1" outlineLevel="1">
      <c r="A74" s="484"/>
      <c r="B74" s="916">
        <v>21</v>
      </c>
      <c r="C74" s="925"/>
      <c r="D74" s="921"/>
      <c r="E74" s="921" t="s">
        <v>19</v>
      </c>
      <c r="F74" s="923" t="str">
        <f>VLOOKUP(E74,$S$14:$T$18,2,0)</f>
        <v>-</v>
      </c>
      <c r="G74" s="84"/>
      <c r="H74" s="921"/>
      <c r="I74" s="921"/>
      <c r="J74" s="913">
        <f t="shared" ref="J74" si="20">SUM(K74:O76)</f>
        <v>0</v>
      </c>
      <c r="K74" s="913"/>
      <c r="L74" s="913"/>
      <c r="M74" s="913"/>
      <c r="N74" s="913"/>
      <c r="O74" s="913"/>
      <c r="P74" s="913"/>
      <c r="Q74" s="484"/>
    </row>
    <row r="75" spans="1:17" s="95" customFormat="1" ht="15.75" hidden="1" customHeight="1" outlineLevel="1">
      <c r="A75" s="484"/>
      <c r="B75" s="916"/>
      <c r="C75" s="925"/>
      <c r="D75" s="921"/>
      <c r="E75" s="921"/>
      <c r="F75" s="923"/>
      <c r="G75" s="87"/>
      <c r="H75" s="921"/>
      <c r="I75" s="921"/>
      <c r="J75" s="914"/>
      <c r="K75" s="914"/>
      <c r="L75" s="914"/>
      <c r="M75" s="914"/>
      <c r="N75" s="914"/>
      <c r="O75" s="914"/>
      <c r="P75" s="914"/>
      <c r="Q75" s="484"/>
    </row>
    <row r="76" spans="1:17" s="95" customFormat="1" ht="15.75" hidden="1" customHeight="1" outlineLevel="1">
      <c r="A76" s="484"/>
      <c r="B76" s="917"/>
      <c r="C76" s="926"/>
      <c r="D76" s="922"/>
      <c r="E76" s="922"/>
      <c r="F76" s="924"/>
      <c r="G76" s="92"/>
      <c r="H76" s="922"/>
      <c r="I76" s="922"/>
      <c r="J76" s="915"/>
      <c r="K76" s="915"/>
      <c r="L76" s="915"/>
      <c r="M76" s="915"/>
      <c r="N76" s="915"/>
      <c r="O76" s="915"/>
      <c r="P76" s="915"/>
      <c r="Q76" s="484"/>
    </row>
    <row r="77" spans="1:17" s="95" customFormat="1" ht="15.75" hidden="1" customHeight="1" outlineLevel="1">
      <c r="A77" s="484"/>
      <c r="B77" s="916">
        <v>22</v>
      </c>
      <c r="C77" s="925"/>
      <c r="D77" s="921"/>
      <c r="E77" s="921" t="s">
        <v>19</v>
      </c>
      <c r="F77" s="923" t="str">
        <f>VLOOKUP(E77,$S$14:$T$18,2,0)</f>
        <v>-</v>
      </c>
      <c r="G77" s="84"/>
      <c r="H77" s="921"/>
      <c r="I77" s="921"/>
      <c r="J77" s="913">
        <f t="shared" ref="J77" si="21">SUM(K77:O79)</f>
        <v>0</v>
      </c>
      <c r="K77" s="913"/>
      <c r="L77" s="913"/>
      <c r="M77" s="913"/>
      <c r="N77" s="913"/>
      <c r="O77" s="913"/>
      <c r="P77" s="913"/>
      <c r="Q77" s="484"/>
    </row>
    <row r="78" spans="1:17" s="95" customFormat="1" ht="15.75" hidden="1" customHeight="1" outlineLevel="1">
      <c r="A78" s="484"/>
      <c r="B78" s="916"/>
      <c r="C78" s="925"/>
      <c r="D78" s="921"/>
      <c r="E78" s="921"/>
      <c r="F78" s="923"/>
      <c r="G78" s="87"/>
      <c r="H78" s="921"/>
      <c r="I78" s="921"/>
      <c r="J78" s="914"/>
      <c r="K78" s="914"/>
      <c r="L78" s="914"/>
      <c r="M78" s="914"/>
      <c r="N78" s="914"/>
      <c r="O78" s="914"/>
      <c r="P78" s="914"/>
      <c r="Q78" s="484"/>
    </row>
    <row r="79" spans="1:17" s="95" customFormat="1" ht="15.75" hidden="1" customHeight="1" outlineLevel="1">
      <c r="A79" s="484"/>
      <c r="B79" s="917"/>
      <c r="C79" s="926"/>
      <c r="D79" s="922"/>
      <c r="E79" s="922"/>
      <c r="F79" s="924"/>
      <c r="G79" s="92"/>
      <c r="H79" s="922"/>
      <c r="I79" s="922"/>
      <c r="J79" s="915"/>
      <c r="K79" s="915"/>
      <c r="L79" s="915"/>
      <c r="M79" s="915"/>
      <c r="N79" s="915"/>
      <c r="O79" s="915"/>
      <c r="P79" s="915"/>
      <c r="Q79" s="484"/>
    </row>
    <row r="80" spans="1:17" s="95" customFormat="1" ht="15.75" hidden="1" customHeight="1" outlineLevel="1">
      <c r="A80" s="484"/>
      <c r="B80" s="916">
        <v>23</v>
      </c>
      <c r="C80" s="925"/>
      <c r="D80" s="921"/>
      <c r="E80" s="921" t="s">
        <v>19</v>
      </c>
      <c r="F80" s="923" t="str">
        <f>VLOOKUP(E80,$S$14:$T$18,2,0)</f>
        <v>-</v>
      </c>
      <c r="G80" s="84"/>
      <c r="H80" s="921"/>
      <c r="I80" s="921"/>
      <c r="J80" s="913">
        <f t="shared" ref="J80" si="22">SUM(K80:O82)</f>
        <v>0</v>
      </c>
      <c r="K80" s="913"/>
      <c r="L80" s="913"/>
      <c r="M80" s="913"/>
      <c r="N80" s="913"/>
      <c r="O80" s="913"/>
      <c r="P80" s="913"/>
      <c r="Q80" s="484"/>
    </row>
    <row r="81" spans="1:17" s="95" customFormat="1" ht="15.75" hidden="1" customHeight="1" outlineLevel="1">
      <c r="A81" s="484"/>
      <c r="B81" s="916"/>
      <c r="C81" s="925"/>
      <c r="D81" s="921"/>
      <c r="E81" s="921"/>
      <c r="F81" s="923"/>
      <c r="G81" s="87"/>
      <c r="H81" s="921"/>
      <c r="I81" s="921"/>
      <c r="J81" s="914"/>
      <c r="K81" s="914"/>
      <c r="L81" s="914"/>
      <c r="M81" s="914"/>
      <c r="N81" s="914"/>
      <c r="O81" s="914"/>
      <c r="P81" s="914"/>
      <c r="Q81" s="484"/>
    </row>
    <row r="82" spans="1:17" s="95" customFormat="1" ht="15.75" hidden="1" customHeight="1" outlineLevel="1">
      <c r="A82" s="484"/>
      <c r="B82" s="917"/>
      <c r="C82" s="926"/>
      <c r="D82" s="922"/>
      <c r="E82" s="922"/>
      <c r="F82" s="924"/>
      <c r="G82" s="92"/>
      <c r="H82" s="922"/>
      <c r="I82" s="922"/>
      <c r="J82" s="915"/>
      <c r="K82" s="915"/>
      <c r="L82" s="915"/>
      <c r="M82" s="915"/>
      <c r="N82" s="915"/>
      <c r="O82" s="915"/>
      <c r="P82" s="915"/>
      <c r="Q82" s="484"/>
    </row>
    <row r="83" spans="1:17" s="95" customFormat="1" ht="15.75" hidden="1" customHeight="1" outlineLevel="1">
      <c r="A83" s="484"/>
      <c r="B83" s="916">
        <v>24</v>
      </c>
      <c r="C83" s="925"/>
      <c r="D83" s="921"/>
      <c r="E83" s="921" t="s">
        <v>19</v>
      </c>
      <c r="F83" s="923" t="str">
        <f>VLOOKUP(E83,$S$14:$T$18,2,0)</f>
        <v>-</v>
      </c>
      <c r="G83" s="84"/>
      <c r="H83" s="921"/>
      <c r="I83" s="921"/>
      <c r="J83" s="913">
        <f t="shared" ref="J83" si="23">SUM(K83:O85)</f>
        <v>0</v>
      </c>
      <c r="K83" s="913"/>
      <c r="L83" s="913"/>
      <c r="M83" s="913"/>
      <c r="N83" s="913"/>
      <c r="O83" s="913"/>
      <c r="P83" s="913"/>
      <c r="Q83" s="484"/>
    </row>
    <row r="84" spans="1:17" s="95" customFormat="1" ht="15.75" hidden="1" customHeight="1" outlineLevel="1">
      <c r="A84" s="484"/>
      <c r="B84" s="916"/>
      <c r="C84" s="925"/>
      <c r="D84" s="921"/>
      <c r="E84" s="921"/>
      <c r="F84" s="923"/>
      <c r="G84" s="87"/>
      <c r="H84" s="921"/>
      <c r="I84" s="921"/>
      <c r="J84" s="914"/>
      <c r="K84" s="914"/>
      <c r="L84" s="914"/>
      <c r="M84" s="914"/>
      <c r="N84" s="914"/>
      <c r="O84" s="914"/>
      <c r="P84" s="914"/>
      <c r="Q84" s="484"/>
    </row>
    <row r="85" spans="1:17" s="95" customFormat="1" ht="15.75" hidden="1" customHeight="1" outlineLevel="1">
      <c r="A85" s="484"/>
      <c r="B85" s="917"/>
      <c r="C85" s="926"/>
      <c r="D85" s="922"/>
      <c r="E85" s="922"/>
      <c r="F85" s="924"/>
      <c r="G85" s="92"/>
      <c r="H85" s="922"/>
      <c r="I85" s="922"/>
      <c r="J85" s="915"/>
      <c r="K85" s="915"/>
      <c r="L85" s="915"/>
      <c r="M85" s="915"/>
      <c r="N85" s="915"/>
      <c r="O85" s="915"/>
      <c r="P85" s="915"/>
      <c r="Q85" s="484"/>
    </row>
    <row r="86" spans="1:17" s="95" customFormat="1" ht="15.75" hidden="1" customHeight="1" outlineLevel="1">
      <c r="A86" s="484"/>
      <c r="B86" s="916">
        <v>25</v>
      </c>
      <c r="C86" s="925"/>
      <c r="D86" s="921"/>
      <c r="E86" s="921" t="s">
        <v>19</v>
      </c>
      <c r="F86" s="923" t="str">
        <f>VLOOKUP(E86,$S$14:$T$18,2,0)</f>
        <v>-</v>
      </c>
      <c r="G86" s="84"/>
      <c r="H86" s="921"/>
      <c r="I86" s="921"/>
      <c r="J86" s="913">
        <f t="shared" ref="J86" si="24">SUM(K86:O88)</f>
        <v>0</v>
      </c>
      <c r="K86" s="913"/>
      <c r="L86" s="913"/>
      <c r="M86" s="913"/>
      <c r="N86" s="913"/>
      <c r="O86" s="913"/>
      <c r="P86" s="913"/>
      <c r="Q86" s="484"/>
    </row>
    <row r="87" spans="1:17" s="95" customFormat="1" ht="15.75" hidden="1" customHeight="1" outlineLevel="1">
      <c r="A87" s="484"/>
      <c r="B87" s="916"/>
      <c r="C87" s="925"/>
      <c r="D87" s="921"/>
      <c r="E87" s="921"/>
      <c r="F87" s="923"/>
      <c r="G87" s="87"/>
      <c r="H87" s="921"/>
      <c r="I87" s="921"/>
      <c r="J87" s="914"/>
      <c r="K87" s="914"/>
      <c r="L87" s="914"/>
      <c r="M87" s="914"/>
      <c r="N87" s="914"/>
      <c r="O87" s="914"/>
      <c r="P87" s="914"/>
      <c r="Q87" s="484"/>
    </row>
    <row r="88" spans="1:17" s="95" customFormat="1" ht="15.75" hidden="1" customHeight="1" outlineLevel="1">
      <c r="A88" s="484"/>
      <c r="B88" s="917"/>
      <c r="C88" s="926"/>
      <c r="D88" s="922"/>
      <c r="E88" s="922"/>
      <c r="F88" s="924"/>
      <c r="G88" s="92"/>
      <c r="H88" s="922"/>
      <c r="I88" s="922"/>
      <c r="J88" s="915"/>
      <c r="K88" s="915"/>
      <c r="L88" s="915"/>
      <c r="M88" s="915"/>
      <c r="N88" s="915"/>
      <c r="O88" s="915"/>
      <c r="P88" s="915"/>
      <c r="Q88" s="484"/>
    </row>
    <row r="89" spans="1:17" s="95" customFormat="1" ht="15.75" hidden="1" customHeight="1" outlineLevel="1">
      <c r="A89" s="484"/>
      <c r="B89" s="916">
        <v>26</v>
      </c>
      <c r="C89" s="925"/>
      <c r="D89" s="921"/>
      <c r="E89" s="921" t="s">
        <v>19</v>
      </c>
      <c r="F89" s="923" t="str">
        <f>VLOOKUP(E89,$S$14:$T$18,2,0)</f>
        <v>-</v>
      </c>
      <c r="G89" s="84"/>
      <c r="H89" s="921"/>
      <c r="I89" s="921"/>
      <c r="J89" s="913">
        <f t="shared" ref="J89" si="25">SUM(K89:O91)</f>
        <v>0</v>
      </c>
      <c r="K89" s="913"/>
      <c r="L89" s="913"/>
      <c r="M89" s="913"/>
      <c r="N89" s="913"/>
      <c r="O89" s="913"/>
      <c r="P89" s="913"/>
      <c r="Q89" s="484"/>
    </row>
    <row r="90" spans="1:17" s="95" customFormat="1" ht="15.75" hidden="1" customHeight="1" outlineLevel="1">
      <c r="A90" s="484"/>
      <c r="B90" s="916"/>
      <c r="C90" s="925"/>
      <c r="D90" s="921"/>
      <c r="E90" s="921"/>
      <c r="F90" s="923"/>
      <c r="G90" s="87"/>
      <c r="H90" s="921"/>
      <c r="I90" s="921"/>
      <c r="J90" s="914"/>
      <c r="K90" s="914"/>
      <c r="L90" s="914"/>
      <c r="M90" s="914"/>
      <c r="N90" s="914"/>
      <c r="O90" s="914"/>
      <c r="P90" s="914"/>
      <c r="Q90" s="484"/>
    </row>
    <row r="91" spans="1:17" s="95" customFormat="1" ht="15.75" hidden="1" customHeight="1" outlineLevel="1">
      <c r="A91" s="484"/>
      <c r="B91" s="917"/>
      <c r="C91" s="926"/>
      <c r="D91" s="922"/>
      <c r="E91" s="922"/>
      <c r="F91" s="924"/>
      <c r="G91" s="92"/>
      <c r="H91" s="922"/>
      <c r="I91" s="922"/>
      <c r="J91" s="915"/>
      <c r="K91" s="915"/>
      <c r="L91" s="915"/>
      <c r="M91" s="915"/>
      <c r="N91" s="915"/>
      <c r="O91" s="915"/>
      <c r="P91" s="915"/>
      <c r="Q91" s="484"/>
    </row>
    <row r="92" spans="1:17" s="95" customFormat="1" ht="15.75" hidden="1" customHeight="1" outlineLevel="1">
      <c r="A92" s="484"/>
      <c r="B92" s="916">
        <v>27</v>
      </c>
      <c r="C92" s="925"/>
      <c r="D92" s="921"/>
      <c r="E92" s="921" t="s">
        <v>19</v>
      </c>
      <c r="F92" s="923" t="str">
        <f>VLOOKUP(E92,$S$14:$T$18,2,0)</f>
        <v>-</v>
      </c>
      <c r="G92" s="84"/>
      <c r="H92" s="921"/>
      <c r="I92" s="921"/>
      <c r="J92" s="913">
        <f t="shared" ref="J92" si="26">SUM(K92:O94)</f>
        <v>0</v>
      </c>
      <c r="K92" s="913"/>
      <c r="L92" s="913"/>
      <c r="M92" s="913"/>
      <c r="N92" s="913"/>
      <c r="O92" s="913"/>
      <c r="P92" s="913"/>
      <c r="Q92" s="484"/>
    </row>
    <row r="93" spans="1:17" s="95" customFormat="1" ht="15.75" hidden="1" customHeight="1" outlineLevel="1">
      <c r="A93" s="484"/>
      <c r="B93" s="916"/>
      <c r="C93" s="925"/>
      <c r="D93" s="921"/>
      <c r="E93" s="921"/>
      <c r="F93" s="923"/>
      <c r="G93" s="87"/>
      <c r="H93" s="921"/>
      <c r="I93" s="921"/>
      <c r="J93" s="914"/>
      <c r="K93" s="914"/>
      <c r="L93" s="914"/>
      <c r="M93" s="914"/>
      <c r="N93" s="914"/>
      <c r="O93" s="914"/>
      <c r="P93" s="914"/>
      <c r="Q93" s="484"/>
    </row>
    <row r="94" spans="1:17" s="95" customFormat="1" ht="15.75" hidden="1" customHeight="1" outlineLevel="1">
      <c r="A94" s="484"/>
      <c r="B94" s="917"/>
      <c r="C94" s="926"/>
      <c r="D94" s="922"/>
      <c r="E94" s="922"/>
      <c r="F94" s="924"/>
      <c r="G94" s="92"/>
      <c r="H94" s="922"/>
      <c r="I94" s="922"/>
      <c r="J94" s="915"/>
      <c r="K94" s="915"/>
      <c r="L94" s="915"/>
      <c r="M94" s="915"/>
      <c r="N94" s="915"/>
      <c r="O94" s="915"/>
      <c r="P94" s="915"/>
      <c r="Q94" s="484"/>
    </row>
    <row r="95" spans="1:17" s="95" customFormat="1" ht="15.75" hidden="1" customHeight="1" outlineLevel="1">
      <c r="A95" s="484"/>
      <c r="B95" s="916">
        <v>28</v>
      </c>
      <c r="C95" s="925"/>
      <c r="D95" s="921"/>
      <c r="E95" s="921" t="s">
        <v>19</v>
      </c>
      <c r="F95" s="923" t="str">
        <f>VLOOKUP(E95,$S$14:$T$18,2,0)</f>
        <v>-</v>
      </c>
      <c r="G95" s="84"/>
      <c r="H95" s="921"/>
      <c r="I95" s="921"/>
      <c r="J95" s="913">
        <f t="shared" ref="J95" si="27">SUM(K95:O97)</f>
        <v>0</v>
      </c>
      <c r="K95" s="913"/>
      <c r="L95" s="913"/>
      <c r="M95" s="913"/>
      <c r="N95" s="913"/>
      <c r="O95" s="913"/>
      <c r="P95" s="913"/>
      <c r="Q95" s="484"/>
    </row>
    <row r="96" spans="1:17" s="95" customFormat="1" ht="15.75" hidden="1" customHeight="1" outlineLevel="1">
      <c r="A96" s="484"/>
      <c r="B96" s="916"/>
      <c r="C96" s="925"/>
      <c r="D96" s="921"/>
      <c r="E96" s="921"/>
      <c r="F96" s="923"/>
      <c r="G96" s="87"/>
      <c r="H96" s="921"/>
      <c r="I96" s="921"/>
      <c r="J96" s="914"/>
      <c r="K96" s="914"/>
      <c r="L96" s="914"/>
      <c r="M96" s="914"/>
      <c r="N96" s="914"/>
      <c r="O96" s="914"/>
      <c r="P96" s="914"/>
      <c r="Q96" s="484"/>
    </row>
    <row r="97" spans="1:17" s="95" customFormat="1" ht="15.75" hidden="1" customHeight="1" outlineLevel="1">
      <c r="A97" s="484"/>
      <c r="B97" s="917"/>
      <c r="C97" s="926"/>
      <c r="D97" s="922"/>
      <c r="E97" s="922"/>
      <c r="F97" s="924"/>
      <c r="G97" s="92"/>
      <c r="H97" s="922"/>
      <c r="I97" s="922"/>
      <c r="J97" s="915"/>
      <c r="K97" s="915"/>
      <c r="L97" s="915"/>
      <c r="M97" s="915"/>
      <c r="N97" s="915"/>
      <c r="O97" s="915"/>
      <c r="P97" s="915"/>
      <c r="Q97" s="484"/>
    </row>
    <row r="98" spans="1:17" s="95" customFormat="1" ht="15.75" hidden="1" customHeight="1" outlineLevel="1">
      <c r="A98" s="484"/>
      <c r="B98" s="916">
        <v>29</v>
      </c>
      <c r="C98" s="925"/>
      <c r="D98" s="921"/>
      <c r="E98" s="921" t="s">
        <v>19</v>
      </c>
      <c r="F98" s="923" t="str">
        <f>VLOOKUP(E98,$S$14:$T$18,2,0)</f>
        <v>-</v>
      </c>
      <c r="G98" s="84"/>
      <c r="H98" s="921"/>
      <c r="I98" s="921"/>
      <c r="J98" s="913">
        <f t="shared" ref="J98" si="28">SUM(K98:O100)</f>
        <v>0</v>
      </c>
      <c r="K98" s="913"/>
      <c r="L98" s="913"/>
      <c r="M98" s="913"/>
      <c r="N98" s="913"/>
      <c r="O98" s="913"/>
      <c r="P98" s="913"/>
      <c r="Q98" s="484"/>
    </row>
    <row r="99" spans="1:17" s="95" customFormat="1" ht="15.75" hidden="1" customHeight="1" outlineLevel="1">
      <c r="A99" s="484"/>
      <c r="B99" s="916"/>
      <c r="C99" s="925"/>
      <c r="D99" s="921"/>
      <c r="E99" s="921"/>
      <c r="F99" s="923"/>
      <c r="G99" s="87"/>
      <c r="H99" s="921"/>
      <c r="I99" s="921"/>
      <c r="J99" s="914"/>
      <c r="K99" s="914"/>
      <c r="L99" s="914"/>
      <c r="M99" s="914"/>
      <c r="N99" s="914"/>
      <c r="O99" s="914"/>
      <c r="P99" s="914"/>
      <c r="Q99" s="484"/>
    </row>
    <row r="100" spans="1:17" s="95" customFormat="1" ht="15.75" hidden="1" customHeight="1" outlineLevel="1">
      <c r="A100" s="484"/>
      <c r="B100" s="917"/>
      <c r="C100" s="926"/>
      <c r="D100" s="922"/>
      <c r="E100" s="922"/>
      <c r="F100" s="924"/>
      <c r="G100" s="92"/>
      <c r="H100" s="922"/>
      <c r="I100" s="922"/>
      <c r="J100" s="915"/>
      <c r="K100" s="915"/>
      <c r="L100" s="915"/>
      <c r="M100" s="915"/>
      <c r="N100" s="915"/>
      <c r="O100" s="915"/>
      <c r="P100" s="915"/>
      <c r="Q100" s="484"/>
    </row>
    <row r="101" spans="1:17" s="95" customFormat="1" ht="15.75" hidden="1" customHeight="1" outlineLevel="1">
      <c r="A101" s="484"/>
      <c r="B101" s="916">
        <v>30</v>
      </c>
      <c r="C101" s="925"/>
      <c r="D101" s="921"/>
      <c r="E101" s="921" t="s">
        <v>19</v>
      </c>
      <c r="F101" s="923" t="str">
        <f>VLOOKUP(E101,$S$14:$T$18,2,0)</f>
        <v>-</v>
      </c>
      <c r="G101" s="84"/>
      <c r="H101" s="921"/>
      <c r="I101" s="921"/>
      <c r="J101" s="913">
        <f t="shared" ref="J101" si="29">SUM(K101:O103)</f>
        <v>0</v>
      </c>
      <c r="K101" s="913"/>
      <c r="L101" s="913"/>
      <c r="M101" s="913"/>
      <c r="N101" s="913"/>
      <c r="O101" s="913"/>
      <c r="P101" s="913"/>
      <c r="Q101" s="484"/>
    </row>
    <row r="102" spans="1:17" s="95" customFormat="1" ht="15.75" hidden="1" customHeight="1" outlineLevel="1">
      <c r="A102" s="484"/>
      <c r="B102" s="916"/>
      <c r="C102" s="925"/>
      <c r="D102" s="921"/>
      <c r="E102" s="921"/>
      <c r="F102" s="923"/>
      <c r="G102" s="87"/>
      <c r="H102" s="921"/>
      <c r="I102" s="921"/>
      <c r="J102" s="914"/>
      <c r="K102" s="914"/>
      <c r="L102" s="914"/>
      <c r="M102" s="914"/>
      <c r="N102" s="914"/>
      <c r="O102" s="914"/>
      <c r="P102" s="914"/>
      <c r="Q102" s="484"/>
    </row>
    <row r="103" spans="1:17" s="95" customFormat="1" ht="15.75" hidden="1" customHeight="1" outlineLevel="1">
      <c r="A103" s="484"/>
      <c r="B103" s="917"/>
      <c r="C103" s="926"/>
      <c r="D103" s="922"/>
      <c r="E103" s="922"/>
      <c r="F103" s="924"/>
      <c r="G103" s="92"/>
      <c r="H103" s="922"/>
      <c r="I103" s="922"/>
      <c r="J103" s="915"/>
      <c r="K103" s="915"/>
      <c r="L103" s="915"/>
      <c r="M103" s="915"/>
      <c r="N103" s="915"/>
      <c r="O103" s="915"/>
      <c r="P103" s="915"/>
      <c r="Q103" s="484"/>
    </row>
    <row r="104" spans="1:17" s="95" customFormat="1" ht="15.75" hidden="1" customHeight="1" outlineLevel="1">
      <c r="A104" s="484"/>
      <c r="B104" s="916">
        <v>31</v>
      </c>
      <c r="C104" s="925"/>
      <c r="D104" s="921"/>
      <c r="E104" s="921" t="s">
        <v>19</v>
      </c>
      <c r="F104" s="923" t="str">
        <f>VLOOKUP(E104,$S$14:$T$18,2,0)</f>
        <v>-</v>
      </c>
      <c r="G104" s="84"/>
      <c r="H104" s="921"/>
      <c r="I104" s="921"/>
      <c r="J104" s="913">
        <f t="shared" ref="J104" si="30">SUM(K104:O106)</f>
        <v>0</v>
      </c>
      <c r="K104" s="913"/>
      <c r="L104" s="913"/>
      <c r="M104" s="913"/>
      <c r="N104" s="913"/>
      <c r="O104" s="913"/>
      <c r="P104" s="913"/>
      <c r="Q104" s="484"/>
    </row>
    <row r="105" spans="1:17" s="95" customFormat="1" ht="15.75" hidden="1" customHeight="1" outlineLevel="1">
      <c r="A105" s="484"/>
      <c r="B105" s="916"/>
      <c r="C105" s="925"/>
      <c r="D105" s="921"/>
      <c r="E105" s="921"/>
      <c r="F105" s="923"/>
      <c r="G105" s="87"/>
      <c r="H105" s="921"/>
      <c r="I105" s="921"/>
      <c r="J105" s="914"/>
      <c r="K105" s="914"/>
      <c r="L105" s="914"/>
      <c r="M105" s="914"/>
      <c r="N105" s="914"/>
      <c r="O105" s="914"/>
      <c r="P105" s="914"/>
      <c r="Q105" s="484"/>
    </row>
    <row r="106" spans="1:17" s="95" customFormat="1" ht="15.75" hidden="1" customHeight="1" outlineLevel="1">
      <c r="A106" s="484"/>
      <c r="B106" s="917"/>
      <c r="C106" s="926"/>
      <c r="D106" s="922"/>
      <c r="E106" s="922"/>
      <c r="F106" s="924"/>
      <c r="G106" s="92"/>
      <c r="H106" s="922"/>
      <c r="I106" s="922"/>
      <c r="J106" s="915"/>
      <c r="K106" s="915"/>
      <c r="L106" s="915"/>
      <c r="M106" s="915"/>
      <c r="N106" s="915"/>
      <c r="O106" s="915"/>
      <c r="P106" s="915"/>
      <c r="Q106" s="484"/>
    </row>
    <row r="107" spans="1:17" s="95" customFormat="1" ht="15.75" hidden="1" customHeight="1" outlineLevel="1">
      <c r="A107" s="484"/>
      <c r="B107" s="916">
        <v>32</v>
      </c>
      <c r="C107" s="925"/>
      <c r="D107" s="921"/>
      <c r="E107" s="921" t="s">
        <v>19</v>
      </c>
      <c r="F107" s="923" t="str">
        <f>VLOOKUP(E107,$S$14:$T$18,2,0)</f>
        <v>-</v>
      </c>
      <c r="G107" s="84"/>
      <c r="H107" s="921"/>
      <c r="I107" s="921"/>
      <c r="J107" s="913">
        <f t="shared" ref="J107" si="31">SUM(K107:O109)</f>
        <v>0</v>
      </c>
      <c r="K107" s="913"/>
      <c r="L107" s="913"/>
      <c r="M107" s="913"/>
      <c r="N107" s="913"/>
      <c r="O107" s="913"/>
      <c r="P107" s="913"/>
      <c r="Q107" s="484"/>
    </row>
    <row r="108" spans="1:17" s="95" customFormat="1" ht="15.75" hidden="1" customHeight="1" outlineLevel="1">
      <c r="A108" s="484"/>
      <c r="B108" s="916"/>
      <c r="C108" s="925"/>
      <c r="D108" s="921"/>
      <c r="E108" s="921"/>
      <c r="F108" s="923"/>
      <c r="G108" s="87"/>
      <c r="H108" s="921"/>
      <c r="I108" s="921"/>
      <c r="J108" s="914"/>
      <c r="K108" s="914"/>
      <c r="L108" s="914"/>
      <c r="M108" s="914"/>
      <c r="N108" s="914"/>
      <c r="O108" s="914"/>
      <c r="P108" s="914"/>
      <c r="Q108" s="484"/>
    </row>
    <row r="109" spans="1:17" s="95" customFormat="1" ht="15.75" hidden="1" customHeight="1" outlineLevel="1">
      <c r="A109" s="484"/>
      <c r="B109" s="917"/>
      <c r="C109" s="926"/>
      <c r="D109" s="922"/>
      <c r="E109" s="922"/>
      <c r="F109" s="924"/>
      <c r="G109" s="92"/>
      <c r="H109" s="922"/>
      <c r="I109" s="922"/>
      <c r="J109" s="915"/>
      <c r="K109" s="915"/>
      <c r="L109" s="915"/>
      <c r="M109" s="915"/>
      <c r="N109" s="915"/>
      <c r="O109" s="915"/>
      <c r="P109" s="915"/>
      <c r="Q109" s="484"/>
    </row>
    <row r="110" spans="1:17" s="95" customFormat="1" ht="15.75" hidden="1" customHeight="1" outlineLevel="1">
      <c r="A110" s="484"/>
      <c r="B110" s="916">
        <v>33</v>
      </c>
      <c r="C110" s="925"/>
      <c r="D110" s="921"/>
      <c r="E110" s="921" t="s">
        <v>19</v>
      </c>
      <c r="F110" s="923" t="str">
        <f>VLOOKUP(E110,$S$14:$T$18,2,0)</f>
        <v>-</v>
      </c>
      <c r="G110" s="84"/>
      <c r="H110" s="921"/>
      <c r="I110" s="921"/>
      <c r="J110" s="913">
        <f t="shared" ref="J110" si="32">SUM(K110:O112)</f>
        <v>0</v>
      </c>
      <c r="K110" s="913"/>
      <c r="L110" s="913"/>
      <c r="M110" s="913"/>
      <c r="N110" s="913"/>
      <c r="O110" s="913"/>
      <c r="P110" s="913"/>
      <c r="Q110" s="484"/>
    </row>
    <row r="111" spans="1:17" s="95" customFormat="1" ht="15.75" hidden="1" customHeight="1" outlineLevel="1">
      <c r="A111" s="484"/>
      <c r="B111" s="916"/>
      <c r="C111" s="925"/>
      <c r="D111" s="921"/>
      <c r="E111" s="921"/>
      <c r="F111" s="923"/>
      <c r="G111" s="87"/>
      <c r="H111" s="921"/>
      <c r="I111" s="921"/>
      <c r="J111" s="914"/>
      <c r="K111" s="914"/>
      <c r="L111" s="914"/>
      <c r="M111" s="914"/>
      <c r="N111" s="914"/>
      <c r="O111" s="914"/>
      <c r="P111" s="914"/>
      <c r="Q111" s="484"/>
    </row>
    <row r="112" spans="1:17" s="95" customFormat="1" ht="15.75" hidden="1" customHeight="1" outlineLevel="1">
      <c r="A112" s="484"/>
      <c r="B112" s="917"/>
      <c r="C112" s="926"/>
      <c r="D112" s="922"/>
      <c r="E112" s="922"/>
      <c r="F112" s="924"/>
      <c r="G112" s="92"/>
      <c r="H112" s="922"/>
      <c r="I112" s="922"/>
      <c r="J112" s="915"/>
      <c r="K112" s="915"/>
      <c r="L112" s="915"/>
      <c r="M112" s="915"/>
      <c r="N112" s="915"/>
      <c r="O112" s="915"/>
      <c r="P112" s="915"/>
      <c r="Q112" s="484"/>
    </row>
    <row r="113" spans="1:17" s="95" customFormat="1" ht="15.75" hidden="1" customHeight="1" outlineLevel="1">
      <c r="A113" s="484"/>
      <c r="B113" s="916">
        <v>34</v>
      </c>
      <c r="C113" s="925"/>
      <c r="D113" s="921"/>
      <c r="E113" s="921" t="s">
        <v>19</v>
      </c>
      <c r="F113" s="923" t="str">
        <f>VLOOKUP(E113,$S$14:$T$18,2,0)</f>
        <v>-</v>
      </c>
      <c r="G113" s="84"/>
      <c r="H113" s="921"/>
      <c r="I113" s="921"/>
      <c r="J113" s="913">
        <f t="shared" ref="J113" si="33">SUM(K113:O115)</f>
        <v>0</v>
      </c>
      <c r="K113" s="913"/>
      <c r="L113" s="913"/>
      <c r="M113" s="913"/>
      <c r="N113" s="913"/>
      <c r="O113" s="913"/>
      <c r="P113" s="913"/>
      <c r="Q113" s="484"/>
    </row>
    <row r="114" spans="1:17" s="95" customFormat="1" ht="15.75" hidden="1" customHeight="1" outlineLevel="1">
      <c r="A114" s="484"/>
      <c r="B114" s="916"/>
      <c r="C114" s="925"/>
      <c r="D114" s="921"/>
      <c r="E114" s="921"/>
      <c r="F114" s="923"/>
      <c r="G114" s="87"/>
      <c r="H114" s="921"/>
      <c r="I114" s="921"/>
      <c r="J114" s="914"/>
      <c r="K114" s="914"/>
      <c r="L114" s="914"/>
      <c r="M114" s="914"/>
      <c r="N114" s="914"/>
      <c r="O114" s="914"/>
      <c r="P114" s="914"/>
      <c r="Q114" s="484"/>
    </row>
    <row r="115" spans="1:17" s="95" customFormat="1" ht="15.75" hidden="1" customHeight="1" outlineLevel="1">
      <c r="A115" s="484"/>
      <c r="B115" s="917"/>
      <c r="C115" s="926"/>
      <c r="D115" s="922"/>
      <c r="E115" s="922"/>
      <c r="F115" s="924"/>
      <c r="G115" s="92"/>
      <c r="H115" s="922"/>
      <c r="I115" s="922"/>
      <c r="J115" s="915"/>
      <c r="K115" s="915"/>
      <c r="L115" s="915"/>
      <c r="M115" s="915"/>
      <c r="N115" s="915"/>
      <c r="O115" s="915"/>
      <c r="P115" s="915"/>
      <c r="Q115" s="484"/>
    </row>
    <row r="116" spans="1:17" s="95" customFormat="1" ht="15.75" hidden="1" customHeight="1" outlineLevel="1">
      <c r="A116" s="484"/>
      <c r="B116" s="916">
        <v>35</v>
      </c>
      <c r="C116" s="925"/>
      <c r="D116" s="921"/>
      <c r="E116" s="921" t="s">
        <v>19</v>
      </c>
      <c r="F116" s="923" t="str">
        <f>VLOOKUP(E116,$S$14:$T$18,2,0)</f>
        <v>-</v>
      </c>
      <c r="G116" s="84"/>
      <c r="H116" s="921"/>
      <c r="I116" s="921"/>
      <c r="J116" s="913">
        <f t="shared" ref="J116" si="34">SUM(K116:O118)</f>
        <v>0</v>
      </c>
      <c r="K116" s="913"/>
      <c r="L116" s="913"/>
      <c r="M116" s="913"/>
      <c r="N116" s="913"/>
      <c r="O116" s="913"/>
      <c r="P116" s="913"/>
      <c r="Q116" s="484"/>
    </row>
    <row r="117" spans="1:17" s="95" customFormat="1" ht="15.75" hidden="1" customHeight="1" outlineLevel="1">
      <c r="A117" s="484"/>
      <c r="B117" s="916"/>
      <c r="C117" s="925"/>
      <c r="D117" s="921"/>
      <c r="E117" s="921"/>
      <c r="F117" s="923"/>
      <c r="G117" s="87"/>
      <c r="H117" s="921"/>
      <c r="I117" s="921"/>
      <c r="J117" s="914"/>
      <c r="K117" s="914"/>
      <c r="L117" s="914"/>
      <c r="M117" s="914"/>
      <c r="N117" s="914"/>
      <c r="O117" s="914"/>
      <c r="P117" s="914"/>
      <c r="Q117" s="484"/>
    </row>
    <row r="118" spans="1:17" s="95" customFormat="1" ht="15.75" hidden="1" customHeight="1" outlineLevel="1">
      <c r="A118" s="484"/>
      <c r="B118" s="917"/>
      <c r="C118" s="926"/>
      <c r="D118" s="922"/>
      <c r="E118" s="922"/>
      <c r="F118" s="924"/>
      <c r="G118" s="92"/>
      <c r="H118" s="922"/>
      <c r="I118" s="922"/>
      <c r="J118" s="915"/>
      <c r="K118" s="915"/>
      <c r="L118" s="915"/>
      <c r="M118" s="915"/>
      <c r="N118" s="915"/>
      <c r="O118" s="915"/>
      <c r="P118" s="915"/>
      <c r="Q118" s="484"/>
    </row>
    <row r="119" spans="1:17" s="95" customFormat="1" ht="15.75" hidden="1" customHeight="1" outlineLevel="1">
      <c r="A119" s="484"/>
      <c r="B119" s="916">
        <v>36</v>
      </c>
      <c r="C119" s="925"/>
      <c r="D119" s="921"/>
      <c r="E119" s="921" t="s">
        <v>19</v>
      </c>
      <c r="F119" s="923" t="str">
        <f>VLOOKUP(E119,$S$14:$T$18,2,0)</f>
        <v>-</v>
      </c>
      <c r="G119" s="84"/>
      <c r="H119" s="921"/>
      <c r="I119" s="921"/>
      <c r="J119" s="913">
        <f t="shared" ref="J119" si="35">SUM(K119:O121)</f>
        <v>0</v>
      </c>
      <c r="K119" s="913"/>
      <c r="L119" s="913"/>
      <c r="M119" s="913"/>
      <c r="N119" s="913"/>
      <c r="O119" s="913"/>
      <c r="P119" s="913"/>
      <c r="Q119" s="484"/>
    </row>
    <row r="120" spans="1:17" s="95" customFormat="1" ht="15.75" hidden="1" customHeight="1" outlineLevel="1">
      <c r="A120" s="484"/>
      <c r="B120" s="916"/>
      <c r="C120" s="925"/>
      <c r="D120" s="921"/>
      <c r="E120" s="921"/>
      <c r="F120" s="923"/>
      <c r="G120" s="87"/>
      <c r="H120" s="921"/>
      <c r="I120" s="921"/>
      <c r="J120" s="914"/>
      <c r="K120" s="914"/>
      <c r="L120" s="914"/>
      <c r="M120" s="914"/>
      <c r="N120" s="914"/>
      <c r="O120" s="914"/>
      <c r="P120" s="914"/>
      <c r="Q120" s="484"/>
    </row>
    <row r="121" spans="1:17" s="95" customFormat="1" ht="15.75" hidden="1" customHeight="1" outlineLevel="1">
      <c r="A121" s="484"/>
      <c r="B121" s="917"/>
      <c r="C121" s="926"/>
      <c r="D121" s="922"/>
      <c r="E121" s="922"/>
      <c r="F121" s="924"/>
      <c r="G121" s="92"/>
      <c r="H121" s="922"/>
      <c r="I121" s="922"/>
      <c r="J121" s="915"/>
      <c r="K121" s="915"/>
      <c r="L121" s="915"/>
      <c r="M121" s="915"/>
      <c r="N121" s="915"/>
      <c r="O121" s="915"/>
      <c r="P121" s="915"/>
      <c r="Q121" s="484"/>
    </row>
    <row r="122" spans="1:17" s="95" customFormat="1" ht="15.75" hidden="1" customHeight="1" outlineLevel="1">
      <c r="A122" s="484"/>
      <c r="B122" s="916">
        <v>37</v>
      </c>
      <c r="C122" s="925"/>
      <c r="D122" s="921"/>
      <c r="E122" s="921" t="s">
        <v>19</v>
      </c>
      <c r="F122" s="923" t="str">
        <f>VLOOKUP(E122,$S$14:$T$18,2,0)</f>
        <v>-</v>
      </c>
      <c r="G122" s="84"/>
      <c r="H122" s="921"/>
      <c r="I122" s="921"/>
      <c r="J122" s="913">
        <f t="shared" ref="J122" si="36">SUM(K122:O124)</f>
        <v>0</v>
      </c>
      <c r="K122" s="913"/>
      <c r="L122" s="913"/>
      <c r="M122" s="913"/>
      <c r="N122" s="913"/>
      <c r="O122" s="913"/>
      <c r="P122" s="913"/>
      <c r="Q122" s="484"/>
    </row>
    <row r="123" spans="1:17" s="95" customFormat="1" ht="15.75" hidden="1" customHeight="1" outlineLevel="1">
      <c r="A123" s="484"/>
      <c r="B123" s="916"/>
      <c r="C123" s="925"/>
      <c r="D123" s="921"/>
      <c r="E123" s="921"/>
      <c r="F123" s="923"/>
      <c r="G123" s="87"/>
      <c r="H123" s="921"/>
      <c r="I123" s="921"/>
      <c r="J123" s="914"/>
      <c r="K123" s="914"/>
      <c r="L123" s="914"/>
      <c r="M123" s="914"/>
      <c r="N123" s="914"/>
      <c r="O123" s="914"/>
      <c r="P123" s="914"/>
      <c r="Q123" s="484"/>
    </row>
    <row r="124" spans="1:17" s="95" customFormat="1" ht="15.75" hidden="1" customHeight="1" outlineLevel="1">
      <c r="A124" s="484"/>
      <c r="B124" s="917"/>
      <c r="C124" s="926"/>
      <c r="D124" s="922"/>
      <c r="E124" s="922"/>
      <c r="F124" s="924"/>
      <c r="G124" s="92"/>
      <c r="H124" s="922"/>
      <c r="I124" s="922"/>
      <c r="J124" s="915"/>
      <c r="K124" s="915"/>
      <c r="L124" s="915"/>
      <c r="M124" s="915"/>
      <c r="N124" s="915"/>
      <c r="O124" s="915"/>
      <c r="P124" s="915"/>
      <c r="Q124" s="484"/>
    </row>
    <row r="125" spans="1:17" s="95" customFormat="1" ht="15.75" hidden="1" customHeight="1" outlineLevel="1">
      <c r="A125" s="484"/>
      <c r="B125" s="916">
        <v>38</v>
      </c>
      <c r="C125" s="925"/>
      <c r="D125" s="921"/>
      <c r="E125" s="921" t="s">
        <v>19</v>
      </c>
      <c r="F125" s="923" t="str">
        <f>VLOOKUP(E125,$S$14:$T$18,2,0)</f>
        <v>-</v>
      </c>
      <c r="G125" s="84"/>
      <c r="H125" s="921"/>
      <c r="I125" s="921"/>
      <c r="J125" s="913">
        <f t="shared" ref="J125" si="37">SUM(K125:O127)</f>
        <v>0</v>
      </c>
      <c r="K125" s="913"/>
      <c r="L125" s="913"/>
      <c r="M125" s="913"/>
      <c r="N125" s="913"/>
      <c r="O125" s="913"/>
      <c r="P125" s="913"/>
      <c r="Q125" s="484"/>
    </row>
    <row r="126" spans="1:17" s="95" customFormat="1" ht="15.75" hidden="1" customHeight="1" outlineLevel="1">
      <c r="A126" s="484"/>
      <c r="B126" s="916"/>
      <c r="C126" s="925"/>
      <c r="D126" s="921"/>
      <c r="E126" s="921"/>
      <c r="F126" s="923"/>
      <c r="G126" s="87"/>
      <c r="H126" s="921"/>
      <c r="I126" s="921"/>
      <c r="J126" s="914"/>
      <c r="K126" s="914"/>
      <c r="L126" s="914"/>
      <c r="M126" s="914"/>
      <c r="N126" s="914"/>
      <c r="O126" s="914"/>
      <c r="P126" s="914"/>
      <c r="Q126" s="484"/>
    </row>
    <row r="127" spans="1:17" s="95" customFormat="1" ht="15.75" hidden="1" customHeight="1" outlineLevel="1">
      <c r="A127" s="484"/>
      <c r="B127" s="917"/>
      <c r="C127" s="926"/>
      <c r="D127" s="922"/>
      <c r="E127" s="922"/>
      <c r="F127" s="924"/>
      <c r="G127" s="92"/>
      <c r="H127" s="922"/>
      <c r="I127" s="922"/>
      <c r="J127" s="915"/>
      <c r="K127" s="915"/>
      <c r="L127" s="915"/>
      <c r="M127" s="915"/>
      <c r="N127" s="915"/>
      <c r="O127" s="915"/>
      <c r="P127" s="915"/>
      <c r="Q127" s="484"/>
    </row>
    <row r="128" spans="1:17" s="95" customFormat="1" ht="15.75" hidden="1" customHeight="1" outlineLevel="1">
      <c r="A128" s="484"/>
      <c r="B128" s="916">
        <v>39</v>
      </c>
      <c r="C128" s="925"/>
      <c r="D128" s="921"/>
      <c r="E128" s="921" t="s">
        <v>19</v>
      </c>
      <c r="F128" s="923" t="str">
        <f>VLOOKUP(E128,$S$14:$T$18,2,0)</f>
        <v>-</v>
      </c>
      <c r="G128" s="84"/>
      <c r="H128" s="921"/>
      <c r="I128" s="921"/>
      <c r="J128" s="913">
        <f t="shared" ref="J128" si="38">SUM(K128:O130)</f>
        <v>0</v>
      </c>
      <c r="K128" s="913"/>
      <c r="L128" s="913"/>
      <c r="M128" s="913"/>
      <c r="N128" s="913"/>
      <c r="O128" s="913"/>
      <c r="P128" s="913"/>
      <c r="Q128" s="484"/>
    </row>
    <row r="129" spans="1:17" s="95" customFormat="1" ht="15.75" hidden="1" customHeight="1" outlineLevel="1">
      <c r="A129" s="484"/>
      <c r="B129" s="916"/>
      <c r="C129" s="925"/>
      <c r="D129" s="921"/>
      <c r="E129" s="921"/>
      <c r="F129" s="923"/>
      <c r="G129" s="87"/>
      <c r="H129" s="921"/>
      <c r="I129" s="921"/>
      <c r="J129" s="914"/>
      <c r="K129" s="914"/>
      <c r="L129" s="914"/>
      <c r="M129" s="914"/>
      <c r="N129" s="914"/>
      <c r="O129" s="914"/>
      <c r="P129" s="914"/>
      <c r="Q129" s="484"/>
    </row>
    <row r="130" spans="1:17" s="95" customFormat="1" ht="15.75" hidden="1" customHeight="1" outlineLevel="1">
      <c r="A130" s="484"/>
      <c r="B130" s="917"/>
      <c r="C130" s="926"/>
      <c r="D130" s="922"/>
      <c r="E130" s="922"/>
      <c r="F130" s="924"/>
      <c r="G130" s="92"/>
      <c r="H130" s="922"/>
      <c r="I130" s="922"/>
      <c r="J130" s="915"/>
      <c r="K130" s="915"/>
      <c r="L130" s="915"/>
      <c r="M130" s="915"/>
      <c r="N130" s="915"/>
      <c r="O130" s="915"/>
      <c r="P130" s="915"/>
      <c r="Q130" s="484"/>
    </row>
    <row r="131" spans="1:17" s="95" customFormat="1" ht="15.75" hidden="1" customHeight="1" outlineLevel="1">
      <c r="A131" s="484"/>
      <c r="B131" s="916">
        <v>40</v>
      </c>
      <c r="C131" s="925"/>
      <c r="D131" s="921"/>
      <c r="E131" s="921" t="s">
        <v>19</v>
      </c>
      <c r="F131" s="923" t="str">
        <f>VLOOKUP(E131,$S$14:$T$18,2,0)</f>
        <v>-</v>
      </c>
      <c r="G131" s="84"/>
      <c r="H131" s="921"/>
      <c r="I131" s="921"/>
      <c r="J131" s="913">
        <f t="shared" ref="J131" si="39">SUM(K131:O133)</f>
        <v>0</v>
      </c>
      <c r="K131" s="913"/>
      <c r="L131" s="913"/>
      <c r="M131" s="913"/>
      <c r="N131" s="913"/>
      <c r="O131" s="913"/>
      <c r="P131" s="913"/>
      <c r="Q131" s="484"/>
    </row>
    <row r="132" spans="1:17" s="95" customFormat="1" ht="15.75" hidden="1" customHeight="1" outlineLevel="1">
      <c r="A132" s="484"/>
      <c r="B132" s="916"/>
      <c r="C132" s="925"/>
      <c r="D132" s="921"/>
      <c r="E132" s="921"/>
      <c r="F132" s="923"/>
      <c r="G132" s="87"/>
      <c r="H132" s="921"/>
      <c r="I132" s="921"/>
      <c r="J132" s="914"/>
      <c r="K132" s="914"/>
      <c r="L132" s="914"/>
      <c r="M132" s="914"/>
      <c r="N132" s="914"/>
      <c r="O132" s="914"/>
      <c r="P132" s="914"/>
      <c r="Q132" s="484"/>
    </row>
    <row r="133" spans="1:17" s="95" customFormat="1" ht="15.75" hidden="1" customHeight="1" outlineLevel="1">
      <c r="A133" s="484"/>
      <c r="B133" s="917"/>
      <c r="C133" s="926"/>
      <c r="D133" s="922"/>
      <c r="E133" s="922"/>
      <c r="F133" s="924"/>
      <c r="G133" s="92"/>
      <c r="H133" s="922"/>
      <c r="I133" s="922"/>
      <c r="J133" s="915"/>
      <c r="K133" s="915"/>
      <c r="L133" s="915"/>
      <c r="M133" s="915"/>
      <c r="N133" s="915"/>
      <c r="O133" s="915"/>
      <c r="P133" s="915"/>
      <c r="Q133" s="484"/>
    </row>
    <row r="134" spans="1:17" s="95" customFormat="1" ht="15.75" hidden="1" customHeight="1" outlineLevel="1">
      <c r="A134" s="484"/>
      <c r="B134" s="916">
        <v>41</v>
      </c>
      <c r="C134" s="925"/>
      <c r="D134" s="921"/>
      <c r="E134" s="921" t="s">
        <v>19</v>
      </c>
      <c r="F134" s="923" t="str">
        <f>VLOOKUP(E134,$S$14:$T$18,2,0)</f>
        <v>-</v>
      </c>
      <c r="G134" s="84"/>
      <c r="H134" s="921"/>
      <c r="I134" s="921"/>
      <c r="J134" s="913">
        <f t="shared" ref="J134" si="40">SUM(K134:O136)</f>
        <v>0</v>
      </c>
      <c r="K134" s="913"/>
      <c r="L134" s="913"/>
      <c r="M134" s="913"/>
      <c r="N134" s="913"/>
      <c r="O134" s="913"/>
      <c r="P134" s="913"/>
      <c r="Q134" s="484"/>
    </row>
    <row r="135" spans="1:17" s="95" customFormat="1" ht="15.75" hidden="1" customHeight="1" outlineLevel="1">
      <c r="A135" s="484"/>
      <c r="B135" s="916"/>
      <c r="C135" s="925"/>
      <c r="D135" s="921"/>
      <c r="E135" s="921"/>
      <c r="F135" s="923"/>
      <c r="G135" s="87"/>
      <c r="H135" s="921"/>
      <c r="I135" s="921"/>
      <c r="J135" s="914"/>
      <c r="K135" s="914"/>
      <c r="L135" s="914"/>
      <c r="M135" s="914"/>
      <c r="N135" s="914"/>
      <c r="O135" s="914"/>
      <c r="P135" s="914"/>
      <c r="Q135" s="484"/>
    </row>
    <row r="136" spans="1:17" s="95" customFormat="1" ht="15.75" hidden="1" customHeight="1" outlineLevel="1">
      <c r="A136" s="484"/>
      <c r="B136" s="917"/>
      <c r="C136" s="926"/>
      <c r="D136" s="922"/>
      <c r="E136" s="922"/>
      <c r="F136" s="924"/>
      <c r="G136" s="92"/>
      <c r="H136" s="922"/>
      <c r="I136" s="922"/>
      <c r="J136" s="915"/>
      <c r="K136" s="915"/>
      <c r="L136" s="915"/>
      <c r="M136" s="915"/>
      <c r="N136" s="915"/>
      <c r="O136" s="915"/>
      <c r="P136" s="915"/>
      <c r="Q136" s="484"/>
    </row>
    <row r="137" spans="1:17" s="95" customFormat="1" ht="15.75" hidden="1" customHeight="1" outlineLevel="1">
      <c r="A137" s="484"/>
      <c r="B137" s="916">
        <v>42</v>
      </c>
      <c r="C137" s="925"/>
      <c r="D137" s="921"/>
      <c r="E137" s="921" t="s">
        <v>19</v>
      </c>
      <c r="F137" s="923" t="str">
        <f>VLOOKUP(E137,$S$14:$T$18,2,0)</f>
        <v>-</v>
      </c>
      <c r="G137" s="84"/>
      <c r="H137" s="921"/>
      <c r="I137" s="921"/>
      <c r="J137" s="913">
        <f t="shared" ref="J137" si="41">SUM(K137:O139)</f>
        <v>0</v>
      </c>
      <c r="K137" s="913"/>
      <c r="L137" s="913"/>
      <c r="M137" s="913"/>
      <c r="N137" s="913"/>
      <c r="O137" s="913"/>
      <c r="P137" s="913"/>
      <c r="Q137" s="484"/>
    </row>
    <row r="138" spans="1:17" s="95" customFormat="1" ht="15.75" hidden="1" customHeight="1" outlineLevel="1">
      <c r="A138" s="484"/>
      <c r="B138" s="916"/>
      <c r="C138" s="925"/>
      <c r="D138" s="921"/>
      <c r="E138" s="921"/>
      <c r="F138" s="923"/>
      <c r="G138" s="87"/>
      <c r="H138" s="921"/>
      <c r="I138" s="921"/>
      <c r="J138" s="914"/>
      <c r="K138" s="914"/>
      <c r="L138" s="914"/>
      <c r="M138" s="914"/>
      <c r="N138" s="914"/>
      <c r="O138" s="914"/>
      <c r="P138" s="914"/>
      <c r="Q138" s="484"/>
    </row>
    <row r="139" spans="1:17" s="95" customFormat="1" ht="15.75" hidden="1" customHeight="1" outlineLevel="1">
      <c r="A139" s="484"/>
      <c r="B139" s="917"/>
      <c r="C139" s="926"/>
      <c r="D139" s="922"/>
      <c r="E139" s="922"/>
      <c r="F139" s="924"/>
      <c r="G139" s="92"/>
      <c r="H139" s="922"/>
      <c r="I139" s="922"/>
      <c r="J139" s="915"/>
      <c r="K139" s="915"/>
      <c r="L139" s="915"/>
      <c r="M139" s="915"/>
      <c r="N139" s="915"/>
      <c r="O139" s="915"/>
      <c r="P139" s="915"/>
      <c r="Q139" s="484"/>
    </row>
    <row r="140" spans="1:17" s="95" customFormat="1" ht="15.75" hidden="1" customHeight="1" outlineLevel="1">
      <c r="A140" s="484"/>
      <c r="B140" s="916">
        <v>43</v>
      </c>
      <c r="C140" s="925"/>
      <c r="D140" s="921"/>
      <c r="E140" s="921" t="s">
        <v>19</v>
      </c>
      <c r="F140" s="923" t="str">
        <f>VLOOKUP(E140,$S$14:$T$18,2,0)</f>
        <v>-</v>
      </c>
      <c r="G140" s="84"/>
      <c r="H140" s="921"/>
      <c r="I140" s="921"/>
      <c r="J140" s="913">
        <f t="shared" ref="J140" si="42">SUM(K140:O142)</f>
        <v>0</v>
      </c>
      <c r="K140" s="913"/>
      <c r="L140" s="913"/>
      <c r="M140" s="913"/>
      <c r="N140" s="913"/>
      <c r="O140" s="913"/>
      <c r="P140" s="913"/>
      <c r="Q140" s="484"/>
    </row>
    <row r="141" spans="1:17" s="95" customFormat="1" ht="15.75" hidden="1" customHeight="1" outlineLevel="1">
      <c r="A141" s="484"/>
      <c r="B141" s="916"/>
      <c r="C141" s="925"/>
      <c r="D141" s="921"/>
      <c r="E141" s="921"/>
      <c r="F141" s="923"/>
      <c r="G141" s="87"/>
      <c r="H141" s="921"/>
      <c r="I141" s="921"/>
      <c r="J141" s="914"/>
      <c r="K141" s="914"/>
      <c r="L141" s="914"/>
      <c r="M141" s="914"/>
      <c r="N141" s="914"/>
      <c r="O141" s="914"/>
      <c r="P141" s="914"/>
      <c r="Q141" s="484"/>
    </row>
    <row r="142" spans="1:17" s="95" customFormat="1" ht="15.75" hidden="1" customHeight="1" outlineLevel="1">
      <c r="A142" s="484"/>
      <c r="B142" s="917"/>
      <c r="C142" s="926"/>
      <c r="D142" s="922"/>
      <c r="E142" s="922"/>
      <c r="F142" s="924"/>
      <c r="G142" s="92"/>
      <c r="H142" s="922"/>
      <c r="I142" s="922"/>
      <c r="J142" s="915"/>
      <c r="K142" s="915"/>
      <c r="L142" s="915"/>
      <c r="M142" s="915"/>
      <c r="N142" s="915"/>
      <c r="O142" s="915"/>
      <c r="P142" s="915"/>
      <c r="Q142" s="484"/>
    </row>
    <row r="143" spans="1:17" s="95" customFormat="1" ht="15.75" hidden="1" customHeight="1" outlineLevel="1">
      <c r="A143" s="484"/>
      <c r="B143" s="916">
        <v>44</v>
      </c>
      <c r="C143" s="925"/>
      <c r="D143" s="921"/>
      <c r="E143" s="921" t="s">
        <v>19</v>
      </c>
      <c r="F143" s="923" t="str">
        <f>VLOOKUP(E143,$S$14:$T$18,2,0)</f>
        <v>-</v>
      </c>
      <c r="G143" s="84"/>
      <c r="H143" s="395"/>
      <c r="I143" s="921"/>
      <c r="J143" s="913">
        <f t="shared" ref="J143" si="43">SUM(K143:O145)</f>
        <v>0</v>
      </c>
      <c r="K143" s="913"/>
      <c r="L143" s="913"/>
      <c r="M143" s="913"/>
      <c r="N143" s="913"/>
      <c r="O143" s="913"/>
      <c r="P143" s="913"/>
      <c r="Q143" s="484"/>
    </row>
    <row r="144" spans="1:17" s="95" customFormat="1" ht="15.75" hidden="1" customHeight="1" outlineLevel="1">
      <c r="A144" s="484"/>
      <c r="B144" s="916"/>
      <c r="C144" s="925"/>
      <c r="D144" s="921"/>
      <c r="E144" s="921"/>
      <c r="F144" s="923"/>
      <c r="G144" s="87"/>
      <c r="H144" s="395"/>
      <c r="I144" s="921"/>
      <c r="J144" s="914"/>
      <c r="K144" s="914"/>
      <c r="L144" s="914"/>
      <c r="M144" s="914"/>
      <c r="N144" s="914"/>
      <c r="O144" s="914"/>
      <c r="P144" s="914"/>
      <c r="Q144" s="484"/>
    </row>
    <row r="145" spans="1:17" s="95" customFormat="1" ht="15.75" hidden="1" customHeight="1" outlineLevel="1">
      <c r="A145" s="484"/>
      <c r="B145" s="917"/>
      <c r="C145" s="926"/>
      <c r="D145" s="922"/>
      <c r="E145" s="922"/>
      <c r="F145" s="924"/>
      <c r="G145" s="92"/>
      <c r="H145" s="396"/>
      <c r="I145" s="922"/>
      <c r="J145" s="915"/>
      <c r="K145" s="915"/>
      <c r="L145" s="915"/>
      <c r="M145" s="915"/>
      <c r="N145" s="915"/>
      <c r="O145" s="915"/>
      <c r="P145" s="915"/>
      <c r="Q145" s="484"/>
    </row>
    <row r="146" spans="1:17" s="95" customFormat="1" ht="15.75" hidden="1" customHeight="1" outlineLevel="1">
      <c r="A146" s="484"/>
      <c r="B146" s="916">
        <v>45</v>
      </c>
      <c r="C146" s="925"/>
      <c r="D146" s="921"/>
      <c r="E146" s="921" t="s">
        <v>19</v>
      </c>
      <c r="F146" s="923" t="str">
        <f>VLOOKUP(E146,$S$14:$T$18,2,0)</f>
        <v>-</v>
      </c>
      <c r="G146" s="84"/>
      <c r="H146" s="395"/>
      <c r="I146" s="921"/>
      <c r="J146" s="913">
        <f t="shared" ref="J146" si="44">SUM(K146:O148)</f>
        <v>0</v>
      </c>
      <c r="K146" s="913"/>
      <c r="L146" s="913"/>
      <c r="M146" s="913"/>
      <c r="N146" s="913"/>
      <c r="O146" s="913"/>
      <c r="P146" s="913"/>
      <c r="Q146" s="484"/>
    </row>
    <row r="147" spans="1:17" s="95" customFormat="1" ht="15.75" hidden="1" customHeight="1" outlineLevel="1">
      <c r="A147" s="484"/>
      <c r="B147" s="916"/>
      <c r="C147" s="925"/>
      <c r="D147" s="921"/>
      <c r="E147" s="921"/>
      <c r="F147" s="923"/>
      <c r="G147" s="87"/>
      <c r="H147" s="395"/>
      <c r="I147" s="921"/>
      <c r="J147" s="914"/>
      <c r="K147" s="914"/>
      <c r="L147" s="914"/>
      <c r="M147" s="914"/>
      <c r="N147" s="914"/>
      <c r="O147" s="914"/>
      <c r="P147" s="914"/>
      <c r="Q147" s="484"/>
    </row>
    <row r="148" spans="1:17" s="95" customFormat="1" ht="15.75" hidden="1" customHeight="1" outlineLevel="1">
      <c r="A148" s="484"/>
      <c r="B148" s="917"/>
      <c r="C148" s="926"/>
      <c r="D148" s="922"/>
      <c r="E148" s="922"/>
      <c r="F148" s="924"/>
      <c r="G148" s="92"/>
      <c r="H148" s="396"/>
      <c r="I148" s="922"/>
      <c r="J148" s="915"/>
      <c r="K148" s="915"/>
      <c r="L148" s="915"/>
      <c r="M148" s="915"/>
      <c r="N148" s="915"/>
      <c r="O148" s="915"/>
      <c r="P148" s="915"/>
      <c r="Q148" s="484"/>
    </row>
    <row r="149" spans="1:17" s="95" customFormat="1" ht="15.75" hidden="1" customHeight="1" outlineLevel="1">
      <c r="A149" s="484"/>
      <c r="B149" s="916">
        <v>46</v>
      </c>
      <c r="C149" s="925"/>
      <c r="D149" s="921"/>
      <c r="E149" s="921" t="s">
        <v>19</v>
      </c>
      <c r="F149" s="923" t="str">
        <f>VLOOKUP(E149,$S$14:$T$18,2,0)</f>
        <v>-</v>
      </c>
      <c r="G149" s="84"/>
      <c r="H149" s="395"/>
      <c r="I149" s="921"/>
      <c r="J149" s="913">
        <f t="shared" ref="J149" si="45">SUM(K149:O151)</f>
        <v>0</v>
      </c>
      <c r="K149" s="913"/>
      <c r="L149" s="913"/>
      <c r="M149" s="913"/>
      <c r="N149" s="913"/>
      <c r="O149" s="913"/>
      <c r="P149" s="913"/>
      <c r="Q149" s="484"/>
    </row>
    <row r="150" spans="1:17" s="95" customFormat="1" ht="15.75" hidden="1" customHeight="1" outlineLevel="1">
      <c r="A150" s="484"/>
      <c r="B150" s="916"/>
      <c r="C150" s="925"/>
      <c r="D150" s="921"/>
      <c r="E150" s="921"/>
      <c r="F150" s="923"/>
      <c r="G150" s="87"/>
      <c r="H150" s="395"/>
      <c r="I150" s="921"/>
      <c r="J150" s="914"/>
      <c r="K150" s="914"/>
      <c r="L150" s="914"/>
      <c r="M150" s="914"/>
      <c r="N150" s="914"/>
      <c r="O150" s="914"/>
      <c r="P150" s="914"/>
      <c r="Q150" s="484"/>
    </row>
    <row r="151" spans="1:17" s="95" customFormat="1" ht="15.75" hidden="1" customHeight="1" outlineLevel="1">
      <c r="A151" s="484"/>
      <c r="B151" s="917"/>
      <c r="C151" s="926"/>
      <c r="D151" s="922"/>
      <c r="E151" s="922"/>
      <c r="F151" s="924"/>
      <c r="G151" s="92"/>
      <c r="H151" s="396"/>
      <c r="I151" s="922"/>
      <c r="J151" s="915"/>
      <c r="K151" s="915"/>
      <c r="L151" s="915"/>
      <c r="M151" s="915"/>
      <c r="N151" s="915"/>
      <c r="O151" s="915"/>
      <c r="P151" s="915"/>
      <c r="Q151" s="484"/>
    </row>
    <row r="152" spans="1:17" s="95" customFormat="1" ht="15.75" hidden="1" customHeight="1" outlineLevel="1">
      <c r="A152" s="484"/>
      <c r="B152" s="916">
        <v>47</v>
      </c>
      <c r="C152" s="925"/>
      <c r="D152" s="921"/>
      <c r="E152" s="921" t="s">
        <v>19</v>
      </c>
      <c r="F152" s="923" t="str">
        <f>VLOOKUP(E152,$S$14:$T$18,2,0)</f>
        <v>-</v>
      </c>
      <c r="G152" s="84"/>
      <c r="H152" s="395"/>
      <c r="I152" s="921"/>
      <c r="J152" s="913">
        <f t="shared" ref="J152" si="46">SUM(K152:O154)</f>
        <v>0</v>
      </c>
      <c r="K152" s="913"/>
      <c r="L152" s="913"/>
      <c r="M152" s="913"/>
      <c r="N152" s="913"/>
      <c r="O152" s="913"/>
      <c r="P152" s="913"/>
      <c r="Q152" s="484"/>
    </row>
    <row r="153" spans="1:17" s="95" customFormat="1" ht="15.75" hidden="1" customHeight="1" outlineLevel="1">
      <c r="A153" s="484"/>
      <c r="B153" s="916"/>
      <c r="C153" s="925"/>
      <c r="D153" s="921"/>
      <c r="E153" s="921"/>
      <c r="F153" s="923"/>
      <c r="G153" s="87"/>
      <c r="H153" s="395"/>
      <c r="I153" s="921"/>
      <c r="J153" s="914"/>
      <c r="K153" s="914"/>
      <c r="L153" s="914"/>
      <c r="M153" s="914"/>
      <c r="N153" s="914"/>
      <c r="O153" s="914"/>
      <c r="P153" s="914"/>
      <c r="Q153" s="484"/>
    </row>
    <row r="154" spans="1:17" s="95" customFormat="1" ht="15.75" hidden="1" customHeight="1" outlineLevel="1">
      <c r="A154" s="484"/>
      <c r="B154" s="917"/>
      <c r="C154" s="926"/>
      <c r="D154" s="922"/>
      <c r="E154" s="922"/>
      <c r="F154" s="924"/>
      <c r="G154" s="92"/>
      <c r="H154" s="396"/>
      <c r="I154" s="922"/>
      <c r="J154" s="915"/>
      <c r="K154" s="915"/>
      <c r="L154" s="915"/>
      <c r="M154" s="915"/>
      <c r="N154" s="915"/>
      <c r="O154" s="915"/>
      <c r="P154" s="915"/>
      <c r="Q154" s="484"/>
    </row>
    <row r="155" spans="1:17" s="95" customFormat="1" ht="15.75" hidden="1" customHeight="1" outlineLevel="1">
      <c r="A155" s="484"/>
      <c r="B155" s="916">
        <v>48</v>
      </c>
      <c r="C155" s="925"/>
      <c r="D155" s="921"/>
      <c r="E155" s="921" t="s">
        <v>19</v>
      </c>
      <c r="F155" s="923" t="str">
        <f>VLOOKUP(E155,$S$14:$T$18,2,0)</f>
        <v>-</v>
      </c>
      <c r="G155" s="84"/>
      <c r="H155" s="395"/>
      <c r="I155" s="921"/>
      <c r="J155" s="913">
        <f t="shared" ref="J155" si="47">SUM(K155:O157)</f>
        <v>0</v>
      </c>
      <c r="K155" s="913"/>
      <c r="L155" s="913"/>
      <c r="M155" s="913"/>
      <c r="N155" s="913"/>
      <c r="O155" s="913"/>
      <c r="P155" s="913"/>
      <c r="Q155" s="484"/>
    </row>
    <row r="156" spans="1:17" s="95" customFormat="1" ht="15.75" hidden="1" customHeight="1" outlineLevel="1">
      <c r="A156" s="484"/>
      <c r="B156" s="916"/>
      <c r="C156" s="925"/>
      <c r="D156" s="921"/>
      <c r="E156" s="921"/>
      <c r="F156" s="923"/>
      <c r="G156" s="87"/>
      <c r="H156" s="395"/>
      <c r="I156" s="921"/>
      <c r="J156" s="914"/>
      <c r="K156" s="914"/>
      <c r="L156" s="914"/>
      <c r="M156" s="914"/>
      <c r="N156" s="914"/>
      <c r="O156" s="914"/>
      <c r="P156" s="914"/>
      <c r="Q156" s="484"/>
    </row>
    <row r="157" spans="1:17" s="95" customFormat="1" ht="15.75" hidden="1" customHeight="1" outlineLevel="1">
      <c r="A157" s="484"/>
      <c r="B157" s="917"/>
      <c r="C157" s="926"/>
      <c r="D157" s="922"/>
      <c r="E157" s="922"/>
      <c r="F157" s="924"/>
      <c r="G157" s="92"/>
      <c r="H157" s="396"/>
      <c r="I157" s="922"/>
      <c r="J157" s="915"/>
      <c r="K157" s="915"/>
      <c r="L157" s="915"/>
      <c r="M157" s="915"/>
      <c r="N157" s="915"/>
      <c r="O157" s="915"/>
      <c r="P157" s="915"/>
      <c r="Q157" s="484"/>
    </row>
    <row r="158" spans="1:17" s="95" customFormat="1" ht="15.75" hidden="1" customHeight="1" outlineLevel="1">
      <c r="A158" s="484"/>
      <c r="B158" s="916">
        <v>49</v>
      </c>
      <c r="C158" s="925"/>
      <c r="D158" s="921"/>
      <c r="E158" s="921" t="s">
        <v>19</v>
      </c>
      <c r="F158" s="923" t="str">
        <f>VLOOKUP(E158,$S$14:$T$18,2,0)</f>
        <v>-</v>
      </c>
      <c r="G158" s="84"/>
      <c r="H158" s="395"/>
      <c r="I158" s="921"/>
      <c r="J158" s="913">
        <f t="shared" ref="J158" si="48">SUM(K158:O160)</f>
        <v>0</v>
      </c>
      <c r="K158" s="913"/>
      <c r="L158" s="913"/>
      <c r="M158" s="913"/>
      <c r="N158" s="913"/>
      <c r="O158" s="913"/>
      <c r="P158" s="913"/>
      <c r="Q158" s="484"/>
    </row>
    <row r="159" spans="1:17" s="95" customFormat="1" ht="15.75" hidden="1" customHeight="1" outlineLevel="1">
      <c r="A159" s="484"/>
      <c r="B159" s="916"/>
      <c r="C159" s="925"/>
      <c r="D159" s="921"/>
      <c r="E159" s="921"/>
      <c r="F159" s="923"/>
      <c r="G159" s="87"/>
      <c r="H159" s="395"/>
      <c r="I159" s="921"/>
      <c r="J159" s="914"/>
      <c r="K159" s="914"/>
      <c r="L159" s="914"/>
      <c r="M159" s="914"/>
      <c r="N159" s="914"/>
      <c r="O159" s="914"/>
      <c r="P159" s="914"/>
      <c r="Q159" s="484"/>
    </row>
    <row r="160" spans="1:17" s="95" customFormat="1" ht="15.75" hidden="1" customHeight="1" outlineLevel="1">
      <c r="A160" s="484"/>
      <c r="B160" s="917"/>
      <c r="C160" s="926"/>
      <c r="D160" s="922"/>
      <c r="E160" s="922"/>
      <c r="F160" s="924"/>
      <c r="G160" s="92"/>
      <c r="H160" s="396"/>
      <c r="I160" s="922"/>
      <c r="J160" s="915"/>
      <c r="K160" s="915"/>
      <c r="L160" s="915"/>
      <c r="M160" s="915"/>
      <c r="N160" s="915"/>
      <c r="O160" s="915"/>
      <c r="P160" s="915"/>
      <c r="Q160" s="484"/>
    </row>
    <row r="161" spans="1:17" s="95" customFormat="1" ht="15.75" hidden="1" customHeight="1" outlineLevel="1">
      <c r="A161" s="484"/>
      <c r="B161" s="916">
        <v>50</v>
      </c>
      <c r="C161" s="925"/>
      <c r="D161" s="921"/>
      <c r="E161" s="921" t="s">
        <v>19</v>
      </c>
      <c r="F161" s="923" t="str">
        <f>VLOOKUP(E161,$S$14:$T$18,2,0)</f>
        <v>-</v>
      </c>
      <c r="G161" s="84"/>
      <c r="H161" s="395"/>
      <c r="I161" s="921"/>
      <c r="J161" s="913">
        <f t="shared" ref="J161" si="49">SUM(K161:O163)</f>
        <v>0</v>
      </c>
      <c r="K161" s="913"/>
      <c r="L161" s="913"/>
      <c r="M161" s="913"/>
      <c r="N161" s="913"/>
      <c r="O161" s="913"/>
      <c r="P161" s="913"/>
      <c r="Q161" s="484"/>
    </row>
    <row r="162" spans="1:17" s="95" customFormat="1" ht="15.75" hidden="1" customHeight="1" outlineLevel="1">
      <c r="A162" s="484"/>
      <c r="B162" s="916"/>
      <c r="C162" s="925"/>
      <c r="D162" s="921"/>
      <c r="E162" s="921"/>
      <c r="F162" s="923"/>
      <c r="G162" s="87"/>
      <c r="H162" s="395"/>
      <c r="I162" s="921"/>
      <c r="J162" s="914"/>
      <c r="K162" s="914"/>
      <c r="L162" s="914"/>
      <c r="M162" s="914"/>
      <c r="N162" s="914"/>
      <c r="O162" s="914"/>
      <c r="P162" s="914"/>
      <c r="Q162" s="484"/>
    </row>
    <row r="163" spans="1:17" s="95" customFormat="1" ht="15.75" hidden="1" customHeight="1" outlineLevel="1">
      <c r="A163" s="484"/>
      <c r="B163" s="917"/>
      <c r="C163" s="926"/>
      <c r="D163" s="922"/>
      <c r="E163" s="922"/>
      <c r="F163" s="924"/>
      <c r="G163" s="92"/>
      <c r="H163" s="396"/>
      <c r="I163" s="922"/>
      <c r="J163" s="915"/>
      <c r="K163" s="915"/>
      <c r="L163" s="915"/>
      <c r="M163" s="915"/>
      <c r="N163" s="915"/>
      <c r="O163" s="915"/>
      <c r="P163" s="915"/>
      <c r="Q163" s="484"/>
    </row>
    <row r="164" spans="1:17" s="95" customFormat="1" ht="15.75" hidden="1" customHeight="1" outlineLevel="1">
      <c r="A164" s="484"/>
      <c r="B164" s="916">
        <v>51</v>
      </c>
      <c r="C164" s="925"/>
      <c r="D164" s="921"/>
      <c r="E164" s="921" t="s">
        <v>19</v>
      </c>
      <c r="F164" s="923" t="str">
        <f>VLOOKUP(E164,$S$14:$T$18,2,0)</f>
        <v>-</v>
      </c>
      <c r="G164" s="84"/>
      <c r="H164" s="395"/>
      <c r="I164" s="921"/>
      <c r="J164" s="913">
        <f t="shared" ref="J164" si="50">SUM(K164:O166)</f>
        <v>0</v>
      </c>
      <c r="K164" s="913"/>
      <c r="L164" s="913"/>
      <c r="M164" s="913"/>
      <c r="N164" s="913"/>
      <c r="O164" s="913"/>
      <c r="P164" s="913"/>
      <c r="Q164" s="484"/>
    </row>
    <row r="165" spans="1:17" s="95" customFormat="1" ht="15.75" hidden="1" customHeight="1" outlineLevel="1">
      <c r="A165" s="484"/>
      <c r="B165" s="916"/>
      <c r="C165" s="925"/>
      <c r="D165" s="921"/>
      <c r="E165" s="921"/>
      <c r="F165" s="923"/>
      <c r="G165" s="87"/>
      <c r="H165" s="395"/>
      <c r="I165" s="921"/>
      <c r="J165" s="914"/>
      <c r="K165" s="914"/>
      <c r="L165" s="914"/>
      <c r="M165" s="914"/>
      <c r="N165" s="914"/>
      <c r="O165" s="914"/>
      <c r="P165" s="914"/>
      <c r="Q165" s="484"/>
    </row>
    <row r="166" spans="1:17" s="95" customFormat="1" ht="15.75" hidden="1" customHeight="1" outlineLevel="1">
      <c r="A166" s="484"/>
      <c r="B166" s="917"/>
      <c r="C166" s="926"/>
      <c r="D166" s="922"/>
      <c r="E166" s="922"/>
      <c r="F166" s="924"/>
      <c r="G166" s="92"/>
      <c r="H166" s="396"/>
      <c r="I166" s="922"/>
      <c r="J166" s="915"/>
      <c r="K166" s="915"/>
      <c r="L166" s="915"/>
      <c r="M166" s="915"/>
      <c r="N166" s="915"/>
      <c r="O166" s="915"/>
      <c r="P166" s="915"/>
      <c r="Q166" s="484"/>
    </row>
    <row r="167" spans="1:17" s="95" customFormat="1" ht="15.75" hidden="1" customHeight="1" outlineLevel="1">
      <c r="A167" s="484"/>
      <c r="B167" s="916">
        <v>52</v>
      </c>
      <c r="C167" s="925"/>
      <c r="D167" s="921"/>
      <c r="E167" s="921" t="s">
        <v>19</v>
      </c>
      <c r="F167" s="923" t="str">
        <f>VLOOKUP(E167,$S$14:$T$18,2,0)</f>
        <v>-</v>
      </c>
      <c r="G167" s="84"/>
      <c r="H167" s="395"/>
      <c r="I167" s="921"/>
      <c r="J167" s="913">
        <f t="shared" ref="J167" si="51">SUM(K167:O169)</f>
        <v>0</v>
      </c>
      <c r="K167" s="913"/>
      <c r="L167" s="913"/>
      <c r="M167" s="913"/>
      <c r="N167" s="913"/>
      <c r="O167" s="913"/>
      <c r="P167" s="913"/>
      <c r="Q167" s="484"/>
    </row>
    <row r="168" spans="1:17" s="95" customFormat="1" ht="15.75" hidden="1" customHeight="1" outlineLevel="1">
      <c r="A168" s="484"/>
      <c r="B168" s="916"/>
      <c r="C168" s="925"/>
      <c r="D168" s="921"/>
      <c r="E168" s="921"/>
      <c r="F168" s="923"/>
      <c r="G168" s="87"/>
      <c r="H168" s="395"/>
      <c r="I168" s="921"/>
      <c r="J168" s="914"/>
      <c r="K168" s="914"/>
      <c r="L168" s="914"/>
      <c r="M168" s="914"/>
      <c r="N168" s="914"/>
      <c r="O168" s="914"/>
      <c r="P168" s="914"/>
      <c r="Q168" s="484"/>
    </row>
    <row r="169" spans="1:17" s="95" customFormat="1" ht="15.75" hidden="1" customHeight="1" outlineLevel="1">
      <c r="A169" s="484"/>
      <c r="B169" s="917"/>
      <c r="C169" s="926"/>
      <c r="D169" s="922"/>
      <c r="E169" s="922"/>
      <c r="F169" s="924"/>
      <c r="G169" s="92"/>
      <c r="H169" s="396"/>
      <c r="I169" s="922"/>
      <c r="J169" s="915"/>
      <c r="K169" s="915"/>
      <c r="L169" s="915"/>
      <c r="M169" s="915"/>
      <c r="N169" s="915"/>
      <c r="O169" s="915"/>
      <c r="P169" s="915"/>
      <c r="Q169" s="484"/>
    </row>
    <row r="170" spans="1:17" s="95" customFormat="1" ht="15.75" hidden="1" customHeight="1" outlineLevel="1">
      <c r="A170" s="484"/>
      <c r="B170" s="916">
        <v>53</v>
      </c>
      <c r="C170" s="925"/>
      <c r="D170" s="921"/>
      <c r="E170" s="921" t="s">
        <v>19</v>
      </c>
      <c r="F170" s="923" t="str">
        <f>VLOOKUP(E170,$S$14:$T$18,2,0)</f>
        <v>-</v>
      </c>
      <c r="G170" s="84"/>
      <c r="H170" s="395"/>
      <c r="I170" s="921"/>
      <c r="J170" s="913">
        <f t="shared" ref="J170" si="52">SUM(K170:O172)</f>
        <v>0</v>
      </c>
      <c r="K170" s="913"/>
      <c r="L170" s="913"/>
      <c r="M170" s="913"/>
      <c r="N170" s="913"/>
      <c r="O170" s="913"/>
      <c r="P170" s="913"/>
      <c r="Q170" s="484"/>
    </row>
    <row r="171" spans="1:17" s="95" customFormat="1" ht="15.75" hidden="1" customHeight="1" outlineLevel="1">
      <c r="A171" s="484"/>
      <c r="B171" s="916"/>
      <c r="C171" s="925"/>
      <c r="D171" s="921"/>
      <c r="E171" s="921"/>
      <c r="F171" s="923"/>
      <c r="G171" s="87"/>
      <c r="H171" s="395"/>
      <c r="I171" s="921"/>
      <c r="J171" s="914"/>
      <c r="K171" s="914"/>
      <c r="L171" s="914"/>
      <c r="M171" s="914"/>
      <c r="N171" s="914"/>
      <c r="O171" s="914"/>
      <c r="P171" s="914"/>
      <c r="Q171" s="484"/>
    </row>
    <row r="172" spans="1:17" s="95" customFormat="1" ht="15.75" hidden="1" customHeight="1" outlineLevel="1">
      <c r="A172" s="484"/>
      <c r="B172" s="917"/>
      <c r="C172" s="926"/>
      <c r="D172" s="922"/>
      <c r="E172" s="922"/>
      <c r="F172" s="924"/>
      <c r="G172" s="92"/>
      <c r="H172" s="396"/>
      <c r="I172" s="922"/>
      <c r="J172" s="915"/>
      <c r="K172" s="915"/>
      <c r="L172" s="915"/>
      <c r="M172" s="915"/>
      <c r="N172" s="915"/>
      <c r="O172" s="915"/>
      <c r="P172" s="915"/>
      <c r="Q172" s="484"/>
    </row>
    <row r="173" spans="1:17" s="95" customFormat="1" ht="15.75" hidden="1" customHeight="1" outlineLevel="1">
      <c r="A173" s="484"/>
      <c r="B173" s="916">
        <v>54</v>
      </c>
      <c r="C173" s="925"/>
      <c r="D173" s="921"/>
      <c r="E173" s="921" t="s">
        <v>19</v>
      </c>
      <c r="F173" s="923" t="str">
        <f>VLOOKUP(E173,$S$14:$T$18,2,0)</f>
        <v>-</v>
      </c>
      <c r="G173" s="84"/>
      <c r="H173" s="395"/>
      <c r="I173" s="921"/>
      <c r="J173" s="913">
        <f t="shared" ref="J173" si="53">SUM(K173:O175)</f>
        <v>0</v>
      </c>
      <c r="K173" s="913"/>
      <c r="L173" s="913"/>
      <c r="M173" s="913"/>
      <c r="N173" s="913"/>
      <c r="O173" s="913"/>
      <c r="P173" s="913"/>
      <c r="Q173" s="484"/>
    </row>
    <row r="174" spans="1:17" s="95" customFormat="1" ht="15.75" hidden="1" customHeight="1" outlineLevel="1">
      <c r="A174" s="484"/>
      <c r="B174" s="916"/>
      <c r="C174" s="925"/>
      <c r="D174" s="921"/>
      <c r="E174" s="921"/>
      <c r="F174" s="923"/>
      <c r="G174" s="87"/>
      <c r="H174" s="395"/>
      <c r="I174" s="921"/>
      <c r="J174" s="914"/>
      <c r="K174" s="914"/>
      <c r="L174" s="914"/>
      <c r="M174" s="914"/>
      <c r="N174" s="914"/>
      <c r="O174" s="914"/>
      <c r="P174" s="914"/>
      <c r="Q174" s="484"/>
    </row>
    <row r="175" spans="1:17" s="95" customFormat="1" ht="15.75" hidden="1" customHeight="1" outlineLevel="1">
      <c r="A175" s="484"/>
      <c r="B175" s="917"/>
      <c r="C175" s="926"/>
      <c r="D175" s="922"/>
      <c r="E175" s="922"/>
      <c r="F175" s="924"/>
      <c r="G175" s="92"/>
      <c r="H175" s="396"/>
      <c r="I175" s="922"/>
      <c r="J175" s="915"/>
      <c r="K175" s="915"/>
      <c r="L175" s="915"/>
      <c r="M175" s="915"/>
      <c r="N175" s="915"/>
      <c r="O175" s="915"/>
      <c r="P175" s="915"/>
      <c r="Q175" s="484"/>
    </row>
    <row r="176" spans="1:17" s="95" customFormat="1" ht="15.75" hidden="1" customHeight="1" outlineLevel="1">
      <c r="A176" s="484"/>
      <c r="B176" s="916">
        <v>55</v>
      </c>
      <c r="C176" s="925"/>
      <c r="D176" s="921"/>
      <c r="E176" s="921" t="s">
        <v>19</v>
      </c>
      <c r="F176" s="923" t="str">
        <f>VLOOKUP(E176,$S$14:$T$18,2,0)</f>
        <v>-</v>
      </c>
      <c r="G176" s="84"/>
      <c r="H176" s="395"/>
      <c r="I176" s="921"/>
      <c r="J176" s="913">
        <f t="shared" ref="J176" si="54">SUM(K176:O178)</f>
        <v>0</v>
      </c>
      <c r="K176" s="913"/>
      <c r="L176" s="913"/>
      <c r="M176" s="913"/>
      <c r="N176" s="913"/>
      <c r="O176" s="913"/>
      <c r="P176" s="913"/>
      <c r="Q176" s="484"/>
    </row>
    <row r="177" spans="1:17" s="95" customFormat="1" ht="15.75" hidden="1" customHeight="1" outlineLevel="1">
      <c r="A177" s="484"/>
      <c r="B177" s="916"/>
      <c r="C177" s="925"/>
      <c r="D177" s="921"/>
      <c r="E177" s="921"/>
      <c r="F177" s="923"/>
      <c r="G177" s="87"/>
      <c r="H177" s="395"/>
      <c r="I177" s="921"/>
      <c r="J177" s="914"/>
      <c r="K177" s="914"/>
      <c r="L177" s="914"/>
      <c r="M177" s="914"/>
      <c r="N177" s="914"/>
      <c r="O177" s="914"/>
      <c r="P177" s="914"/>
      <c r="Q177" s="484"/>
    </row>
    <row r="178" spans="1:17" s="95" customFormat="1" ht="15.75" hidden="1" customHeight="1" outlineLevel="1">
      <c r="A178" s="484"/>
      <c r="B178" s="917"/>
      <c r="C178" s="926"/>
      <c r="D178" s="922"/>
      <c r="E178" s="922"/>
      <c r="F178" s="924"/>
      <c r="G178" s="92"/>
      <c r="H178" s="396"/>
      <c r="I178" s="922"/>
      <c r="J178" s="915"/>
      <c r="K178" s="915"/>
      <c r="L178" s="915"/>
      <c r="M178" s="915"/>
      <c r="N178" s="915"/>
      <c r="O178" s="915"/>
      <c r="P178" s="915"/>
      <c r="Q178" s="484"/>
    </row>
    <row r="179" spans="1:17" s="95" customFormat="1" ht="15.75" hidden="1" customHeight="1" outlineLevel="1">
      <c r="A179" s="484"/>
      <c r="B179" s="916">
        <v>56</v>
      </c>
      <c r="C179" s="925"/>
      <c r="D179" s="921"/>
      <c r="E179" s="921" t="s">
        <v>19</v>
      </c>
      <c r="F179" s="923" t="str">
        <f>VLOOKUP(E179,$S$14:$T$18,2,0)</f>
        <v>-</v>
      </c>
      <c r="G179" s="84"/>
      <c r="H179" s="395"/>
      <c r="I179" s="921"/>
      <c r="J179" s="913">
        <f t="shared" ref="J179" si="55">SUM(K179:O181)</f>
        <v>0</v>
      </c>
      <c r="K179" s="913"/>
      <c r="L179" s="913"/>
      <c r="M179" s="913"/>
      <c r="N179" s="913"/>
      <c r="O179" s="913"/>
      <c r="P179" s="913"/>
      <c r="Q179" s="484"/>
    </row>
    <row r="180" spans="1:17" s="95" customFormat="1" ht="15.75" hidden="1" customHeight="1" outlineLevel="1">
      <c r="A180" s="484"/>
      <c r="B180" s="916"/>
      <c r="C180" s="925"/>
      <c r="D180" s="921"/>
      <c r="E180" s="921"/>
      <c r="F180" s="923"/>
      <c r="G180" s="87"/>
      <c r="H180" s="395"/>
      <c r="I180" s="921"/>
      <c r="J180" s="914"/>
      <c r="K180" s="914"/>
      <c r="L180" s="914"/>
      <c r="M180" s="914"/>
      <c r="N180" s="914"/>
      <c r="O180" s="914"/>
      <c r="P180" s="914"/>
      <c r="Q180" s="484"/>
    </row>
    <row r="181" spans="1:17" s="95" customFormat="1" ht="15.75" hidden="1" customHeight="1" outlineLevel="1">
      <c r="A181" s="484"/>
      <c r="B181" s="917"/>
      <c r="C181" s="926"/>
      <c r="D181" s="922"/>
      <c r="E181" s="922"/>
      <c r="F181" s="924"/>
      <c r="G181" s="92"/>
      <c r="H181" s="396"/>
      <c r="I181" s="922"/>
      <c r="J181" s="915"/>
      <c r="K181" s="915"/>
      <c r="L181" s="915"/>
      <c r="M181" s="915"/>
      <c r="N181" s="915"/>
      <c r="O181" s="915"/>
      <c r="P181" s="915"/>
      <c r="Q181" s="484"/>
    </row>
    <row r="182" spans="1:17" s="95" customFormat="1" ht="15.75" hidden="1" customHeight="1" outlineLevel="1">
      <c r="A182" s="484"/>
      <c r="B182" s="916">
        <v>57</v>
      </c>
      <c r="C182" s="925"/>
      <c r="D182" s="921"/>
      <c r="E182" s="921" t="s">
        <v>19</v>
      </c>
      <c r="F182" s="923" t="str">
        <f>VLOOKUP(E182,$S$14:$T$18,2,0)</f>
        <v>-</v>
      </c>
      <c r="G182" s="84"/>
      <c r="H182" s="395"/>
      <c r="I182" s="921"/>
      <c r="J182" s="913">
        <f t="shared" ref="J182" si="56">SUM(K182:O184)</f>
        <v>0</v>
      </c>
      <c r="K182" s="913"/>
      <c r="L182" s="913"/>
      <c r="M182" s="913"/>
      <c r="N182" s="913"/>
      <c r="O182" s="913"/>
      <c r="P182" s="913"/>
      <c r="Q182" s="484"/>
    </row>
    <row r="183" spans="1:17" s="95" customFormat="1" ht="15.75" hidden="1" customHeight="1" outlineLevel="1">
      <c r="A183" s="484"/>
      <c r="B183" s="916"/>
      <c r="C183" s="925"/>
      <c r="D183" s="921"/>
      <c r="E183" s="921"/>
      <c r="F183" s="923"/>
      <c r="G183" s="87"/>
      <c r="H183" s="395"/>
      <c r="I183" s="921"/>
      <c r="J183" s="914"/>
      <c r="K183" s="914"/>
      <c r="L183" s="914"/>
      <c r="M183" s="914"/>
      <c r="N183" s="914"/>
      <c r="O183" s="914"/>
      <c r="P183" s="914"/>
      <c r="Q183" s="484"/>
    </row>
    <row r="184" spans="1:17" s="95" customFormat="1" ht="15.75" hidden="1" customHeight="1" outlineLevel="1">
      <c r="A184" s="484"/>
      <c r="B184" s="917"/>
      <c r="C184" s="926"/>
      <c r="D184" s="922"/>
      <c r="E184" s="922"/>
      <c r="F184" s="924"/>
      <c r="G184" s="92"/>
      <c r="H184" s="396"/>
      <c r="I184" s="922"/>
      <c r="J184" s="915"/>
      <c r="K184" s="915"/>
      <c r="L184" s="915"/>
      <c r="M184" s="915"/>
      <c r="N184" s="915"/>
      <c r="O184" s="915"/>
      <c r="P184" s="915"/>
      <c r="Q184" s="484"/>
    </row>
    <row r="185" spans="1:17" s="95" customFormat="1" ht="15.75" hidden="1" customHeight="1" outlineLevel="1">
      <c r="A185" s="484"/>
      <c r="B185" s="916">
        <v>58</v>
      </c>
      <c r="C185" s="925"/>
      <c r="D185" s="921"/>
      <c r="E185" s="921" t="s">
        <v>19</v>
      </c>
      <c r="F185" s="923" t="str">
        <f>VLOOKUP(E185,$S$14:$T$18,2,0)</f>
        <v>-</v>
      </c>
      <c r="G185" s="84"/>
      <c r="H185" s="395"/>
      <c r="I185" s="921"/>
      <c r="J185" s="913">
        <f t="shared" ref="J185" si="57">SUM(K185:O187)</f>
        <v>0</v>
      </c>
      <c r="K185" s="913"/>
      <c r="L185" s="913"/>
      <c r="M185" s="913"/>
      <c r="N185" s="913"/>
      <c r="O185" s="913"/>
      <c r="P185" s="913"/>
      <c r="Q185" s="484"/>
    </row>
    <row r="186" spans="1:17" s="95" customFormat="1" ht="15.75" hidden="1" customHeight="1" outlineLevel="1">
      <c r="A186" s="484"/>
      <c r="B186" s="916"/>
      <c r="C186" s="925"/>
      <c r="D186" s="921"/>
      <c r="E186" s="921"/>
      <c r="F186" s="923"/>
      <c r="G186" s="87"/>
      <c r="H186" s="395"/>
      <c r="I186" s="921"/>
      <c r="J186" s="914"/>
      <c r="K186" s="914"/>
      <c r="L186" s="914"/>
      <c r="M186" s="914"/>
      <c r="N186" s="914"/>
      <c r="O186" s="914"/>
      <c r="P186" s="914"/>
      <c r="Q186" s="484"/>
    </row>
    <row r="187" spans="1:17" s="95" customFormat="1" ht="15.75" hidden="1" customHeight="1" outlineLevel="1">
      <c r="A187" s="484"/>
      <c r="B187" s="917"/>
      <c r="C187" s="926"/>
      <c r="D187" s="922"/>
      <c r="E187" s="922"/>
      <c r="F187" s="924"/>
      <c r="G187" s="92"/>
      <c r="H187" s="396"/>
      <c r="I187" s="922"/>
      <c r="J187" s="915"/>
      <c r="K187" s="915"/>
      <c r="L187" s="915"/>
      <c r="M187" s="915"/>
      <c r="N187" s="915"/>
      <c r="O187" s="915"/>
      <c r="P187" s="915"/>
      <c r="Q187" s="484"/>
    </row>
    <row r="188" spans="1:17" s="95" customFormat="1" ht="15.75" hidden="1" customHeight="1" outlineLevel="1">
      <c r="A188" s="484"/>
      <c r="B188" s="916">
        <v>59</v>
      </c>
      <c r="C188" s="925"/>
      <c r="D188" s="921"/>
      <c r="E188" s="921" t="s">
        <v>19</v>
      </c>
      <c r="F188" s="923" t="str">
        <f>VLOOKUP(E188,$S$14:$T$18,2,0)</f>
        <v>-</v>
      </c>
      <c r="G188" s="84"/>
      <c r="H188" s="395"/>
      <c r="I188" s="921"/>
      <c r="J188" s="913">
        <f t="shared" ref="J188" si="58">SUM(K188:O190)</f>
        <v>0</v>
      </c>
      <c r="K188" s="913"/>
      <c r="L188" s="913"/>
      <c r="M188" s="913"/>
      <c r="N188" s="913"/>
      <c r="O188" s="913"/>
      <c r="P188" s="913"/>
      <c r="Q188" s="484"/>
    </row>
    <row r="189" spans="1:17" s="95" customFormat="1" ht="15.75" hidden="1" customHeight="1" outlineLevel="1">
      <c r="A189" s="484"/>
      <c r="B189" s="916"/>
      <c r="C189" s="925"/>
      <c r="D189" s="921"/>
      <c r="E189" s="921"/>
      <c r="F189" s="923"/>
      <c r="G189" s="87"/>
      <c r="H189" s="395"/>
      <c r="I189" s="921"/>
      <c r="J189" s="914"/>
      <c r="K189" s="914"/>
      <c r="L189" s="914"/>
      <c r="M189" s="914"/>
      <c r="N189" s="914"/>
      <c r="O189" s="914"/>
      <c r="P189" s="914"/>
      <c r="Q189" s="484"/>
    </row>
    <row r="190" spans="1:17" s="95" customFormat="1" ht="15.75" hidden="1" customHeight="1" outlineLevel="1">
      <c r="A190" s="484"/>
      <c r="B190" s="917"/>
      <c r="C190" s="926"/>
      <c r="D190" s="922"/>
      <c r="E190" s="922"/>
      <c r="F190" s="924"/>
      <c r="G190" s="92"/>
      <c r="H190" s="396"/>
      <c r="I190" s="922"/>
      <c r="J190" s="915"/>
      <c r="K190" s="915"/>
      <c r="L190" s="915"/>
      <c r="M190" s="915"/>
      <c r="N190" s="915"/>
      <c r="O190" s="915"/>
      <c r="P190" s="915"/>
      <c r="Q190" s="484"/>
    </row>
    <row r="191" spans="1:17" s="95" customFormat="1" ht="15.75" hidden="1" customHeight="1" outlineLevel="1">
      <c r="A191" s="484"/>
      <c r="B191" s="916">
        <v>60</v>
      </c>
      <c r="C191" s="925"/>
      <c r="D191" s="921"/>
      <c r="E191" s="921" t="s">
        <v>19</v>
      </c>
      <c r="F191" s="923" t="str">
        <f>VLOOKUP(E191,$S$14:$T$18,2,0)</f>
        <v>-</v>
      </c>
      <c r="G191" s="84"/>
      <c r="H191" s="395"/>
      <c r="I191" s="921"/>
      <c r="J191" s="913">
        <f t="shared" ref="J191" si="59">SUM(K191:O193)</f>
        <v>0</v>
      </c>
      <c r="K191" s="913"/>
      <c r="L191" s="913"/>
      <c r="M191" s="913"/>
      <c r="N191" s="913"/>
      <c r="O191" s="913"/>
      <c r="P191" s="913"/>
      <c r="Q191" s="484"/>
    </row>
    <row r="192" spans="1:17" s="95" customFormat="1" ht="15.75" hidden="1" customHeight="1" outlineLevel="1">
      <c r="A192" s="484"/>
      <c r="B192" s="916"/>
      <c r="C192" s="925"/>
      <c r="D192" s="921"/>
      <c r="E192" s="921"/>
      <c r="F192" s="923"/>
      <c r="G192" s="87"/>
      <c r="H192" s="395"/>
      <c r="I192" s="921"/>
      <c r="J192" s="914"/>
      <c r="K192" s="914"/>
      <c r="L192" s="914"/>
      <c r="M192" s="914"/>
      <c r="N192" s="914"/>
      <c r="O192" s="914"/>
      <c r="P192" s="914"/>
      <c r="Q192" s="484"/>
    </row>
    <row r="193" spans="1:17" s="95" customFormat="1" ht="15.75" hidden="1" customHeight="1" outlineLevel="1">
      <c r="A193" s="484"/>
      <c r="B193" s="917"/>
      <c r="C193" s="926"/>
      <c r="D193" s="922"/>
      <c r="E193" s="922"/>
      <c r="F193" s="924"/>
      <c r="G193" s="92"/>
      <c r="H193" s="396"/>
      <c r="I193" s="922"/>
      <c r="J193" s="915"/>
      <c r="K193" s="915"/>
      <c r="L193" s="915"/>
      <c r="M193" s="915"/>
      <c r="N193" s="915"/>
      <c r="O193" s="915"/>
      <c r="P193" s="915"/>
      <c r="Q193" s="484"/>
    </row>
    <row r="194" spans="1:17" s="95" customFormat="1" ht="15.75" hidden="1" customHeight="1" outlineLevel="1">
      <c r="A194" s="484"/>
      <c r="B194" s="916">
        <v>61</v>
      </c>
      <c r="C194" s="925"/>
      <c r="D194" s="921"/>
      <c r="E194" s="921" t="s">
        <v>19</v>
      </c>
      <c r="F194" s="923" t="str">
        <f>VLOOKUP(E194,$S$14:$T$18,2,0)</f>
        <v>-</v>
      </c>
      <c r="G194" s="84"/>
      <c r="H194" s="395"/>
      <c r="I194" s="921"/>
      <c r="J194" s="913">
        <f t="shared" ref="J194" si="60">SUM(K194:O196)</f>
        <v>0</v>
      </c>
      <c r="K194" s="913"/>
      <c r="L194" s="913"/>
      <c r="M194" s="913"/>
      <c r="N194" s="913"/>
      <c r="O194" s="913"/>
      <c r="P194" s="913"/>
      <c r="Q194" s="484"/>
    </row>
    <row r="195" spans="1:17" s="95" customFormat="1" ht="15.75" hidden="1" customHeight="1" outlineLevel="1">
      <c r="A195" s="484"/>
      <c r="B195" s="916"/>
      <c r="C195" s="925"/>
      <c r="D195" s="921"/>
      <c r="E195" s="921"/>
      <c r="F195" s="923"/>
      <c r="G195" s="87"/>
      <c r="H195" s="395"/>
      <c r="I195" s="921"/>
      <c r="J195" s="914"/>
      <c r="K195" s="914"/>
      <c r="L195" s="914"/>
      <c r="M195" s="914"/>
      <c r="N195" s="914"/>
      <c r="O195" s="914"/>
      <c r="P195" s="914"/>
      <c r="Q195" s="484"/>
    </row>
    <row r="196" spans="1:17" s="95" customFormat="1" ht="15.75" hidden="1" customHeight="1" outlineLevel="1">
      <c r="A196" s="484"/>
      <c r="B196" s="917"/>
      <c r="C196" s="926"/>
      <c r="D196" s="922"/>
      <c r="E196" s="922"/>
      <c r="F196" s="924"/>
      <c r="G196" s="92"/>
      <c r="H196" s="396"/>
      <c r="I196" s="922"/>
      <c r="J196" s="915"/>
      <c r="K196" s="915"/>
      <c r="L196" s="915"/>
      <c r="M196" s="915"/>
      <c r="N196" s="915"/>
      <c r="O196" s="915"/>
      <c r="P196" s="915"/>
      <c r="Q196" s="484"/>
    </row>
    <row r="197" spans="1:17" s="95" customFormat="1" ht="15.75" hidden="1" customHeight="1" outlineLevel="1">
      <c r="A197" s="484"/>
      <c r="B197" s="916">
        <v>62</v>
      </c>
      <c r="C197" s="925"/>
      <c r="D197" s="921"/>
      <c r="E197" s="921" t="s">
        <v>19</v>
      </c>
      <c r="F197" s="923" t="str">
        <f>VLOOKUP(E197,$S$14:$T$18,2,0)</f>
        <v>-</v>
      </c>
      <c r="G197" s="84"/>
      <c r="H197" s="395"/>
      <c r="I197" s="921"/>
      <c r="J197" s="913">
        <f t="shared" ref="J197" si="61">SUM(K197:O199)</f>
        <v>0</v>
      </c>
      <c r="K197" s="913"/>
      <c r="L197" s="913"/>
      <c r="M197" s="913"/>
      <c r="N197" s="913"/>
      <c r="O197" s="913"/>
      <c r="P197" s="913"/>
      <c r="Q197" s="484"/>
    </row>
    <row r="198" spans="1:17" s="95" customFormat="1" ht="15.75" hidden="1" customHeight="1" outlineLevel="1">
      <c r="A198" s="484"/>
      <c r="B198" s="916"/>
      <c r="C198" s="925"/>
      <c r="D198" s="921"/>
      <c r="E198" s="921"/>
      <c r="F198" s="923"/>
      <c r="G198" s="87"/>
      <c r="H198" s="395"/>
      <c r="I198" s="921"/>
      <c r="J198" s="914"/>
      <c r="K198" s="914"/>
      <c r="L198" s="914"/>
      <c r="M198" s="914"/>
      <c r="N198" s="914"/>
      <c r="O198" s="914"/>
      <c r="P198" s="914"/>
      <c r="Q198" s="484"/>
    </row>
    <row r="199" spans="1:17" s="95" customFormat="1" ht="15.75" hidden="1" customHeight="1" outlineLevel="1">
      <c r="A199" s="484"/>
      <c r="B199" s="917"/>
      <c r="C199" s="926"/>
      <c r="D199" s="922"/>
      <c r="E199" s="922"/>
      <c r="F199" s="924"/>
      <c r="G199" s="92"/>
      <c r="H199" s="396"/>
      <c r="I199" s="922"/>
      <c r="J199" s="915"/>
      <c r="K199" s="915"/>
      <c r="L199" s="915"/>
      <c r="M199" s="915"/>
      <c r="N199" s="915"/>
      <c r="O199" s="915"/>
      <c r="P199" s="915"/>
      <c r="Q199" s="484"/>
    </row>
    <row r="200" spans="1:17" s="95" customFormat="1" ht="15.75" hidden="1" customHeight="1" outlineLevel="1">
      <c r="A200" s="484"/>
      <c r="B200" s="916">
        <v>63</v>
      </c>
      <c r="C200" s="925"/>
      <c r="D200" s="921"/>
      <c r="E200" s="921" t="s">
        <v>19</v>
      </c>
      <c r="F200" s="923" t="str">
        <f>VLOOKUP(E200,$S$14:$T$18,2,0)</f>
        <v>-</v>
      </c>
      <c r="G200" s="84"/>
      <c r="H200" s="395"/>
      <c r="I200" s="921"/>
      <c r="J200" s="913">
        <f t="shared" ref="J200" si="62">SUM(K200:O202)</f>
        <v>0</v>
      </c>
      <c r="K200" s="913"/>
      <c r="L200" s="913"/>
      <c r="M200" s="913"/>
      <c r="N200" s="913"/>
      <c r="O200" s="913"/>
      <c r="P200" s="913"/>
      <c r="Q200" s="484"/>
    </row>
    <row r="201" spans="1:17" s="95" customFormat="1" ht="15.75" hidden="1" customHeight="1" outlineLevel="1">
      <c r="A201" s="484"/>
      <c r="B201" s="916"/>
      <c r="C201" s="925"/>
      <c r="D201" s="921"/>
      <c r="E201" s="921"/>
      <c r="F201" s="923"/>
      <c r="G201" s="87"/>
      <c r="H201" s="395"/>
      <c r="I201" s="921"/>
      <c r="J201" s="914"/>
      <c r="K201" s="914"/>
      <c r="L201" s="914"/>
      <c r="M201" s="914"/>
      <c r="N201" s="914"/>
      <c r="O201" s="914"/>
      <c r="P201" s="914"/>
      <c r="Q201" s="484"/>
    </row>
    <row r="202" spans="1:17" s="95" customFormat="1" ht="15.75" hidden="1" customHeight="1" outlineLevel="1">
      <c r="A202" s="484"/>
      <c r="B202" s="917"/>
      <c r="C202" s="926"/>
      <c r="D202" s="922"/>
      <c r="E202" s="922"/>
      <c r="F202" s="924"/>
      <c r="G202" s="92"/>
      <c r="H202" s="396"/>
      <c r="I202" s="922"/>
      <c r="J202" s="915"/>
      <c r="K202" s="915"/>
      <c r="L202" s="915"/>
      <c r="M202" s="915"/>
      <c r="N202" s="915"/>
      <c r="O202" s="915"/>
      <c r="P202" s="915"/>
      <c r="Q202" s="484"/>
    </row>
    <row r="203" spans="1:17" s="95" customFormat="1" ht="15.75" hidden="1" customHeight="1" outlineLevel="1">
      <c r="A203" s="484"/>
      <c r="B203" s="916">
        <v>64</v>
      </c>
      <c r="C203" s="925"/>
      <c r="D203" s="921"/>
      <c r="E203" s="921" t="s">
        <v>19</v>
      </c>
      <c r="F203" s="923" t="str">
        <f>VLOOKUP(E203,$S$14:$T$18,2,0)</f>
        <v>-</v>
      </c>
      <c r="G203" s="84"/>
      <c r="H203" s="395"/>
      <c r="I203" s="921"/>
      <c r="J203" s="913">
        <f t="shared" ref="J203" si="63">SUM(K203:O205)</f>
        <v>0</v>
      </c>
      <c r="K203" s="913"/>
      <c r="L203" s="913"/>
      <c r="M203" s="913"/>
      <c r="N203" s="913"/>
      <c r="O203" s="913"/>
      <c r="P203" s="913"/>
      <c r="Q203" s="484"/>
    </row>
    <row r="204" spans="1:17" s="95" customFormat="1" ht="15.75" hidden="1" customHeight="1" outlineLevel="1">
      <c r="A204" s="484"/>
      <c r="B204" s="916"/>
      <c r="C204" s="925"/>
      <c r="D204" s="921"/>
      <c r="E204" s="921"/>
      <c r="F204" s="923"/>
      <c r="G204" s="87"/>
      <c r="H204" s="395"/>
      <c r="I204" s="921"/>
      <c r="J204" s="914"/>
      <c r="K204" s="914"/>
      <c r="L204" s="914"/>
      <c r="M204" s="914"/>
      <c r="N204" s="914"/>
      <c r="O204" s="914"/>
      <c r="P204" s="914"/>
      <c r="Q204" s="484"/>
    </row>
    <row r="205" spans="1:17" s="95" customFormat="1" ht="15.75" hidden="1" customHeight="1" outlineLevel="1">
      <c r="A205" s="484"/>
      <c r="B205" s="917"/>
      <c r="C205" s="926"/>
      <c r="D205" s="922"/>
      <c r="E205" s="922"/>
      <c r="F205" s="924"/>
      <c r="G205" s="92"/>
      <c r="H205" s="396"/>
      <c r="I205" s="922"/>
      <c r="J205" s="915"/>
      <c r="K205" s="915"/>
      <c r="L205" s="915"/>
      <c r="M205" s="915"/>
      <c r="N205" s="915"/>
      <c r="O205" s="915"/>
      <c r="P205" s="915"/>
      <c r="Q205" s="484"/>
    </row>
    <row r="206" spans="1:17" s="95" customFormat="1" ht="15.75" hidden="1" customHeight="1" outlineLevel="1">
      <c r="A206" s="484"/>
      <c r="B206" s="916">
        <v>65</v>
      </c>
      <c r="C206" s="925"/>
      <c r="D206" s="921"/>
      <c r="E206" s="921" t="s">
        <v>19</v>
      </c>
      <c r="F206" s="923" t="str">
        <f>VLOOKUP(E206,$S$14:$T$18,2,0)</f>
        <v>-</v>
      </c>
      <c r="G206" s="84"/>
      <c r="H206" s="395"/>
      <c r="I206" s="921"/>
      <c r="J206" s="913">
        <f t="shared" ref="J206" si="64">SUM(K206:O208)</f>
        <v>0</v>
      </c>
      <c r="K206" s="913"/>
      <c r="L206" s="913"/>
      <c r="M206" s="913"/>
      <c r="N206" s="913"/>
      <c r="O206" s="913"/>
      <c r="P206" s="913"/>
      <c r="Q206" s="484"/>
    </row>
    <row r="207" spans="1:17" s="95" customFormat="1" ht="15.75" hidden="1" customHeight="1" outlineLevel="1">
      <c r="A207" s="484"/>
      <c r="B207" s="916"/>
      <c r="C207" s="925"/>
      <c r="D207" s="921"/>
      <c r="E207" s="921"/>
      <c r="F207" s="923"/>
      <c r="G207" s="87"/>
      <c r="H207" s="395"/>
      <c r="I207" s="921"/>
      <c r="J207" s="914"/>
      <c r="K207" s="914"/>
      <c r="L207" s="914"/>
      <c r="M207" s="914"/>
      <c r="N207" s="914"/>
      <c r="O207" s="914"/>
      <c r="P207" s="914"/>
      <c r="Q207" s="484"/>
    </row>
    <row r="208" spans="1:17" s="95" customFormat="1" ht="15.75" hidden="1" customHeight="1" outlineLevel="1">
      <c r="A208" s="484"/>
      <c r="B208" s="917"/>
      <c r="C208" s="926"/>
      <c r="D208" s="922"/>
      <c r="E208" s="922"/>
      <c r="F208" s="924"/>
      <c r="G208" s="92"/>
      <c r="H208" s="396"/>
      <c r="I208" s="922"/>
      <c r="J208" s="915"/>
      <c r="K208" s="915"/>
      <c r="L208" s="915"/>
      <c r="M208" s="915"/>
      <c r="N208" s="915"/>
      <c r="O208" s="915"/>
      <c r="P208" s="915"/>
      <c r="Q208" s="484"/>
    </row>
    <row r="209" spans="1:17" s="95" customFormat="1" ht="15.75" hidden="1" customHeight="1" outlineLevel="1">
      <c r="A209" s="484"/>
      <c r="B209" s="916">
        <v>66</v>
      </c>
      <c r="C209" s="925"/>
      <c r="D209" s="921"/>
      <c r="E209" s="921" t="s">
        <v>19</v>
      </c>
      <c r="F209" s="923" t="str">
        <f>VLOOKUP(E209,$S$14:$T$18,2,0)</f>
        <v>-</v>
      </c>
      <c r="G209" s="84"/>
      <c r="H209" s="395"/>
      <c r="I209" s="921"/>
      <c r="J209" s="913">
        <f t="shared" ref="J209" si="65">SUM(K209:O211)</f>
        <v>0</v>
      </c>
      <c r="K209" s="913"/>
      <c r="L209" s="913"/>
      <c r="M209" s="913"/>
      <c r="N209" s="913"/>
      <c r="O209" s="913"/>
      <c r="P209" s="913"/>
      <c r="Q209" s="484"/>
    </row>
    <row r="210" spans="1:17" s="95" customFormat="1" ht="15.75" hidden="1" customHeight="1" outlineLevel="1">
      <c r="A210" s="484"/>
      <c r="B210" s="916"/>
      <c r="C210" s="925"/>
      <c r="D210" s="921"/>
      <c r="E210" s="921"/>
      <c r="F210" s="923"/>
      <c r="G210" s="87"/>
      <c r="H210" s="395"/>
      <c r="I210" s="921"/>
      <c r="J210" s="914"/>
      <c r="K210" s="914"/>
      <c r="L210" s="914"/>
      <c r="M210" s="914"/>
      <c r="N210" s="914"/>
      <c r="O210" s="914"/>
      <c r="P210" s="914"/>
      <c r="Q210" s="484"/>
    </row>
    <row r="211" spans="1:17" s="95" customFormat="1" ht="15.75" hidden="1" customHeight="1" outlineLevel="1">
      <c r="A211" s="484"/>
      <c r="B211" s="917"/>
      <c r="C211" s="926"/>
      <c r="D211" s="922"/>
      <c r="E211" s="922"/>
      <c r="F211" s="924"/>
      <c r="G211" s="92"/>
      <c r="H211" s="396"/>
      <c r="I211" s="922"/>
      <c r="J211" s="915"/>
      <c r="K211" s="915"/>
      <c r="L211" s="915"/>
      <c r="M211" s="915"/>
      <c r="N211" s="915"/>
      <c r="O211" s="915"/>
      <c r="P211" s="915"/>
      <c r="Q211" s="484"/>
    </row>
    <row r="212" spans="1:17" s="95" customFormat="1" ht="15.75" hidden="1" customHeight="1" outlineLevel="1">
      <c r="A212" s="484"/>
      <c r="B212" s="916">
        <v>67</v>
      </c>
      <c r="C212" s="925"/>
      <c r="D212" s="921"/>
      <c r="E212" s="921" t="s">
        <v>19</v>
      </c>
      <c r="F212" s="923" t="str">
        <f>VLOOKUP(E212,$S$14:$T$18,2,0)</f>
        <v>-</v>
      </c>
      <c r="G212" s="84"/>
      <c r="H212" s="395"/>
      <c r="I212" s="921"/>
      <c r="J212" s="913">
        <f t="shared" ref="J212" si="66">SUM(K212:O214)</f>
        <v>0</v>
      </c>
      <c r="K212" s="913"/>
      <c r="L212" s="913"/>
      <c r="M212" s="913"/>
      <c r="N212" s="913"/>
      <c r="O212" s="913"/>
      <c r="P212" s="913"/>
      <c r="Q212" s="484"/>
    </row>
    <row r="213" spans="1:17" s="95" customFormat="1" ht="15.75" hidden="1" customHeight="1" outlineLevel="1">
      <c r="A213" s="484"/>
      <c r="B213" s="916"/>
      <c r="C213" s="925"/>
      <c r="D213" s="921"/>
      <c r="E213" s="921"/>
      <c r="F213" s="923"/>
      <c r="G213" s="87"/>
      <c r="H213" s="395"/>
      <c r="I213" s="921"/>
      <c r="J213" s="914"/>
      <c r="K213" s="914"/>
      <c r="L213" s="914"/>
      <c r="M213" s="914"/>
      <c r="N213" s="914"/>
      <c r="O213" s="914"/>
      <c r="P213" s="914"/>
      <c r="Q213" s="484"/>
    </row>
    <row r="214" spans="1:17" s="95" customFormat="1" ht="15.75" hidden="1" customHeight="1" outlineLevel="1">
      <c r="A214" s="484"/>
      <c r="B214" s="917"/>
      <c r="C214" s="926"/>
      <c r="D214" s="922"/>
      <c r="E214" s="922"/>
      <c r="F214" s="924"/>
      <c r="G214" s="92"/>
      <c r="H214" s="396"/>
      <c r="I214" s="922"/>
      <c r="J214" s="915"/>
      <c r="K214" s="915"/>
      <c r="L214" s="915"/>
      <c r="M214" s="915"/>
      <c r="N214" s="915"/>
      <c r="O214" s="915"/>
      <c r="P214" s="915"/>
      <c r="Q214" s="484"/>
    </row>
    <row r="215" spans="1:17" s="95" customFormat="1" ht="15.75" hidden="1" customHeight="1" outlineLevel="1">
      <c r="A215" s="484"/>
      <c r="B215" s="916">
        <v>68</v>
      </c>
      <c r="C215" s="925"/>
      <c r="D215" s="921"/>
      <c r="E215" s="921" t="s">
        <v>19</v>
      </c>
      <c r="F215" s="923" t="str">
        <f>VLOOKUP(E215,$S$14:$T$18,2,0)</f>
        <v>-</v>
      </c>
      <c r="G215" s="84"/>
      <c r="H215" s="395"/>
      <c r="I215" s="921"/>
      <c r="J215" s="913">
        <f t="shared" ref="J215" si="67">SUM(K215:O217)</f>
        <v>0</v>
      </c>
      <c r="K215" s="913"/>
      <c r="L215" s="913"/>
      <c r="M215" s="913"/>
      <c r="N215" s="913"/>
      <c r="O215" s="913"/>
      <c r="P215" s="913"/>
      <c r="Q215" s="484"/>
    </row>
    <row r="216" spans="1:17" s="95" customFormat="1" ht="15.75" hidden="1" customHeight="1" outlineLevel="1">
      <c r="A216" s="484"/>
      <c r="B216" s="916"/>
      <c r="C216" s="925"/>
      <c r="D216" s="921"/>
      <c r="E216" s="921"/>
      <c r="F216" s="923"/>
      <c r="G216" s="87"/>
      <c r="H216" s="395"/>
      <c r="I216" s="921"/>
      <c r="J216" s="914"/>
      <c r="K216" s="914"/>
      <c r="L216" s="914"/>
      <c r="M216" s="914"/>
      <c r="N216" s="914"/>
      <c r="O216" s="914"/>
      <c r="P216" s="914"/>
      <c r="Q216" s="484"/>
    </row>
    <row r="217" spans="1:17" s="95" customFormat="1" ht="15.75" hidden="1" customHeight="1" outlineLevel="1">
      <c r="A217" s="484"/>
      <c r="B217" s="917"/>
      <c r="C217" s="926"/>
      <c r="D217" s="922"/>
      <c r="E217" s="922"/>
      <c r="F217" s="924"/>
      <c r="G217" s="92"/>
      <c r="H217" s="396"/>
      <c r="I217" s="922"/>
      <c r="J217" s="915"/>
      <c r="K217" s="915"/>
      <c r="L217" s="915"/>
      <c r="M217" s="915"/>
      <c r="N217" s="915"/>
      <c r="O217" s="915"/>
      <c r="P217" s="915"/>
      <c r="Q217" s="484"/>
    </row>
    <row r="218" spans="1:17" s="95" customFormat="1" ht="15.75" hidden="1" customHeight="1" outlineLevel="1">
      <c r="A218" s="484"/>
      <c r="B218" s="916">
        <v>69</v>
      </c>
      <c r="C218" s="925"/>
      <c r="D218" s="921"/>
      <c r="E218" s="921" t="s">
        <v>19</v>
      </c>
      <c r="F218" s="923" t="str">
        <f>VLOOKUP(E218,$S$14:$T$18,2,0)</f>
        <v>-</v>
      </c>
      <c r="G218" s="84"/>
      <c r="H218" s="395"/>
      <c r="I218" s="921"/>
      <c r="J218" s="913">
        <f t="shared" ref="J218" si="68">SUM(K218:O220)</f>
        <v>0</v>
      </c>
      <c r="K218" s="913"/>
      <c r="L218" s="913"/>
      <c r="M218" s="913"/>
      <c r="N218" s="913"/>
      <c r="O218" s="913"/>
      <c r="P218" s="913"/>
      <c r="Q218" s="484"/>
    </row>
    <row r="219" spans="1:17" s="95" customFormat="1" ht="15.75" hidden="1" customHeight="1" outlineLevel="1">
      <c r="A219" s="484"/>
      <c r="B219" s="916"/>
      <c r="C219" s="925"/>
      <c r="D219" s="921"/>
      <c r="E219" s="921"/>
      <c r="F219" s="923"/>
      <c r="G219" s="87"/>
      <c r="H219" s="395"/>
      <c r="I219" s="921"/>
      <c r="J219" s="914"/>
      <c r="K219" s="914"/>
      <c r="L219" s="914"/>
      <c r="M219" s="914"/>
      <c r="N219" s="914"/>
      <c r="O219" s="914"/>
      <c r="P219" s="914"/>
      <c r="Q219" s="484"/>
    </row>
    <row r="220" spans="1:17" s="95" customFormat="1" ht="15.75" hidden="1" customHeight="1" outlineLevel="1">
      <c r="A220" s="484"/>
      <c r="B220" s="917"/>
      <c r="C220" s="926"/>
      <c r="D220" s="922"/>
      <c r="E220" s="922"/>
      <c r="F220" s="924"/>
      <c r="G220" s="92"/>
      <c r="H220" s="396"/>
      <c r="I220" s="922"/>
      <c r="J220" s="915"/>
      <c r="K220" s="915"/>
      <c r="L220" s="915"/>
      <c r="M220" s="915"/>
      <c r="N220" s="915"/>
      <c r="O220" s="915"/>
      <c r="P220" s="915"/>
      <c r="Q220" s="484"/>
    </row>
    <row r="221" spans="1:17" s="95" customFormat="1" ht="15.75" hidden="1" customHeight="1" outlineLevel="1">
      <c r="A221" s="484"/>
      <c r="B221" s="916">
        <v>70</v>
      </c>
      <c r="C221" s="925"/>
      <c r="D221" s="921"/>
      <c r="E221" s="921" t="s">
        <v>19</v>
      </c>
      <c r="F221" s="923" t="str">
        <f>VLOOKUP(E221,$S$14:$T$18,2,0)</f>
        <v>-</v>
      </c>
      <c r="G221" s="84"/>
      <c r="H221" s="395"/>
      <c r="I221" s="921"/>
      <c r="J221" s="913">
        <f t="shared" ref="J221" si="69">SUM(K221:O223)</f>
        <v>0</v>
      </c>
      <c r="K221" s="913"/>
      <c r="L221" s="913"/>
      <c r="M221" s="913"/>
      <c r="N221" s="913"/>
      <c r="O221" s="913"/>
      <c r="P221" s="913"/>
      <c r="Q221" s="484"/>
    </row>
    <row r="222" spans="1:17" s="95" customFormat="1" ht="15.75" hidden="1" customHeight="1" outlineLevel="1">
      <c r="A222" s="484"/>
      <c r="B222" s="916"/>
      <c r="C222" s="925"/>
      <c r="D222" s="921"/>
      <c r="E222" s="921"/>
      <c r="F222" s="923"/>
      <c r="G222" s="87"/>
      <c r="H222" s="395"/>
      <c r="I222" s="921"/>
      <c r="J222" s="914"/>
      <c r="K222" s="914"/>
      <c r="L222" s="914"/>
      <c r="M222" s="914"/>
      <c r="N222" s="914"/>
      <c r="O222" s="914"/>
      <c r="P222" s="914"/>
      <c r="Q222" s="484"/>
    </row>
    <row r="223" spans="1:17" s="95" customFormat="1" ht="15.75" hidden="1" customHeight="1" outlineLevel="1">
      <c r="A223" s="484"/>
      <c r="B223" s="917"/>
      <c r="C223" s="926"/>
      <c r="D223" s="922"/>
      <c r="E223" s="922"/>
      <c r="F223" s="924"/>
      <c r="G223" s="92"/>
      <c r="H223" s="396"/>
      <c r="I223" s="922"/>
      <c r="J223" s="915"/>
      <c r="K223" s="915"/>
      <c r="L223" s="915"/>
      <c r="M223" s="915"/>
      <c r="N223" s="915"/>
      <c r="O223" s="915"/>
      <c r="P223" s="915"/>
      <c r="Q223" s="484"/>
    </row>
    <row r="224" spans="1:17" s="95" customFormat="1" ht="15.75" hidden="1" customHeight="1" outlineLevel="1">
      <c r="A224" s="484"/>
      <c r="B224" s="916">
        <v>71</v>
      </c>
      <c r="C224" s="925"/>
      <c r="D224" s="921"/>
      <c r="E224" s="921" t="s">
        <v>19</v>
      </c>
      <c r="F224" s="923" t="str">
        <f>VLOOKUP(E224,$S$14:$T$18,2,0)</f>
        <v>-</v>
      </c>
      <c r="G224" s="84"/>
      <c r="H224" s="395"/>
      <c r="I224" s="921"/>
      <c r="J224" s="913">
        <f t="shared" ref="J224" si="70">SUM(K224:O226)</f>
        <v>0</v>
      </c>
      <c r="K224" s="913"/>
      <c r="L224" s="913"/>
      <c r="M224" s="913"/>
      <c r="N224" s="913"/>
      <c r="O224" s="913"/>
      <c r="P224" s="913"/>
      <c r="Q224" s="484"/>
    </row>
    <row r="225" spans="1:17" s="95" customFormat="1" ht="15.75" hidden="1" customHeight="1" outlineLevel="1">
      <c r="A225" s="484"/>
      <c r="B225" s="916"/>
      <c r="C225" s="925"/>
      <c r="D225" s="921"/>
      <c r="E225" s="921"/>
      <c r="F225" s="923"/>
      <c r="G225" s="87"/>
      <c r="H225" s="395"/>
      <c r="I225" s="921"/>
      <c r="J225" s="914"/>
      <c r="K225" s="914"/>
      <c r="L225" s="914"/>
      <c r="M225" s="914"/>
      <c r="N225" s="914"/>
      <c r="O225" s="914"/>
      <c r="P225" s="914"/>
      <c r="Q225" s="484"/>
    </row>
    <row r="226" spans="1:17" s="95" customFormat="1" ht="15.75" hidden="1" customHeight="1" outlineLevel="1">
      <c r="A226" s="484"/>
      <c r="B226" s="917"/>
      <c r="C226" s="926"/>
      <c r="D226" s="922"/>
      <c r="E226" s="922"/>
      <c r="F226" s="924"/>
      <c r="G226" s="92"/>
      <c r="H226" s="396"/>
      <c r="I226" s="922"/>
      <c r="J226" s="915"/>
      <c r="K226" s="915"/>
      <c r="L226" s="915"/>
      <c r="M226" s="915"/>
      <c r="N226" s="915"/>
      <c r="O226" s="915"/>
      <c r="P226" s="915"/>
      <c r="Q226" s="484"/>
    </row>
    <row r="227" spans="1:17" s="95" customFormat="1" ht="15.75" hidden="1" customHeight="1" outlineLevel="1">
      <c r="A227" s="484"/>
      <c r="B227" s="916">
        <v>72</v>
      </c>
      <c r="C227" s="925"/>
      <c r="D227" s="921"/>
      <c r="E227" s="921" t="s">
        <v>19</v>
      </c>
      <c r="F227" s="923" t="str">
        <f>VLOOKUP(E227,$S$14:$T$18,2,0)</f>
        <v>-</v>
      </c>
      <c r="G227" s="84"/>
      <c r="H227" s="395"/>
      <c r="I227" s="921"/>
      <c r="J227" s="913">
        <f t="shared" ref="J227" si="71">SUM(K227:O229)</f>
        <v>0</v>
      </c>
      <c r="K227" s="913"/>
      <c r="L227" s="913"/>
      <c r="M227" s="913"/>
      <c r="N227" s="913"/>
      <c r="O227" s="913"/>
      <c r="P227" s="913"/>
      <c r="Q227" s="484"/>
    </row>
    <row r="228" spans="1:17" s="95" customFormat="1" ht="15.75" hidden="1" customHeight="1" outlineLevel="1">
      <c r="A228" s="484"/>
      <c r="B228" s="916"/>
      <c r="C228" s="925"/>
      <c r="D228" s="921"/>
      <c r="E228" s="921"/>
      <c r="F228" s="923"/>
      <c r="G228" s="87"/>
      <c r="H228" s="395"/>
      <c r="I228" s="921"/>
      <c r="J228" s="914"/>
      <c r="K228" s="914"/>
      <c r="L228" s="914"/>
      <c r="M228" s="914"/>
      <c r="N228" s="914"/>
      <c r="O228" s="914"/>
      <c r="P228" s="914"/>
      <c r="Q228" s="484"/>
    </row>
    <row r="229" spans="1:17" s="95" customFormat="1" ht="15.75" hidden="1" customHeight="1" outlineLevel="1">
      <c r="A229" s="484"/>
      <c r="B229" s="917"/>
      <c r="C229" s="926"/>
      <c r="D229" s="922"/>
      <c r="E229" s="922"/>
      <c r="F229" s="924"/>
      <c r="G229" s="92"/>
      <c r="H229" s="396"/>
      <c r="I229" s="922"/>
      <c r="J229" s="915"/>
      <c r="K229" s="915"/>
      <c r="L229" s="915"/>
      <c r="M229" s="915"/>
      <c r="N229" s="915"/>
      <c r="O229" s="915"/>
      <c r="P229" s="915"/>
      <c r="Q229" s="484"/>
    </row>
    <row r="230" spans="1:17" s="95" customFormat="1" ht="15.75" hidden="1" customHeight="1" outlineLevel="1">
      <c r="A230" s="484"/>
      <c r="B230" s="916">
        <v>73</v>
      </c>
      <c r="C230" s="925"/>
      <c r="D230" s="921"/>
      <c r="E230" s="921" t="s">
        <v>19</v>
      </c>
      <c r="F230" s="923" t="str">
        <f>VLOOKUP(E230,$S$14:$T$18,2,0)</f>
        <v>-</v>
      </c>
      <c r="G230" s="84"/>
      <c r="H230" s="395"/>
      <c r="I230" s="921"/>
      <c r="J230" s="913">
        <f t="shared" ref="J230" si="72">SUM(K230:O232)</f>
        <v>0</v>
      </c>
      <c r="K230" s="913"/>
      <c r="L230" s="913"/>
      <c r="M230" s="913"/>
      <c r="N230" s="913"/>
      <c r="O230" s="913"/>
      <c r="P230" s="913"/>
      <c r="Q230" s="484"/>
    </row>
    <row r="231" spans="1:17" s="95" customFormat="1" ht="15.75" hidden="1" customHeight="1" outlineLevel="1">
      <c r="A231" s="484"/>
      <c r="B231" s="916"/>
      <c r="C231" s="925"/>
      <c r="D231" s="921"/>
      <c r="E231" s="921"/>
      <c r="F231" s="923"/>
      <c r="G231" s="87"/>
      <c r="H231" s="395"/>
      <c r="I231" s="921"/>
      <c r="J231" s="914"/>
      <c r="K231" s="914"/>
      <c r="L231" s="914"/>
      <c r="M231" s="914"/>
      <c r="N231" s="914"/>
      <c r="O231" s="914"/>
      <c r="P231" s="914"/>
      <c r="Q231" s="484"/>
    </row>
    <row r="232" spans="1:17" s="95" customFormat="1" ht="15.75" hidden="1" customHeight="1" outlineLevel="1">
      <c r="A232" s="484"/>
      <c r="B232" s="917"/>
      <c r="C232" s="926"/>
      <c r="D232" s="922"/>
      <c r="E232" s="922"/>
      <c r="F232" s="924"/>
      <c r="G232" s="92"/>
      <c r="H232" s="396"/>
      <c r="I232" s="922"/>
      <c r="J232" s="915"/>
      <c r="K232" s="915"/>
      <c r="L232" s="915"/>
      <c r="M232" s="915"/>
      <c r="N232" s="915"/>
      <c r="O232" s="915"/>
      <c r="P232" s="915"/>
      <c r="Q232" s="484"/>
    </row>
    <row r="233" spans="1:17" s="95" customFormat="1" ht="15.75" hidden="1" customHeight="1" outlineLevel="1">
      <c r="A233" s="484"/>
      <c r="B233" s="916">
        <v>74</v>
      </c>
      <c r="C233" s="925"/>
      <c r="D233" s="921"/>
      <c r="E233" s="921" t="s">
        <v>19</v>
      </c>
      <c r="F233" s="923" t="str">
        <f>VLOOKUP(E233,$S$14:$T$18,2,0)</f>
        <v>-</v>
      </c>
      <c r="G233" s="84"/>
      <c r="H233" s="395"/>
      <c r="I233" s="921"/>
      <c r="J233" s="913">
        <f t="shared" ref="J233" si="73">SUM(K233:O235)</f>
        <v>0</v>
      </c>
      <c r="K233" s="913"/>
      <c r="L233" s="913"/>
      <c r="M233" s="913"/>
      <c r="N233" s="913"/>
      <c r="O233" s="913"/>
      <c r="P233" s="913"/>
      <c r="Q233" s="484"/>
    </row>
    <row r="234" spans="1:17" s="95" customFormat="1" ht="15.75" hidden="1" customHeight="1" outlineLevel="1">
      <c r="A234" s="484"/>
      <c r="B234" s="916"/>
      <c r="C234" s="925"/>
      <c r="D234" s="921"/>
      <c r="E234" s="921"/>
      <c r="F234" s="923"/>
      <c r="G234" s="87"/>
      <c r="H234" s="395"/>
      <c r="I234" s="921"/>
      <c r="J234" s="914"/>
      <c r="K234" s="914"/>
      <c r="L234" s="914"/>
      <c r="M234" s="914"/>
      <c r="N234" s="914"/>
      <c r="O234" s="914"/>
      <c r="P234" s="914"/>
      <c r="Q234" s="484"/>
    </row>
    <row r="235" spans="1:17" s="95" customFormat="1" ht="15.75" hidden="1" customHeight="1" outlineLevel="1">
      <c r="A235" s="484"/>
      <c r="B235" s="917"/>
      <c r="C235" s="926"/>
      <c r="D235" s="922"/>
      <c r="E235" s="922"/>
      <c r="F235" s="924"/>
      <c r="G235" s="92"/>
      <c r="H235" s="396"/>
      <c r="I235" s="922"/>
      <c r="J235" s="915"/>
      <c r="K235" s="915"/>
      <c r="L235" s="915"/>
      <c r="M235" s="915"/>
      <c r="N235" s="915"/>
      <c r="O235" s="915"/>
      <c r="P235" s="915"/>
      <c r="Q235" s="484"/>
    </row>
    <row r="236" spans="1:17" s="95" customFormat="1" ht="15.75" hidden="1" customHeight="1" outlineLevel="1">
      <c r="A236" s="484"/>
      <c r="B236" s="916">
        <v>75</v>
      </c>
      <c r="C236" s="925"/>
      <c r="D236" s="921"/>
      <c r="E236" s="921" t="s">
        <v>19</v>
      </c>
      <c r="F236" s="923" t="str">
        <f>VLOOKUP(E236,$S$14:$T$18,2,0)</f>
        <v>-</v>
      </c>
      <c r="G236" s="84"/>
      <c r="H236" s="395"/>
      <c r="I236" s="921"/>
      <c r="J236" s="913">
        <f t="shared" ref="J236" si="74">SUM(K236:O238)</f>
        <v>0</v>
      </c>
      <c r="K236" s="913"/>
      <c r="L236" s="913"/>
      <c r="M236" s="913"/>
      <c r="N236" s="913"/>
      <c r="O236" s="913"/>
      <c r="P236" s="913"/>
      <c r="Q236" s="484"/>
    </row>
    <row r="237" spans="1:17" s="95" customFormat="1" ht="15.75" hidden="1" customHeight="1" outlineLevel="1">
      <c r="A237" s="484"/>
      <c r="B237" s="916"/>
      <c r="C237" s="925"/>
      <c r="D237" s="921"/>
      <c r="E237" s="921"/>
      <c r="F237" s="923"/>
      <c r="G237" s="87"/>
      <c r="H237" s="395"/>
      <c r="I237" s="921"/>
      <c r="J237" s="914"/>
      <c r="K237" s="914"/>
      <c r="L237" s="914"/>
      <c r="M237" s="914"/>
      <c r="N237" s="914"/>
      <c r="O237" s="914"/>
      <c r="P237" s="914"/>
      <c r="Q237" s="484"/>
    </row>
    <row r="238" spans="1:17" s="95" customFormat="1" ht="15.75" hidden="1" customHeight="1" outlineLevel="1">
      <c r="A238" s="484"/>
      <c r="B238" s="917"/>
      <c r="C238" s="926"/>
      <c r="D238" s="922"/>
      <c r="E238" s="922"/>
      <c r="F238" s="924"/>
      <c r="G238" s="92"/>
      <c r="H238" s="396"/>
      <c r="I238" s="922"/>
      <c r="J238" s="915"/>
      <c r="K238" s="915"/>
      <c r="L238" s="915"/>
      <c r="M238" s="915"/>
      <c r="N238" s="915"/>
      <c r="O238" s="915"/>
      <c r="P238" s="915"/>
      <c r="Q238" s="484"/>
    </row>
    <row r="239" spans="1:17" s="95" customFormat="1" ht="15.75" hidden="1" customHeight="1" outlineLevel="1">
      <c r="A239" s="484"/>
      <c r="B239" s="916">
        <v>76</v>
      </c>
      <c r="C239" s="925"/>
      <c r="D239" s="921"/>
      <c r="E239" s="921" t="s">
        <v>19</v>
      </c>
      <c r="F239" s="923" t="str">
        <f>VLOOKUP(E239,$S$14:$T$18,2,0)</f>
        <v>-</v>
      </c>
      <c r="G239" s="84"/>
      <c r="H239" s="395"/>
      <c r="I239" s="921"/>
      <c r="J239" s="913">
        <f t="shared" ref="J239" si="75">SUM(K239:O241)</f>
        <v>0</v>
      </c>
      <c r="K239" s="913"/>
      <c r="L239" s="913"/>
      <c r="M239" s="913"/>
      <c r="N239" s="913"/>
      <c r="O239" s="913"/>
      <c r="P239" s="913"/>
      <c r="Q239" s="484"/>
    </row>
    <row r="240" spans="1:17" s="95" customFormat="1" ht="15.75" hidden="1" customHeight="1" outlineLevel="1">
      <c r="A240" s="484"/>
      <c r="B240" s="916"/>
      <c r="C240" s="925"/>
      <c r="D240" s="921"/>
      <c r="E240" s="921"/>
      <c r="F240" s="923"/>
      <c r="G240" s="87"/>
      <c r="H240" s="395"/>
      <c r="I240" s="921"/>
      <c r="J240" s="914"/>
      <c r="K240" s="914"/>
      <c r="L240" s="914"/>
      <c r="M240" s="914"/>
      <c r="N240" s="914"/>
      <c r="O240" s="914"/>
      <c r="P240" s="914"/>
      <c r="Q240" s="484"/>
    </row>
    <row r="241" spans="1:17" s="95" customFormat="1" ht="15.75" hidden="1" customHeight="1" outlineLevel="1">
      <c r="A241" s="484"/>
      <c r="B241" s="917"/>
      <c r="C241" s="926"/>
      <c r="D241" s="922"/>
      <c r="E241" s="922"/>
      <c r="F241" s="924"/>
      <c r="G241" s="92"/>
      <c r="H241" s="396"/>
      <c r="I241" s="922"/>
      <c r="J241" s="915"/>
      <c r="K241" s="915"/>
      <c r="L241" s="915"/>
      <c r="M241" s="915"/>
      <c r="N241" s="915"/>
      <c r="O241" s="915"/>
      <c r="P241" s="915"/>
      <c r="Q241" s="484"/>
    </row>
    <row r="242" spans="1:17" s="95" customFormat="1" ht="15.75" hidden="1" customHeight="1" outlineLevel="1">
      <c r="A242" s="484"/>
      <c r="B242" s="916">
        <v>77</v>
      </c>
      <c r="C242" s="925"/>
      <c r="D242" s="921"/>
      <c r="E242" s="921" t="s">
        <v>19</v>
      </c>
      <c r="F242" s="923" t="str">
        <f>VLOOKUP(E242,$S$14:$T$18,2,0)</f>
        <v>-</v>
      </c>
      <c r="G242" s="84"/>
      <c r="H242" s="395"/>
      <c r="I242" s="921"/>
      <c r="J242" s="913">
        <f t="shared" ref="J242" si="76">SUM(K242:O244)</f>
        <v>0</v>
      </c>
      <c r="K242" s="913"/>
      <c r="L242" s="913"/>
      <c r="M242" s="913"/>
      <c r="N242" s="913"/>
      <c r="O242" s="913"/>
      <c r="P242" s="913"/>
      <c r="Q242" s="484"/>
    </row>
    <row r="243" spans="1:17" s="95" customFormat="1" ht="15.75" hidden="1" customHeight="1" outlineLevel="1">
      <c r="A243" s="484"/>
      <c r="B243" s="916"/>
      <c r="C243" s="925"/>
      <c r="D243" s="921"/>
      <c r="E243" s="921"/>
      <c r="F243" s="923"/>
      <c r="G243" s="87"/>
      <c r="H243" s="395"/>
      <c r="I243" s="921"/>
      <c r="J243" s="914"/>
      <c r="K243" s="914"/>
      <c r="L243" s="914"/>
      <c r="M243" s="914"/>
      <c r="N243" s="914"/>
      <c r="O243" s="914"/>
      <c r="P243" s="914"/>
      <c r="Q243" s="484"/>
    </row>
    <row r="244" spans="1:17" s="95" customFormat="1" ht="15.75" hidden="1" customHeight="1" outlineLevel="1">
      <c r="A244" s="484"/>
      <c r="B244" s="917"/>
      <c r="C244" s="926"/>
      <c r="D244" s="922"/>
      <c r="E244" s="922"/>
      <c r="F244" s="924"/>
      <c r="G244" s="92"/>
      <c r="H244" s="396"/>
      <c r="I244" s="922"/>
      <c r="J244" s="915"/>
      <c r="K244" s="915"/>
      <c r="L244" s="915"/>
      <c r="M244" s="915"/>
      <c r="N244" s="915"/>
      <c r="O244" s="915"/>
      <c r="P244" s="915"/>
      <c r="Q244" s="484"/>
    </row>
    <row r="245" spans="1:17" s="95" customFormat="1" ht="15.75" hidden="1" customHeight="1" outlineLevel="1">
      <c r="A245" s="484"/>
      <c r="B245" s="916">
        <v>78</v>
      </c>
      <c r="C245" s="925"/>
      <c r="D245" s="921"/>
      <c r="E245" s="921" t="s">
        <v>19</v>
      </c>
      <c r="F245" s="923" t="str">
        <f>VLOOKUP(E245,$S$14:$T$18,2,0)</f>
        <v>-</v>
      </c>
      <c r="G245" s="84"/>
      <c r="H245" s="395"/>
      <c r="I245" s="921"/>
      <c r="J245" s="913">
        <f t="shared" ref="J245" si="77">SUM(K245:O247)</f>
        <v>0</v>
      </c>
      <c r="K245" s="913"/>
      <c r="L245" s="913"/>
      <c r="M245" s="913"/>
      <c r="N245" s="913"/>
      <c r="O245" s="913"/>
      <c r="P245" s="913"/>
      <c r="Q245" s="484"/>
    </row>
    <row r="246" spans="1:17" s="95" customFormat="1" ht="15.75" hidden="1" customHeight="1" outlineLevel="1">
      <c r="A246" s="484"/>
      <c r="B246" s="916"/>
      <c r="C246" s="925"/>
      <c r="D246" s="921"/>
      <c r="E246" s="921"/>
      <c r="F246" s="923"/>
      <c r="G246" s="87"/>
      <c r="H246" s="395"/>
      <c r="I246" s="921"/>
      <c r="J246" s="914"/>
      <c r="K246" s="914"/>
      <c r="L246" s="914"/>
      <c r="M246" s="914"/>
      <c r="N246" s="914"/>
      <c r="O246" s="914"/>
      <c r="P246" s="914"/>
      <c r="Q246" s="484"/>
    </row>
    <row r="247" spans="1:17" s="95" customFormat="1" ht="15.75" hidden="1" customHeight="1" outlineLevel="1">
      <c r="A247" s="484"/>
      <c r="B247" s="917"/>
      <c r="C247" s="926"/>
      <c r="D247" s="922"/>
      <c r="E247" s="922"/>
      <c r="F247" s="924"/>
      <c r="G247" s="92"/>
      <c r="H247" s="396"/>
      <c r="I247" s="922"/>
      <c r="J247" s="915"/>
      <c r="K247" s="915"/>
      <c r="L247" s="915"/>
      <c r="M247" s="915"/>
      <c r="N247" s="915"/>
      <c r="O247" s="915"/>
      <c r="P247" s="915"/>
      <c r="Q247" s="484"/>
    </row>
    <row r="248" spans="1:17" s="95" customFormat="1" ht="15.75" hidden="1" customHeight="1" outlineLevel="1">
      <c r="A248" s="484"/>
      <c r="B248" s="916">
        <v>79</v>
      </c>
      <c r="C248" s="925"/>
      <c r="D248" s="921"/>
      <c r="E248" s="921" t="s">
        <v>19</v>
      </c>
      <c r="F248" s="923" t="str">
        <f>VLOOKUP(E248,$S$14:$T$18,2,0)</f>
        <v>-</v>
      </c>
      <c r="G248" s="84"/>
      <c r="H248" s="395"/>
      <c r="I248" s="921"/>
      <c r="J248" s="913">
        <f t="shared" ref="J248" si="78">SUM(K248:O250)</f>
        <v>0</v>
      </c>
      <c r="K248" s="913"/>
      <c r="L248" s="913"/>
      <c r="M248" s="913"/>
      <c r="N248" s="913"/>
      <c r="O248" s="913"/>
      <c r="P248" s="913"/>
      <c r="Q248" s="484"/>
    </row>
    <row r="249" spans="1:17" s="95" customFormat="1" ht="15.75" hidden="1" customHeight="1" outlineLevel="1">
      <c r="A249" s="484"/>
      <c r="B249" s="916"/>
      <c r="C249" s="925"/>
      <c r="D249" s="921"/>
      <c r="E249" s="921"/>
      <c r="F249" s="923"/>
      <c r="G249" s="87"/>
      <c r="H249" s="395"/>
      <c r="I249" s="921"/>
      <c r="J249" s="914"/>
      <c r="K249" s="914"/>
      <c r="L249" s="914"/>
      <c r="M249" s="914"/>
      <c r="N249" s="914"/>
      <c r="O249" s="914"/>
      <c r="P249" s="914"/>
      <c r="Q249" s="484"/>
    </row>
    <row r="250" spans="1:17" s="95" customFormat="1" ht="15.75" hidden="1" customHeight="1" outlineLevel="1">
      <c r="A250" s="484"/>
      <c r="B250" s="917"/>
      <c r="C250" s="926"/>
      <c r="D250" s="922"/>
      <c r="E250" s="922"/>
      <c r="F250" s="924"/>
      <c r="G250" s="92"/>
      <c r="H250" s="396"/>
      <c r="I250" s="922"/>
      <c r="J250" s="915"/>
      <c r="K250" s="915"/>
      <c r="L250" s="915"/>
      <c r="M250" s="915"/>
      <c r="N250" s="915"/>
      <c r="O250" s="915"/>
      <c r="P250" s="915"/>
      <c r="Q250" s="484"/>
    </row>
    <row r="251" spans="1:17" s="95" customFormat="1" ht="15.75" hidden="1" customHeight="1" outlineLevel="1">
      <c r="A251" s="484"/>
      <c r="B251" s="916">
        <v>80</v>
      </c>
      <c r="C251" s="925"/>
      <c r="D251" s="921"/>
      <c r="E251" s="921" t="s">
        <v>19</v>
      </c>
      <c r="F251" s="923" t="str">
        <f>VLOOKUP(E251,$S$14:$T$18,2,0)</f>
        <v>-</v>
      </c>
      <c r="G251" s="84"/>
      <c r="H251" s="395"/>
      <c r="I251" s="921"/>
      <c r="J251" s="913">
        <f t="shared" ref="J251" si="79">SUM(K251:O253)</f>
        <v>0</v>
      </c>
      <c r="K251" s="913"/>
      <c r="L251" s="913"/>
      <c r="M251" s="913"/>
      <c r="N251" s="913"/>
      <c r="O251" s="913"/>
      <c r="P251" s="913"/>
      <c r="Q251" s="484"/>
    </row>
    <row r="252" spans="1:17" s="95" customFormat="1" ht="15.75" hidden="1" customHeight="1" outlineLevel="1">
      <c r="A252" s="484"/>
      <c r="B252" s="916"/>
      <c r="C252" s="925"/>
      <c r="D252" s="921"/>
      <c r="E252" s="921"/>
      <c r="F252" s="923"/>
      <c r="G252" s="87"/>
      <c r="H252" s="395"/>
      <c r="I252" s="921"/>
      <c r="J252" s="914"/>
      <c r="K252" s="914"/>
      <c r="L252" s="914"/>
      <c r="M252" s="914"/>
      <c r="N252" s="914"/>
      <c r="O252" s="914"/>
      <c r="P252" s="914"/>
      <c r="Q252" s="484"/>
    </row>
    <row r="253" spans="1:17" s="95" customFormat="1" ht="15.75" hidden="1" customHeight="1" outlineLevel="1">
      <c r="A253" s="484"/>
      <c r="B253" s="917"/>
      <c r="C253" s="926"/>
      <c r="D253" s="922"/>
      <c r="E253" s="922"/>
      <c r="F253" s="924"/>
      <c r="G253" s="92"/>
      <c r="H253" s="396"/>
      <c r="I253" s="922"/>
      <c r="J253" s="915"/>
      <c r="K253" s="915"/>
      <c r="L253" s="915"/>
      <c r="M253" s="915"/>
      <c r="N253" s="915"/>
      <c r="O253" s="915"/>
      <c r="P253" s="915"/>
      <c r="Q253" s="484"/>
    </row>
    <row r="254" spans="1:17" s="95" customFormat="1" ht="15.75" hidden="1" customHeight="1" outlineLevel="1">
      <c r="A254" s="484"/>
      <c r="B254" s="916">
        <v>81</v>
      </c>
      <c r="C254" s="925"/>
      <c r="D254" s="921"/>
      <c r="E254" s="921" t="s">
        <v>19</v>
      </c>
      <c r="F254" s="923" t="str">
        <f>VLOOKUP(E254,$S$14:$T$18,2,0)</f>
        <v>-</v>
      </c>
      <c r="G254" s="84"/>
      <c r="H254" s="395"/>
      <c r="I254" s="921"/>
      <c r="J254" s="913">
        <f t="shared" ref="J254" si="80">SUM(K254:O256)</f>
        <v>0</v>
      </c>
      <c r="K254" s="913"/>
      <c r="L254" s="913"/>
      <c r="M254" s="913"/>
      <c r="N254" s="913"/>
      <c r="O254" s="913"/>
      <c r="P254" s="913"/>
      <c r="Q254" s="484"/>
    </row>
    <row r="255" spans="1:17" s="95" customFormat="1" ht="15.75" hidden="1" customHeight="1" outlineLevel="1">
      <c r="A255" s="484"/>
      <c r="B255" s="916"/>
      <c r="C255" s="925"/>
      <c r="D255" s="921"/>
      <c r="E255" s="921"/>
      <c r="F255" s="923"/>
      <c r="G255" s="87"/>
      <c r="H255" s="395"/>
      <c r="I255" s="921"/>
      <c r="J255" s="914"/>
      <c r="K255" s="914"/>
      <c r="L255" s="914"/>
      <c r="M255" s="914"/>
      <c r="N255" s="914"/>
      <c r="O255" s="914"/>
      <c r="P255" s="914"/>
      <c r="Q255" s="484"/>
    </row>
    <row r="256" spans="1:17" s="95" customFormat="1" ht="15.75" hidden="1" customHeight="1" outlineLevel="1">
      <c r="A256" s="484"/>
      <c r="B256" s="917"/>
      <c r="C256" s="926"/>
      <c r="D256" s="922"/>
      <c r="E256" s="922"/>
      <c r="F256" s="924"/>
      <c r="G256" s="92"/>
      <c r="H256" s="396"/>
      <c r="I256" s="922"/>
      <c r="J256" s="915"/>
      <c r="K256" s="915"/>
      <c r="L256" s="915"/>
      <c r="M256" s="915"/>
      <c r="N256" s="915"/>
      <c r="O256" s="915"/>
      <c r="P256" s="915"/>
      <c r="Q256" s="484"/>
    </row>
    <row r="257" spans="1:17" s="95" customFormat="1" ht="15.75" hidden="1" customHeight="1" outlineLevel="1">
      <c r="A257" s="484"/>
      <c r="B257" s="916">
        <v>82</v>
      </c>
      <c r="C257" s="925"/>
      <c r="D257" s="921"/>
      <c r="E257" s="921" t="s">
        <v>19</v>
      </c>
      <c r="F257" s="923" t="str">
        <f>VLOOKUP(E257,$S$14:$T$18,2,0)</f>
        <v>-</v>
      </c>
      <c r="G257" s="84"/>
      <c r="H257" s="395"/>
      <c r="I257" s="921"/>
      <c r="J257" s="913">
        <f t="shared" ref="J257" si="81">SUM(K257:O259)</f>
        <v>0</v>
      </c>
      <c r="K257" s="913"/>
      <c r="L257" s="913"/>
      <c r="M257" s="913"/>
      <c r="N257" s="913"/>
      <c r="O257" s="913"/>
      <c r="P257" s="913"/>
      <c r="Q257" s="484"/>
    </row>
    <row r="258" spans="1:17" s="95" customFormat="1" ht="15.75" hidden="1" customHeight="1" outlineLevel="1">
      <c r="A258" s="484"/>
      <c r="B258" s="916"/>
      <c r="C258" s="925"/>
      <c r="D258" s="921"/>
      <c r="E258" s="921"/>
      <c r="F258" s="923"/>
      <c r="G258" s="87"/>
      <c r="H258" s="395"/>
      <c r="I258" s="921"/>
      <c r="J258" s="914"/>
      <c r="K258" s="914"/>
      <c r="L258" s="914"/>
      <c r="M258" s="914"/>
      <c r="N258" s="914"/>
      <c r="O258" s="914"/>
      <c r="P258" s="914"/>
      <c r="Q258" s="484"/>
    </row>
    <row r="259" spans="1:17" s="95" customFormat="1" ht="15.75" hidden="1" customHeight="1" outlineLevel="1">
      <c r="A259" s="484"/>
      <c r="B259" s="917"/>
      <c r="C259" s="926"/>
      <c r="D259" s="922"/>
      <c r="E259" s="922"/>
      <c r="F259" s="924"/>
      <c r="G259" s="92"/>
      <c r="H259" s="396"/>
      <c r="I259" s="922"/>
      <c r="J259" s="915"/>
      <c r="K259" s="915"/>
      <c r="L259" s="915"/>
      <c r="M259" s="915"/>
      <c r="N259" s="915"/>
      <c r="O259" s="915"/>
      <c r="P259" s="915"/>
      <c r="Q259" s="484"/>
    </row>
    <row r="260" spans="1:17" s="95" customFormat="1" ht="15.75" hidden="1" customHeight="1" outlineLevel="1">
      <c r="A260" s="484"/>
      <c r="B260" s="916">
        <v>83</v>
      </c>
      <c r="C260" s="925"/>
      <c r="D260" s="921"/>
      <c r="E260" s="921" t="s">
        <v>19</v>
      </c>
      <c r="F260" s="923" t="str">
        <f>VLOOKUP(E260,$S$14:$T$18,2,0)</f>
        <v>-</v>
      </c>
      <c r="G260" s="84"/>
      <c r="H260" s="395"/>
      <c r="I260" s="921"/>
      <c r="J260" s="913">
        <f t="shared" ref="J260" si="82">SUM(K260:O262)</f>
        <v>0</v>
      </c>
      <c r="K260" s="913"/>
      <c r="L260" s="913"/>
      <c r="M260" s="913"/>
      <c r="N260" s="913"/>
      <c r="O260" s="913"/>
      <c r="P260" s="913"/>
      <c r="Q260" s="484"/>
    </row>
    <row r="261" spans="1:17" s="95" customFormat="1" ht="15.75" hidden="1" customHeight="1" outlineLevel="1">
      <c r="A261" s="484"/>
      <c r="B261" s="916"/>
      <c r="C261" s="925"/>
      <c r="D261" s="921"/>
      <c r="E261" s="921"/>
      <c r="F261" s="923"/>
      <c r="G261" s="87"/>
      <c r="H261" s="395"/>
      <c r="I261" s="921"/>
      <c r="J261" s="914"/>
      <c r="K261" s="914"/>
      <c r="L261" s="914"/>
      <c r="M261" s="914"/>
      <c r="N261" s="914"/>
      <c r="O261" s="914"/>
      <c r="P261" s="914"/>
      <c r="Q261" s="484"/>
    </row>
    <row r="262" spans="1:17" s="95" customFormat="1" ht="15.75" hidden="1" customHeight="1" outlineLevel="1">
      <c r="A262" s="484"/>
      <c r="B262" s="917"/>
      <c r="C262" s="926"/>
      <c r="D262" s="922"/>
      <c r="E262" s="922"/>
      <c r="F262" s="924"/>
      <c r="G262" s="92"/>
      <c r="H262" s="396"/>
      <c r="I262" s="922"/>
      <c r="J262" s="915"/>
      <c r="K262" s="915"/>
      <c r="L262" s="915"/>
      <c r="M262" s="915"/>
      <c r="N262" s="915"/>
      <c r="O262" s="915"/>
      <c r="P262" s="915"/>
      <c r="Q262" s="484"/>
    </row>
    <row r="263" spans="1:17" s="95" customFormat="1" ht="15.75" hidden="1" customHeight="1" outlineLevel="1">
      <c r="A263" s="484"/>
      <c r="B263" s="916">
        <v>84</v>
      </c>
      <c r="C263" s="925"/>
      <c r="D263" s="921"/>
      <c r="E263" s="921" t="s">
        <v>19</v>
      </c>
      <c r="F263" s="923" t="str">
        <f>VLOOKUP(E263,$S$14:$T$18,2,0)</f>
        <v>-</v>
      </c>
      <c r="G263" s="84"/>
      <c r="H263" s="395"/>
      <c r="I263" s="921"/>
      <c r="J263" s="913">
        <f t="shared" ref="J263" si="83">SUM(K263:O265)</f>
        <v>0</v>
      </c>
      <c r="K263" s="913"/>
      <c r="L263" s="913"/>
      <c r="M263" s="913"/>
      <c r="N263" s="913"/>
      <c r="O263" s="913"/>
      <c r="P263" s="913"/>
      <c r="Q263" s="484"/>
    </row>
    <row r="264" spans="1:17" s="95" customFormat="1" ht="15.75" hidden="1" customHeight="1" outlineLevel="1">
      <c r="A264" s="484"/>
      <c r="B264" s="916"/>
      <c r="C264" s="925"/>
      <c r="D264" s="921"/>
      <c r="E264" s="921"/>
      <c r="F264" s="923"/>
      <c r="G264" s="87"/>
      <c r="H264" s="395"/>
      <c r="I264" s="921"/>
      <c r="J264" s="914"/>
      <c r="K264" s="914"/>
      <c r="L264" s="914"/>
      <c r="M264" s="914"/>
      <c r="N264" s="914"/>
      <c r="O264" s="914"/>
      <c r="P264" s="914"/>
      <c r="Q264" s="484"/>
    </row>
    <row r="265" spans="1:17" s="95" customFormat="1" ht="15.75" hidden="1" customHeight="1" outlineLevel="1">
      <c r="A265" s="484"/>
      <c r="B265" s="917"/>
      <c r="C265" s="926"/>
      <c r="D265" s="922"/>
      <c r="E265" s="922"/>
      <c r="F265" s="924"/>
      <c r="G265" s="92"/>
      <c r="H265" s="396"/>
      <c r="I265" s="922"/>
      <c r="J265" s="915"/>
      <c r="K265" s="915"/>
      <c r="L265" s="915"/>
      <c r="M265" s="915"/>
      <c r="N265" s="915"/>
      <c r="O265" s="915"/>
      <c r="P265" s="915"/>
      <c r="Q265" s="484"/>
    </row>
    <row r="266" spans="1:17" s="95" customFormat="1" ht="15.75" hidden="1" customHeight="1" outlineLevel="1">
      <c r="A266" s="484"/>
      <c r="B266" s="916">
        <v>85</v>
      </c>
      <c r="C266" s="925"/>
      <c r="D266" s="921"/>
      <c r="E266" s="921" t="s">
        <v>19</v>
      </c>
      <c r="F266" s="923" t="str">
        <f>VLOOKUP(E266,$S$14:$T$18,2,0)</f>
        <v>-</v>
      </c>
      <c r="G266" s="84"/>
      <c r="H266" s="395"/>
      <c r="I266" s="921"/>
      <c r="J266" s="913">
        <f t="shared" ref="J266" si="84">SUM(K266:O268)</f>
        <v>0</v>
      </c>
      <c r="K266" s="913"/>
      <c r="L266" s="913"/>
      <c r="M266" s="913"/>
      <c r="N266" s="913"/>
      <c r="O266" s="913"/>
      <c r="P266" s="913"/>
      <c r="Q266" s="484"/>
    </row>
    <row r="267" spans="1:17" s="95" customFormat="1" ht="15.75" hidden="1" customHeight="1" outlineLevel="1">
      <c r="A267" s="484"/>
      <c r="B267" s="916"/>
      <c r="C267" s="925"/>
      <c r="D267" s="921"/>
      <c r="E267" s="921"/>
      <c r="F267" s="923"/>
      <c r="G267" s="87"/>
      <c r="H267" s="395"/>
      <c r="I267" s="921"/>
      <c r="J267" s="914"/>
      <c r="K267" s="914"/>
      <c r="L267" s="914"/>
      <c r="M267" s="914"/>
      <c r="N267" s="914"/>
      <c r="O267" s="914"/>
      <c r="P267" s="914"/>
      <c r="Q267" s="484"/>
    </row>
    <row r="268" spans="1:17" s="95" customFormat="1" ht="15.75" hidden="1" customHeight="1" outlineLevel="1">
      <c r="A268" s="484"/>
      <c r="B268" s="917"/>
      <c r="C268" s="926"/>
      <c r="D268" s="922"/>
      <c r="E268" s="922"/>
      <c r="F268" s="924"/>
      <c r="G268" s="92"/>
      <c r="H268" s="396"/>
      <c r="I268" s="922"/>
      <c r="J268" s="915"/>
      <c r="K268" s="915"/>
      <c r="L268" s="915"/>
      <c r="M268" s="915"/>
      <c r="N268" s="915"/>
      <c r="O268" s="915"/>
      <c r="P268" s="915"/>
      <c r="Q268" s="484"/>
    </row>
    <row r="269" spans="1:17" s="95" customFormat="1" ht="15.75" hidden="1" customHeight="1" outlineLevel="1">
      <c r="A269" s="484"/>
      <c r="B269" s="916">
        <v>86</v>
      </c>
      <c r="C269" s="925"/>
      <c r="D269" s="921"/>
      <c r="E269" s="921" t="s">
        <v>19</v>
      </c>
      <c r="F269" s="923" t="str">
        <f>VLOOKUP(E269,$S$14:$T$18,2,0)</f>
        <v>-</v>
      </c>
      <c r="G269" s="84"/>
      <c r="H269" s="395"/>
      <c r="I269" s="921"/>
      <c r="J269" s="913">
        <f t="shared" ref="J269" si="85">SUM(K269:O271)</f>
        <v>0</v>
      </c>
      <c r="K269" s="913"/>
      <c r="L269" s="913"/>
      <c r="M269" s="913"/>
      <c r="N269" s="913"/>
      <c r="O269" s="913"/>
      <c r="P269" s="913"/>
      <c r="Q269" s="484"/>
    </row>
    <row r="270" spans="1:17" s="95" customFormat="1" ht="15.75" hidden="1" customHeight="1" outlineLevel="1">
      <c r="A270" s="484"/>
      <c r="B270" s="916"/>
      <c r="C270" s="925"/>
      <c r="D270" s="921"/>
      <c r="E270" s="921"/>
      <c r="F270" s="923"/>
      <c r="G270" s="87"/>
      <c r="H270" s="395"/>
      <c r="I270" s="921"/>
      <c r="J270" s="914"/>
      <c r="K270" s="914"/>
      <c r="L270" s="914"/>
      <c r="M270" s="914"/>
      <c r="N270" s="914"/>
      <c r="O270" s="914"/>
      <c r="P270" s="914"/>
      <c r="Q270" s="484"/>
    </row>
    <row r="271" spans="1:17" s="95" customFormat="1" ht="15.75" hidden="1" customHeight="1" outlineLevel="1">
      <c r="A271" s="484"/>
      <c r="B271" s="917"/>
      <c r="C271" s="926"/>
      <c r="D271" s="922"/>
      <c r="E271" s="922"/>
      <c r="F271" s="924"/>
      <c r="G271" s="92"/>
      <c r="H271" s="396"/>
      <c r="I271" s="922"/>
      <c r="J271" s="915"/>
      <c r="K271" s="915"/>
      <c r="L271" s="915"/>
      <c r="M271" s="915"/>
      <c r="N271" s="915"/>
      <c r="O271" s="915"/>
      <c r="P271" s="915"/>
      <c r="Q271" s="484"/>
    </row>
    <row r="272" spans="1:17" s="95" customFormat="1" ht="15.75" hidden="1" customHeight="1" outlineLevel="1">
      <c r="A272" s="484"/>
      <c r="B272" s="916">
        <v>87</v>
      </c>
      <c r="C272" s="925"/>
      <c r="D272" s="921"/>
      <c r="E272" s="921" t="s">
        <v>19</v>
      </c>
      <c r="F272" s="923" t="str">
        <f>VLOOKUP(E272,$S$14:$T$18,2,0)</f>
        <v>-</v>
      </c>
      <c r="G272" s="84"/>
      <c r="H272" s="395"/>
      <c r="I272" s="921"/>
      <c r="J272" s="913">
        <f t="shared" ref="J272" si="86">SUM(K272:O274)</f>
        <v>0</v>
      </c>
      <c r="K272" s="913"/>
      <c r="L272" s="913"/>
      <c r="M272" s="913"/>
      <c r="N272" s="913"/>
      <c r="O272" s="913"/>
      <c r="P272" s="913"/>
      <c r="Q272" s="484"/>
    </row>
    <row r="273" spans="1:17" s="95" customFormat="1" ht="15.75" hidden="1" customHeight="1" outlineLevel="1">
      <c r="A273" s="484"/>
      <c r="B273" s="916"/>
      <c r="C273" s="925"/>
      <c r="D273" s="921"/>
      <c r="E273" s="921"/>
      <c r="F273" s="923"/>
      <c r="G273" s="87"/>
      <c r="H273" s="395"/>
      <c r="I273" s="921"/>
      <c r="J273" s="914"/>
      <c r="K273" s="914"/>
      <c r="L273" s="914"/>
      <c r="M273" s="914"/>
      <c r="N273" s="914"/>
      <c r="O273" s="914"/>
      <c r="P273" s="914"/>
      <c r="Q273" s="484"/>
    </row>
    <row r="274" spans="1:17" s="95" customFormat="1" ht="15.75" hidden="1" customHeight="1" outlineLevel="1">
      <c r="A274" s="484"/>
      <c r="B274" s="917"/>
      <c r="C274" s="926"/>
      <c r="D274" s="922"/>
      <c r="E274" s="922"/>
      <c r="F274" s="924"/>
      <c r="G274" s="92"/>
      <c r="H274" s="396"/>
      <c r="I274" s="922"/>
      <c r="J274" s="915"/>
      <c r="K274" s="915"/>
      <c r="L274" s="915"/>
      <c r="M274" s="915"/>
      <c r="N274" s="915"/>
      <c r="O274" s="915"/>
      <c r="P274" s="915"/>
      <c r="Q274" s="484"/>
    </row>
    <row r="275" spans="1:17" s="95" customFormat="1" ht="15.75" hidden="1" customHeight="1" outlineLevel="1">
      <c r="A275" s="484"/>
      <c r="B275" s="916">
        <v>88</v>
      </c>
      <c r="C275" s="925"/>
      <c r="D275" s="921"/>
      <c r="E275" s="921" t="s">
        <v>19</v>
      </c>
      <c r="F275" s="923" t="str">
        <f>VLOOKUP(E275,$S$14:$T$18,2,0)</f>
        <v>-</v>
      </c>
      <c r="G275" s="84"/>
      <c r="H275" s="395"/>
      <c r="I275" s="921"/>
      <c r="J275" s="913">
        <f t="shared" ref="J275" si="87">SUM(K275:O277)</f>
        <v>0</v>
      </c>
      <c r="K275" s="913"/>
      <c r="L275" s="913"/>
      <c r="M275" s="913"/>
      <c r="N275" s="913"/>
      <c r="O275" s="913"/>
      <c r="P275" s="913"/>
      <c r="Q275" s="484"/>
    </row>
    <row r="276" spans="1:17" s="95" customFormat="1" ht="15.75" hidden="1" customHeight="1" outlineLevel="1">
      <c r="A276" s="484"/>
      <c r="B276" s="916"/>
      <c r="C276" s="925"/>
      <c r="D276" s="921"/>
      <c r="E276" s="921"/>
      <c r="F276" s="923"/>
      <c r="G276" s="87"/>
      <c r="H276" s="395"/>
      <c r="I276" s="921"/>
      <c r="J276" s="914"/>
      <c r="K276" s="914"/>
      <c r="L276" s="914"/>
      <c r="M276" s="914"/>
      <c r="N276" s="914"/>
      <c r="O276" s="914"/>
      <c r="P276" s="914"/>
      <c r="Q276" s="484"/>
    </row>
    <row r="277" spans="1:17" s="95" customFormat="1" ht="15.75" hidden="1" customHeight="1" outlineLevel="1">
      <c r="A277" s="484"/>
      <c r="B277" s="917"/>
      <c r="C277" s="926"/>
      <c r="D277" s="922"/>
      <c r="E277" s="922"/>
      <c r="F277" s="924"/>
      <c r="G277" s="92"/>
      <c r="H277" s="396"/>
      <c r="I277" s="922"/>
      <c r="J277" s="915"/>
      <c r="K277" s="915"/>
      <c r="L277" s="915"/>
      <c r="M277" s="915"/>
      <c r="N277" s="915"/>
      <c r="O277" s="915"/>
      <c r="P277" s="915"/>
      <c r="Q277" s="484"/>
    </row>
    <row r="278" spans="1:17" s="95" customFormat="1" ht="15.75" hidden="1" customHeight="1" outlineLevel="1">
      <c r="A278" s="484"/>
      <c r="B278" s="916">
        <v>89</v>
      </c>
      <c r="C278" s="925"/>
      <c r="D278" s="921"/>
      <c r="E278" s="921" t="s">
        <v>19</v>
      </c>
      <c r="F278" s="923" t="str">
        <f>VLOOKUP(E278,$S$14:$T$18,2,0)</f>
        <v>-</v>
      </c>
      <c r="G278" s="84"/>
      <c r="H278" s="395"/>
      <c r="I278" s="921"/>
      <c r="J278" s="913">
        <f t="shared" ref="J278" si="88">SUM(K278:O280)</f>
        <v>0</v>
      </c>
      <c r="K278" s="913"/>
      <c r="L278" s="913"/>
      <c r="M278" s="913"/>
      <c r="N278" s="913"/>
      <c r="O278" s="913"/>
      <c r="P278" s="913"/>
      <c r="Q278" s="484"/>
    </row>
    <row r="279" spans="1:17" s="95" customFormat="1" ht="15.75" hidden="1" customHeight="1" outlineLevel="1">
      <c r="A279" s="484"/>
      <c r="B279" s="916"/>
      <c r="C279" s="925"/>
      <c r="D279" s="921"/>
      <c r="E279" s="921"/>
      <c r="F279" s="923"/>
      <c r="G279" s="87"/>
      <c r="H279" s="395"/>
      <c r="I279" s="921"/>
      <c r="J279" s="914"/>
      <c r="K279" s="914"/>
      <c r="L279" s="914"/>
      <c r="M279" s="914"/>
      <c r="N279" s="914"/>
      <c r="O279" s="914"/>
      <c r="P279" s="914"/>
      <c r="Q279" s="484"/>
    </row>
    <row r="280" spans="1:17" s="95" customFormat="1" ht="15.75" hidden="1" customHeight="1" outlineLevel="1">
      <c r="A280" s="484"/>
      <c r="B280" s="917"/>
      <c r="C280" s="926"/>
      <c r="D280" s="922"/>
      <c r="E280" s="922"/>
      <c r="F280" s="924"/>
      <c r="G280" s="92"/>
      <c r="H280" s="396"/>
      <c r="I280" s="922"/>
      <c r="J280" s="915"/>
      <c r="K280" s="915"/>
      <c r="L280" s="915"/>
      <c r="M280" s="915"/>
      <c r="N280" s="915"/>
      <c r="O280" s="915"/>
      <c r="P280" s="915"/>
      <c r="Q280" s="484"/>
    </row>
    <row r="281" spans="1:17" s="95" customFormat="1" ht="15.75" hidden="1" customHeight="1" outlineLevel="1">
      <c r="A281" s="484"/>
      <c r="B281" s="916">
        <v>90</v>
      </c>
      <c r="C281" s="925"/>
      <c r="D281" s="921"/>
      <c r="E281" s="921" t="s">
        <v>19</v>
      </c>
      <c r="F281" s="923" t="str">
        <f>VLOOKUP(E281,$S$14:$T$18,2,0)</f>
        <v>-</v>
      </c>
      <c r="G281" s="84"/>
      <c r="H281" s="395"/>
      <c r="I281" s="921"/>
      <c r="J281" s="913">
        <f t="shared" ref="J281" si="89">SUM(K281:O283)</f>
        <v>0</v>
      </c>
      <c r="K281" s="913"/>
      <c r="L281" s="913"/>
      <c r="M281" s="913"/>
      <c r="N281" s="913"/>
      <c r="O281" s="913"/>
      <c r="P281" s="913"/>
      <c r="Q281" s="484"/>
    </row>
    <row r="282" spans="1:17" s="95" customFormat="1" ht="15.75" hidden="1" customHeight="1" outlineLevel="1">
      <c r="A282" s="484"/>
      <c r="B282" s="916"/>
      <c r="C282" s="925"/>
      <c r="D282" s="921"/>
      <c r="E282" s="921"/>
      <c r="F282" s="923"/>
      <c r="G282" s="87"/>
      <c r="H282" s="395"/>
      <c r="I282" s="921"/>
      <c r="J282" s="914"/>
      <c r="K282" s="914"/>
      <c r="L282" s="914"/>
      <c r="M282" s="914"/>
      <c r="N282" s="914"/>
      <c r="O282" s="914"/>
      <c r="P282" s="914"/>
      <c r="Q282" s="484"/>
    </row>
    <row r="283" spans="1:17" s="95" customFormat="1" ht="15.75" hidden="1" customHeight="1" outlineLevel="1">
      <c r="A283" s="484"/>
      <c r="B283" s="917"/>
      <c r="C283" s="926"/>
      <c r="D283" s="922"/>
      <c r="E283" s="922"/>
      <c r="F283" s="924"/>
      <c r="G283" s="92"/>
      <c r="H283" s="396"/>
      <c r="I283" s="922"/>
      <c r="J283" s="915"/>
      <c r="K283" s="915"/>
      <c r="L283" s="915"/>
      <c r="M283" s="915"/>
      <c r="N283" s="915"/>
      <c r="O283" s="915"/>
      <c r="P283" s="915"/>
      <c r="Q283" s="484"/>
    </row>
    <row r="284" spans="1:17" s="95" customFormat="1" ht="15.75" hidden="1" customHeight="1" outlineLevel="1">
      <c r="A284" s="484"/>
      <c r="B284" s="916">
        <v>91</v>
      </c>
      <c r="C284" s="925"/>
      <c r="D284" s="921"/>
      <c r="E284" s="921" t="s">
        <v>19</v>
      </c>
      <c r="F284" s="923" t="str">
        <f>VLOOKUP(E284,$S$14:$T$18,2,0)</f>
        <v>-</v>
      </c>
      <c r="G284" s="84"/>
      <c r="H284" s="395"/>
      <c r="I284" s="921"/>
      <c r="J284" s="913">
        <f t="shared" ref="J284" si="90">SUM(K284:O286)</f>
        <v>0</v>
      </c>
      <c r="K284" s="913"/>
      <c r="L284" s="913"/>
      <c r="M284" s="913"/>
      <c r="N284" s="913"/>
      <c r="O284" s="913"/>
      <c r="P284" s="913"/>
      <c r="Q284" s="484"/>
    </row>
    <row r="285" spans="1:17" s="95" customFormat="1" ht="15.75" hidden="1" customHeight="1" outlineLevel="1">
      <c r="A285" s="484"/>
      <c r="B285" s="916"/>
      <c r="C285" s="925"/>
      <c r="D285" s="921"/>
      <c r="E285" s="921"/>
      <c r="F285" s="923"/>
      <c r="G285" s="87"/>
      <c r="H285" s="395"/>
      <c r="I285" s="921"/>
      <c r="J285" s="914"/>
      <c r="K285" s="914"/>
      <c r="L285" s="914"/>
      <c r="M285" s="914"/>
      <c r="N285" s="914"/>
      <c r="O285" s="914"/>
      <c r="P285" s="914"/>
      <c r="Q285" s="484"/>
    </row>
    <row r="286" spans="1:17" s="95" customFormat="1" ht="15.75" hidden="1" customHeight="1" outlineLevel="1">
      <c r="A286" s="484"/>
      <c r="B286" s="917"/>
      <c r="C286" s="926"/>
      <c r="D286" s="922"/>
      <c r="E286" s="922"/>
      <c r="F286" s="924"/>
      <c r="G286" s="92"/>
      <c r="H286" s="396"/>
      <c r="I286" s="922"/>
      <c r="J286" s="915"/>
      <c r="K286" s="915"/>
      <c r="L286" s="915"/>
      <c r="M286" s="915"/>
      <c r="N286" s="915"/>
      <c r="O286" s="915"/>
      <c r="P286" s="915"/>
      <c r="Q286" s="484"/>
    </row>
    <row r="287" spans="1:17" s="95" customFormat="1" ht="15.75" hidden="1" customHeight="1" outlineLevel="1">
      <c r="A287" s="484"/>
      <c r="B287" s="916">
        <v>92</v>
      </c>
      <c r="C287" s="925"/>
      <c r="D287" s="921"/>
      <c r="E287" s="921" t="s">
        <v>19</v>
      </c>
      <c r="F287" s="923" t="str">
        <f>VLOOKUP(E287,$S$14:$T$18,2,0)</f>
        <v>-</v>
      </c>
      <c r="G287" s="84"/>
      <c r="H287" s="395"/>
      <c r="I287" s="921"/>
      <c r="J287" s="913">
        <f t="shared" ref="J287" si="91">SUM(K287:O289)</f>
        <v>0</v>
      </c>
      <c r="K287" s="913"/>
      <c r="L287" s="913"/>
      <c r="M287" s="913"/>
      <c r="N287" s="913"/>
      <c r="O287" s="913"/>
      <c r="P287" s="913"/>
      <c r="Q287" s="484"/>
    </row>
    <row r="288" spans="1:17" s="95" customFormat="1" ht="15.75" hidden="1" customHeight="1" outlineLevel="1">
      <c r="A288" s="484"/>
      <c r="B288" s="916"/>
      <c r="C288" s="925"/>
      <c r="D288" s="921"/>
      <c r="E288" s="921"/>
      <c r="F288" s="923"/>
      <c r="G288" s="87"/>
      <c r="H288" s="395"/>
      <c r="I288" s="921"/>
      <c r="J288" s="914"/>
      <c r="K288" s="914"/>
      <c r="L288" s="914"/>
      <c r="M288" s="914"/>
      <c r="N288" s="914"/>
      <c r="O288" s="914"/>
      <c r="P288" s="914"/>
      <c r="Q288" s="484"/>
    </row>
    <row r="289" spans="1:17" s="95" customFormat="1" ht="15.75" hidden="1" customHeight="1" outlineLevel="1">
      <c r="A289" s="484"/>
      <c r="B289" s="917"/>
      <c r="C289" s="926"/>
      <c r="D289" s="922"/>
      <c r="E289" s="922"/>
      <c r="F289" s="924"/>
      <c r="G289" s="92"/>
      <c r="H289" s="396"/>
      <c r="I289" s="922"/>
      <c r="J289" s="915"/>
      <c r="K289" s="915"/>
      <c r="L289" s="915"/>
      <c r="M289" s="915"/>
      <c r="N289" s="915"/>
      <c r="O289" s="915"/>
      <c r="P289" s="915"/>
      <c r="Q289" s="484"/>
    </row>
    <row r="290" spans="1:17" s="95" customFormat="1" ht="15.75" hidden="1" customHeight="1" outlineLevel="1">
      <c r="A290" s="484"/>
      <c r="B290" s="916">
        <v>93</v>
      </c>
      <c r="C290" s="925"/>
      <c r="D290" s="921"/>
      <c r="E290" s="921" t="s">
        <v>19</v>
      </c>
      <c r="F290" s="923" t="str">
        <f>VLOOKUP(E290,$S$14:$T$18,2,0)</f>
        <v>-</v>
      </c>
      <c r="G290" s="84"/>
      <c r="H290" s="395"/>
      <c r="I290" s="921"/>
      <c r="J290" s="913">
        <f t="shared" ref="J290" si="92">SUM(K290:O292)</f>
        <v>0</v>
      </c>
      <c r="K290" s="913"/>
      <c r="L290" s="913"/>
      <c r="M290" s="913"/>
      <c r="N290" s="913"/>
      <c r="O290" s="913"/>
      <c r="P290" s="913"/>
      <c r="Q290" s="484"/>
    </row>
    <row r="291" spans="1:17" s="95" customFormat="1" ht="15.75" hidden="1" customHeight="1" outlineLevel="1">
      <c r="A291" s="484"/>
      <c r="B291" s="916"/>
      <c r="C291" s="925"/>
      <c r="D291" s="921"/>
      <c r="E291" s="921"/>
      <c r="F291" s="923"/>
      <c r="G291" s="87"/>
      <c r="H291" s="395"/>
      <c r="I291" s="921"/>
      <c r="J291" s="914"/>
      <c r="K291" s="914"/>
      <c r="L291" s="914"/>
      <c r="M291" s="914"/>
      <c r="N291" s="914"/>
      <c r="O291" s="914"/>
      <c r="P291" s="914"/>
      <c r="Q291" s="484"/>
    </row>
    <row r="292" spans="1:17" s="95" customFormat="1" ht="15.75" hidden="1" customHeight="1" outlineLevel="1">
      <c r="A292" s="484"/>
      <c r="B292" s="917"/>
      <c r="C292" s="926"/>
      <c r="D292" s="922"/>
      <c r="E292" s="922"/>
      <c r="F292" s="924"/>
      <c r="G292" s="92"/>
      <c r="H292" s="396"/>
      <c r="I292" s="922"/>
      <c r="J292" s="915"/>
      <c r="K292" s="915"/>
      <c r="L292" s="915"/>
      <c r="M292" s="915"/>
      <c r="N292" s="915"/>
      <c r="O292" s="915"/>
      <c r="P292" s="915"/>
      <c r="Q292" s="484"/>
    </row>
    <row r="293" spans="1:17" s="95" customFormat="1" ht="15.75" hidden="1" customHeight="1" outlineLevel="1">
      <c r="A293" s="484"/>
      <c r="B293" s="916">
        <v>94</v>
      </c>
      <c r="C293" s="925"/>
      <c r="D293" s="921"/>
      <c r="E293" s="921" t="s">
        <v>19</v>
      </c>
      <c r="F293" s="923" t="str">
        <f>VLOOKUP(E293,$S$14:$T$18,2,0)</f>
        <v>-</v>
      </c>
      <c r="G293" s="84"/>
      <c r="H293" s="395"/>
      <c r="I293" s="921"/>
      <c r="J293" s="913">
        <f t="shared" ref="J293" si="93">SUM(K293:O295)</f>
        <v>0</v>
      </c>
      <c r="K293" s="913"/>
      <c r="L293" s="913"/>
      <c r="M293" s="913"/>
      <c r="N293" s="913"/>
      <c r="O293" s="913"/>
      <c r="P293" s="913"/>
      <c r="Q293" s="484"/>
    </row>
    <row r="294" spans="1:17" s="95" customFormat="1" ht="15.75" hidden="1" customHeight="1" outlineLevel="1">
      <c r="A294" s="484"/>
      <c r="B294" s="916"/>
      <c r="C294" s="925"/>
      <c r="D294" s="921"/>
      <c r="E294" s="921"/>
      <c r="F294" s="923"/>
      <c r="G294" s="87"/>
      <c r="H294" s="395"/>
      <c r="I294" s="921"/>
      <c r="J294" s="914"/>
      <c r="K294" s="914"/>
      <c r="L294" s="914"/>
      <c r="M294" s="914"/>
      <c r="N294" s="914"/>
      <c r="O294" s="914"/>
      <c r="P294" s="914"/>
      <c r="Q294" s="484"/>
    </row>
    <row r="295" spans="1:17" s="95" customFormat="1" ht="15.75" hidden="1" customHeight="1" outlineLevel="1">
      <c r="A295" s="484"/>
      <c r="B295" s="917"/>
      <c r="C295" s="926"/>
      <c r="D295" s="922"/>
      <c r="E295" s="922"/>
      <c r="F295" s="924"/>
      <c r="G295" s="92"/>
      <c r="H295" s="396"/>
      <c r="I295" s="922"/>
      <c r="J295" s="915"/>
      <c r="K295" s="915"/>
      <c r="L295" s="915"/>
      <c r="M295" s="915"/>
      <c r="N295" s="915"/>
      <c r="O295" s="915"/>
      <c r="P295" s="915"/>
      <c r="Q295" s="484"/>
    </row>
    <row r="296" spans="1:17" s="95" customFormat="1" ht="15.75" hidden="1" customHeight="1" outlineLevel="1">
      <c r="A296" s="484"/>
      <c r="B296" s="916">
        <v>95</v>
      </c>
      <c r="C296" s="925"/>
      <c r="D296" s="921"/>
      <c r="E296" s="921" t="s">
        <v>19</v>
      </c>
      <c r="F296" s="923" t="str">
        <f>VLOOKUP(E296,$S$14:$T$18,2,0)</f>
        <v>-</v>
      </c>
      <c r="G296" s="84"/>
      <c r="H296" s="395"/>
      <c r="I296" s="921"/>
      <c r="J296" s="913">
        <f t="shared" ref="J296" si="94">SUM(K296:O298)</f>
        <v>0</v>
      </c>
      <c r="K296" s="913"/>
      <c r="L296" s="913"/>
      <c r="M296" s="913"/>
      <c r="N296" s="913"/>
      <c r="O296" s="913"/>
      <c r="P296" s="913"/>
      <c r="Q296" s="484"/>
    </row>
    <row r="297" spans="1:17" s="95" customFormat="1" ht="15.75" hidden="1" customHeight="1" outlineLevel="1">
      <c r="A297" s="484"/>
      <c r="B297" s="916"/>
      <c r="C297" s="925"/>
      <c r="D297" s="921"/>
      <c r="E297" s="921"/>
      <c r="F297" s="923"/>
      <c r="G297" s="87"/>
      <c r="H297" s="395"/>
      <c r="I297" s="921"/>
      <c r="J297" s="914"/>
      <c r="K297" s="914"/>
      <c r="L297" s="914"/>
      <c r="M297" s="914"/>
      <c r="N297" s="914"/>
      <c r="O297" s="914"/>
      <c r="P297" s="914"/>
      <c r="Q297" s="484"/>
    </row>
    <row r="298" spans="1:17" s="95" customFormat="1" ht="15.75" hidden="1" customHeight="1" outlineLevel="1">
      <c r="A298" s="484"/>
      <c r="B298" s="917"/>
      <c r="C298" s="926"/>
      <c r="D298" s="922"/>
      <c r="E298" s="922"/>
      <c r="F298" s="924"/>
      <c r="G298" s="92"/>
      <c r="H298" s="396"/>
      <c r="I298" s="922"/>
      <c r="J298" s="915"/>
      <c r="K298" s="915"/>
      <c r="L298" s="915"/>
      <c r="M298" s="915"/>
      <c r="N298" s="915"/>
      <c r="O298" s="915"/>
      <c r="P298" s="915"/>
      <c r="Q298" s="484"/>
    </row>
    <row r="299" spans="1:17" s="95" customFormat="1" ht="15.75" hidden="1" customHeight="1" outlineLevel="1">
      <c r="A299" s="484"/>
      <c r="B299" s="916">
        <v>96</v>
      </c>
      <c r="C299" s="925"/>
      <c r="D299" s="921"/>
      <c r="E299" s="921" t="s">
        <v>19</v>
      </c>
      <c r="F299" s="923" t="str">
        <f>VLOOKUP(E299,$S$14:$T$18,2,0)</f>
        <v>-</v>
      </c>
      <c r="G299" s="84"/>
      <c r="H299" s="395"/>
      <c r="I299" s="921"/>
      <c r="J299" s="913">
        <f t="shared" ref="J299" si="95">SUM(K299:O301)</f>
        <v>0</v>
      </c>
      <c r="K299" s="913"/>
      <c r="L299" s="913"/>
      <c r="M299" s="913"/>
      <c r="N299" s="913"/>
      <c r="O299" s="913"/>
      <c r="P299" s="913"/>
      <c r="Q299" s="484"/>
    </row>
    <row r="300" spans="1:17" s="95" customFormat="1" ht="15.75" hidden="1" customHeight="1" outlineLevel="1">
      <c r="A300" s="484"/>
      <c r="B300" s="916"/>
      <c r="C300" s="925"/>
      <c r="D300" s="921"/>
      <c r="E300" s="921"/>
      <c r="F300" s="923"/>
      <c r="G300" s="87"/>
      <c r="H300" s="395"/>
      <c r="I300" s="921"/>
      <c r="J300" s="914"/>
      <c r="K300" s="914"/>
      <c r="L300" s="914"/>
      <c r="M300" s="914"/>
      <c r="N300" s="914"/>
      <c r="O300" s="914"/>
      <c r="P300" s="914"/>
      <c r="Q300" s="484"/>
    </row>
    <row r="301" spans="1:17" s="95" customFormat="1" ht="15.75" hidden="1" customHeight="1" outlineLevel="1">
      <c r="A301" s="484"/>
      <c r="B301" s="917"/>
      <c r="C301" s="926"/>
      <c r="D301" s="922"/>
      <c r="E301" s="922"/>
      <c r="F301" s="924"/>
      <c r="G301" s="92"/>
      <c r="H301" s="396"/>
      <c r="I301" s="922"/>
      <c r="J301" s="915"/>
      <c r="K301" s="915"/>
      <c r="L301" s="915"/>
      <c r="M301" s="915"/>
      <c r="N301" s="915"/>
      <c r="O301" s="915"/>
      <c r="P301" s="915"/>
      <c r="Q301" s="484"/>
    </row>
    <row r="302" spans="1:17" s="95" customFormat="1" ht="15.75" hidden="1" customHeight="1" outlineLevel="1">
      <c r="A302" s="484"/>
      <c r="B302" s="916">
        <v>97</v>
      </c>
      <c r="C302" s="925"/>
      <c r="D302" s="921"/>
      <c r="E302" s="921" t="s">
        <v>19</v>
      </c>
      <c r="F302" s="923" t="str">
        <f>VLOOKUP(E302,$S$14:$T$18,2,0)</f>
        <v>-</v>
      </c>
      <c r="G302" s="84"/>
      <c r="H302" s="395"/>
      <c r="I302" s="921"/>
      <c r="J302" s="913">
        <f t="shared" ref="J302" si="96">SUM(K302:O304)</f>
        <v>0</v>
      </c>
      <c r="K302" s="913"/>
      <c r="L302" s="913"/>
      <c r="M302" s="913"/>
      <c r="N302" s="913"/>
      <c r="O302" s="913"/>
      <c r="P302" s="913"/>
      <c r="Q302" s="484"/>
    </row>
    <row r="303" spans="1:17" s="95" customFormat="1" ht="15.75" hidden="1" customHeight="1" outlineLevel="1">
      <c r="A303" s="484"/>
      <c r="B303" s="916"/>
      <c r="C303" s="925"/>
      <c r="D303" s="921"/>
      <c r="E303" s="921"/>
      <c r="F303" s="923"/>
      <c r="G303" s="87"/>
      <c r="H303" s="395"/>
      <c r="I303" s="921"/>
      <c r="J303" s="914"/>
      <c r="K303" s="914"/>
      <c r="L303" s="914"/>
      <c r="M303" s="914"/>
      <c r="N303" s="914"/>
      <c r="O303" s="914"/>
      <c r="P303" s="914"/>
      <c r="Q303" s="484"/>
    </row>
    <row r="304" spans="1:17" s="95" customFormat="1" ht="15.75" hidden="1" customHeight="1" outlineLevel="1">
      <c r="A304" s="484"/>
      <c r="B304" s="917"/>
      <c r="C304" s="926"/>
      <c r="D304" s="922"/>
      <c r="E304" s="922"/>
      <c r="F304" s="924"/>
      <c r="G304" s="92"/>
      <c r="H304" s="396"/>
      <c r="I304" s="922"/>
      <c r="J304" s="915"/>
      <c r="K304" s="915"/>
      <c r="L304" s="915"/>
      <c r="M304" s="915"/>
      <c r="N304" s="915"/>
      <c r="O304" s="915"/>
      <c r="P304" s="915"/>
      <c r="Q304" s="484"/>
    </row>
    <row r="305" spans="1:17" s="95" customFormat="1" ht="15.75" hidden="1" customHeight="1" outlineLevel="1">
      <c r="A305" s="484"/>
      <c r="B305" s="916">
        <v>98</v>
      </c>
      <c r="C305" s="925"/>
      <c r="D305" s="921"/>
      <c r="E305" s="921" t="s">
        <v>19</v>
      </c>
      <c r="F305" s="923" t="str">
        <f>VLOOKUP(E305,$S$14:$T$18,2,0)</f>
        <v>-</v>
      </c>
      <c r="G305" s="84"/>
      <c r="H305" s="395"/>
      <c r="I305" s="921"/>
      <c r="J305" s="913">
        <f t="shared" ref="J305" si="97">SUM(K305:O307)</f>
        <v>0</v>
      </c>
      <c r="K305" s="913"/>
      <c r="L305" s="913"/>
      <c r="M305" s="913"/>
      <c r="N305" s="913"/>
      <c r="O305" s="913"/>
      <c r="P305" s="913"/>
      <c r="Q305" s="484"/>
    </row>
    <row r="306" spans="1:17" s="95" customFormat="1" ht="15.75" hidden="1" customHeight="1" outlineLevel="1">
      <c r="A306" s="484"/>
      <c r="B306" s="916"/>
      <c r="C306" s="925"/>
      <c r="D306" s="921"/>
      <c r="E306" s="921"/>
      <c r="F306" s="923"/>
      <c r="G306" s="87"/>
      <c r="H306" s="395"/>
      <c r="I306" s="921"/>
      <c r="J306" s="914"/>
      <c r="K306" s="914"/>
      <c r="L306" s="914"/>
      <c r="M306" s="914"/>
      <c r="N306" s="914"/>
      <c r="O306" s="914"/>
      <c r="P306" s="914"/>
      <c r="Q306" s="484"/>
    </row>
    <row r="307" spans="1:17" s="95" customFormat="1" ht="15.75" hidden="1" customHeight="1" outlineLevel="1">
      <c r="A307" s="484"/>
      <c r="B307" s="917"/>
      <c r="C307" s="926"/>
      <c r="D307" s="922"/>
      <c r="E307" s="922"/>
      <c r="F307" s="924"/>
      <c r="G307" s="92"/>
      <c r="H307" s="396"/>
      <c r="I307" s="922"/>
      <c r="J307" s="915"/>
      <c r="K307" s="915"/>
      <c r="L307" s="915"/>
      <c r="M307" s="915"/>
      <c r="N307" s="915"/>
      <c r="O307" s="915"/>
      <c r="P307" s="915"/>
      <c r="Q307" s="484"/>
    </row>
    <row r="308" spans="1:17" s="95" customFormat="1" ht="15.75" hidden="1" customHeight="1" outlineLevel="1">
      <c r="A308" s="484"/>
      <c r="B308" s="916">
        <v>99</v>
      </c>
      <c r="C308" s="925"/>
      <c r="D308" s="921"/>
      <c r="E308" s="921" t="s">
        <v>19</v>
      </c>
      <c r="F308" s="923" t="str">
        <f>VLOOKUP(E308,$S$14:$T$18,2,0)</f>
        <v>-</v>
      </c>
      <c r="G308" s="84"/>
      <c r="H308" s="395"/>
      <c r="I308" s="921"/>
      <c r="J308" s="913">
        <f t="shared" ref="J308" si="98">SUM(K308:O310)</f>
        <v>0</v>
      </c>
      <c r="K308" s="913"/>
      <c r="L308" s="913"/>
      <c r="M308" s="913"/>
      <c r="N308" s="913"/>
      <c r="O308" s="913"/>
      <c r="P308" s="913"/>
      <c r="Q308" s="484"/>
    </row>
    <row r="309" spans="1:17" s="95" customFormat="1" ht="15.75" hidden="1" customHeight="1" outlineLevel="1">
      <c r="A309" s="484"/>
      <c r="B309" s="916"/>
      <c r="C309" s="925"/>
      <c r="D309" s="921"/>
      <c r="E309" s="921"/>
      <c r="F309" s="923"/>
      <c r="G309" s="87"/>
      <c r="H309" s="395"/>
      <c r="I309" s="921"/>
      <c r="J309" s="914"/>
      <c r="K309" s="914"/>
      <c r="L309" s="914"/>
      <c r="M309" s="914"/>
      <c r="N309" s="914"/>
      <c r="O309" s="914"/>
      <c r="P309" s="914"/>
      <c r="Q309" s="484"/>
    </row>
    <row r="310" spans="1:17" s="95" customFormat="1" ht="15.75" hidden="1" customHeight="1" outlineLevel="1">
      <c r="A310" s="484"/>
      <c r="B310" s="917"/>
      <c r="C310" s="926"/>
      <c r="D310" s="922"/>
      <c r="E310" s="922"/>
      <c r="F310" s="924"/>
      <c r="G310" s="92"/>
      <c r="H310" s="396"/>
      <c r="I310" s="922"/>
      <c r="J310" s="915"/>
      <c r="K310" s="915"/>
      <c r="L310" s="915"/>
      <c r="M310" s="915"/>
      <c r="N310" s="915"/>
      <c r="O310" s="915"/>
      <c r="P310" s="915"/>
      <c r="Q310" s="484"/>
    </row>
    <row r="311" spans="1:17" s="95" customFormat="1" ht="15.75" hidden="1" customHeight="1" outlineLevel="1">
      <c r="A311" s="484"/>
      <c r="B311" s="916">
        <v>100</v>
      </c>
      <c r="C311" s="925"/>
      <c r="D311" s="921"/>
      <c r="E311" s="921" t="s">
        <v>19</v>
      </c>
      <c r="F311" s="923" t="str">
        <f>VLOOKUP(E311,$S$14:$T$18,2,0)</f>
        <v>-</v>
      </c>
      <c r="G311" s="84"/>
      <c r="H311" s="395"/>
      <c r="I311" s="921"/>
      <c r="J311" s="913">
        <f t="shared" ref="J311" si="99">SUM(K311:O313)</f>
        <v>0</v>
      </c>
      <c r="K311" s="913"/>
      <c r="L311" s="913"/>
      <c r="M311" s="913"/>
      <c r="N311" s="913"/>
      <c r="O311" s="913"/>
      <c r="P311" s="913"/>
      <c r="Q311" s="484"/>
    </row>
    <row r="312" spans="1:17" s="95" customFormat="1" ht="15.75" hidden="1" customHeight="1" outlineLevel="1">
      <c r="A312" s="484"/>
      <c r="B312" s="916"/>
      <c r="C312" s="925"/>
      <c r="D312" s="921"/>
      <c r="E312" s="921"/>
      <c r="F312" s="923"/>
      <c r="G312" s="87"/>
      <c r="H312" s="395"/>
      <c r="I312" s="921"/>
      <c r="J312" s="914"/>
      <c r="K312" s="914"/>
      <c r="L312" s="914"/>
      <c r="M312" s="914"/>
      <c r="N312" s="914"/>
      <c r="O312" s="914"/>
      <c r="P312" s="914"/>
      <c r="Q312" s="484"/>
    </row>
    <row r="313" spans="1:17" s="95" customFormat="1" ht="15.75" hidden="1" customHeight="1" outlineLevel="1">
      <c r="A313" s="484"/>
      <c r="B313" s="917"/>
      <c r="C313" s="926"/>
      <c r="D313" s="922"/>
      <c r="E313" s="922"/>
      <c r="F313" s="924"/>
      <c r="G313" s="92"/>
      <c r="H313" s="396"/>
      <c r="I313" s="922"/>
      <c r="J313" s="915"/>
      <c r="K313" s="915"/>
      <c r="L313" s="915"/>
      <c r="M313" s="915"/>
      <c r="N313" s="915"/>
      <c r="O313" s="915"/>
      <c r="P313" s="915"/>
      <c r="Q313" s="484"/>
    </row>
    <row r="314" spans="1:17" s="95" customFormat="1" ht="15.75" hidden="1" customHeight="1" outlineLevel="1">
      <c r="A314" s="484"/>
      <c r="B314" s="916">
        <v>101</v>
      </c>
      <c r="C314" s="925"/>
      <c r="D314" s="921"/>
      <c r="E314" s="921" t="s">
        <v>19</v>
      </c>
      <c r="F314" s="923" t="str">
        <f>VLOOKUP(E314,$S$14:$T$18,2,0)</f>
        <v>-</v>
      </c>
      <c r="G314" s="84"/>
      <c r="H314" s="395"/>
      <c r="I314" s="921"/>
      <c r="J314" s="913">
        <f t="shared" ref="J314" si="100">SUM(K314:O316)</f>
        <v>0</v>
      </c>
      <c r="K314" s="913"/>
      <c r="L314" s="913"/>
      <c r="M314" s="913"/>
      <c r="N314" s="913"/>
      <c r="O314" s="913"/>
      <c r="P314" s="913"/>
      <c r="Q314" s="484"/>
    </row>
    <row r="315" spans="1:17" s="95" customFormat="1" ht="15.75" hidden="1" customHeight="1" outlineLevel="1">
      <c r="A315" s="484"/>
      <c r="B315" s="916"/>
      <c r="C315" s="925"/>
      <c r="D315" s="921"/>
      <c r="E315" s="921"/>
      <c r="F315" s="923"/>
      <c r="G315" s="87"/>
      <c r="H315" s="395"/>
      <c r="I315" s="921"/>
      <c r="J315" s="914"/>
      <c r="K315" s="914"/>
      <c r="L315" s="914"/>
      <c r="M315" s="914"/>
      <c r="N315" s="914"/>
      <c r="O315" s="914"/>
      <c r="P315" s="914"/>
      <c r="Q315" s="484"/>
    </row>
    <row r="316" spans="1:17" s="95" customFormat="1" ht="15.75" hidden="1" customHeight="1" outlineLevel="1">
      <c r="A316" s="484"/>
      <c r="B316" s="917"/>
      <c r="C316" s="926"/>
      <c r="D316" s="922"/>
      <c r="E316" s="922"/>
      <c r="F316" s="924"/>
      <c r="G316" s="92"/>
      <c r="H316" s="396"/>
      <c r="I316" s="922"/>
      <c r="J316" s="915"/>
      <c r="K316" s="915"/>
      <c r="L316" s="915"/>
      <c r="M316" s="915"/>
      <c r="N316" s="915"/>
      <c r="O316" s="915"/>
      <c r="P316" s="915"/>
      <c r="Q316" s="484"/>
    </row>
    <row r="317" spans="1:17" s="95" customFormat="1" ht="15.75" hidden="1" customHeight="1" outlineLevel="1">
      <c r="A317" s="484"/>
      <c r="B317" s="916">
        <v>102</v>
      </c>
      <c r="C317" s="925"/>
      <c r="D317" s="921"/>
      <c r="E317" s="921" t="s">
        <v>19</v>
      </c>
      <c r="F317" s="923" t="str">
        <f>VLOOKUP(E317,$S$14:$T$18,2,0)</f>
        <v>-</v>
      </c>
      <c r="G317" s="84"/>
      <c r="H317" s="395"/>
      <c r="I317" s="921"/>
      <c r="J317" s="913">
        <f t="shared" ref="J317" si="101">SUM(K317:O319)</f>
        <v>0</v>
      </c>
      <c r="K317" s="913"/>
      <c r="L317" s="913"/>
      <c r="M317" s="913"/>
      <c r="N317" s="913"/>
      <c r="O317" s="913"/>
      <c r="P317" s="913"/>
      <c r="Q317" s="484"/>
    </row>
    <row r="318" spans="1:17" s="95" customFormat="1" ht="15.75" hidden="1" customHeight="1" outlineLevel="1">
      <c r="A318" s="484"/>
      <c r="B318" s="916"/>
      <c r="C318" s="925"/>
      <c r="D318" s="921"/>
      <c r="E318" s="921"/>
      <c r="F318" s="923"/>
      <c r="G318" s="87"/>
      <c r="H318" s="395"/>
      <c r="I318" s="921"/>
      <c r="J318" s="914"/>
      <c r="K318" s="914"/>
      <c r="L318" s="914"/>
      <c r="M318" s="914"/>
      <c r="N318" s="914"/>
      <c r="O318" s="914"/>
      <c r="P318" s="914"/>
      <c r="Q318" s="484"/>
    </row>
    <row r="319" spans="1:17" s="95" customFormat="1" ht="15.75" hidden="1" customHeight="1" outlineLevel="1">
      <c r="A319" s="484"/>
      <c r="B319" s="917"/>
      <c r="C319" s="926"/>
      <c r="D319" s="922"/>
      <c r="E319" s="922"/>
      <c r="F319" s="924"/>
      <c r="G319" s="92"/>
      <c r="H319" s="396"/>
      <c r="I319" s="922"/>
      <c r="J319" s="915"/>
      <c r="K319" s="915"/>
      <c r="L319" s="915"/>
      <c r="M319" s="915"/>
      <c r="N319" s="915"/>
      <c r="O319" s="915"/>
      <c r="P319" s="915"/>
      <c r="Q319" s="484"/>
    </row>
    <row r="320" spans="1:17" s="95" customFormat="1" ht="15.75" hidden="1" customHeight="1" outlineLevel="1">
      <c r="A320" s="484"/>
      <c r="B320" s="916">
        <v>103</v>
      </c>
      <c r="C320" s="925"/>
      <c r="D320" s="921"/>
      <c r="E320" s="921" t="s">
        <v>19</v>
      </c>
      <c r="F320" s="923" t="str">
        <f>VLOOKUP(E320,$S$14:$T$18,2,0)</f>
        <v>-</v>
      </c>
      <c r="G320" s="84"/>
      <c r="H320" s="395"/>
      <c r="I320" s="921"/>
      <c r="J320" s="913">
        <f t="shared" ref="J320" si="102">SUM(K320:O322)</f>
        <v>0</v>
      </c>
      <c r="K320" s="913"/>
      <c r="L320" s="913"/>
      <c r="M320" s="913"/>
      <c r="N320" s="913"/>
      <c r="O320" s="913"/>
      <c r="P320" s="913"/>
      <c r="Q320" s="484"/>
    </row>
    <row r="321" spans="1:17" s="95" customFormat="1" ht="15.75" hidden="1" customHeight="1" outlineLevel="1">
      <c r="A321" s="484"/>
      <c r="B321" s="916"/>
      <c r="C321" s="925"/>
      <c r="D321" s="921"/>
      <c r="E321" s="921"/>
      <c r="F321" s="923"/>
      <c r="G321" s="87"/>
      <c r="H321" s="395"/>
      <c r="I321" s="921"/>
      <c r="J321" s="914"/>
      <c r="K321" s="914"/>
      <c r="L321" s="914"/>
      <c r="M321" s="914"/>
      <c r="N321" s="914"/>
      <c r="O321" s="914"/>
      <c r="P321" s="914"/>
      <c r="Q321" s="484"/>
    </row>
    <row r="322" spans="1:17" s="95" customFormat="1" ht="15.75" hidden="1" customHeight="1" outlineLevel="1">
      <c r="A322" s="484"/>
      <c r="B322" s="917"/>
      <c r="C322" s="926"/>
      <c r="D322" s="922"/>
      <c r="E322" s="922"/>
      <c r="F322" s="924"/>
      <c r="G322" s="92"/>
      <c r="H322" s="396"/>
      <c r="I322" s="922"/>
      <c r="J322" s="915"/>
      <c r="K322" s="915"/>
      <c r="L322" s="915"/>
      <c r="M322" s="915"/>
      <c r="N322" s="915"/>
      <c r="O322" s="915"/>
      <c r="P322" s="915"/>
      <c r="Q322" s="484"/>
    </row>
    <row r="323" spans="1:17" s="95" customFormat="1" ht="15.75" hidden="1" customHeight="1" outlineLevel="1">
      <c r="A323" s="484"/>
      <c r="B323" s="916">
        <v>104</v>
      </c>
      <c r="C323" s="925"/>
      <c r="D323" s="921"/>
      <c r="E323" s="921" t="s">
        <v>19</v>
      </c>
      <c r="F323" s="923" t="str">
        <f>VLOOKUP(E323,$S$14:$T$18,2,0)</f>
        <v>-</v>
      </c>
      <c r="G323" s="84"/>
      <c r="H323" s="395"/>
      <c r="I323" s="921"/>
      <c r="J323" s="913">
        <f t="shared" ref="J323" si="103">SUM(K323:O325)</f>
        <v>0</v>
      </c>
      <c r="K323" s="913"/>
      <c r="L323" s="913"/>
      <c r="M323" s="913"/>
      <c r="N323" s="913"/>
      <c r="O323" s="913"/>
      <c r="P323" s="913"/>
      <c r="Q323" s="484"/>
    </row>
    <row r="324" spans="1:17" s="95" customFormat="1" ht="15.75" hidden="1" customHeight="1" outlineLevel="1">
      <c r="A324" s="484"/>
      <c r="B324" s="916"/>
      <c r="C324" s="925"/>
      <c r="D324" s="921"/>
      <c r="E324" s="921"/>
      <c r="F324" s="923"/>
      <c r="G324" s="87"/>
      <c r="H324" s="395"/>
      <c r="I324" s="921"/>
      <c r="J324" s="914"/>
      <c r="K324" s="914"/>
      <c r="L324" s="914"/>
      <c r="M324" s="914"/>
      <c r="N324" s="914"/>
      <c r="O324" s="914"/>
      <c r="P324" s="914"/>
      <c r="Q324" s="484"/>
    </row>
    <row r="325" spans="1:17" s="95" customFormat="1" ht="15.75" hidden="1" customHeight="1" outlineLevel="1">
      <c r="A325" s="484"/>
      <c r="B325" s="917"/>
      <c r="C325" s="926"/>
      <c r="D325" s="922"/>
      <c r="E325" s="922"/>
      <c r="F325" s="924"/>
      <c r="G325" s="92"/>
      <c r="H325" s="396"/>
      <c r="I325" s="922"/>
      <c r="J325" s="915"/>
      <c r="K325" s="915"/>
      <c r="L325" s="915"/>
      <c r="M325" s="915"/>
      <c r="N325" s="915"/>
      <c r="O325" s="915"/>
      <c r="P325" s="915"/>
      <c r="Q325" s="484"/>
    </row>
    <row r="326" spans="1:17" s="95" customFormat="1" ht="15.75" hidden="1" customHeight="1" outlineLevel="1">
      <c r="A326" s="484"/>
      <c r="B326" s="916">
        <v>105</v>
      </c>
      <c r="C326" s="925"/>
      <c r="D326" s="921"/>
      <c r="E326" s="921" t="s">
        <v>19</v>
      </c>
      <c r="F326" s="923" t="str">
        <f>VLOOKUP(E326,$S$14:$T$18,2,0)</f>
        <v>-</v>
      </c>
      <c r="G326" s="84"/>
      <c r="H326" s="395"/>
      <c r="I326" s="921"/>
      <c r="J326" s="913">
        <f t="shared" ref="J326" si="104">SUM(K326:O328)</f>
        <v>0</v>
      </c>
      <c r="K326" s="913"/>
      <c r="L326" s="913"/>
      <c r="M326" s="913"/>
      <c r="N326" s="913"/>
      <c r="O326" s="913"/>
      <c r="P326" s="913"/>
      <c r="Q326" s="484"/>
    </row>
    <row r="327" spans="1:17" s="95" customFormat="1" ht="15.75" hidden="1" customHeight="1" outlineLevel="1">
      <c r="A327" s="484"/>
      <c r="B327" s="916"/>
      <c r="C327" s="925"/>
      <c r="D327" s="921"/>
      <c r="E327" s="921"/>
      <c r="F327" s="923"/>
      <c r="G327" s="87"/>
      <c r="H327" s="395"/>
      <c r="I327" s="921"/>
      <c r="J327" s="914"/>
      <c r="K327" s="914"/>
      <c r="L327" s="914"/>
      <c r="M327" s="914"/>
      <c r="N327" s="914"/>
      <c r="O327" s="914"/>
      <c r="P327" s="914"/>
      <c r="Q327" s="484"/>
    </row>
    <row r="328" spans="1:17" s="95" customFormat="1" ht="15.75" hidden="1" customHeight="1" outlineLevel="1">
      <c r="A328" s="484"/>
      <c r="B328" s="917"/>
      <c r="C328" s="926"/>
      <c r="D328" s="922"/>
      <c r="E328" s="922"/>
      <c r="F328" s="924"/>
      <c r="G328" s="92"/>
      <c r="H328" s="396"/>
      <c r="I328" s="922"/>
      <c r="J328" s="915"/>
      <c r="K328" s="915"/>
      <c r="L328" s="915"/>
      <c r="M328" s="915"/>
      <c r="N328" s="915"/>
      <c r="O328" s="915"/>
      <c r="P328" s="915"/>
      <c r="Q328" s="484"/>
    </row>
    <row r="329" spans="1:17" s="95" customFormat="1" ht="15.75" hidden="1" customHeight="1" outlineLevel="1">
      <c r="A329" s="484"/>
      <c r="B329" s="916">
        <v>106</v>
      </c>
      <c r="C329" s="925"/>
      <c r="D329" s="921"/>
      <c r="E329" s="921" t="s">
        <v>19</v>
      </c>
      <c r="F329" s="923" t="str">
        <f>VLOOKUP(E329,$S$14:$T$18,2,0)</f>
        <v>-</v>
      </c>
      <c r="G329" s="84"/>
      <c r="H329" s="395"/>
      <c r="I329" s="921"/>
      <c r="J329" s="913">
        <f t="shared" ref="J329" si="105">SUM(K329:O331)</f>
        <v>0</v>
      </c>
      <c r="K329" s="913"/>
      <c r="L329" s="913"/>
      <c r="M329" s="913"/>
      <c r="N329" s="913"/>
      <c r="O329" s="913"/>
      <c r="P329" s="913"/>
      <c r="Q329" s="484"/>
    </row>
    <row r="330" spans="1:17" s="95" customFormat="1" ht="15.75" hidden="1" customHeight="1" outlineLevel="1">
      <c r="A330" s="484"/>
      <c r="B330" s="916"/>
      <c r="C330" s="925"/>
      <c r="D330" s="921"/>
      <c r="E330" s="921"/>
      <c r="F330" s="923"/>
      <c r="G330" s="87"/>
      <c r="H330" s="395"/>
      <c r="I330" s="921"/>
      <c r="J330" s="914"/>
      <c r="K330" s="914"/>
      <c r="L330" s="914"/>
      <c r="M330" s="914"/>
      <c r="N330" s="914"/>
      <c r="O330" s="914"/>
      <c r="P330" s="914"/>
      <c r="Q330" s="484"/>
    </row>
    <row r="331" spans="1:17" s="95" customFormat="1" ht="15.75" hidden="1" customHeight="1" outlineLevel="1">
      <c r="A331" s="484"/>
      <c r="B331" s="917"/>
      <c r="C331" s="926"/>
      <c r="D331" s="922"/>
      <c r="E331" s="922"/>
      <c r="F331" s="924"/>
      <c r="G331" s="92"/>
      <c r="H331" s="396"/>
      <c r="I331" s="922"/>
      <c r="J331" s="915"/>
      <c r="K331" s="915"/>
      <c r="L331" s="915"/>
      <c r="M331" s="915"/>
      <c r="N331" s="915"/>
      <c r="O331" s="915"/>
      <c r="P331" s="915"/>
      <c r="Q331" s="484"/>
    </row>
    <row r="332" spans="1:17" s="95" customFormat="1" ht="15.75" hidden="1" customHeight="1" outlineLevel="1">
      <c r="A332" s="484"/>
      <c r="B332" s="916">
        <v>107</v>
      </c>
      <c r="C332" s="925"/>
      <c r="D332" s="921"/>
      <c r="E332" s="921" t="s">
        <v>19</v>
      </c>
      <c r="F332" s="923" t="str">
        <f>VLOOKUP(E332,$S$14:$T$18,2,0)</f>
        <v>-</v>
      </c>
      <c r="G332" s="84"/>
      <c r="H332" s="395"/>
      <c r="I332" s="921"/>
      <c r="J332" s="913">
        <f t="shared" ref="J332" si="106">SUM(K332:O334)</f>
        <v>0</v>
      </c>
      <c r="K332" s="913"/>
      <c r="L332" s="913"/>
      <c r="M332" s="913"/>
      <c r="N332" s="913"/>
      <c r="O332" s="913"/>
      <c r="P332" s="913"/>
      <c r="Q332" s="484"/>
    </row>
    <row r="333" spans="1:17" s="95" customFormat="1" ht="15.75" hidden="1" customHeight="1" outlineLevel="1">
      <c r="A333" s="484"/>
      <c r="B333" s="916"/>
      <c r="C333" s="925"/>
      <c r="D333" s="921"/>
      <c r="E333" s="921"/>
      <c r="F333" s="923"/>
      <c r="G333" s="87"/>
      <c r="H333" s="395"/>
      <c r="I333" s="921"/>
      <c r="J333" s="914"/>
      <c r="K333" s="914"/>
      <c r="L333" s="914"/>
      <c r="M333" s="914"/>
      <c r="N333" s="914"/>
      <c r="O333" s="914"/>
      <c r="P333" s="914"/>
      <c r="Q333" s="484"/>
    </row>
    <row r="334" spans="1:17" s="95" customFormat="1" ht="15.75" hidden="1" customHeight="1" outlineLevel="1">
      <c r="A334" s="484"/>
      <c r="B334" s="917"/>
      <c r="C334" s="926"/>
      <c r="D334" s="922"/>
      <c r="E334" s="922"/>
      <c r="F334" s="924"/>
      <c r="G334" s="92"/>
      <c r="H334" s="396"/>
      <c r="I334" s="922"/>
      <c r="J334" s="915"/>
      <c r="K334" s="915"/>
      <c r="L334" s="915"/>
      <c r="M334" s="915"/>
      <c r="N334" s="915"/>
      <c r="O334" s="915"/>
      <c r="P334" s="915"/>
      <c r="Q334" s="484"/>
    </row>
    <row r="335" spans="1:17" s="95" customFormat="1" ht="15.75" hidden="1" customHeight="1" outlineLevel="1">
      <c r="A335" s="484"/>
      <c r="B335" s="916">
        <v>108</v>
      </c>
      <c r="C335" s="925"/>
      <c r="D335" s="921"/>
      <c r="E335" s="921" t="s">
        <v>19</v>
      </c>
      <c r="F335" s="923" t="str">
        <f>VLOOKUP(E335,$S$14:$T$18,2,0)</f>
        <v>-</v>
      </c>
      <c r="G335" s="84"/>
      <c r="H335" s="395"/>
      <c r="I335" s="921"/>
      <c r="J335" s="913">
        <f t="shared" ref="J335" si="107">SUM(K335:O337)</f>
        <v>0</v>
      </c>
      <c r="K335" s="913"/>
      <c r="L335" s="913"/>
      <c r="M335" s="913"/>
      <c r="N335" s="913"/>
      <c r="O335" s="913"/>
      <c r="P335" s="913"/>
      <c r="Q335" s="484"/>
    </row>
    <row r="336" spans="1:17" s="95" customFormat="1" ht="15.75" hidden="1" customHeight="1" outlineLevel="1">
      <c r="A336" s="484"/>
      <c r="B336" s="916"/>
      <c r="C336" s="925"/>
      <c r="D336" s="921"/>
      <c r="E336" s="921"/>
      <c r="F336" s="923"/>
      <c r="G336" s="87"/>
      <c r="H336" s="395"/>
      <c r="I336" s="921"/>
      <c r="J336" s="914"/>
      <c r="K336" s="914"/>
      <c r="L336" s="914"/>
      <c r="M336" s="914"/>
      <c r="N336" s="914"/>
      <c r="O336" s="914"/>
      <c r="P336" s="914"/>
      <c r="Q336" s="484"/>
    </row>
    <row r="337" spans="1:17" s="95" customFormat="1" ht="15.75" hidden="1" customHeight="1" outlineLevel="1">
      <c r="A337" s="484"/>
      <c r="B337" s="917"/>
      <c r="C337" s="926"/>
      <c r="D337" s="922"/>
      <c r="E337" s="922"/>
      <c r="F337" s="924"/>
      <c r="G337" s="92"/>
      <c r="H337" s="396"/>
      <c r="I337" s="922"/>
      <c r="J337" s="915"/>
      <c r="K337" s="915"/>
      <c r="L337" s="915"/>
      <c r="M337" s="915"/>
      <c r="N337" s="915"/>
      <c r="O337" s="915"/>
      <c r="P337" s="915"/>
      <c r="Q337" s="484"/>
    </row>
    <row r="338" spans="1:17" s="95" customFormat="1" ht="15.75" hidden="1" customHeight="1" outlineLevel="1">
      <c r="A338" s="484"/>
      <c r="B338" s="916">
        <v>109</v>
      </c>
      <c r="C338" s="925"/>
      <c r="D338" s="921"/>
      <c r="E338" s="921" t="s">
        <v>19</v>
      </c>
      <c r="F338" s="923" t="str">
        <f>VLOOKUP(E338,$S$14:$T$18,2,0)</f>
        <v>-</v>
      </c>
      <c r="G338" s="84"/>
      <c r="H338" s="395"/>
      <c r="I338" s="921"/>
      <c r="J338" s="913">
        <f t="shared" ref="J338" si="108">SUM(K338:O340)</f>
        <v>0</v>
      </c>
      <c r="K338" s="913"/>
      <c r="L338" s="913"/>
      <c r="M338" s="913"/>
      <c r="N338" s="913"/>
      <c r="O338" s="913"/>
      <c r="P338" s="913"/>
      <c r="Q338" s="484"/>
    </row>
    <row r="339" spans="1:17" s="95" customFormat="1" ht="15.75" hidden="1" customHeight="1" outlineLevel="1">
      <c r="A339" s="484"/>
      <c r="B339" s="916"/>
      <c r="C339" s="925"/>
      <c r="D339" s="921"/>
      <c r="E339" s="921"/>
      <c r="F339" s="923"/>
      <c r="G339" s="87"/>
      <c r="H339" s="395"/>
      <c r="I339" s="921"/>
      <c r="J339" s="914"/>
      <c r="K339" s="914"/>
      <c r="L339" s="914"/>
      <c r="M339" s="914"/>
      <c r="N339" s="914"/>
      <c r="O339" s="914"/>
      <c r="P339" s="914"/>
      <c r="Q339" s="484"/>
    </row>
    <row r="340" spans="1:17" s="95" customFormat="1" ht="15.75" hidden="1" customHeight="1" outlineLevel="1">
      <c r="A340" s="484"/>
      <c r="B340" s="917"/>
      <c r="C340" s="926"/>
      <c r="D340" s="922"/>
      <c r="E340" s="922"/>
      <c r="F340" s="924"/>
      <c r="G340" s="92"/>
      <c r="H340" s="396"/>
      <c r="I340" s="922"/>
      <c r="J340" s="915"/>
      <c r="K340" s="915"/>
      <c r="L340" s="915"/>
      <c r="M340" s="915"/>
      <c r="N340" s="915"/>
      <c r="O340" s="915"/>
      <c r="P340" s="915"/>
      <c r="Q340" s="484"/>
    </row>
    <row r="341" spans="1:17" s="95" customFormat="1" ht="15.75" hidden="1" customHeight="1" outlineLevel="1">
      <c r="A341" s="484"/>
      <c r="B341" s="916">
        <v>110</v>
      </c>
      <c r="C341" s="925"/>
      <c r="D341" s="921"/>
      <c r="E341" s="921" t="s">
        <v>19</v>
      </c>
      <c r="F341" s="923" t="str">
        <f>VLOOKUP(E341,$S$14:$T$18,2,0)</f>
        <v>-</v>
      </c>
      <c r="G341" s="84"/>
      <c r="H341" s="395"/>
      <c r="I341" s="921"/>
      <c r="J341" s="913">
        <f t="shared" ref="J341" si="109">SUM(K341:O343)</f>
        <v>0</v>
      </c>
      <c r="K341" s="913"/>
      <c r="L341" s="913"/>
      <c r="M341" s="913"/>
      <c r="N341" s="913"/>
      <c r="O341" s="913"/>
      <c r="P341" s="913"/>
      <c r="Q341" s="484"/>
    </row>
    <row r="342" spans="1:17" s="95" customFormat="1" ht="15.75" hidden="1" customHeight="1" outlineLevel="1">
      <c r="A342" s="484"/>
      <c r="B342" s="916"/>
      <c r="C342" s="925"/>
      <c r="D342" s="921"/>
      <c r="E342" s="921"/>
      <c r="F342" s="923"/>
      <c r="G342" s="87"/>
      <c r="H342" s="395"/>
      <c r="I342" s="921"/>
      <c r="J342" s="914"/>
      <c r="K342" s="914"/>
      <c r="L342" s="914"/>
      <c r="M342" s="914"/>
      <c r="N342" s="914"/>
      <c r="O342" s="914"/>
      <c r="P342" s="914"/>
      <c r="Q342" s="484"/>
    </row>
    <row r="343" spans="1:17" s="95" customFormat="1" ht="15.75" hidden="1" customHeight="1" outlineLevel="1">
      <c r="A343" s="484"/>
      <c r="B343" s="917"/>
      <c r="C343" s="926"/>
      <c r="D343" s="922"/>
      <c r="E343" s="922"/>
      <c r="F343" s="924"/>
      <c r="G343" s="92"/>
      <c r="H343" s="396"/>
      <c r="I343" s="922"/>
      <c r="J343" s="915"/>
      <c r="K343" s="915"/>
      <c r="L343" s="915"/>
      <c r="M343" s="915"/>
      <c r="N343" s="915"/>
      <c r="O343" s="915"/>
      <c r="P343" s="915"/>
      <c r="Q343" s="484"/>
    </row>
    <row r="344" spans="1:17" s="95" customFormat="1" ht="15.75" hidden="1" customHeight="1" outlineLevel="1">
      <c r="A344" s="484"/>
      <c r="B344" s="916">
        <v>111</v>
      </c>
      <c r="C344" s="925"/>
      <c r="D344" s="921"/>
      <c r="E344" s="921" t="s">
        <v>19</v>
      </c>
      <c r="F344" s="923" t="str">
        <f>VLOOKUP(E344,$S$14:$T$18,2,0)</f>
        <v>-</v>
      </c>
      <c r="G344" s="84"/>
      <c r="H344" s="395"/>
      <c r="I344" s="921"/>
      <c r="J344" s="913">
        <f t="shared" ref="J344" si="110">SUM(K344:O346)</f>
        <v>0</v>
      </c>
      <c r="K344" s="913"/>
      <c r="L344" s="913"/>
      <c r="M344" s="913"/>
      <c r="N344" s="913"/>
      <c r="O344" s="913"/>
      <c r="P344" s="913"/>
      <c r="Q344" s="484"/>
    </row>
    <row r="345" spans="1:17" s="95" customFormat="1" ht="15.75" hidden="1" customHeight="1" outlineLevel="1">
      <c r="A345" s="484"/>
      <c r="B345" s="916"/>
      <c r="C345" s="925"/>
      <c r="D345" s="921"/>
      <c r="E345" s="921"/>
      <c r="F345" s="923"/>
      <c r="G345" s="87"/>
      <c r="H345" s="395"/>
      <c r="I345" s="921"/>
      <c r="J345" s="914"/>
      <c r="K345" s="914"/>
      <c r="L345" s="914"/>
      <c r="M345" s="914"/>
      <c r="N345" s="914"/>
      <c r="O345" s="914"/>
      <c r="P345" s="914"/>
      <c r="Q345" s="484"/>
    </row>
    <row r="346" spans="1:17" s="95" customFormat="1" ht="15.75" hidden="1" customHeight="1" outlineLevel="1">
      <c r="A346" s="484"/>
      <c r="B346" s="917"/>
      <c r="C346" s="926"/>
      <c r="D346" s="922"/>
      <c r="E346" s="922"/>
      <c r="F346" s="924"/>
      <c r="G346" s="92"/>
      <c r="H346" s="396"/>
      <c r="I346" s="922"/>
      <c r="J346" s="915"/>
      <c r="K346" s="915"/>
      <c r="L346" s="915"/>
      <c r="M346" s="915"/>
      <c r="N346" s="915"/>
      <c r="O346" s="915"/>
      <c r="P346" s="915"/>
      <c r="Q346" s="484"/>
    </row>
    <row r="347" spans="1:17" s="95" customFormat="1" ht="15.75" hidden="1" customHeight="1" outlineLevel="1">
      <c r="A347" s="484"/>
      <c r="B347" s="916">
        <v>112</v>
      </c>
      <c r="C347" s="925"/>
      <c r="D347" s="921"/>
      <c r="E347" s="921" t="s">
        <v>19</v>
      </c>
      <c r="F347" s="923" t="str">
        <f>VLOOKUP(E347,$S$14:$T$18,2,0)</f>
        <v>-</v>
      </c>
      <c r="G347" s="84"/>
      <c r="H347" s="395"/>
      <c r="I347" s="921"/>
      <c r="J347" s="913">
        <f t="shared" ref="J347" si="111">SUM(K347:O349)</f>
        <v>0</v>
      </c>
      <c r="K347" s="913"/>
      <c r="L347" s="913"/>
      <c r="M347" s="913"/>
      <c r="N347" s="913"/>
      <c r="O347" s="913"/>
      <c r="P347" s="913"/>
      <c r="Q347" s="484"/>
    </row>
    <row r="348" spans="1:17" s="95" customFormat="1" ht="15.75" hidden="1" customHeight="1" outlineLevel="1">
      <c r="A348" s="484"/>
      <c r="B348" s="916"/>
      <c r="C348" s="925"/>
      <c r="D348" s="921"/>
      <c r="E348" s="921"/>
      <c r="F348" s="923"/>
      <c r="G348" s="87"/>
      <c r="H348" s="395"/>
      <c r="I348" s="921"/>
      <c r="J348" s="914"/>
      <c r="K348" s="914"/>
      <c r="L348" s="914"/>
      <c r="M348" s="914"/>
      <c r="N348" s="914"/>
      <c r="O348" s="914"/>
      <c r="P348" s="914"/>
      <c r="Q348" s="484"/>
    </row>
    <row r="349" spans="1:17" s="95" customFormat="1" ht="15.75" hidden="1" customHeight="1" outlineLevel="1">
      <c r="A349" s="484"/>
      <c r="B349" s="917"/>
      <c r="C349" s="926"/>
      <c r="D349" s="922"/>
      <c r="E349" s="922"/>
      <c r="F349" s="924"/>
      <c r="G349" s="92"/>
      <c r="H349" s="396"/>
      <c r="I349" s="922"/>
      <c r="J349" s="915"/>
      <c r="K349" s="915"/>
      <c r="L349" s="915"/>
      <c r="M349" s="915"/>
      <c r="N349" s="915"/>
      <c r="O349" s="915"/>
      <c r="P349" s="915"/>
      <c r="Q349" s="484"/>
    </row>
    <row r="350" spans="1:17" s="95" customFormat="1" ht="15.75" hidden="1" customHeight="1" outlineLevel="1">
      <c r="A350" s="484"/>
      <c r="B350" s="916">
        <v>113</v>
      </c>
      <c r="C350" s="925"/>
      <c r="D350" s="921"/>
      <c r="E350" s="921" t="s">
        <v>19</v>
      </c>
      <c r="F350" s="923" t="str">
        <f>VLOOKUP(E350,$S$14:$T$18,2,0)</f>
        <v>-</v>
      </c>
      <c r="G350" s="84"/>
      <c r="H350" s="395"/>
      <c r="I350" s="921"/>
      <c r="J350" s="913">
        <f t="shared" ref="J350" si="112">SUM(K350:O352)</f>
        <v>0</v>
      </c>
      <c r="K350" s="913"/>
      <c r="L350" s="913"/>
      <c r="M350" s="913"/>
      <c r="N350" s="913"/>
      <c r="O350" s="913"/>
      <c r="P350" s="913"/>
      <c r="Q350" s="484"/>
    </row>
    <row r="351" spans="1:17" s="95" customFormat="1" ht="15.75" hidden="1" customHeight="1" outlineLevel="1">
      <c r="A351" s="484"/>
      <c r="B351" s="916"/>
      <c r="C351" s="925"/>
      <c r="D351" s="921"/>
      <c r="E351" s="921"/>
      <c r="F351" s="923"/>
      <c r="G351" s="87"/>
      <c r="H351" s="395"/>
      <c r="I351" s="921"/>
      <c r="J351" s="914"/>
      <c r="K351" s="914"/>
      <c r="L351" s="914"/>
      <c r="M351" s="914"/>
      <c r="N351" s="914"/>
      <c r="O351" s="914"/>
      <c r="P351" s="914"/>
      <c r="Q351" s="484"/>
    </row>
    <row r="352" spans="1:17" s="95" customFormat="1" ht="15.75" hidden="1" customHeight="1" outlineLevel="1">
      <c r="A352" s="484"/>
      <c r="B352" s="917"/>
      <c r="C352" s="926"/>
      <c r="D352" s="922"/>
      <c r="E352" s="922"/>
      <c r="F352" s="924"/>
      <c r="G352" s="92"/>
      <c r="H352" s="396"/>
      <c r="I352" s="922"/>
      <c r="J352" s="915"/>
      <c r="K352" s="915"/>
      <c r="L352" s="915"/>
      <c r="M352" s="915"/>
      <c r="N352" s="915"/>
      <c r="O352" s="915"/>
      <c r="P352" s="915"/>
      <c r="Q352" s="484"/>
    </row>
    <row r="353" spans="1:17" s="95" customFormat="1" ht="15.75" hidden="1" customHeight="1" outlineLevel="1">
      <c r="A353" s="484"/>
      <c r="B353" s="916">
        <v>114</v>
      </c>
      <c r="C353" s="925"/>
      <c r="D353" s="921"/>
      <c r="E353" s="921" t="s">
        <v>19</v>
      </c>
      <c r="F353" s="923" t="str">
        <f>VLOOKUP(E353,$S$14:$T$18,2,0)</f>
        <v>-</v>
      </c>
      <c r="G353" s="84"/>
      <c r="H353" s="395"/>
      <c r="I353" s="921"/>
      <c r="J353" s="913">
        <f t="shared" ref="J353" si="113">SUM(K353:O355)</f>
        <v>0</v>
      </c>
      <c r="K353" s="913"/>
      <c r="L353" s="913"/>
      <c r="M353" s="913"/>
      <c r="N353" s="913"/>
      <c r="O353" s="913"/>
      <c r="P353" s="913"/>
      <c r="Q353" s="484"/>
    </row>
    <row r="354" spans="1:17" s="95" customFormat="1" ht="15.75" hidden="1" customHeight="1" outlineLevel="1">
      <c r="A354" s="484"/>
      <c r="B354" s="916"/>
      <c r="C354" s="925"/>
      <c r="D354" s="921"/>
      <c r="E354" s="921"/>
      <c r="F354" s="923"/>
      <c r="G354" s="87"/>
      <c r="H354" s="395"/>
      <c r="I354" s="921"/>
      <c r="J354" s="914"/>
      <c r="K354" s="914"/>
      <c r="L354" s="914"/>
      <c r="M354" s="914"/>
      <c r="N354" s="914"/>
      <c r="O354" s="914"/>
      <c r="P354" s="914"/>
      <c r="Q354" s="484"/>
    </row>
    <row r="355" spans="1:17" s="95" customFormat="1" ht="15.75" hidden="1" customHeight="1" outlineLevel="1">
      <c r="A355" s="484"/>
      <c r="B355" s="917"/>
      <c r="C355" s="926"/>
      <c r="D355" s="922"/>
      <c r="E355" s="922"/>
      <c r="F355" s="924"/>
      <c r="G355" s="92"/>
      <c r="H355" s="396"/>
      <c r="I355" s="922"/>
      <c r="J355" s="915"/>
      <c r="K355" s="915"/>
      <c r="L355" s="915"/>
      <c r="M355" s="915"/>
      <c r="N355" s="915"/>
      <c r="O355" s="915"/>
      <c r="P355" s="915"/>
      <c r="Q355" s="484"/>
    </row>
    <row r="356" spans="1:17" s="95" customFormat="1" ht="15.75" hidden="1" customHeight="1" outlineLevel="1">
      <c r="A356" s="484"/>
      <c r="B356" s="916">
        <v>115</v>
      </c>
      <c r="C356" s="925"/>
      <c r="D356" s="921"/>
      <c r="E356" s="921" t="s">
        <v>19</v>
      </c>
      <c r="F356" s="923" t="str">
        <f>VLOOKUP(E356,$S$14:$T$18,2,0)</f>
        <v>-</v>
      </c>
      <c r="G356" s="84"/>
      <c r="H356" s="395"/>
      <c r="I356" s="921"/>
      <c r="J356" s="913">
        <f t="shared" ref="J356" si="114">SUM(K356:O358)</f>
        <v>0</v>
      </c>
      <c r="K356" s="913"/>
      <c r="L356" s="913"/>
      <c r="M356" s="913"/>
      <c r="N356" s="913"/>
      <c r="O356" s="913"/>
      <c r="P356" s="913"/>
      <c r="Q356" s="484"/>
    </row>
    <row r="357" spans="1:17" s="95" customFormat="1" ht="15.75" hidden="1" customHeight="1" outlineLevel="1">
      <c r="A357" s="484"/>
      <c r="B357" s="916"/>
      <c r="C357" s="925"/>
      <c r="D357" s="921"/>
      <c r="E357" s="921"/>
      <c r="F357" s="923"/>
      <c r="G357" s="87"/>
      <c r="H357" s="395"/>
      <c r="I357" s="921"/>
      <c r="J357" s="914"/>
      <c r="K357" s="914"/>
      <c r="L357" s="914"/>
      <c r="M357" s="914"/>
      <c r="N357" s="914"/>
      <c r="O357" s="914"/>
      <c r="P357" s="914"/>
      <c r="Q357" s="484"/>
    </row>
    <row r="358" spans="1:17" s="95" customFormat="1" ht="15.75" hidden="1" customHeight="1" outlineLevel="1">
      <c r="A358" s="484"/>
      <c r="B358" s="917"/>
      <c r="C358" s="926"/>
      <c r="D358" s="922"/>
      <c r="E358" s="922"/>
      <c r="F358" s="924"/>
      <c r="G358" s="92"/>
      <c r="H358" s="396"/>
      <c r="I358" s="922"/>
      <c r="J358" s="915"/>
      <c r="K358" s="915"/>
      <c r="L358" s="915"/>
      <c r="M358" s="915"/>
      <c r="N358" s="915"/>
      <c r="O358" s="915"/>
      <c r="P358" s="915"/>
      <c r="Q358" s="484"/>
    </row>
    <row r="359" spans="1:17" s="95" customFormat="1" ht="15.75" hidden="1" customHeight="1" outlineLevel="1">
      <c r="A359" s="484"/>
      <c r="B359" s="916">
        <v>116</v>
      </c>
      <c r="C359" s="925"/>
      <c r="D359" s="921"/>
      <c r="E359" s="921" t="s">
        <v>19</v>
      </c>
      <c r="F359" s="923" t="str">
        <f>VLOOKUP(E359,$S$14:$T$18,2,0)</f>
        <v>-</v>
      </c>
      <c r="G359" s="84"/>
      <c r="H359" s="395"/>
      <c r="I359" s="921"/>
      <c r="J359" s="913">
        <f t="shared" ref="J359" si="115">SUM(K359:O361)</f>
        <v>0</v>
      </c>
      <c r="K359" s="913"/>
      <c r="L359" s="913"/>
      <c r="M359" s="913"/>
      <c r="N359" s="913"/>
      <c r="O359" s="913"/>
      <c r="P359" s="913"/>
      <c r="Q359" s="484"/>
    </row>
    <row r="360" spans="1:17" s="95" customFormat="1" ht="15.75" hidden="1" customHeight="1" outlineLevel="1">
      <c r="A360" s="484"/>
      <c r="B360" s="916"/>
      <c r="C360" s="925"/>
      <c r="D360" s="921"/>
      <c r="E360" s="921"/>
      <c r="F360" s="923"/>
      <c r="G360" s="87"/>
      <c r="H360" s="395"/>
      <c r="I360" s="921"/>
      <c r="J360" s="914"/>
      <c r="K360" s="914"/>
      <c r="L360" s="914"/>
      <c r="M360" s="914"/>
      <c r="N360" s="914"/>
      <c r="O360" s="914"/>
      <c r="P360" s="914"/>
      <c r="Q360" s="484"/>
    </row>
    <row r="361" spans="1:17" s="95" customFormat="1" ht="15.75" hidden="1" customHeight="1" outlineLevel="1">
      <c r="A361" s="484"/>
      <c r="B361" s="917"/>
      <c r="C361" s="926"/>
      <c r="D361" s="922"/>
      <c r="E361" s="922"/>
      <c r="F361" s="924"/>
      <c r="G361" s="92"/>
      <c r="H361" s="396"/>
      <c r="I361" s="922"/>
      <c r="J361" s="915"/>
      <c r="K361" s="915"/>
      <c r="L361" s="915"/>
      <c r="M361" s="915"/>
      <c r="N361" s="915"/>
      <c r="O361" s="915"/>
      <c r="P361" s="915"/>
      <c r="Q361" s="484"/>
    </row>
    <row r="362" spans="1:17" s="95" customFormat="1" ht="15.75" hidden="1" customHeight="1" outlineLevel="1">
      <c r="A362" s="484"/>
      <c r="B362" s="916">
        <v>117</v>
      </c>
      <c r="C362" s="925"/>
      <c r="D362" s="921"/>
      <c r="E362" s="921" t="s">
        <v>19</v>
      </c>
      <c r="F362" s="923" t="str">
        <f>VLOOKUP(E362,$S$14:$T$18,2,0)</f>
        <v>-</v>
      </c>
      <c r="G362" s="84"/>
      <c r="H362" s="395"/>
      <c r="I362" s="921"/>
      <c r="J362" s="913">
        <f t="shared" ref="J362" si="116">SUM(K362:O364)</f>
        <v>0</v>
      </c>
      <c r="K362" s="913"/>
      <c r="L362" s="913"/>
      <c r="M362" s="913"/>
      <c r="N362" s="913"/>
      <c r="O362" s="913"/>
      <c r="P362" s="913"/>
      <c r="Q362" s="484"/>
    </row>
    <row r="363" spans="1:17" s="95" customFormat="1" ht="15.75" hidden="1" customHeight="1" outlineLevel="1">
      <c r="A363" s="484"/>
      <c r="B363" s="916"/>
      <c r="C363" s="925"/>
      <c r="D363" s="921"/>
      <c r="E363" s="921"/>
      <c r="F363" s="923"/>
      <c r="G363" s="87"/>
      <c r="H363" s="395"/>
      <c r="I363" s="921"/>
      <c r="J363" s="914"/>
      <c r="K363" s="914"/>
      <c r="L363" s="914"/>
      <c r="M363" s="914"/>
      <c r="N363" s="914"/>
      <c r="O363" s="914"/>
      <c r="P363" s="914"/>
      <c r="Q363" s="484"/>
    </row>
    <row r="364" spans="1:17" s="95" customFormat="1" ht="15.75" hidden="1" customHeight="1" outlineLevel="1">
      <c r="A364" s="484"/>
      <c r="B364" s="917"/>
      <c r="C364" s="926"/>
      <c r="D364" s="922"/>
      <c r="E364" s="922"/>
      <c r="F364" s="924"/>
      <c r="G364" s="92"/>
      <c r="H364" s="396"/>
      <c r="I364" s="922"/>
      <c r="J364" s="915"/>
      <c r="K364" s="915"/>
      <c r="L364" s="915"/>
      <c r="M364" s="915"/>
      <c r="N364" s="915"/>
      <c r="O364" s="915"/>
      <c r="P364" s="915"/>
      <c r="Q364" s="484"/>
    </row>
    <row r="365" spans="1:17" s="95" customFormat="1" ht="15.75" hidden="1" customHeight="1" outlineLevel="1">
      <c r="A365" s="484"/>
      <c r="B365" s="916">
        <v>118</v>
      </c>
      <c r="C365" s="925"/>
      <c r="D365" s="921"/>
      <c r="E365" s="921" t="s">
        <v>19</v>
      </c>
      <c r="F365" s="923" t="str">
        <f>VLOOKUP(E365,$S$14:$T$18,2,0)</f>
        <v>-</v>
      </c>
      <c r="G365" s="84"/>
      <c r="H365" s="395"/>
      <c r="I365" s="921"/>
      <c r="J365" s="913">
        <f t="shared" ref="J365" si="117">SUM(K365:O367)</f>
        <v>0</v>
      </c>
      <c r="K365" s="913"/>
      <c r="L365" s="913"/>
      <c r="M365" s="913"/>
      <c r="N365" s="913"/>
      <c r="O365" s="913"/>
      <c r="P365" s="913"/>
      <c r="Q365" s="484"/>
    </row>
    <row r="366" spans="1:17" s="95" customFormat="1" ht="15.75" hidden="1" customHeight="1" outlineLevel="1">
      <c r="A366" s="484"/>
      <c r="B366" s="916"/>
      <c r="C366" s="925"/>
      <c r="D366" s="921"/>
      <c r="E366" s="921"/>
      <c r="F366" s="923"/>
      <c r="G366" s="87"/>
      <c r="H366" s="395"/>
      <c r="I366" s="921"/>
      <c r="J366" s="914"/>
      <c r="K366" s="914"/>
      <c r="L366" s="914"/>
      <c r="M366" s="914"/>
      <c r="N366" s="914"/>
      <c r="O366" s="914"/>
      <c r="P366" s="914"/>
      <c r="Q366" s="484"/>
    </row>
    <row r="367" spans="1:17" s="95" customFormat="1" ht="15.75" hidden="1" customHeight="1" outlineLevel="1">
      <c r="A367" s="484"/>
      <c r="B367" s="917"/>
      <c r="C367" s="926"/>
      <c r="D367" s="922"/>
      <c r="E367" s="922"/>
      <c r="F367" s="924"/>
      <c r="G367" s="92"/>
      <c r="H367" s="396"/>
      <c r="I367" s="922"/>
      <c r="J367" s="915"/>
      <c r="K367" s="915"/>
      <c r="L367" s="915"/>
      <c r="M367" s="915"/>
      <c r="N367" s="915"/>
      <c r="O367" s="915"/>
      <c r="P367" s="915"/>
      <c r="Q367" s="484"/>
    </row>
    <row r="368" spans="1:17" s="95" customFormat="1" ht="15.75" hidden="1" customHeight="1" outlineLevel="1">
      <c r="A368" s="484"/>
      <c r="B368" s="916">
        <v>119</v>
      </c>
      <c r="C368" s="925"/>
      <c r="D368" s="921"/>
      <c r="E368" s="921" t="s">
        <v>19</v>
      </c>
      <c r="F368" s="923" t="str">
        <f>VLOOKUP(E368,$S$14:$T$18,2,0)</f>
        <v>-</v>
      </c>
      <c r="G368" s="84"/>
      <c r="H368" s="395"/>
      <c r="I368" s="921"/>
      <c r="J368" s="913">
        <f t="shared" ref="J368" si="118">SUM(K368:O370)</f>
        <v>0</v>
      </c>
      <c r="K368" s="913"/>
      <c r="L368" s="913"/>
      <c r="M368" s="913"/>
      <c r="N368" s="913"/>
      <c r="O368" s="913"/>
      <c r="P368" s="913"/>
      <c r="Q368" s="484"/>
    </row>
    <row r="369" spans="1:17" s="95" customFormat="1" ht="15.75" hidden="1" customHeight="1" outlineLevel="1">
      <c r="A369" s="484"/>
      <c r="B369" s="916"/>
      <c r="C369" s="925"/>
      <c r="D369" s="921"/>
      <c r="E369" s="921"/>
      <c r="F369" s="923"/>
      <c r="G369" s="87"/>
      <c r="H369" s="395"/>
      <c r="I369" s="921"/>
      <c r="J369" s="914"/>
      <c r="K369" s="914"/>
      <c r="L369" s="914"/>
      <c r="M369" s="914"/>
      <c r="N369" s="914"/>
      <c r="O369" s="914"/>
      <c r="P369" s="914"/>
      <c r="Q369" s="484"/>
    </row>
    <row r="370" spans="1:17" s="95" customFormat="1" ht="15.75" hidden="1" customHeight="1" outlineLevel="1">
      <c r="A370" s="484"/>
      <c r="B370" s="917"/>
      <c r="C370" s="926"/>
      <c r="D370" s="922"/>
      <c r="E370" s="922"/>
      <c r="F370" s="924"/>
      <c r="G370" s="92"/>
      <c r="H370" s="396"/>
      <c r="I370" s="922"/>
      <c r="J370" s="915"/>
      <c r="K370" s="915"/>
      <c r="L370" s="915"/>
      <c r="M370" s="915"/>
      <c r="N370" s="915"/>
      <c r="O370" s="915"/>
      <c r="P370" s="915"/>
      <c r="Q370" s="484"/>
    </row>
    <row r="371" spans="1:17" s="95" customFormat="1" ht="15.75" hidden="1" customHeight="1" outlineLevel="1">
      <c r="A371" s="484"/>
      <c r="B371" s="916">
        <v>120</v>
      </c>
      <c r="C371" s="925"/>
      <c r="D371" s="921"/>
      <c r="E371" s="921" t="s">
        <v>19</v>
      </c>
      <c r="F371" s="923" t="str">
        <f>VLOOKUP(E371,$S$14:$T$18,2,0)</f>
        <v>-</v>
      </c>
      <c r="G371" s="84"/>
      <c r="H371" s="395"/>
      <c r="I371" s="921"/>
      <c r="J371" s="913">
        <f t="shared" ref="J371" si="119">SUM(K371:O373)</f>
        <v>0</v>
      </c>
      <c r="K371" s="913"/>
      <c r="L371" s="913"/>
      <c r="M371" s="913"/>
      <c r="N371" s="913"/>
      <c r="O371" s="913"/>
      <c r="P371" s="913"/>
      <c r="Q371" s="484"/>
    </row>
    <row r="372" spans="1:17" s="95" customFormat="1" ht="15.75" hidden="1" customHeight="1" outlineLevel="1">
      <c r="A372" s="484"/>
      <c r="B372" s="916"/>
      <c r="C372" s="925"/>
      <c r="D372" s="921"/>
      <c r="E372" s="921"/>
      <c r="F372" s="923"/>
      <c r="G372" s="87"/>
      <c r="H372" s="395"/>
      <c r="I372" s="921"/>
      <c r="J372" s="914"/>
      <c r="K372" s="914"/>
      <c r="L372" s="914"/>
      <c r="M372" s="914"/>
      <c r="N372" s="914"/>
      <c r="O372" s="914"/>
      <c r="P372" s="914"/>
      <c r="Q372" s="484"/>
    </row>
    <row r="373" spans="1:17" s="95" customFormat="1" ht="15.75" hidden="1" customHeight="1" outlineLevel="1">
      <c r="A373" s="484"/>
      <c r="B373" s="917"/>
      <c r="C373" s="926"/>
      <c r="D373" s="922"/>
      <c r="E373" s="922"/>
      <c r="F373" s="924"/>
      <c r="G373" s="92"/>
      <c r="H373" s="396"/>
      <c r="I373" s="922"/>
      <c r="J373" s="915"/>
      <c r="K373" s="915"/>
      <c r="L373" s="915"/>
      <c r="M373" s="915"/>
      <c r="N373" s="915"/>
      <c r="O373" s="915"/>
      <c r="P373" s="915"/>
      <c r="Q373" s="484"/>
    </row>
    <row r="374" spans="1:17" s="95" customFormat="1" ht="15.75" hidden="1" customHeight="1" outlineLevel="1">
      <c r="A374" s="484"/>
      <c r="B374" s="916">
        <v>121</v>
      </c>
      <c r="C374" s="925"/>
      <c r="D374" s="921"/>
      <c r="E374" s="921" t="s">
        <v>19</v>
      </c>
      <c r="F374" s="923" t="str">
        <f>VLOOKUP(E374,$S$14:$T$18,2,0)</f>
        <v>-</v>
      </c>
      <c r="G374" s="84"/>
      <c r="H374" s="395"/>
      <c r="I374" s="921"/>
      <c r="J374" s="913">
        <f t="shared" ref="J374" si="120">SUM(K374:O376)</f>
        <v>0</v>
      </c>
      <c r="K374" s="913"/>
      <c r="L374" s="913"/>
      <c r="M374" s="913"/>
      <c r="N374" s="913"/>
      <c r="O374" s="913"/>
      <c r="P374" s="913"/>
      <c r="Q374" s="484"/>
    </row>
    <row r="375" spans="1:17" s="95" customFormat="1" ht="15.75" hidden="1" customHeight="1" outlineLevel="1">
      <c r="A375" s="484"/>
      <c r="B375" s="916"/>
      <c r="C375" s="925"/>
      <c r="D375" s="921"/>
      <c r="E375" s="921"/>
      <c r="F375" s="923"/>
      <c r="G375" s="87"/>
      <c r="H375" s="395"/>
      <c r="I375" s="921"/>
      <c r="J375" s="914"/>
      <c r="K375" s="914"/>
      <c r="L375" s="914"/>
      <c r="M375" s="914"/>
      <c r="N375" s="914"/>
      <c r="O375" s="914"/>
      <c r="P375" s="914"/>
      <c r="Q375" s="484"/>
    </row>
    <row r="376" spans="1:17" s="95" customFormat="1" ht="15.75" hidden="1" customHeight="1" outlineLevel="1">
      <c r="A376" s="484"/>
      <c r="B376" s="917"/>
      <c r="C376" s="926"/>
      <c r="D376" s="922"/>
      <c r="E376" s="922"/>
      <c r="F376" s="924"/>
      <c r="G376" s="92"/>
      <c r="H376" s="396"/>
      <c r="I376" s="922"/>
      <c r="J376" s="915"/>
      <c r="K376" s="915"/>
      <c r="L376" s="915"/>
      <c r="M376" s="915"/>
      <c r="N376" s="915"/>
      <c r="O376" s="915"/>
      <c r="P376" s="915"/>
      <c r="Q376" s="484"/>
    </row>
    <row r="377" spans="1:17" s="95" customFormat="1" ht="15.75" hidden="1" customHeight="1" outlineLevel="1">
      <c r="A377" s="484"/>
      <c r="B377" s="916">
        <v>122</v>
      </c>
      <c r="C377" s="925"/>
      <c r="D377" s="921"/>
      <c r="E377" s="921" t="s">
        <v>19</v>
      </c>
      <c r="F377" s="923" t="str">
        <f>VLOOKUP(E377,$S$14:$T$18,2,0)</f>
        <v>-</v>
      </c>
      <c r="G377" s="84"/>
      <c r="H377" s="395"/>
      <c r="I377" s="921"/>
      <c r="J377" s="913">
        <f t="shared" ref="J377" si="121">SUM(K377:O379)</f>
        <v>0</v>
      </c>
      <c r="K377" s="913"/>
      <c r="L377" s="913"/>
      <c r="M377" s="913"/>
      <c r="N377" s="913"/>
      <c r="O377" s="913"/>
      <c r="P377" s="913"/>
      <c r="Q377" s="484"/>
    </row>
    <row r="378" spans="1:17" s="95" customFormat="1" ht="15.75" hidden="1" customHeight="1" outlineLevel="1">
      <c r="A378" s="484"/>
      <c r="B378" s="916"/>
      <c r="C378" s="925"/>
      <c r="D378" s="921"/>
      <c r="E378" s="921"/>
      <c r="F378" s="923"/>
      <c r="G378" s="87"/>
      <c r="H378" s="395"/>
      <c r="I378" s="921"/>
      <c r="J378" s="914"/>
      <c r="K378" s="914"/>
      <c r="L378" s="914"/>
      <c r="M378" s="914"/>
      <c r="N378" s="914"/>
      <c r="O378" s="914"/>
      <c r="P378" s="914"/>
      <c r="Q378" s="484"/>
    </row>
    <row r="379" spans="1:17" s="95" customFormat="1" ht="15.75" hidden="1" customHeight="1" outlineLevel="1">
      <c r="A379" s="484"/>
      <c r="B379" s="917"/>
      <c r="C379" s="926"/>
      <c r="D379" s="922"/>
      <c r="E379" s="922"/>
      <c r="F379" s="924"/>
      <c r="G379" s="92"/>
      <c r="H379" s="396"/>
      <c r="I379" s="922"/>
      <c r="J379" s="915"/>
      <c r="K379" s="915"/>
      <c r="L379" s="915"/>
      <c r="M379" s="915"/>
      <c r="N379" s="915"/>
      <c r="O379" s="915"/>
      <c r="P379" s="915"/>
      <c r="Q379" s="484"/>
    </row>
    <row r="380" spans="1:17" s="95" customFormat="1" ht="15.75" hidden="1" customHeight="1" outlineLevel="1">
      <c r="A380" s="484"/>
      <c r="B380" s="916">
        <v>123</v>
      </c>
      <c r="C380" s="925"/>
      <c r="D380" s="921"/>
      <c r="E380" s="921" t="s">
        <v>19</v>
      </c>
      <c r="F380" s="923" t="str">
        <f>VLOOKUP(E380,$S$14:$T$18,2,0)</f>
        <v>-</v>
      </c>
      <c r="G380" s="84"/>
      <c r="H380" s="395"/>
      <c r="I380" s="921"/>
      <c r="J380" s="913">
        <f t="shared" ref="J380" si="122">SUM(K380:O382)</f>
        <v>0</v>
      </c>
      <c r="K380" s="913"/>
      <c r="L380" s="913"/>
      <c r="M380" s="913"/>
      <c r="N380" s="913"/>
      <c r="O380" s="913"/>
      <c r="P380" s="913"/>
      <c r="Q380" s="484"/>
    </row>
    <row r="381" spans="1:17" s="95" customFormat="1" ht="15.75" hidden="1" customHeight="1" outlineLevel="1">
      <c r="A381" s="484"/>
      <c r="B381" s="916"/>
      <c r="C381" s="925"/>
      <c r="D381" s="921"/>
      <c r="E381" s="921"/>
      <c r="F381" s="923"/>
      <c r="G381" s="87"/>
      <c r="H381" s="395"/>
      <c r="I381" s="921"/>
      <c r="J381" s="914"/>
      <c r="K381" s="914"/>
      <c r="L381" s="914"/>
      <c r="M381" s="914"/>
      <c r="N381" s="914"/>
      <c r="O381" s="914"/>
      <c r="P381" s="914"/>
      <c r="Q381" s="484"/>
    </row>
    <row r="382" spans="1:17" s="95" customFormat="1" ht="15.75" hidden="1" customHeight="1" outlineLevel="1">
      <c r="A382" s="484"/>
      <c r="B382" s="917"/>
      <c r="C382" s="926"/>
      <c r="D382" s="922"/>
      <c r="E382" s="922"/>
      <c r="F382" s="924"/>
      <c r="G382" s="92"/>
      <c r="H382" s="396"/>
      <c r="I382" s="922"/>
      <c r="J382" s="915"/>
      <c r="K382" s="915"/>
      <c r="L382" s="915"/>
      <c r="M382" s="915"/>
      <c r="N382" s="915"/>
      <c r="O382" s="915"/>
      <c r="P382" s="915"/>
      <c r="Q382" s="484"/>
    </row>
    <row r="383" spans="1:17" s="95" customFormat="1" ht="15.75" hidden="1" customHeight="1" outlineLevel="1">
      <c r="A383" s="484"/>
      <c r="B383" s="916">
        <v>124</v>
      </c>
      <c r="C383" s="925"/>
      <c r="D383" s="921"/>
      <c r="E383" s="921" t="s">
        <v>19</v>
      </c>
      <c r="F383" s="923" t="str">
        <f>VLOOKUP(E383,$S$14:$T$18,2,0)</f>
        <v>-</v>
      </c>
      <c r="G383" s="84"/>
      <c r="H383" s="395"/>
      <c r="I383" s="921"/>
      <c r="J383" s="913">
        <f t="shared" ref="J383" si="123">SUM(K383:O385)</f>
        <v>0</v>
      </c>
      <c r="K383" s="913"/>
      <c r="L383" s="913"/>
      <c r="M383" s="913"/>
      <c r="N383" s="913"/>
      <c r="O383" s="913"/>
      <c r="P383" s="913"/>
      <c r="Q383" s="484"/>
    </row>
    <row r="384" spans="1:17" s="95" customFormat="1" ht="15.75" hidden="1" customHeight="1" outlineLevel="1">
      <c r="A384" s="484"/>
      <c r="B384" s="916"/>
      <c r="C384" s="925"/>
      <c r="D384" s="921"/>
      <c r="E384" s="921"/>
      <c r="F384" s="923"/>
      <c r="G384" s="87"/>
      <c r="H384" s="395"/>
      <c r="I384" s="921"/>
      <c r="J384" s="914"/>
      <c r="K384" s="914"/>
      <c r="L384" s="914"/>
      <c r="M384" s="914"/>
      <c r="N384" s="914"/>
      <c r="O384" s="914"/>
      <c r="P384" s="914"/>
      <c r="Q384" s="484"/>
    </row>
    <row r="385" spans="1:17" s="95" customFormat="1" ht="15.75" hidden="1" customHeight="1" outlineLevel="1">
      <c r="A385" s="484"/>
      <c r="B385" s="917"/>
      <c r="C385" s="926"/>
      <c r="D385" s="922"/>
      <c r="E385" s="922"/>
      <c r="F385" s="924"/>
      <c r="G385" s="92"/>
      <c r="H385" s="396"/>
      <c r="I385" s="922"/>
      <c r="J385" s="915"/>
      <c r="K385" s="915"/>
      <c r="L385" s="915"/>
      <c r="M385" s="915"/>
      <c r="N385" s="915"/>
      <c r="O385" s="915"/>
      <c r="P385" s="915"/>
      <c r="Q385" s="484"/>
    </row>
    <row r="386" spans="1:17" s="95" customFormat="1" ht="15.75" hidden="1" customHeight="1" outlineLevel="1">
      <c r="A386" s="484"/>
      <c r="B386" s="916">
        <v>125</v>
      </c>
      <c r="C386" s="925"/>
      <c r="D386" s="921"/>
      <c r="E386" s="921" t="s">
        <v>19</v>
      </c>
      <c r="F386" s="923" t="str">
        <f>VLOOKUP(E386,$S$14:$T$18,2,0)</f>
        <v>-</v>
      </c>
      <c r="G386" s="84"/>
      <c r="H386" s="395"/>
      <c r="I386" s="921"/>
      <c r="J386" s="913">
        <f t="shared" ref="J386" si="124">SUM(K386:O388)</f>
        <v>0</v>
      </c>
      <c r="K386" s="913"/>
      <c r="L386" s="913"/>
      <c r="M386" s="913"/>
      <c r="N386" s="913"/>
      <c r="O386" s="913"/>
      <c r="P386" s="913"/>
      <c r="Q386" s="484"/>
    </row>
    <row r="387" spans="1:17" s="95" customFormat="1" ht="15.75" hidden="1" customHeight="1" outlineLevel="1">
      <c r="A387" s="484"/>
      <c r="B387" s="916"/>
      <c r="C387" s="925"/>
      <c r="D387" s="921"/>
      <c r="E387" s="921"/>
      <c r="F387" s="923"/>
      <c r="G387" s="87"/>
      <c r="H387" s="395"/>
      <c r="I387" s="921"/>
      <c r="J387" s="914"/>
      <c r="K387" s="914"/>
      <c r="L387" s="914"/>
      <c r="M387" s="914"/>
      <c r="N387" s="914"/>
      <c r="O387" s="914"/>
      <c r="P387" s="914"/>
      <c r="Q387" s="484"/>
    </row>
    <row r="388" spans="1:17" s="95" customFormat="1" ht="15.75" hidden="1" customHeight="1" outlineLevel="1">
      <c r="A388" s="484"/>
      <c r="B388" s="917"/>
      <c r="C388" s="926"/>
      <c r="D388" s="922"/>
      <c r="E388" s="922"/>
      <c r="F388" s="924"/>
      <c r="G388" s="92"/>
      <c r="H388" s="396"/>
      <c r="I388" s="922"/>
      <c r="J388" s="915"/>
      <c r="K388" s="915"/>
      <c r="L388" s="915"/>
      <c r="M388" s="915"/>
      <c r="N388" s="915"/>
      <c r="O388" s="915"/>
      <c r="P388" s="915"/>
      <c r="Q388" s="484"/>
    </row>
    <row r="389" spans="1:17" s="95" customFormat="1" ht="15.75" hidden="1" customHeight="1" outlineLevel="1">
      <c r="A389" s="484"/>
      <c r="B389" s="916">
        <v>126</v>
      </c>
      <c r="C389" s="925"/>
      <c r="D389" s="921"/>
      <c r="E389" s="921" t="s">
        <v>19</v>
      </c>
      <c r="F389" s="923" t="str">
        <f>VLOOKUP(E389,$S$14:$T$18,2,0)</f>
        <v>-</v>
      </c>
      <c r="G389" s="84"/>
      <c r="H389" s="395"/>
      <c r="I389" s="921"/>
      <c r="J389" s="913">
        <f t="shared" ref="J389" si="125">SUM(K389:O391)</f>
        <v>0</v>
      </c>
      <c r="K389" s="913"/>
      <c r="L389" s="913"/>
      <c r="M389" s="913"/>
      <c r="N389" s="913"/>
      <c r="O389" s="913"/>
      <c r="P389" s="913"/>
      <c r="Q389" s="484"/>
    </row>
    <row r="390" spans="1:17" s="95" customFormat="1" ht="15.75" hidden="1" customHeight="1" outlineLevel="1">
      <c r="A390" s="484"/>
      <c r="B390" s="916"/>
      <c r="C390" s="925"/>
      <c r="D390" s="921"/>
      <c r="E390" s="921"/>
      <c r="F390" s="923"/>
      <c r="G390" s="87"/>
      <c r="H390" s="395"/>
      <c r="I390" s="921"/>
      <c r="J390" s="914"/>
      <c r="K390" s="914"/>
      <c r="L390" s="914"/>
      <c r="M390" s="914"/>
      <c r="N390" s="914"/>
      <c r="O390" s="914"/>
      <c r="P390" s="914"/>
      <c r="Q390" s="484"/>
    </row>
    <row r="391" spans="1:17" s="95" customFormat="1" ht="15.75" hidden="1" customHeight="1" outlineLevel="1">
      <c r="A391" s="484"/>
      <c r="B391" s="917"/>
      <c r="C391" s="926"/>
      <c r="D391" s="922"/>
      <c r="E391" s="922"/>
      <c r="F391" s="924"/>
      <c r="G391" s="92"/>
      <c r="H391" s="396"/>
      <c r="I391" s="922"/>
      <c r="J391" s="915"/>
      <c r="K391" s="915"/>
      <c r="L391" s="915"/>
      <c r="M391" s="915"/>
      <c r="N391" s="915"/>
      <c r="O391" s="915"/>
      <c r="P391" s="915"/>
      <c r="Q391" s="484"/>
    </row>
    <row r="392" spans="1:17" s="95" customFormat="1" ht="15.75" hidden="1" customHeight="1" outlineLevel="1">
      <c r="A392" s="484"/>
      <c r="B392" s="916">
        <v>127</v>
      </c>
      <c r="C392" s="925"/>
      <c r="D392" s="921"/>
      <c r="E392" s="921" t="s">
        <v>19</v>
      </c>
      <c r="F392" s="923" t="str">
        <f>VLOOKUP(E392,$S$14:$T$18,2,0)</f>
        <v>-</v>
      </c>
      <c r="G392" s="84"/>
      <c r="H392" s="395"/>
      <c r="I392" s="921"/>
      <c r="J392" s="913">
        <f t="shared" ref="J392" si="126">SUM(K392:O394)</f>
        <v>0</v>
      </c>
      <c r="K392" s="913"/>
      <c r="L392" s="913"/>
      <c r="M392" s="913"/>
      <c r="N392" s="913"/>
      <c r="O392" s="913"/>
      <c r="P392" s="913"/>
      <c r="Q392" s="484"/>
    </row>
    <row r="393" spans="1:17" s="95" customFormat="1" ht="15.75" hidden="1" customHeight="1" outlineLevel="1">
      <c r="A393" s="484"/>
      <c r="B393" s="916"/>
      <c r="C393" s="925"/>
      <c r="D393" s="921"/>
      <c r="E393" s="921"/>
      <c r="F393" s="923"/>
      <c r="G393" s="87"/>
      <c r="H393" s="395"/>
      <c r="I393" s="921"/>
      <c r="J393" s="914"/>
      <c r="K393" s="914"/>
      <c r="L393" s="914"/>
      <c r="M393" s="914"/>
      <c r="N393" s="914"/>
      <c r="O393" s="914"/>
      <c r="P393" s="914"/>
      <c r="Q393" s="484"/>
    </row>
    <row r="394" spans="1:17" s="95" customFormat="1" ht="15.75" hidden="1" customHeight="1" outlineLevel="1">
      <c r="A394" s="484"/>
      <c r="B394" s="917"/>
      <c r="C394" s="926"/>
      <c r="D394" s="922"/>
      <c r="E394" s="922"/>
      <c r="F394" s="924"/>
      <c r="G394" s="92"/>
      <c r="H394" s="396"/>
      <c r="I394" s="922"/>
      <c r="J394" s="915"/>
      <c r="K394" s="915"/>
      <c r="L394" s="915"/>
      <c r="M394" s="915"/>
      <c r="N394" s="915"/>
      <c r="O394" s="915"/>
      <c r="P394" s="915"/>
      <c r="Q394" s="484"/>
    </row>
    <row r="395" spans="1:17" s="95" customFormat="1" ht="15.75" hidden="1" customHeight="1" outlineLevel="1">
      <c r="A395" s="484"/>
      <c r="B395" s="916">
        <v>128</v>
      </c>
      <c r="C395" s="925"/>
      <c r="D395" s="921"/>
      <c r="E395" s="921" t="s">
        <v>19</v>
      </c>
      <c r="F395" s="923" t="str">
        <f>VLOOKUP(E395,$S$14:$T$18,2,0)</f>
        <v>-</v>
      </c>
      <c r="G395" s="84"/>
      <c r="H395" s="395"/>
      <c r="I395" s="921"/>
      <c r="J395" s="913">
        <f t="shared" ref="J395" si="127">SUM(K395:O397)</f>
        <v>0</v>
      </c>
      <c r="K395" s="913"/>
      <c r="L395" s="913"/>
      <c r="M395" s="913"/>
      <c r="N395" s="913"/>
      <c r="O395" s="913"/>
      <c r="P395" s="913"/>
      <c r="Q395" s="484"/>
    </row>
    <row r="396" spans="1:17" s="95" customFormat="1" ht="15.75" hidden="1" customHeight="1" outlineLevel="1">
      <c r="A396" s="484"/>
      <c r="B396" s="916"/>
      <c r="C396" s="925"/>
      <c r="D396" s="921"/>
      <c r="E396" s="921"/>
      <c r="F396" s="923"/>
      <c r="G396" s="87"/>
      <c r="H396" s="395"/>
      <c r="I396" s="921"/>
      <c r="J396" s="914"/>
      <c r="K396" s="914"/>
      <c r="L396" s="914"/>
      <c r="M396" s="914"/>
      <c r="N396" s="914"/>
      <c r="O396" s="914"/>
      <c r="P396" s="914"/>
      <c r="Q396" s="484"/>
    </row>
    <row r="397" spans="1:17" s="95" customFormat="1" ht="15.75" hidden="1" customHeight="1" outlineLevel="1">
      <c r="A397" s="484"/>
      <c r="B397" s="917"/>
      <c r="C397" s="926"/>
      <c r="D397" s="922"/>
      <c r="E397" s="922"/>
      <c r="F397" s="924"/>
      <c r="G397" s="92"/>
      <c r="H397" s="396"/>
      <c r="I397" s="922"/>
      <c r="J397" s="915"/>
      <c r="K397" s="915"/>
      <c r="L397" s="915"/>
      <c r="M397" s="915"/>
      <c r="N397" s="915"/>
      <c r="O397" s="915"/>
      <c r="P397" s="915"/>
      <c r="Q397" s="484"/>
    </row>
    <row r="398" spans="1:17" s="95" customFormat="1" ht="15.75" hidden="1" customHeight="1" outlineLevel="1">
      <c r="A398" s="484"/>
      <c r="B398" s="916">
        <v>129</v>
      </c>
      <c r="C398" s="925"/>
      <c r="D398" s="921"/>
      <c r="E398" s="921" t="s">
        <v>19</v>
      </c>
      <c r="F398" s="923" t="str">
        <f>VLOOKUP(E398,$S$14:$T$18,2,0)</f>
        <v>-</v>
      </c>
      <c r="G398" s="84"/>
      <c r="H398" s="395"/>
      <c r="I398" s="921"/>
      <c r="J398" s="913">
        <f t="shared" ref="J398" si="128">SUM(K398:O400)</f>
        <v>0</v>
      </c>
      <c r="K398" s="913"/>
      <c r="L398" s="913"/>
      <c r="M398" s="913"/>
      <c r="N398" s="913"/>
      <c r="O398" s="913"/>
      <c r="P398" s="913"/>
      <c r="Q398" s="484"/>
    </row>
    <row r="399" spans="1:17" s="95" customFormat="1" ht="15.75" hidden="1" customHeight="1" outlineLevel="1">
      <c r="A399" s="484"/>
      <c r="B399" s="916"/>
      <c r="C399" s="925"/>
      <c r="D399" s="921"/>
      <c r="E399" s="921"/>
      <c r="F399" s="923"/>
      <c r="G399" s="87"/>
      <c r="H399" s="395"/>
      <c r="I399" s="921"/>
      <c r="J399" s="914"/>
      <c r="K399" s="914"/>
      <c r="L399" s="914"/>
      <c r="M399" s="914"/>
      <c r="N399" s="914"/>
      <c r="O399" s="914"/>
      <c r="P399" s="914"/>
      <c r="Q399" s="484"/>
    </row>
    <row r="400" spans="1:17" s="95" customFormat="1" ht="15.75" hidden="1" customHeight="1" outlineLevel="1">
      <c r="A400" s="484"/>
      <c r="B400" s="917"/>
      <c r="C400" s="926"/>
      <c r="D400" s="922"/>
      <c r="E400" s="922"/>
      <c r="F400" s="924"/>
      <c r="G400" s="92"/>
      <c r="H400" s="396"/>
      <c r="I400" s="922"/>
      <c r="J400" s="915"/>
      <c r="K400" s="915"/>
      <c r="L400" s="915"/>
      <c r="M400" s="915"/>
      <c r="N400" s="915"/>
      <c r="O400" s="915"/>
      <c r="P400" s="915"/>
      <c r="Q400" s="484"/>
    </row>
    <row r="401" spans="1:17" s="95" customFormat="1" ht="15.75" hidden="1" customHeight="1" outlineLevel="1">
      <c r="A401" s="484"/>
      <c r="B401" s="916">
        <v>130</v>
      </c>
      <c r="C401" s="925"/>
      <c r="D401" s="921"/>
      <c r="E401" s="921" t="s">
        <v>19</v>
      </c>
      <c r="F401" s="923" t="str">
        <f>VLOOKUP(E401,$S$14:$T$18,2,0)</f>
        <v>-</v>
      </c>
      <c r="G401" s="84"/>
      <c r="H401" s="395"/>
      <c r="I401" s="921"/>
      <c r="J401" s="913">
        <f t="shared" ref="J401" si="129">SUM(K401:O403)</f>
        <v>0</v>
      </c>
      <c r="K401" s="913"/>
      <c r="L401" s="913"/>
      <c r="M401" s="913"/>
      <c r="N401" s="913"/>
      <c r="O401" s="913"/>
      <c r="P401" s="913"/>
      <c r="Q401" s="484"/>
    </row>
    <row r="402" spans="1:17" s="95" customFormat="1" ht="15.75" hidden="1" customHeight="1" outlineLevel="1">
      <c r="A402" s="484"/>
      <c r="B402" s="916"/>
      <c r="C402" s="925"/>
      <c r="D402" s="921"/>
      <c r="E402" s="921"/>
      <c r="F402" s="923"/>
      <c r="G402" s="87"/>
      <c r="H402" s="395"/>
      <c r="I402" s="921"/>
      <c r="J402" s="914"/>
      <c r="K402" s="914"/>
      <c r="L402" s="914"/>
      <c r="M402" s="914"/>
      <c r="N402" s="914"/>
      <c r="O402" s="914"/>
      <c r="P402" s="914"/>
      <c r="Q402" s="484"/>
    </row>
    <row r="403" spans="1:17" s="95" customFormat="1" ht="15.75" hidden="1" customHeight="1" outlineLevel="1">
      <c r="A403" s="484"/>
      <c r="B403" s="917"/>
      <c r="C403" s="926"/>
      <c r="D403" s="922"/>
      <c r="E403" s="922"/>
      <c r="F403" s="924"/>
      <c r="G403" s="92"/>
      <c r="H403" s="396"/>
      <c r="I403" s="922"/>
      <c r="J403" s="915"/>
      <c r="K403" s="915"/>
      <c r="L403" s="915"/>
      <c r="M403" s="915"/>
      <c r="N403" s="915"/>
      <c r="O403" s="915"/>
      <c r="P403" s="915"/>
      <c r="Q403" s="484"/>
    </row>
    <row r="404" spans="1:17" s="95" customFormat="1" ht="15.75" hidden="1" customHeight="1" outlineLevel="1">
      <c r="A404" s="484"/>
      <c r="B404" s="916">
        <v>131</v>
      </c>
      <c r="C404" s="925"/>
      <c r="D404" s="921"/>
      <c r="E404" s="921" t="s">
        <v>19</v>
      </c>
      <c r="F404" s="923" t="str">
        <f>VLOOKUP(E404,$S$14:$T$18,2,0)</f>
        <v>-</v>
      </c>
      <c r="G404" s="84"/>
      <c r="H404" s="395"/>
      <c r="I404" s="921"/>
      <c r="J404" s="913">
        <f t="shared" ref="J404" si="130">SUM(K404:O406)</f>
        <v>0</v>
      </c>
      <c r="K404" s="913"/>
      <c r="L404" s="913"/>
      <c r="M404" s="913"/>
      <c r="N404" s="913"/>
      <c r="O404" s="913"/>
      <c r="P404" s="913"/>
      <c r="Q404" s="484"/>
    </row>
    <row r="405" spans="1:17" s="95" customFormat="1" ht="15.75" hidden="1" customHeight="1" outlineLevel="1">
      <c r="A405" s="484"/>
      <c r="B405" s="916"/>
      <c r="C405" s="925"/>
      <c r="D405" s="921"/>
      <c r="E405" s="921"/>
      <c r="F405" s="923"/>
      <c r="G405" s="87"/>
      <c r="H405" s="395"/>
      <c r="I405" s="921"/>
      <c r="J405" s="914"/>
      <c r="K405" s="914"/>
      <c r="L405" s="914"/>
      <c r="M405" s="914"/>
      <c r="N405" s="914"/>
      <c r="O405" s="914"/>
      <c r="P405" s="914"/>
      <c r="Q405" s="484"/>
    </row>
    <row r="406" spans="1:17" s="95" customFormat="1" ht="15.75" hidden="1" customHeight="1" outlineLevel="1">
      <c r="A406" s="484"/>
      <c r="B406" s="917"/>
      <c r="C406" s="926"/>
      <c r="D406" s="922"/>
      <c r="E406" s="922"/>
      <c r="F406" s="924"/>
      <c r="G406" s="92"/>
      <c r="H406" s="396"/>
      <c r="I406" s="922"/>
      <c r="J406" s="915"/>
      <c r="K406" s="915"/>
      <c r="L406" s="915"/>
      <c r="M406" s="915"/>
      <c r="N406" s="915"/>
      <c r="O406" s="915"/>
      <c r="P406" s="915"/>
      <c r="Q406" s="484"/>
    </row>
    <row r="407" spans="1:17" s="95" customFormat="1" ht="15.75" hidden="1" customHeight="1" outlineLevel="1">
      <c r="A407" s="484"/>
      <c r="B407" s="916">
        <v>132</v>
      </c>
      <c r="C407" s="925"/>
      <c r="D407" s="921"/>
      <c r="E407" s="921" t="s">
        <v>19</v>
      </c>
      <c r="F407" s="923" t="str">
        <f>VLOOKUP(E407,$S$14:$T$18,2,0)</f>
        <v>-</v>
      </c>
      <c r="G407" s="84"/>
      <c r="H407" s="395"/>
      <c r="I407" s="921"/>
      <c r="J407" s="913">
        <f t="shared" ref="J407" si="131">SUM(K407:O409)</f>
        <v>0</v>
      </c>
      <c r="K407" s="913"/>
      <c r="L407" s="913"/>
      <c r="M407" s="913"/>
      <c r="N407" s="913"/>
      <c r="O407" s="913"/>
      <c r="P407" s="913"/>
      <c r="Q407" s="484"/>
    </row>
    <row r="408" spans="1:17" s="95" customFormat="1" ht="15.75" hidden="1" customHeight="1" outlineLevel="1">
      <c r="A408" s="484"/>
      <c r="B408" s="916"/>
      <c r="C408" s="925"/>
      <c r="D408" s="921"/>
      <c r="E408" s="921"/>
      <c r="F408" s="923"/>
      <c r="G408" s="87"/>
      <c r="H408" s="395"/>
      <c r="I408" s="921"/>
      <c r="J408" s="914"/>
      <c r="K408" s="914"/>
      <c r="L408" s="914"/>
      <c r="M408" s="914"/>
      <c r="N408" s="914"/>
      <c r="O408" s="914"/>
      <c r="P408" s="914"/>
      <c r="Q408" s="484"/>
    </row>
    <row r="409" spans="1:17" s="95" customFormat="1" ht="15.75" hidden="1" customHeight="1" outlineLevel="1">
      <c r="A409" s="484"/>
      <c r="B409" s="917"/>
      <c r="C409" s="926"/>
      <c r="D409" s="922"/>
      <c r="E409" s="922"/>
      <c r="F409" s="924"/>
      <c r="G409" s="92"/>
      <c r="H409" s="396"/>
      <c r="I409" s="922"/>
      <c r="J409" s="915"/>
      <c r="K409" s="915"/>
      <c r="L409" s="915"/>
      <c r="M409" s="915"/>
      <c r="N409" s="915"/>
      <c r="O409" s="915"/>
      <c r="P409" s="915"/>
      <c r="Q409" s="484"/>
    </row>
    <row r="410" spans="1:17" s="95" customFormat="1" ht="15.75" hidden="1" customHeight="1" outlineLevel="1">
      <c r="A410" s="484"/>
      <c r="B410" s="916">
        <v>133</v>
      </c>
      <c r="C410" s="925"/>
      <c r="D410" s="921"/>
      <c r="E410" s="921" t="s">
        <v>19</v>
      </c>
      <c r="F410" s="923" t="str">
        <f>VLOOKUP(E410,$S$14:$T$18,2,0)</f>
        <v>-</v>
      </c>
      <c r="G410" s="84"/>
      <c r="H410" s="395"/>
      <c r="I410" s="921"/>
      <c r="J410" s="913">
        <f t="shared" ref="J410" si="132">SUM(K410:O412)</f>
        <v>0</v>
      </c>
      <c r="K410" s="913"/>
      <c r="L410" s="913"/>
      <c r="M410" s="913"/>
      <c r="N410" s="913"/>
      <c r="O410" s="913"/>
      <c r="P410" s="913"/>
      <c r="Q410" s="484"/>
    </row>
    <row r="411" spans="1:17" s="95" customFormat="1" ht="15.75" hidden="1" customHeight="1" outlineLevel="1">
      <c r="A411" s="484"/>
      <c r="B411" s="916"/>
      <c r="C411" s="925"/>
      <c r="D411" s="921"/>
      <c r="E411" s="921"/>
      <c r="F411" s="923"/>
      <c r="G411" s="87"/>
      <c r="H411" s="395"/>
      <c r="I411" s="921"/>
      <c r="J411" s="914"/>
      <c r="K411" s="914"/>
      <c r="L411" s="914"/>
      <c r="M411" s="914"/>
      <c r="N411" s="914"/>
      <c r="O411" s="914"/>
      <c r="P411" s="914"/>
      <c r="Q411" s="484"/>
    </row>
    <row r="412" spans="1:17" s="95" customFormat="1" ht="15.75" hidden="1" customHeight="1" outlineLevel="1">
      <c r="A412" s="484"/>
      <c r="B412" s="917"/>
      <c r="C412" s="926"/>
      <c r="D412" s="922"/>
      <c r="E412" s="922"/>
      <c r="F412" s="924"/>
      <c r="G412" s="92"/>
      <c r="H412" s="396"/>
      <c r="I412" s="922"/>
      <c r="J412" s="915"/>
      <c r="K412" s="915"/>
      <c r="L412" s="915"/>
      <c r="M412" s="915"/>
      <c r="N412" s="915"/>
      <c r="O412" s="915"/>
      <c r="P412" s="915"/>
      <c r="Q412" s="484"/>
    </row>
    <row r="413" spans="1:17" s="95" customFormat="1" ht="15.75" hidden="1" customHeight="1" outlineLevel="1">
      <c r="A413" s="484"/>
      <c r="B413" s="916">
        <v>134</v>
      </c>
      <c r="C413" s="925"/>
      <c r="D413" s="921"/>
      <c r="E413" s="921" t="s">
        <v>19</v>
      </c>
      <c r="F413" s="923" t="str">
        <f>VLOOKUP(E413,$S$14:$T$18,2,0)</f>
        <v>-</v>
      </c>
      <c r="G413" s="84"/>
      <c r="H413" s="395"/>
      <c r="I413" s="921"/>
      <c r="J413" s="913">
        <f t="shared" ref="J413" si="133">SUM(K413:O415)</f>
        <v>0</v>
      </c>
      <c r="K413" s="913"/>
      <c r="L413" s="913"/>
      <c r="M413" s="913"/>
      <c r="N413" s="913"/>
      <c r="O413" s="913"/>
      <c r="P413" s="913"/>
      <c r="Q413" s="484"/>
    </row>
    <row r="414" spans="1:17" s="95" customFormat="1" ht="15.75" hidden="1" customHeight="1" outlineLevel="1">
      <c r="A414" s="484"/>
      <c r="B414" s="916"/>
      <c r="C414" s="925"/>
      <c r="D414" s="921"/>
      <c r="E414" s="921"/>
      <c r="F414" s="923"/>
      <c r="G414" s="87"/>
      <c r="H414" s="395"/>
      <c r="I414" s="921"/>
      <c r="J414" s="914"/>
      <c r="K414" s="914"/>
      <c r="L414" s="914"/>
      <c r="M414" s="914"/>
      <c r="N414" s="914"/>
      <c r="O414" s="914"/>
      <c r="P414" s="914"/>
      <c r="Q414" s="484"/>
    </row>
    <row r="415" spans="1:17" s="95" customFormat="1" ht="15.75" hidden="1" customHeight="1" outlineLevel="1">
      <c r="A415" s="484"/>
      <c r="B415" s="917"/>
      <c r="C415" s="926"/>
      <c r="D415" s="922"/>
      <c r="E415" s="922"/>
      <c r="F415" s="924"/>
      <c r="G415" s="92"/>
      <c r="H415" s="396"/>
      <c r="I415" s="922"/>
      <c r="J415" s="915"/>
      <c r="K415" s="915"/>
      <c r="L415" s="915"/>
      <c r="M415" s="915"/>
      <c r="N415" s="915"/>
      <c r="O415" s="915"/>
      <c r="P415" s="915"/>
      <c r="Q415" s="484"/>
    </row>
    <row r="416" spans="1:17" s="95" customFormat="1" ht="15.75" hidden="1" customHeight="1" outlineLevel="1">
      <c r="A416" s="484"/>
      <c r="B416" s="916">
        <v>135</v>
      </c>
      <c r="C416" s="925"/>
      <c r="D416" s="921"/>
      <c r="E416" s="921" t="s">
        <v>19</v>
      </c>
      <c r="F416" s="923" t="str">
        <f>VLOOKUP(E416,$S$14:$T$18,2,0)</f>
        <v>-</v>
      </c>
      <c r="G416" s="84"/>
      <c r="H416" s="395"/>
      <c r="I416" s="921"/>
      <c r="J416" s="913">
        <f t="shared" ref="J416" si="134">SUM(K416:O418)</f>
        <v>0</v>
      </c>
      <c r="K416" s="913"/>
      <c r="L416" s="913"/>
      <c r="M416" s="913"/>
      <c r="N416" s="913"/>
      <c r="O416" s="913"/>
      <c r="P416" s="913"/>
      <c r="Q416" s="484"/>
    </row>
    <row r="417" spans="1:17" s="95" customFormat="1" ht="15.75" hidden="1" customHeight="1" outlineLevel="1">
      <c r="A417" s="484"/>
      <c r="B417" s="916"/>
      <c r="C417" s="925"/>
      <c r="D417" s="921"/>
      <c r="E417" s="921"/>
      <c r="F417" s="923"/>
      <c r="G417" s="87"/>
      <c r="H417" s="395"/>
      <c r="I417" s="921"/>
      <c r="J417" s="914"/>
      <c r="K417" s="914"/>
      <c r="L417" s="914"/>
      <c r="M417" s="914"/>
      <c r="N417" s="914"/>
      <c r="O417" s="914"/>
      <c r="P417" s="914"/>
      <c r="Q417" s="484"/>
    </row>
    <row r="418" spans="1:17" s="95" customFormat="1" ht="15.75" hidden="1" customHeight="1" outlineLevel="1">
      <c r="A418" s="484"/>
      <c r="B418" s="917"/>
      <c r="C418" s="926"/>
      <c r="D418" s="922"/>
      <c r="E418" s="922"/>
      <c r="F418" s="924"/>
      <c r="G418" s="92"/>
      <c r="H418" s="396"/>
      <c r="I418" s="922"/>
      <c r="J418" s="915"/>
      <c r="K418" s="915"/>
      <c r="L418" s="915"/>
      <c r="M418" s="915"/>
      <c r="N418" s="915"/>
      <c r="O418" s="915"/>
      <c r="P418" s="915"/>
      <c r="Q418" s="484"/>
    </row>
    <row r="419" spans="1:17" s="95" customFormat="1" ht="15.75" hidden="1" customHeight="1" outlineLevel="1">
      <c r="A419" s="484"/>
      <c r="B419" s="916">
        <v>136</v>
      </c>
      <c r="C419" s="925"/>
      <c r="D419" s="921"/>
      <c r="E419" s="921" t="s">
        <v>19</v>
      </c>
      <c r="F419" s="923" t="str">
        <f>VLOOKUP(E419,$S$14:$T$18,2,0)</f>
        <v>-</v>
      </c>
      <c r="G419" s="84"/>
      <c r="H419" s="395"/>
      <c r="I419" s="921"/>
      <c r="J419" s="913">
        <f t="shared" ref="J419" si="135">SUM(K419:O421)</f>
        <v>0</v>
      </c>
      <c r="K419" s="913"/>
      <c r="L419" s="913"/>
      <c r="M419" s="913"/>
      <c r="N419" s="913"/>
      <c r="O419" s="913"/>
      <c r="P419" s="913"/>
      <c r="Q419" s="484"/>
    </row>
    <row r="420" spans="1:17" s="95" customFormat="1" ht="15.75" hidden="1" customHeight="1" outlineLevel="1">
      <c r="A420" s="484"/>
      <c r="B420" s="916"/>
      <c r="C420" s="925"/>
      <c r="D420" s="921"/>
      <c r="E420" s="921"/>
      <c r="F420" s="923"/>
      <c r="G420" s="87"/>
      <c r="H420" s="395"/>
      <c r="I420" s="921"/>
      <c r="J420" s="914"/>
      <c r="K420" s="914"/>
      <c r="L420" s="914"/>
      <c r="M420" s="914"/>
      <c r="N420" s="914"/>
      <c r="O420" s="914"/>
      <c r="P420" s="914"/>
      <c r="Q420" s="484"/>
    </row>
    <row r="421" spans="1:17" s="95" customFormat="1" ht="15.75" hidden="1" customHeight="1" outlineLevel="1">
      <c r="A421" s="484"/>
      <c r="B421" s="917"/>
      <c r="C421" s="926"/>
      <c r="D421" s="922"/>
      <c r="E421" s="922"/>
      <c r="F421" s="924"/>
      <c r="G421" s="92"/>
      <c r="H421" s="396"/>
      <c r="I421" s="922"/>
      <c r="J421" s="915"/>
      <c r="K421" s="915"/>
      <c r="L421" s="915"/>
      <c r="M421" s="915"/>
      <c r="N421" s="915"/>
      <c r="O421" s="915"/>
      <c r="P421" s="915"/>
      <c r="Q421" s="484"/>
    </row>
    <row r="422" spans="1:17" s="95" customFormat="1" ht="15.75" hidden="1" customHeight="1" outlineLevel="1">
      <c r="A422" s="484"/>
      <c r="B422" s="916">
        <v>137</v>
      </c>
      <c r="C422" s="925"/>
      <c r="D422" s="921"/>
      <c r="E422" s="921" t="s">
        <v>19</v>
      </c>
      <c r="F422" s="923" t="str">
        <f>VLOOKUP(E422,$S$14:$T$18,2,0)</f>
        <v>-</v>
      </c>
      <c r="G422" s="84"/>
      <c r="H422" s="395"/>
      <c r="I422" s="921"/>
      <c r="J422" s="913">
        <f t="shared" ref="J422" si="136">SUM(K422:O424)</f>
        <v>0</v>
      </c>
      <c r="K422" s="913"/>
      <c r="L422" s="913"/>
      <c r="M422" s="913"/>
      <c r="N422" s="913"/>
      <c r="O422" s="913"/>
      <c r="P422" s="913"/>
      <c r="Q422" s="484"/>
    </row>
    <row r="423" spans="1:17" s="95" customFormat="1" ht="15.75" hidden="1" customHeight="1" outlineLevel="1">
      <c r="A423" s="484"/>
      <c r="B423" s="916"/>
      <c r="C423" s="925"/>
      <c r="D423" s="921"/>
      <c r="E423" s="921"/>
      <c r="F423" s="923"/>
      <c r="G423" s="87"/>
      <c r="H423" s="395"/>
      <c r="I423" s="921"/>
      <c r="J423" s="914"/>
      <c r="K423" s="914"/>
      <c r="L423" s="914"/>
      <c r="M423" s="914"/>
      <c r="N423" s="914"/>
      <c r="O423" s="914"/>
      <c r="P423" s="914"/>
      <c r="Q423" s="484"/>
    </row>
    <row r="424" spans="1:17" s="95" customFormat="1" ht="15.75" hidden="1" customHeight="1" outlineLevel="1">
      <c r="A424" s="484"/>
      <c r="B424" s="917"/>
      <c r="C424" s="926"/>
      <c r="D424" s="922"/>
      <c r="E424" s="922"/>
      <c r="F424" s="924"/>
      <c r="G424" s="92"/>
      <c r="H424" s="396"/>
      <c r="I424" s="922"/>
      <c r="J424" s="915"/>
      <c r="K424" s="915"/>
      <c r="L424" s="915"/>
      <c r="M424" s="915"/>
      <c r="N424" s="915"/>
      <c r="O424" s="915"/>
      <c r="P424" s="915"/>
      <c r="Q424" s="484"/>
    </row>
    <row r="425" spans="1:17" s="95" customFormat="1" ht="15.75" hidden="1" customHeight="1" outlineLevel="1">
      <c r="A425" s="484"/>
      <c r="B425" s="916">
        <v>138</v>
      </c>
      <c r="C425" s="925"/>
      <c r="D425" s="921"/>
      <c r="E425" s="921" t="s">
        <v>19</v>
      </c>
      <c r="F425" s="923" t="str">
        <f>VLOOKUP(E425,$S$14:$T$18,2,0)</f>
        <v>-</v>
      </c>
      <c r="G425" s="84"/>
      <c r="H425" s="395"/>
      <c r="I425" s="921"/>
      <c r="J425" s="913">
        <f t="shared" ref="J425" si="137">SUM(K425:O427)</f>
        <v>0</v>
      </c>
      <c r="K425" s="913"/>
      <c r="L425" s="913"/>
      <c r="M425" s="913"/>
      <c r="N425" s="913"/>
      <c r="O425" s="913"/>
      <c r="P425" s="913"/>
      <c r="Q425" s="484"/>
    </row>
    <row r="426" spans="1:17" s="95" customFormat="1" ht="15.75" hidden="1" customHeight="1" outlineLevel="1">
      <c r="A426" s="484"/>
      <c r="B426" s="916"/>
      <c r="C426" s="925"/>
      <c r="D426" s="921"/>
      <c r="E426" s="921"/>
      <c r="F426" s="923"/>
      <c r="G426" s="87"/>
      <c r="H426" s="395"/>
      <c r="I426" s="921"/>
      <c r="J426" s="914"/>
      <c r="K426" s="914"/>
      <c r="L426" s="914"/>
      <c r="M426" s="914"/>
      <c r="N426" s="914"/>
      <c r="O426" s="914"/>
      <c r="P426" s="914"/>
      <c r="Q426" s="484"/>
    </row>
    <row r="427" spans="1:17" s="95" customFormat="1" ht="15.75" hidden="1" customHeight="1" outlineLevel="1">
      <c r="A427" s="484"/>
      <c r="B427" s="917"/>
      <c r="C427" s="926"/>
      <c r="D427" s="922"/>
      <c r="E427" s="922"/>
      <c r="F427" s="924"/>
      <c r="G427" s="92"/>
      <c r="H427" s="396"/>
      <c r="I427" s="922"/>
      <c r="J427" s="915"/>
      <c r="K427" s="915"/>
      <c r="L427" s="915"/>
      <c r="M427" s="915"/>
      <c r="N427" s="915"/>
      <c r="O427" s="915"/>
      <c r="P427" s="915"/>
      <c r="Q427" s="484"/>
    </row>
    <row r="428" spans="1:17" s="95" customFormat="1" ht="15.75" hidden="1" customHeight="1" outlineLevel="1">
      <c r="A428" s="484"/>
      <c r="B428" s="916">
        <v>139</v>
      </c>
      <c r="C428" s="925"/>
      <c r="D428" s="921"/>
      <c r="E428" s="921" t="s">
        <v>19</v>
      </c>
      <c r="F428" s="923" t="str">
        <f>VLOOKUP(E428,$S$14:$T$18,2,0)</f>
        <v>-</v>
      </c>
      <c r="G428" s="84"/>
      <c r="H428" s="395"/>
      <c r="I428" s="921"/>
      <c r="J428" s="913">
        <f t="shared" ref="J428" si="138">SUM(K428:O430)</f>
        <v>0</v>
      </c>
      <c r="K428" s="913"/>
      <c r="L428" s="913"/>
      <c r="M428" s="913"/>
      <c r="N428" s="913"/>
      <c r="O428" s="913"/>
      <c r="P428" s="913"/>
      <c r="Q428" s="484"/>
    </row>
    <row r="429" spans="1:17" s="95" customFormat="1" ht="15.75" hidden="1" customHeight="1" outlineLevel="1">
      <c r="A429" s="484"/>
      <c r="B429" s="916"/>
      <c r="C429" s="925"/>
      <c r="D429" s="921"/>
      <c r="E429" s="921"/>
      <c r="F429" s="923"/>
      <c r="G429" s="87"/>
      <c r="H429" s="395"/>
      <c r="I429" s="921"/>
      <c r="J429" s="914"/>
      <c r="K429" s="914"/>
      <c r="L429" s="914"/>
      <c r="M429" s="914"/>
      <c r="N429" s="914"/>
      <c r="O429" s="914"/>
      <c r="P429" s="914"/>
      <c r="Q429" s="484"/>
    </row>
    <row r="430" spans="1:17" s="95" customFormat="1" ht="15.75" hidden="1" customHeight="1" outlineLevel="1">
      <c r="A430" s="484"/>
      <c r="B430" s="917"/>
      <c r="C430" s="926"/>
      <c r="D430" s="922"/>
      <c r="E430" s="922"/>
      <c r="F430" s="924"/>
      <c r="G430" s="92"/>
      <c r="H430" s="396"/>
      <c r="I430" s="922"/>
      <c r="J430" s="915"/>
      <c r="K430" s="915"/>
      <c r="L430" s="915"/>
      <c r="M430" s="915"/>
      <c r="N430" s="915"/>
      <c r="O430" s="915"/>
      <c r="P430" s="915"/>
      <c r="Q430" s="484"/>
    </row>
    <row r="431" spans="1:17" s="95" customFormat="1" ht="15.75" hidden="1" customHeight="1" outlineLevel="1">
      <c r="A431" s="484"/>
      <c r="B431" s="916">
        <v>140</v>
      </c>
      <c r="C431" s="925"/>
      <c r="D431" s="921"/>
      <c r="E431" s="921" t="s">
        <v>19</v>
      </c>
      <c r="F431" s="923" t="str">
        <f>VLOOKUP(E431,$S$14:$T$18,2,0)</f>
        <v>-</v>
      </c>
      <c r="G431" s="84"/>
      <c r="H431" s="395"/>
      <c r="I431" s="921"/>
      <c r="J431" s="913">
        <f t="shared" ref="J431" si="139">SUM(K431:O433)</f>
        <v>0</v>
      </c>
      <c r="K431" s="913"/>
      <c r="L431" s="913"/>
      <c r="M431" s="913"/>
      <c r="N431" s="913"/>
      <c r="O431" s="913"/>
      <c r="P431" s="913"/>
      <c r="Q431" s="484"/>
    </row>
    <row r="432" spans="1:17" s="95" customFormat="1" ht="15.75" hidden="1" customHeight="1" outlineLevel="1">
      <c r="A432" s="484"/>
      <c r="B432" s="916"/>
      <c r="C432" s="925"/>
      <c r="D432" s="921"/>
      <c r="E432" s="921"/>
      <c r="F432" s="923"/>
      <c r="G432" s="87"/>
      <c r="H432" s="395"/>
      <c r="I432" s="921"/>
      <c r="J432" s="914"/>
      <c r="K432" s="914"/>
      <c r="L432" s="914"/>
      <c r="M432" s="914"/>
      <c r="N432" s="914"/>
      <c r="O432" s="914"/>
      <c r="P432" s="914"/>
      <c r="Q432" s="484"/>
    </row>
    <row r="433" spans="1:17" s="95" customFormat="1" ht="15.75" hidden="1" customHeight="1" outlineLevel="1">
      <c r="A433" s="484"/>
      <c r="B433" s="917"/>
      <c r="C433" s="926"/>
      <c r="D433" s="922"/>
      <c r="E433" s="922"/>
      <c r="F433" s="924"/>
      <c r="G433" s="92"/>
      <c r="H433" s="396"/>
      <c r="I433" s="922"/>
      <c r="J433" s="915"/>
      <c r="K433" s="915"/>
      <c r="L433" s="915"/>
      <c r="M433" s="915"/>
      <c r="N433" s="915"/>
      <c r="O433" s="915"/>
      <c r="P433" s="915"/>
      <c r="Q433" s="484"/>
    </row>
    <row r="434" spans="1:17" s="95" customFormat="1" ht="15.75" hidden="1" customHeight="1" outlineLevel="1">
      <c r="A434" s="484"/>
      <c r="B434" s="916">
        <v>141</v>
      </c>
      <c r="C434" s="925"/>
      <c r="D434" s="921"/>
      <c r="E434" s="921" t="s">
        <v>19</v>
      </c>
      <c r="F434" s="923" t="str">
        <f>VLOOKUP(E434,$S$14:$T$18,2,0)</f>
        <v>-</v>
      </c>
      <c r="G434" s="84"/>
      <c r="H434" s="395"/>
      <c r="I434" s="921"/>
      <c r="J434" s="913">
        <f t="shared" ref="J434" si="140">SUM(K434:O436)</f>
        <v>0</v>
      </c>
      <c r="K434" s="913"/>
      <c r="L434" s="913"/>
      <c r="M434" s="913"/>
      <c r="N434" s="913"/>
      <c r="O434" s="913"/>
      <c r="P434" s="913"/>
      <c r="Q434" s="484"/>
    </row>
    <row r="435" spans="1:17" s="95" customFormat="1" ht="15.75" hidden="1" customHeight="1" outlineLevel="1">
      <c r="A435" s="484"/>
      <c r="B435" s="916"/>
      <c r="C435" s="925"/>
      <c r="D435" s="921"/>
      <c r="E435" s="921"/>
      <c r="F435" s="923"/>
      <c r="G435" s="87"/>
      <c r="H435" s="395"/>
      <c r="I435" s="921"/>
      <c r="J435" s="914"/>
      <c r="K435" s="914"/>
      <c r="L435" s="914"/>
      <c r="M435" s="914"/>
      <c r="N435" s="914"/>
      <c r="O435" s="914"/>
      <c r="P435" s="914"/>
      <c r="Q435" s="484"/>
    </row>
    <row r="436" spans="1:17" s="95" customFormat="1" ht="15.75" hidden="1" customHeight="1" outlineLevel="1">
      <c r="A436" s="484"/>
      <c r="B436" s="917"/>
      <c r="C436" s="926"/>
      <c r="D436" s="922"/>
      <c r="E436" s="922"/>
      <c r="F436" s="924"/>
      <c r="G436" s="92"/>
      <c r="H436" s="396"/>
      <c r="I436" s="922"/>
      <c r="J436" s="915"/>
      <c r="K436" s="915"/>
      <c r="L436" s="915"/>
      <c r="M436" s="915"/>
      <c r="N436" s="915"/>
      <c r="O436" s="915"/>
      <c r="P436" s="915"/>
      <c r="Q436" s="484"/>
    </row>
    <row r="437" spans="1:17" s="95" customFormat="1" ht="15.75" hidden="1" customHeight="1" outlineLevel="1">
      <c r="A437" s="484"/>
      <c r="B437" s="916">
        <v>142</v>
      </c>
      <c r="C437" s="925"/>
      <c r="D437" s="921"/>
      <c r="E437" s="921" t="s">
        <v>19</v>
      </c>
      <c r="F437" s="923" t="str">
        <f>VLOOKUP(E437,$S$14:$T$18,2,0)</f>
        <v>-</v>
      </c>
      <c r="G437" s="84"/>
      <c r="H437" s="395"/>
      <c r="I437" s="921"/>
      <c r="J437" s="913">
        <f t="shared" ref="J437" si="141">SUM(K437:O439)</f>
        <v>0</v>
      </c>
      <c r="K437" s="913"/>
      <c r="L437" s="913"/>
      <c r="M437" s="913"/>
      <c r="N437" s="913"/>
      <c r="O437" s="913"/>
      <c r="P437" s="913"/>
      <c r="Q437" s="484"/>
    </row>
    <row r="438" spans="1:17" s="95" customFormat="1" ht="15.75" hidden="1" customHeight="1" outlineLevel="1">
      <c r="A438" s="484"/>
      <c r="B438" s="916"/>
      <c r="C438" s="925"/>
      <c r="D438" s="921"/>
      <c r="E438" s="921"/>
      <c r="F438" s="923"/>
      <c r="G438" s="87"/>
      <c r="H438" s="395"/>
      <c r="I438" s="921"/>
      <c r="J438" s="914"/>
      <c r="K438" s="914"/>
      <c r="L438" s="914"/>
      <c r="M438" s="914"/>
      <c r="N438" s="914"/>
      <c r="O438" s="914"/>
      <c r="P438" s="914"/>
      <c r="Q438" s="484"/>
    </row>
    <row r="439" spans="1:17" s="95" customFormat="1" ht="15.75" hidden="1" customHeight="1" outlineLevel="1">
      <c r="A439" s="484"/>
      <c r="B439" s="917"/>
      <c r="C439" s="926"/>
      <c r="D439" s="922"/>
      <c r="E439" s="922"/>
      <c r="F439" s="924"/>
      <c r="G439" s="92"/>
      <c r="H439" s="396"/>
      <c r="I439" s="922"/>
      <c r="J439" s="915"/>
      <c r="K439" s="915"/>
      <c r="L439" s="915"/>
      <c r="M439" s="915"/>
      <c r="N439" s="915"/>
      <c r="O439" s="915"/>
      <c r="P439" s="915"/>
      <c r="Q439" s="484"/>
    </row>
    <row r="440" spans="1:17" s="95" customFormat="1" ht="15.75" hidden="1" customHeight="1" outlineLevel="1">
      <c r="A440" s="484"/>
      <c r="B440" s="916">
        <v>143</v>
      </c>
      <c r="C440" s="925"/>
      <c r="D440" s="921"/>
      <c r="E440" s="921" t="s">
        <v>19</v>
      </c>
      <c r="F440" s="923" t="str">
        <f>VLOOKUP(E440,$S$14:$T$18,2,0)</f>
        <v>-</v>
      </c>
      <c r="G440" s="84"/>
      <c r="H440" s="395"/>
      <c r="I440" s="921"/>
      <c r="J440" s="913">
        <f t="shared" ref="J440" si="142">SUM(K440:O442)</f>
        <v>0</v>
      </c>
      <c r="K440" s="913"/>
      <c r="L440" s="913"/>
      <c r="M440" s="913"/>
      <c r="N440" s="913"/>
      <c r="O440" s="913"/>
      <c r="P440" s="913"/>
      <c r="Q440" s="484"/>
    </row>
    <row r="441" spans="1:17" s="95" customFormat="1" ht="15.75" hidden="1" customHeight="1" outlineLevel="1">
      <c r="A441" s="484"/>
      <c r="B441" s="916"/>
      <c r="C441" s="925"/>
      <c r="D441" s="921"/>
      <c r="E441" s="921"/>
      <c r="F441" s="923"/>
      <c r="G441" s="87"/>
      <c r="H441" s="395"/>
      <c r="I441" s="921"/>
      <c r="J441" s="914"/>
      <c r="K441" s="914"/>
      <c r="L441" s="914"/>
      <c r="M441" s="914"/>
      <c r="N441" s="914"/>
      <c r="O441" s="914"/>
      <c r="P441" s="914"/>
      <c r="Q441" s="484"/>
    </row>
    <row r="442" spans="1:17" s="95" customFormat="1" ht="15.75" hidden="1" customHeight="1" outlineLevel="1">
      <c r="A442" s="484"/>
      <c r="B442" s="917"/>
      <c r="C442" s="926"/>
      <c r="D442" s="922"/>
      <c r="E442" s="922"/>
      <c r="F442" s="924"/>
      <c r="G442" s="92"/>
      <c r="H442" s="396"/>
      <c r="I442" s="922"/>
      <c r="J442" s="915"/>
      <c r="K442" s="915"/>
      <c r="L442" s="915"/>
      <c r="M442" s="915"/>
      <c r="N442" s="915"/>
      <c r="O442" s="915"/>
      <c r="P442" s="915"/>
      <c r="Q442" s="484"/>
    </row>
    <row r="443" spans="1:17" s="95" customFormat="1" ht="15.75" hidden="1" customHeight="1" outlineLevel="1">
      <c r="A443" s="484"/>
      <c r="B443" s="916">
        <v>144</v>
      </c>
      <c r="C443" s="925"/>
      <c r="D443" s="921"/>
      <c r="E443" s="921" t="s">
        <v>19</v>
      </c>
      <c r="F443" s="923" t="str">
        <f>VLOOKUP(E443,$S$14:$T$18,2,0)</f>
        <v>-</v>
      </c>
      <c r="G443" s="84"/>
      <c r="H443" s="395"/>
      <c r="I443" s="921"/>
      <c r="J443" s="913">
        <f t="shared" ref="J443" si="143">SUM(K443:O445)</f>
        <v>0</v>
      </c>
      <c r="K443" s="913"/>
      <c r="L443" s="913"/>
      <c r="M443" s="913"/>
      <c r="N443" s="913"/>
      <c r="O443" s="913"/>
      <c r="P443" s="913"/>
      <c r="Q443" s="484"/>
    </row>
    <row r="444" spans="1:17" s="95" customFormat="1" ht="15.75" hidden="1" customHeight="1" outlineLevel="1">
      <c r="A444" s="484"/>
      <c r="B444" s="916"/>
      <c r="C444" s="925"/>
      <c r="D444" s="921"/>
      <c r="E444" s="921"/>
      <c r="F444" s="923"/>
      <c r="G444" s="87"/>
      <c r="H444" s="395"/>
      <c r="I444" s="921"/>
      <c r="J444" s="914"/>
      <c r="K444" s="914"/>
      <c r="L444" s="914"/>
      <c r="M444" s="914"/>
      <c r="N444" s="914"/>
      <c r="O444" s="914"/>
      <c r="P444" s="914"/>
      <c r="Q444" s="484"/>
    </row>
    <row r="445" spans="1:17" s="95" customFormat="1" ht="15.75" hidden="1" customHeight="1" outlineLevel="1">
      <c r="A445" s="484"/>
      <c r="B445" s="917"/>
      <c r="C445" s="926"/>
      <c r="D445" s="922"/>
      <c r="E445" s="922"/>
      <c r="F445" s="924"/>
      <c r="G445" s="92"/>
      <c r="H445" s="396"/>
      <c r="I445" s="922"/>
      <c r="J445" s="915"/>
      <c r="K445" s="915"/>
      <c r="L445" s="915"/>
      <c r="M445" s="915"/>
      <c r="N445" s="915"/>
      <c r="O445" s="915"/>
      <c r="P445" s="915"/>
      <c r="Q445" s="484"/>
    </row>
    <row r="446" spans="1:17" s="95" customFormat="1" ht="15.75" hidden="1" customHeight="1" outlineLevel="1">
      <c r="A446" s="484"/>
      <c r="B446" s="916">
        <v>145</v>
      </c>
      <c r="C446" s="925"/>
      <c r="D446" s="921"/>
      <c r="E446" s="921" t="s">
        <v>19</v>
      </c>
      <c r="F446" s="923" t="str">
        <f>VLOOKUP(E446,$S$14:$T$18,2,0)</f>
        <v>-</v>
      </c>
      <c r="G446" s="84"/>
      <c r="H446" s="395"/>
      <c r="I446" s="921"/>
      <c r="J446" s="913">
        <f t="shared" ref="J446" si="144">SUM(K446:O448)</f>
        <v>0</v>
      </c>
      <c r="K446" s="913"/>
      <c r="L446" s="913"/>
      <c r="M446" s="913"/>
      <c r="N446" s="913"/>
      <c r="O446" s="913"/>
      <c r="P446" s="913"/>
      <c r="Q446" s="484"/>
    </row>
    <row r="447" spans="1:17" s="95" customFormat="1" ht="15.75" hidden="1" customHeight="1" outlineLevel="1">
      <c r="A447" s="484"/>
      <c r="B447" s="916"/>
      <c r="C447" s="925"/>
      <c r="D447" s="921"/>
      <c r="E447" s="921"/>
      <c r="F447" s="923"/>
      <c r="G447" s="87"/>
      <c r="H447" s="395"/>
      <c r="I447" s="921"/>
      <c r="J447" s="914"/>
      <c r="K447" s="914"/>
      <c r="L447" s="914"/>
      <c r="M447" s="914"/>
      <c r="N447" s="914"/>
      <c r="O447" s="914"/>
      <c r="P447" s="914"/>
      <c r="Q447" s="484"/>
    </row>
    <row r="448" spans="1:17" s="95" customFormat="1" ht="15.75" hidden="1" customHeight="1" outlineLevel="1">
      <c r="A448" s="484"/>
      <c r="B448" s="917"/>
      <c r="C448" s="926"/>
      <c r="D448" s="922"/>
      <c r="E448" s="922"/>
      <c r="F448" s="924"/>
      <c r="G448" s="92"/>
      <c r="H448" s="396"/>
      <c r="I448" s="922"/>
      <c r="J448" s="915"/>
      <c r="K448" s="915"/>
      <c r="L448" s="915"/>
      <c r="M448" s="915"/>
      <c r="N448" s="915"/>
      <c r="O448" s="915"/>
      <c r="P448" s="915"/>
      <c r="Q448" s="484"/>
    </row>
    <row r="449" spans="1:17" s="95" customFormat="1" ht="15.75" hidden="1" customHeight="1" outlineLevel="1">
      <c r="A449" s="484"/>
      <c r="B449" s="916">
        <v>146</v>
      </c>
      <c r="C449" s="925"/>
      <c r="D449" s="921"/>
      <c r="E449" s="921" t="s">
        <v>19</v>
      </c>
      <c r="F449" s="923" t="str">
        <f>VLOOKUP(E449,$S$14:$T$18,2,0)</f>
        <v>-</v>
      </c>
      <c r="G449" s="84"/>
      <c r="H449" s="395"/>
      <c r="I449" s="921"/>
      <c r="J449" s="913">
        <f t="shared" ref="J449" si="145">SUM(K449:O451)</f>
        <v>0</v>
      </c>
      <c r="K449" s="913"/>
      <c r="L449" s="913"/>
      <c r="M449" s="913"/>
      <c r="N449" s="913"/>
      <c r="O449" s="913"/>
      <c r="P449" s="913"/>
      <c r="Q449" s="484"/>
    </row>
    <row r="450" spans="1:17" s="95" customFormat="1" ht="15.75" hidden="1" customHeight="1" outlineLevel="1">
      <c r="A450" s="484"/>
      <c r="B450" s="916"/>
      <c r="C450" s="925"/>
      <c r="D450" s="921"/>
      <c r="E450" s="921"/>
      <c r="F450" s="923"/>
      <c r="G450" s="87"/>
      <c r="H450" s="395"/>
      <c r="I450" s="921"/>
      <c r="J450" s="914"/>
      <c r="K450" s="914"/>
      <c r="L450" s="914"/>
      <c r="M450" s="914"/>
      <c r="N450" s="914"/>
      <c r="O450" s="914"/>
      <c r="P450" s="914"/>
      <c r="Q450" s="484"/>
    </row>
    <row r="451" spans="1:17" s="95" customFormat="1" ht="15.75" hidden="1" customHeight="1" outlineLevel="1">
      <c r="A451" s="484"/>
      <c r="B451" s="917"/>
      <c r="C451" s="926"/>
      <c r="D451" s="922"/>
      <c r="E451" s="922"/>
      <c r="F451" s="924"/>
      <c r="G451" s="92"/>
      <c r="H451" s="396"/>
      <c r="I451" s="922"/>
      <c r="J451" s="915"/>
      <c r="K451" s="915"/>
      <c r="L451" s="915"/>
      <c r="M451" s="915"/>
      <c r="N451" s="915"/>
      <c r="O451" s="915"/>
      <c r="P451" s="915"/>
      <c r="Q451" s="484"/>
    </row>
    <row r="452" spans="1:17" s="95" customFormat="1" ht="15.75" hidden="1" customHeight="1" outlineLevel="1">
      <c r="A452" s="484"/>
      <c r="B452" s="916">
        <v>147</v>
      </c>
      <c r="C452" s="925"/>
      <c r="D452" s="921"/>
      <c r="E452" s="921" t="s">
        <v>19</v>
      </c>
      <c r="F452" s="923" t="str">
        <f>VLOOKUP(E452,$S$14:$T$18,2,0)</f>
        <v>-</v>
      </c>
      <c r="G452" s="84"/>
      <c r="H452" s="395"/>
      <c r="I452" s="921"/>
      <c r="J452" s="913">
        <f t="shared" ref="J452" si="146">SUM(K452:O454)</f>
        <v>0</v>
      </c>
      <c r="K452" s="913"/>
      <c r="L452" s="913"/>
      <c r="M452" s="913"/>
      <c r="N452" s="913"/>
      <c r="O452" s="913"/>
      <c r="P452" s="913"/>
      <c r="Q452" s="484"/>
    </row>
    <row r="453" spans="1:17" s="95" customFormat="1" ht="15.75" hidden="1" customHeight="1" outlineLevel="1">
      <c r="A453" s="484"/>
      <c r="B453" s="916"/>
      <c r="C453" s="925"/>
      <c r="D453" s="921"/>
      <c r="E453" s="921"/>
      <c r="F453" s="923"/>
      <c r="G453" s="87"/>
      <c r="H453" s="395"/>
      <c r="I453" s="921"/>
      <c r="J453" s="914"/>
      <c r="K453" s="914"/>
      <c r="L453" s="914"/>
      <c r="M453" s="914"/>
      <c r="N453" s="914"/>
      <c r="O453" s="914"/>
      <c r="P453" s="914"/>
      <c r="Q453" s="484"/>
    </row>
    <row r="454" spans="1:17" s="95" customFormat="1" ht="15.75" hidden="1" customHeight="1" outlineLevel="1">
      <c r="A454" s="484"/>
      <c r="B454" s="917"/>
      <c r="C454" s="926"/>
      <c r="D454" s="922"/>
      <c r="E454" s="922"/>
      <c r="F454" s="924"/>
      <c r="G454" s="92"/>
      <c r="H454" s="396"/>
      <c r="I454" s="922"/>
      <c r="J454" s="915"/>
      <c r="K454" s="915"/>
      <c r="L454" s="915"/>
      <c r="M454" s="915"/>
      <c r="N454" s="915"/>
      <c r="O454" s="915"/>
      <c r="P454" s="915"/>
      <c r="Q454" s="484"/>
    </row>
    <row r="455" spans="1:17" s="95" customFormat="1" ht="15.75" hidden="1" customHeight="1" outlineLevel="1">
      <c r="A455" s="484"/>
      <c r="B455" s="916">
        <v>148</v>
      </c>
      <c r="C455" s="925"/>
      <c r="D455" s="921"/>
      <c r="E455" s="921" t="s">
        <v>19</v>
      </c>
      <c r="F455" s="923" t="str">
        <f>VLOOKUP(E455,$S$14:$T$18,2,0)</f>
        <v>-</v>
      </c>
      <c r="G455" s="84"/>
      <c r="H455" s="395"/>
      <c r="I455" s="921"/>
      <c r="J455" s="913">
        <f t="shared" ref="J455" si="147">SUM(K455:O457)</f>
        <v>0</v>
      </c>
      <c r="K455" s="913"/>
      <c r="L455" s="913"/>
      <c r="M455" s="913"/>
      <c r="N455" s="913"/>
      <c r="O455" s="913"/>
      <c r="P455" s="913"/>
      <c r="Q455" s="484"/>
    </row>
    <row r="456" spans="1:17" s="95" customFormat="1" ht="15.75" hidden="1" customHeight="1" outlineLevel="1">
      <c r="A456" s="484"/>
      <c r="B456" s="916"/>
      <c r="C456" s="925"/>
      <c r="D456" s="921"/>
      <c r="E456" s="921"/>
      <c r="F456" s="923"/>
      <c r="G456" s="87"/>
      <c r="H456" s="395"/>
      <c r="I456" s="921"/>
      <c r="J456" s="914"/>
      <c r="K456" s="914"/>
      <c r="L456" s="914"/>
      <c r="M456" s="914"/>
      <c r="N456" s="914"/>
      <c r="O456" s="914"/>
      <c r="P456" s="914"/>
      <c r="Q456" s="484"/>
    </row>
    <row r="457" spans="1:17" s="95" customFormat="1" ht="15.75" hidden="1" customHeight="1" outlineLevel="1">
      <c r="A457" s="484"/>
      <c r="B457" s="917"/>
      <c r="C457" s="926"/>
      <c r="D457" s="922"/>
      <c r="E457" s="922"/>
      <c r="F457" s="924"/>
      <c r="G457" s="92"/>
      <c r="H457" s="396"/>
      <c r="I457" s="922"/>
      <c r="J457" s="915"/>
      <c r="K457" s="915"/>
      <c r="L457" s="915"/>
      <c r="M457" s="915"/>
      <c r="N457" s="915"/>
      <c r="O457" s="915"/>
      <c r="P457" s="915"/>
      <c r="Q457" s="484"/>
    </row>
    <row r="458" spans="1:17" s="95" customFormat="1" ht="15.75" hidden="1" customHeight="1" outlineLevel="1">
      <c r="A458" s="484"/>
      <c r="B458" s="916">
        <v>149</v>
      </c>
      <c r="C458" s="925"/>
      <c r="D458" s="921"/>
      <c r="E458" s="921" t="s">
        <v>19</v>
      </c>
      <c r="F458" s="923" t="str">
        <f>VLOOKUP(E458,$S$14:$T$18,2,0)</f>
        <v>-</v>
      </c>
      <c r="G458" s="84"/>
      <c r="H458" s="395"/>
      <c r="I458" s="921"/>
      <c r="J458" s="913">
        <f t="shared" ref="J458" si="148">SUM(K458:O460)</f>
        <v>0</v>
      </c>
      <c r="K458" s="913"/>
      <c r="L458" s="913"/>
      <c r="M458" s="913"/>
      <c r="N458" s="913"/>
      <c r="O458" s="913"/>
      <c r="P458" s="913"/>
      <c r="Q458" s="484"/>
    </row>
    <row r="459" spans="1:17" s="95" customFormat="1" ht="15.75" hidden="1" customHeight="1" outlineLevel="1">
      <c r="A459" s="484"/>
      <c r="B459" s="916"/>
      <c r="C459" s="925"/>
      <c r="D459" s="921"/>
      <c r="E459" s="921"/>
      <c r="F459" s="923"/>
      <c r="G459" s="87"/>
      <c r="H459" s="395"/>
      <c r="I459" s="921"/>
      <c r="J459" s="914"/>
      <c r="K459" s="914"/>
      <c r="L459" s="914"/>
      <c r="M459" s="914"/>
      <c r="N459" s="914"/>
      <c r="O459" s="914"/>
      <c r="P459" s="914"/>
      <c r="Q459" s="484"/>
    </row>
    <row r="460" spans="1:17" s="95" customFormat="1" ht="15.75" hidden="1" customHeight="1" outlineLevel="1">
      <c r="A460" s="484"/>
      <c r="B460" s="917"/>
      <c r="C460" s="926"/>
      <c r="D460" s="922"/>
      <c r="E460" s="922"/>
      <c r="F460" s="924"/>
      <c r="G460" s="92"/>
      <c r="H460" s="396"/>
      <c r="I460" s="922"/>
      <c r="J460" s="915"/>
      <c r="K460" s="915"/>
      <c r="L460" s="915"/>
      <c r="M460" s="915"/>
      <c r="N460" s="915"/>
      <c r="O460" s="915"/>
      <c r="P460" s="915"/>
      <c r="Q460" s="484"/>
    </row>
    <row r="461" spans="1:17" s="95" customFormat="1" ht="15.75" hidden="1" customHeight="1" outlineLevel="1">
      <c r="A461" s="484"/>
      <c r="B461" s="916">
        <v>150</v>
      </c>
      <c r="C461" s="925"/>
      <c r="D461" s="921"/>
      <c r="E461" s="921" t="s">
        <v>19</v>
      </c>
      <c r="F461" s="923" t="str">
        <f>VLOOKUP(E461,$S$14:$T$18,2,0)</f>
        <v>-</v>
      </c>
      <c r="G461" s="84"/>
      <c r="H461" s="395"/>
      <c r="I461" s="921"/>
      <c r="J461" s="913">
        <f t="shared" ref="J461" si="149">SUM(K461:O463)</f>
        <v>0</v>
      </c>
      <c r="K461" s="913"/>
      <c r="L461" s="913"/>
      <c r="M461" s="913"/>
      <c r="N461" s="913"/>
      <c r="O461" s="913"/>
      <c r="P461" s="913"/>
      <c r="Q461" s="484"/>
    </row>
    <row r="462" spans="1:17" s="95" customFormat="1" ht="15.75" hidden="1" customHeight="1" outlineLevel="1">
      <c r="A462" s="484"/>
      <c r="B462" s="916"/>
      <c r="C462" s="925"/>
      <c r="D462" s="921"/>
      <c r="E462" s="921"/>
      <c r="F462" s="923"/>
      <c r="G462" s="87"/>
      <c r="H462" s="395"/>
      <c r="I462" s="921"/>
      <c r="J462" s="914"/>
      <c r="K462" s="914"/>
      <c r="L462" s="914"/>
      <c r="M462" s="914"/>
      <c r="N462" s="914"/>
      <c r="O462" s="914"/>
      <c r="P462" s="914"/>
      <c r="Q462" s="484"/>
    </row>
    <row r="463" spans="1:17" s="95" customFormat="1" ht="15.75" hidden="1" customHeight="1" outlineLevel="1">
      <c r="A463" s="484"/>
      <c r="B463" s="917"/>
      <c r="C463" s="926"/>
      <c r="D463" s="922"/>
      <c r="E463" s="922"/>
      <c r="F463" s="924"/>
      <c r="G463" s="92"/>
      <c r="H463" s="396"/>
      <c r="I463" s="922"/>
      <c r="J463" s="915"/>
      <c r="K463" s="915"/>
      <c r="L463" s="915"/>
      <c r="M463" s="915"/>
      <c r="N463" s="915"/>
      <c r="O463" s="915"/>
      <c r="P463" s="915"/>
      <c r="Q463" s="484"/>
    </row>
    <row r="464" spans="1:17" s="95" customFormat="1" ht="15.75" hidden="1" customHeight="1" outlineLevel="1">
      <c r="A464" s="484"/>
      <c r="B464" s="916">
        <v>151</v>
      </c>
      <c r="C464" s="925"/>
      <c r="D464" s="921"/>
      <c r="E464" s="921" t="s">
        <v>19</v>
      </c>
      <c r="F464" s="923" t="str">
        <f>VLOOKUP(E464,$S$14:$T$18,2,0)</f>
        <v>-</v>
      </c>
      <c r="G464" s="84"/>
      <c r="H464" s="395"/>
      <c r="I464" s="921"/>
      <c r="J464" s="913">
        <f t="shared" ref="J464" si="150">SUM(K464:O466)</f>
        <v>0</v>
      </c>
      <c r="K464" s="913"/>
      <c r="L464" s="913"/>
      <c r="M464" s="913"/>
      <c r="N464" s="913"/>
      <c r="O464" s="913"/>
      <c r="P464" s="913"/>
      <c r="Q464" s="484"/>
    </row>
    <row r="465" spans="1:17" s="95" customFormat="1" ht="15.75" hidden="1" customHeight="1" outlineLevel="1">
      <c r="A465" s="484"/>
      <c r="B465" s="916"/>
      <c r="C465" s="925"/>
      <c r="D465" s="921"/>
      <c r="E465" s="921"/>
      <c r="F465" s="923"/>
      <c r="G465" s="87"/>
      <c r="H465" s="395"/>
      <c r="I465" s="921"/>
      <c r="J465" s="914"/>
      <c r="K465" s="914"/>
      <c r="L465" s="914"/>
      <c r="M465" s="914"/>
      <c r="N465" s="914"/>
      <c r="O465" s="914"/>
      <c r="P465" s="914"/>
      <c r="Q465" s="484"/>
    </row>
    <row r="466" spans="1:17" s="95" customFormat="1" ht="15.75" hidden="1" customHeight="1" outlineLevel="1">
      <c r="A466" s="484"/>
      <c r="B466" s="917"/>
      <c r="C466" s="926"/>
      <c r="D466" s="922"/>
      <c r="E466" s="922"/>
      <c r="F466" s="924"/>
      <c r="G466" s="92"/>
      <c r="H466" s="396"/>
      <c r="I466" s="922"/>
      <c r="J466" s="915"/>
      <c r="K466" s="915"/>
      <c r="L466" s="915"/>
      <c r="M466" s="915"/>
      <c r="N466" s="915"/>
      <c r="O466" s="915"/>
      <c r="P466" s="915"/>
      <c r="Q466" s="484"/>
    </row>
    <row r="467" spans="1:17" s="95" customFormat="1" ht="15.75" hidden="1" customHeight="1" outlineLevel="1">
      <c r="A467" s="484"/>
      <c r="B467" s="916">
        <v>152</v>
      </c>
      <c r="C467" s="925"/>
      <c r="D467" s="921"/>
      <c r="E467" s="921" t="s">
        <v>19</v>
      </c>
      <c r="F467" s="923" t="str">
        <f>VLOOKUP(E467,$S$14:$T$18,2,0)</f>
        <v>-</v>
      </c>
      <c r="G467" s="84"/>
      <c r="H467" s="395"/>
      <c r="I467" s="921"/>
      <c r="J467" s="913">
        <f t="shared" ref="J467" si="151">SUM(K467:O469)</f>
        <v>0</v>
      </c>
      <c r="K467" s="913"/>
      <c r="L467" s="913"/>
      <c r="M467" s="913"/>
      <c r="N467" s="913"/>
      <c r="O467" s="913"/>
      <c r="P467" s="913"/>
      <c r="Q467" s="484"/>
    </row>
    <row r="468" spans="1:17" s="95" customFormat="1" ht="15.75" hidden="1" customHeight="1" outlineLevel="1">
      <c r="A468" s="484"/>
      <c r="B468" s="916"/>
      <c r="C468" s="925"/>
      <c r="D468" s="921"/>
      <c r="E468" s="921"/>
      <c r="F468" s="923"/>
      <c r="G468" s="87"/>
      <c r="H468" s="395"/>
      <c r="I468" s="921"/>
      <c r="J468" s="914"/>
      <c r="K468" s="914"/>
      <c r="L468" s="914"/>
      <c r="M468" s="914"/>
      <c r="N468" s="914"/>
      <c r="O468" s="914"/>
      <c r="P468" s="914"/>
      <c r="Q468" s="484"/>
    </row>
    <row r="469" spans="1:17" s="95" customFormat="1" ht="15.75" hidden="1" customHeight="1" outlineLevel="1">
      <c r="A469" s="484"/>
      <c r="B469" s="917"/>
      <c r="C469" s="926"/>
      <c r="D469" s="922"/>
      <c r="E469" s="922"/>
      <c r="F469" s="924"/>
      <c r="G469" s="92"/>
      <c r="H469" s="396"/>
      <c r="I469" s="922"/>
      <c r="J469" s="915"/>
      <c r="K469" s="915"/>
      <c r="L469" s="915"/>
      <c r="M469" s="915"/>
      <c r="N469" s="915"/>
      <c r="O469" s="915"/>
      <c r="P469" s="915"/>
      <c r="Q469" s="484"/>
    </row>
    <row r="470" spans="1:17" s="95" customFormat="1" ht="15.75" hidden="1" customHeight="1" outlineLevel="1">
      <c r="A470" s="484"/>
      <c r="B470" s="916">
        <v>153</v>
      </c>
      <c r="C470" s="925"/>
      <c r="D470" s="921"/>
      <c r="E470" s="921" t="s">
        <v>19</v>
      </c>
      <c r="F470" s="923" t="str">
        <f>VLOOKUP(E470,$S$14:$T$18,2,0)</f>
        <v>-</v>
      </c>
      <c r="G470" s="84"/>
      <c r="H470" s="395"/>
      <c r="I470" s="921"/>
      <c r="J470" s="913">
        <f t="shared" ref="J470" si="152">SUM(K470:O472)</f>
        <v>0</v>
      </c>
      <c r="K470" s="913"/>
      <c r="L470" s="913"/>
      <c r="M470" s="913"/>
      <c r="N470" s="913"/>
      <c r="O470" s="913"/>
      <c r="P470" s="913"/>
      <c r="Q470" s="484"/>
    </row>
    <row r="471" spans="1:17" s="95" customFormat="1" ht="15.75" hidden="1" customHeight="1" outlineLevel="1">
      <c r="A471" s="484"/>
      <c r="B471" s="916"/>
      <c r="C471" s="925"/>
      <c r="D471" s="921"/>
      <c r="E471" s="921"/>
      <c r="F471" s="923"/>
      <c r="G471" s="87"/>
      <c r="H471" s="395"/>
      <c r="I471" s="921"/>
      <c r="J471" s="914"/>
      <c r="K471" s="914"/>
      <c r="L471" s="914"/>
      <c r="M471" s="914"/>
      <c r="N471" s="914"/>
      <c r="O471" s="914"/>
      <c r="P471" s="914"/>
      <c r="Q471" s="484"/>
    </row>
    <row r="472" spans="1:17" s="95" customFormat="1" ht="15.75" hidden="1" customHeight="1" outlineLevel="1">
      <c r="A472" s="484"/>
      <c r="B472" s="917"/>
      <c r="C472" s="926"/>
      <c r="D472" s="922"/>
      <c r="E472" s="922"/>
      <c r="F472" s="924"/>
      <c r="G472" s="92"/>
      <c r="H472" s="396"/>
      <c r="I472" s="922"/>
      <c r="J472" s="915"/>
      <c r="K472" s="915"/>
      <c r="L472" s="915"/>
      <c r="M472" s="915"/>
      <c r="N472" s="915"/>
      <c r="O472" s="915"/>
      <c r="P472" s="915"/>
      <c r="Q472" s="484"/>
    </row>
    <row r="473" spans="1:17" s="95" customFormat="1" ht="15.75" hidden="1" customHeight="1" outlineLevel="1">
      <c r="A473" s="484"/>
      <c r="B473" s="916">
        <v>154</v>
      </c>
      <c r="C473" s="925"/>
      <c r="D473" s="921"/>
      <c r="E473" s="921" t="s">
        <v>19</v>
      </c>
      <c r="F473" s="923" t="str">
        <f>VLOOKUP(E473,$S$14:$T$18,2,0)</f>
        <v>-</v>
      </c>
      <c r="G473" s="84"/>
      <c r="H473" s="395"/>
      <c r="I473" s="921"/>
      <c r="J473" s="913">
        <f t="shared" ref="J473" si="153">SUM(K473:O475)</f>
        <v>0</v>
      </c>
      <c r="K473" s="913"/>
      <c r="L473" s="913"/>
      <c r="M473" s="913"/>
      <c r="N473" s="913"/>
      <c r="O473" s="913"/>
      <c r="P473" s="913"/>
      <c r="Q473" s="484"/>
    </row>
    <row r="474" spans="1:17" s="95" customFormat="1" ht="15.75" hidden="1" customHeight="1" outlineLevel="1">
      <c r="A474" s="484"/>
      <c r="B474" s="916"/>
      <c r="C474" s="925"/>
      <c r="D474" s="921"/>
      <c r="E474" s="921"/>
      <c r="F474" s="923"/>
      <c r="G474" s="87"/>
      <c r="H474" s="395"/>
      <c r="I474" s="921"/>
      <c r="J474" s="914"/>
      <c r="K474" s="914"/>
      <c r="L474" s="914"/>
      <c r="M474" s="914"/>
      <c r="N474" s="914"/>
      <c r="O474" s="914"/>
      <c r="P474" s="914"/>
      <c r="Q474" s="484"/>
    </row>
    <row r="475" spans="1:17" s="95" customFormat="1" ht="15.75" hidden="1" customHeight="1" outlineLevel="1">
      <c r="A475" s="484"/>
      <c r="B475" s="917"/>
      <c r="C475" s="926"/>
      <c r="D475" s="922"/>
      <c r="E475" s="922"/>
      <c r="F475" s="924"/>
      <c r="G475" s="92"/>
      <c r="H475" s="396"/>
      <c r="I475" s="922"/>
      <c r="J475" s="915"/>
      <c r="K475" s="915"/>
      <c r="L475" s="915"/>
      <c r="M475" s="915"/>
      <c r="N475" s="915"/>
      <c r="O475" s="915"/>
      <c r="P475" s="915"/>
      <c r="Q475" s="484"/>
    </row>
    <row r="476" spans="1:17" s="95" customFormat="1" ht="15.75" hidden="1" customHeight="1" outlineLevel="1">
      <c r="A476" s="484"/>
      <c r="B476" s="916">
        <v>155</v>
      </c>
      <c r="C476" s="925"/>
      <c r="D476" s="921"/>
      <c r="E476" s="921" t="s">
        <v>19</v>
      </c>
      <c r="F476" s="923" t="str">
        <f>VLOOKUP(E476,$S$14:$T$18,2,0)</f>
        <v>-</v>
      </c>
      <c r="G476" s="84"/>
      <c r="H476" s="395"/>
      <c r="I476" s="921"/>
      <c r="J476" s="913">
        <f t="shared" ref="J476" si="154">SUM(K476:O478)</f>
        <v>0</v>
      </c>
      <c r="K476" s="913"/>
      <c r="L476" s="913"/>
      <c r="M476" s="913"/>
      <c r="N476" s="913"/>
      <c r="O476" s="913"/>
      <c r="P476" s="913"/>
      <c r="Q476" s="484"/>
    </row>
    <row r="477" spans="1:17" s="95" customFormat="1" ht="15.75" hidden="1" customHeight="1" outlineLevel="1">
      <c r="A477" s="484"/>
      <c r="B477" s="916"/>
      <c r="C477" s="925"/>
      <c r="D477" s="921"/>
      <c r="E477" s="921"/>
      <c r="F477" s="923"/>
      <c r="G477" s="87"/>
      <c r="H477" s="395"/>
      <c r="I477" s="921"/>
      <c r="J477" s="914"/>
      <c r="K477" s="914"/>
      <c r="L477" s="914"/>
      <c r="M477" s="914"/>
      <c r="N477" s="914"/>
      <c r="O477" s="914"/>
      <c r="P477" s="914"/>
      <c r="Q477" s="484"/>
    </row>
    <row r="478" spans="1:17" s="95" customFormat="1" ht="15.75" hidden="1" customHeight="1" outlineLevel="1">
      <c r="A478" s="484"/>
      <c r="B478" s="917"/>
      <c r="C478" s="926"/>
      <c r="D478" s="922"/>
      <c r="E478" s="922"/>
      <c r="F478" s="924"/>
      <c r="G478" s="92"/>
      <c r="H478" s="396"/>
      <c r="I478" s="922"/>
      <c r="J478" s="915"/>
      <c r="K478" s="915"/>
      <c r="L478" s="915"/>
      <c r="M478" s="915"/>
      <c r="N478" s="915"/>
      <c r="O478" s="915"/>
      <c r="P478" s="915"/>
      <c r="Q478" s="484"/>
    </row>
    <row r="479" spans="1:17" s="95" customFormat="1" ht="15.75" hidden="1" customHeight="1" outlineLevel="1">
      <c r="A479" s="484"/>
      <c r="B479" s="916">
        <v>156</v>
      </c>
      <c r="C479" s="925"/>
      <c r="D479" s="921"/>
      <c r="E479" s="921" t="s">
        <v>19</v>
      </c>
      <c r="F479" s="923" t="str">
        <f>VLOOKUP(E479,$S$14:$T$18,2,0)</f>
        <v>-</v>
      </c>
      <c r="G479" s="84"/>
      <c r="H479" s="395"/>
      <c r="I479" s="921"/>
      <c r="J479" s="913">
        <f t="shared" ref="J479" si="155">SUM(K479:O481)</f>
        <v>0</v>
      </c>
      <c r="K479" s="913"/>
      <c r="L479" s="913"/>
      <c r="M479" s="913"/>
      <c r="N479" s="913"/>
      <c r="O479" s="913"/>
      <c r="P479" s="913"/>
      <c r="Q479" s="484"/>
    </row>
    <row r="480" spans="1:17" s="95" customFormat="1" ht="15.75" hidden="1" customHeight="1" outlineLevel="1">
      <c r="A480" s="484"/>
      <c r="B480" s="916"/>
      <c r="C480" s="925"/>
      <c r="D480" s="921"/>
      <c r="E480" s="921"/>
      <c r="F480" s="923"/>
      <c r="G480" s="87"/>
      <c r="H480" s="395"/>
      <c r="I480" s="921"/>
      <c r="J480" s="914"/>
      <c r="K480" s="914"/>
      <c r="L480" s="914"/>
      <c r="M480" s="914"/>
      <c r="N480" s="914"/>
      <c r="O480" s="914"/>
      <c r="P480" s="914"/>
      <c r="Q480" s="484"/>
    </row>
    <row r="481" spans="1:17" s="95" customFormat="1" ht="15.75" hidden="1" customHeight="1" outlineLevel="1">
      <c r="A481" s="484"/>
      <c r="B481" s="917"/>
      <c r="C481" s="926"/>
      <c r="D481" s="922"/>
      <c r="E481" s="922"/>
      <c r="F481" s="924"/>
      <c r="G481" s="92"/>
      <c r="H481" s="396"/>
      <c r="I481" s="922"/>
      <c r="J481" s="915"/>
      <c r="K481" s="915"/>
      <c r="L481" s="915"/>
      <c r="M481" s="915"/>
      <c r="N481" s="915"/>
      <c r="O481" s="915"/>
      <c r="P481" s="915"/>
      <c r="Q481" s="484"/>
    </row>
    <row r="482" spans="1:17" s="95" customFormat="1" ht="15.75" hidden="1" customHeight="1" outlineLevel="1">
      <c r="A482" s="484"/>
      <c r="B482" s="916">
        <v>157</v>
      </c>
      <c r="C482" s="925"/>
      <c r="D482" s="921"/>
      <c r="E482" s="921" t="s">
        <v>19</v>
      </c>
      <c r="F482" s="923" t="str">
        <f>VLOOKUP(E482,$S$14:$T$18,2,0)</f>
        <v>-</v>
      </c>
      <c r="G482" s="84"/>
      <c r="H482" s="395"/>
      <c r="I482" s="921"/>
      <c r="J482" s="913">
        <f t="shared" ref="J482" si="156">SUM(K482:O484)</f>
        <v>0</v>
      </c>
      <c r="K482" s="913"/>
      <c r="L482" s="913"/>
      <c r="M482" s="913"/>
      <c r="N482" s="913"/>
      <c r="O482" s="913"/>
      <c r="P482" s="913"/>
      <c r="Q482" s="484"/>
    </row>
    <row r="483" spans="1:17" s="95" customFormat="1" ht="15.75" hidden="1" customHeight="1" outlineLevel="1">
      <c r="A483" s="484"/>
      <c r="B483" s="916"/>
      <c r="C483" s="925"/>
      <c r="D483" s="921"/>
      <c r="E483" s="921"/>
      <c r="F483" s="923"/>
      <c r="G483" s="87"/>
      <c r="H483" s="395"/>
      <c r="I483" s="921"/>
      <c r="J483" s="914"/>
      <c r="K483" s="914"/>
      <c r="L483" s="914"/>
      <c r="M483" s="914"/>
      <c r="N483" s="914"/>
      <c r="O483" s="914"/>
      <c r="P483" s="914"/>
      <c r="Q483" s="484"/>
    </row>
    <row r="484" spans="1:17" s="95" customFormat="1" ht="15.75" hidden="1" customHeight="1" outlineLevel="1">
      <c r="A484" s="484"/>
      <c r="B484" s="917"/>
      <c r="C484" s="926"/>
      <c r="D484" s="922"/>
      <c r="E484" s="922"/>
      <c r="F484" s="924"/>
      <c r="G484" s="92"/>
      <c r="H484" s="396"/>
      <c r="I484" s="922"/>
      <c r="J484" s="915"/>
      <c r="K484" s="915"/>
      <c r="L484" s="915"/>
      <c r="M484" s="915"/>
      <c r="N484" s="915"/>
      <c r="O484" s="915"/>
      <c r="P484" s="915"/>
      <c r="Q484" s="484"/>
    </row>
    <row r="485" spans="1:17" s="95" customFormat="1" ht="15.75" hidden="1" customHeight="1" outlineLevel="1">
      <c r="A485" s="484"/>
      <c r="B485" s="916">
        <v>158</v>
      </c>
      <c r="C485" s="925"/>
      <c r="D485" s="921"/>
      <c r="E485" s="921" t="s">
        <v>19</v>
      </c>
      <c r="F485" s="923" t="str">
        <f>VLOOKUP(E485,$S$14:$T$18,2,0)</f>
        <v>-</v>
      </c>
      <c r="G485" s="84"/>
      <c r="H485" s="395"/>
      <c r="I485" s="921"/>
      <c r="J485" s="913">
        <f t="shared" ref="J485" si="157">SUM(K485:O487)</f>
        <v>0</v>
      </c>
      <c r="K485" s="913"/>
      <c r="L485" s="913"/>
      <c r="M485" s="913"/>
      <c r="N485" s="913"/>
      <c r="O485" s="913"/>
      <c r="P485" s="913"/>
      <c r="Q485" s="484"/>
    </row>
    <row r="486" spans="1:17" s="95" customFormat="1" ht="15.75" hidden="1" customHeight="1" outlineLevel="1">
      <c r="A486" s="484"/>
      <c r="B486" s="916"/>
      <c r="C486" s="925"/>
      <c r="D486" s="921"/>
      <c r="E486" s="921"/>
      <c r="F486" s="923"/>
      <c r="G486" s="87"/>
      <c r="H486" s="395"/>
      <c r="I486" s="921"/>
      <c r="J486" s="914"/>
      <c r="K486" s="914"/>
      <c r="L486" s="914"/>
      <c r="M486" s="914"/>
      <c r="N486" s="914"/>
      <c r="O486" s="914"/>
      <c r="P486" s="914"/>
      <c r="Q486" s="484"/>
    </row>
    <row r="487" spans="1:17" s="95" customFormat="1" ht="15.75" hidden="1" customHeight="1" outlineLevel="1">
      <c r="A487" s="484"/>
      <c r="B487" s="917"/>
      <c r="C487" s="926"/>
      <c r="D487" s="922"/>
      <c r="E487" s="922"/>
      <c r="F487" s="924"/>
      <c r="G487" s="92"/>
      <c r="H487" s="396"/>
      <c r="I487" s="922"/>
      <c r="J487" s="915"/>
      <c r="K487" s="915"/>
      <c r="L487" s="915"/>
      <c r="M487" s="915"/>
      <c r="N487" s="915"/>
      <c r="O487" s="915"/>
      <c r="P487" s="915"/>
      <c r="Q487" s="484"/>
    </row>
    <row r="488" spans="1:17" s="95" customFormat="1" ht="15.75" hidden="1" customHeight="1" outlineLevel="1">
      <c r="A488" s="484"/>
      <c r="B488" s="916">
        <v>159</v>
      </c>
      <c r="C488" s="925"/>
      <c r="D488" s="921"/>
      <c r="E488" s="921" t="s">
        <v>19</v>
      </c>
      <c r="F488" s="923" t="str">
        <f>VLOOKUP(E488,$S$14:$T$18,2,0)</f>
        <v>-</v>
      </c>
      <c r="G488" s="84"/>
      <c r="H488" s="395"/>
      <c r="I488" s="921"/>
      <c r="J488" s="913">
        <f t="shared" ref="J488" si="158">SUM(K488:O490)</f>
        <v>0</v>
      </c>
      <c r="K488" s="913"/>
      <c r="L488" s="913"/>
      <c r="M488" s="913"/>
      <c r="N488" s="913"/>
      <c r="O488" s="913"/>
      <c r="P488" s="913"/>
      <c r="Q488" s="484"/>
    </row>
    <row r="489" spans="1:17" s="95" customFormat="1" ht="15.75" hidden="1" customHeight="1" outlineLevel="1">
      <c r="A489" s="484"/>
      <c r="B489" s="916"/>
      <c r="C489" s="925"/>
      <c r="D489" s="921"/>
      <c r="E489" s="921"/>
      <c r="F489" s="923"/>
      <c r="G489" s="87"/>
      <c r="H489" s="395"/>
      <c r="I489" s="921"/>
      <c r="J489" s="914"/>
      <c r="K489" s="914"/>
      <c r="L489" s="914"/>
      <c r="M489" s="914"/>
      <c r="N489" s="914"/>
      <c r="O489" s="914"/>
      <c r="P489" s="914"/>
      <c r="Q489" s="484"/>
    </row>
    <row r="490" spans="1:17" s="95" customFormat="1" ht="15.75" hidden="1" customHeight="1" outlineLevel="1">
      <c r="A490" s="484"/>
      <c r="B490" s="917"/>
      <c r="C490" s="926"/>
      <c r="D490" s="922"/>
      <c r="E490" s="922"/>
      <c r="F490" s="924"/>
      <c r="G490" s="92"/>
      <c r="H490" s="396"/>
      <c r="I490" s="922"/>
      <c r="J490" s="915"/>
      <c r="K490" s="915"/>
      <c r="L490" s="915"/>
      <c r="M490" s="915"/>
      <c r="N490" s="915"/>
      <c r="O490" s="915"/>
      <c r="P490" s="915"/>
      <c r="Q490" s="484"/>
    </row>
    <row r="491" spans="1:17" s="95" customFormat="1" ht="15.75" hidden="1" customHeight="1" outlineLevel="1">
      <c r="A491" s="484"/>
      <c r="B491" s="916">
        <v>160</v>
      </c>
      <c r="C491" s="925"/>
      <c r="D491" s="921"/>
      <c r="E491" s="921" t="s">
        <v>19</v>
      </c>
      <c r="F491" s="923" t="str">
        <f>VLOOKUP(E491,$S$14:$T$18,2,0)</f>
        <v>-</v>
      </c>
      <c r="G491" s="84"/>
      <c r="H491" s="395"/>
      <c r="I491" s="921"/>
      <c r="J491" s="913">
        <f t="shared" ref="J491" si="159">SUM(K491:O493)</f>
        <v>0</v>
      </c>
      <c r="K491" s="913"/>
      <c r="L491" s="913"/>
      <c r="M491" s="913"/>
      <c r="N491" s="913"/>
      <c r="O491" s="913"/>
      <c r="P491" s="913"/>
      <c r="Q491" s="484"/>
    </row>
    <row r="492" spans="1:17" s="95" customFormat="1" ht="15.75" hidden="1" customHeight="1" outlineLevel="1">
      <c r="A492" s="484"/>
      <c r="B492" s="916"/>
      <c r="C492" s="925"/>
      <c r="D492" s="921"/>
      <c r="E492" s="921"/>
      <c r="F492" s="923"/>
      <c r="G492" s="87"/>
      <c r="H492" s="395"/>
      <c r="I492" s="921"/>
      <c r="J492" s="914"/>
      <c r="K492" s="914"/>
      <c r="L492" s="914"/>
      <c r="M492" s="914"/>
      <c r="N492" s="914"/>
      <c r="O492" s="914"/>
      <c r="P492" s="914"/>
      <c r="Q492" s="484"/>
    </row>
    <row r="493" spans="1:17" s="95" customFormat="1" ht="15.75" hidden="1" customHeight="1" outlineLevel="1">
      <c r="A493" s="484"/>
      <c r="B493" s="917"/>
      <c r="C493" s="926"/>
      <c r="D493" s="922"/>
      <c r="E493" s="922"/>
      <c r="F493" s="924"/>
      <c r="G493" s="92"/>
      <c r="H493" s="396"/>
      <c r="I493" s="922"/>
      <c r="J493" s="915"/>
      <c r="K493" s="915"/>
      <c r="L493" s="915"/>
      <c r="M493" s="915"/>
      <c r="N493" s="915"/>
      <c r="O493" s="915"/>
      <c r="P493" s="915"/>
      <c r="Q493" s="484"/>
    </row>
    <row r="494" spans="1:17" s="95" customFormat="1" ht="15.75" hidden="1" customHeight="1" outlineLevel="1">
      <c r="A494" s="484"/>
      <c r="B494" s="916">
        <v>161</v>
      </c>
      <c r="C494" s="925"/>
      <c r="D494" s="921"/>
      <c r="E494" s="921" t="s">
        <v>19</v>
      </c>
      <c r="F494" s="923" t="str">
        <f>VLOOKUP(E494,$S$14:$T$18,2,0)</f>
        <v>-</v>
      </c>
      <c r="G494" s="84"/>
      <c r="H494" s="395"/>
      <c r="I494" s="921"/>
      <c r="J494" s="913">
        <f t="shared" ref="J494" si="160">SUM(K494:O496)</f>
        <v>0</v>
      </c>
      <c r="K494" s="913"/>
      <c r="L494" s="913"/>
      <c r="M494" s="913"/>
      <c r="N494" s="913"/>
      <c r="O494" s="913"/>
      <c r="P494" s="913"/>
      <c r="Q494" s="484"/>
    </row>
    <row r="495" spans="1:17" s="95" customFormat="1" ht="15.75" hidden="1" customHeight="1" outlineLevel="1">
      <c r="A495" s="484"/>
      <c r="B495" s="916"/>
      <c r="C495" s="925"/>
      <c r="D495" s="921"/>
      <c r="E495" s="921"/>
      <c r="F495" s="923"/>
      <c r="G495" s="87"/>
      <c r="H495" s="395"/>
      <c r="I495" s="921"/>
      <c r="J495" s="914"/>
      <c r="K495" s="914"/>
      <c r="L495" s="914"/>
      <c r="M495" s="914"/>
      <c r="N495" s="914"/>
      <c r="O495" s="914"/>
      <c r="P495" s="914"/>
      <c r="Q495" s="484"/>
    </row>
    <row r="496" spans="1:17" s="95" customFormat="1" ht="15.75" hidden="1" customHeight="1" outlineLevel="1">
      <c r="A496" s="484"/>
      <c r="B496" s="917"/>
      <c r="C496" s="926"/>
      <c r="D496" s="922"/>
      <c r="E496" s="922"/>
      <c r="F496" s="924"/>
      <c r="G496" s="92"/>
      <c r="H496" s="396"/>
      <c r="I496" s="922"/>
      <c r="J496" s="915"/>
      <c r="K496" s="915"/>
      <c r="L496" s="915"/>
      <c r="M496" s="915"/>
      <c r="N496" s="915"/>
      <c r="O496" s="915"/>
      <c r="P496" s="915"/>
      <c r="Q496" s="484"/>
    </row>
    <row r="497" spans="1:17" s="95" customFormat="1" ht="15.75" hidden="1" customHeight="1" outlineLevel="1">
      <c r="A497" s="484"/>
      <c r="B497" s="916">
        <v>162</v>
      </c>
      <c r="C497" s="925"/>
      <c r="D497" s="921"/>
      <c r="E497" s="921" t="s">
        <v>19</v>
      </c>
      <c r="F497" s="923" t="str">
        <f>VLOOKUP(E497,$S$14:$T$18,2,0)</f>
        <v>-</v>
      </c>
      <c r="G497" s="84"/>
      <c r="H497" s="395"/>
      <c r="I497" s="921"/>
      <c r="J497" s="913">
        <f t="shared" ref="J497" si="161">SUM(K497:O499)</f>
        <v>0</v>
      </c>
      <c r="K497" s="913"/>
      <c r="L497" s="913"/>
      <c r="M497" s="913"/>
      <c r="N497" s="913"/>
      <c r="O497" s="913"/>
      <c r="P497" s="913"/>
      <c r="Q497" s="484"/>
    </row>
    <row r="498" spans="1:17" s="95" customFormat="1" ht="15.75" hidden="1" customHeight="1" outlineLevel="1">
      <c r="A498" s="484"/>
      <c r="B498" s="916"/>
      <c r="C498" s="925"/>
      <c r="D498" s="921"/>
      <c r="E498" s="921"/>
      <c r="F498" s="923"/>
      <c r="G498" s="87"/>
      <c r="H498" s="395"/>
      <c r="I498" s="921"/>
      <c r="J498" s="914"/>
      <c r="K498" s="914"/>
      <c r="L498" s="914"/>
      <c r="M498" s="914"/>
      <c r="N498" s="914"/>
      <c r="O498" s="914"/>
      <c r="P498" s="914"/>
      <c r="Q498" s="484"/>
    </row>
    <row r="499" spans="1:17" s="95" customFormat="1" ht="15.75" hidden="1" customHeight="1" outlineLevel="1">
      <c r="A499" s="484"/>
      <c r="B499" s="917"/>
      <c r="C499" s="926"/>
      <c r="D499" s="922"/>
      <c r="E499" s="922"/>
      <c r="F499" s="924"/>
      <c r="G499" s="92"/>
      <c r="H499" s="396"/>
      <c r="I499" s="922"/>
      <c r="J499" s="915"/>
      <c r="K499" s="915"/>
      <c r="L499" s="915"/>
      <c r="M499" s="915"/>
      <c r="N499" s="915"/>
      <c r="O499" s="915"/>
      <c r="P499" s="915"/>
      <c r="Q499" s="484"/>
    </row>
    <row r="500" spans="1:17" s="95" customFormat="1" ht="15.75" hidden="1" customHeight="1" outlineLevel="1">
      <c r="A500" s="484"/>
      <c r="B500" s="916">
        <v>163</v>
      </c>
      <c r="C500" s="925"/>
      <c r="D500" s="921"/>
      <c r="E500" s="921" t="s">
        <v>19</v>
      </c>
      <c r="F500" s="923" t="str">
        <f>VLOOKUP(E500,$S$14:$T$18,2,0)</f>
        <v>-</v>
      </c>
      <c r="G500" s="84"/>
      <c r="H500" s="395"/>
      <c r="I500" s="921"/>
      <c r="J500" s="913">
        <f t="shared" ref="J500" si="162">SUM(K500:O502)</f>
        <v>0</v>
      </c>
      <c r="K500" s="913"/>
      <c r="L500" s="913"/>
      <c r="M500" s="913"/>
      <c r="N500" s="913"/>
      <c r="O500" s="913"/>
      <c r="P500" s="913"/>
      <c r="Q500" s="484"/>
    </row>
    <row r="501" spans="1:17" s="95" customFormat="1" ht="15.75" hidden="1" customHeight="1" outlineLevel="1">
      <c r="A501" s="484"/>
      <c r="B501" s="916"/>
      <c r="C501" s="925"/>
      <c r="D501" s="921"/>
      <c r="E501" s="921"/>
      <c r="F501" s="923"/>
      <c r="G501" s="87"/>
      <c r="H501" s="395"/>
      <c r="I501" s="921"/>
      <c r="J501" s="914"/>
      <c r="K501" s="914"/>
      <c r="L501" s="914"/>
      <c r="M501" s="914"/>
      <c r="N501" s="914"/>
      <c r="O501" s="914"/>
      <c r="P501" s="914"/>
      <c r="Q501" s="484"/>
    </row>
    <row r="502" spans="1:17" s="95" customFormat="1" ht="15.75" hidden="1" customHeight="1" outlineLevel="1">
      <c r="A502" s="484"/>
      <c r="B502" s="917"/>
      <c r="C502" s="926"/>
      <c r="D502" s="922"/>
      <c r="E502" s="922"/>
      <c r="F502" s="924"/>
      <c r="G502" s="92"/>
      <c r="H502" s="396"/>
      <c r="I502" s="922"/>
      <c r="J502" s="915"/>
      <c r="K502" s="915"/>
      <c r="L502" s="915"/>
      <c r="M502" s="915"/>
      <c r="N502" s="915"/>
      <c r="O502" s="915"/>
      <c r="P502" s="915"/>
      <c r="Q502" s="484"/>
    </row>
    <row r="503" spans="1:17" s="95" customFormat="1" ht="15.75" hidden="1" customHeight="1" outlineLevel="1">
      <c r="A503" s="484"/>
      <c r="B503" s="916">
        <v>164</v>
      </c>
      <c r="C503" s="925"/>
      <c r="D503" s="921"/>
      <c r="E503" s="921" t="s">
        <v>19</v>
      </c>
      <c r="F503" s="923" t="str">
        <f>VLOOKUP(E503,$S$14:$T$18,2,0)</f>
        <v>-</v>
      </c>
      <c r="G503" s="84"/>
      <c r="H503" s="395"/>
      <c r="I503" s="921"/>
      <c r="J503" s="913">
        <f t="shared" ref="J503" si="163">SUM(K503:O505)</f>
        <v>0</v>
      </c>
      <c r="K503" s="913"/>
      <c r="L503" s="913"/>
      <c r="M503" s="913"/>
      <c r="N503" s="913"/>
      <c r="O503" s="913"/>
      <c r="P503" s="913"/>
      <c r="Q503" s="484"/>
    </row>
    <row r="504" spans="1:17" s="95" customFormat="1" ht="15.75" hidden="1" customHeight="1" outlineLevel="1">
      <c r="A504" s="484"/>
      <c r="B504" s="916"/>
      <c r="C504" s="925"/>
      <c r="D504" s="921"/>
      <c r="E504" s="921"/>
      <c r="F504" s="923"/>
      <c r="G504" s="87"/>
      <c r="H504" s="395"/>
      <c r="I504" s="921"/>
      <c r="J504" s="914"/>
      <c r="K504" s="914"/>
      <c r="L504" s="914"/>
      <c r="M504" s="914"/>
      <c r="N504" s="914"/>
      <c r="O504" s="914"/>
      <c r="P504" s="914"/>
      <c r="Q504" s="484"/>
    </row>
    <row r="505" spans="1:17" s="95" customFormat="1" ht="15.75" hidden="1" customHeight="1" outlineLevel="1">
      <c r="A505" s="484"/>
      <c r="B505" s="917"/>
      <c r="C505" s="926"/>
      <c r="D505" s="922"/>
      <c r="E505" s="922"/>
      <c r="F505" s="924"/>
      <c r="G505" s="92"/>
      <c r="H505" s="396"/>
      <c r="I505" s="922"/>
      <c r="J505" s="915"/>
      <c r="K505" s="915"/>
      <c r="L505" s="915"/>
      <c r="M505" s="915"/>
      <c r="N505" s="915"/>
      <c r="O505" s="915"/>
      <c r="P505" s="915"/>
      <c r="Q505" s="484"/>
    </row>
    <row r="506" spans="1:17" s="95" customFormat="1" ht="15.75" hidden="1" customHeight="1" outlineLevel="1">
      <c r="A506" s="484"/>
      <c r="B506" s="916">
        <v>165</v>
      </c>
      <c r="C506" s="925"/>
      <c r="D506" s="921"/>
      <c r="E506" s="921" t="s">
        <v>19</v>
      </c>
      <c r="F506" s="923" t="str">
        <f>VLOOKUP(E506,$S$14:$T$18,2,0)</f>
        <v>-</v>
      </c>
      <c r="G506" s="84"/>
      <c r="H506" s="395"/>
      <c r="I506" s="921"/>
      <c r="J506" s="913">
        <f t="shared" ref="J506" si="164">SUM(K506:O508)</f>
        <v>0</v>
      </c>
      <c r="K506" s="913"/>
      <c r="L506" s="913"/>
      <c r="M506" s="913"/>
      <c r="N506" s="913"/>
      <c r="O506" s="913"/>
      <c r="P506" s="913"/>
      <c r="Q506" s="484"/>
    </row>
    <row r="507" spans="1:17" s="95" customFormat="1" ht="15.75" hidden="1" customHeight="1" outlineLevel="1">
      <c r="A507" s="484"/>
      <c r="B507" s="916"/>
      <c r="C507" s="925"/>
      <c r="D507" s="921"/>
      <c r="E507" s="921"/>
      <c r="F507" s="923"/>
      <c r="G507" s="87"/>
      <c r="H507" s="395"/>
      <c r="I507" s="921"/>
      <c r="J507" s="914"/>
      <c r="K507" s="914"/>
      <c r="L507" s="914"/>
      <c r="M507" s="914"/>
      <c r="N507" s="914"/>
      <c r="O507" s="914"/>
      <c r="P507" s="914"/>
      <c r="Q507" s="484"/>
    </row>
    <row r="508" spans="1:17" s="95" customFormat="1" ht="15.75" hidden="1" customHeight="1" outlineLevel="1">
      <c r="A508" s="484"/>
      <c r="B508" s="917"/>
      <c r="C508" s="926"/>
      <c r="D508" s="922"/>
      <c r="E508" s="922"/>
      <c r="F508" s="924"/>
      <c r="G508" s="92"/>
      <c r="H508" s="396"/>
      <c r="I508" s="922"/>
      <c r="J508" s="915"/>
      <c r="K508" s="915"/>
      <c r="L508" s="915"/>
      <c r="M508" s="915"/>
      <c r="N508" s="915"/>
      <c r="O508" s="915"/>
      <c r="P508" s="915"/>
      <c r="Q508" s="484"/>
    </row>
    <row r="509" spans="1:17" s="95" customFormat="1" ht="15.75" hidden="1" customHeight="1" outlineLevel="1">
      <c r="A509" s="484"/>
      <c r="B509" s="916">
        <v>166</v>
      </c>
      <c r="C509" s="925"/>
      <c r="D509" s="921"/>
      <c r="E509" s="921" t="s">
        <v>19</v>
      </c>
      <c r="F509" s="923" t="str">
        <f>VLOOKUP(E509,$S$14:$T$18,2,0)</f>
        <v>-</v>
      </c>
      <c r="G509" s="84"/>
      <c r="H509" s="395"/>
      <c r="I509" s="921"/>
      <c r="J509" s="913">
        <f t="shared" ref="J509" si="165">SUM(K509:O511)</f>
        <v>0</v>
      </c>
      <c r="K509" s="913"/>
      <c r="L509" s="913"/>
      <c r="M509" s="913"/>
      <c r="N509" s="913"/>
      <c r="O509" s="913"/>
      <c r="P509" s="913"/>
      <c r="Q509" s="484"/>
    </row>
    <row r="510" spans="1:17" s="95" customFormat="1" ht="15.75" hidden="1" customHeight="1" outlineLevel="1">
      <c r="A510" s="484"/>
      <c r="B510" s="916"/>
      <c r="C510" s="925"/>
      <c r="D510" s="921"/>
      <c r="E510" s="921"/>
      <c r="F510" s="923"/>
      <c r="G510" s="87"/>
      <c r="H510" s="395"/>
      <c r="I510" s="921"/>
      <c r="J510" s="914"/>
      <c r="K510" s="914"/>
      <c r="L510" s="914"/>
      <c r="M510" s="914"/>
      <c r="N510" s="914"/>
      <c r="O510" s="914"/>
      <c r="P510" s="914"/>
      <c r="Q510" s="484"/>
    </row>
    <row r="511" spans="1:17" s="95" customFormat="1" ht="15.75" hidden="1" customHeight="1" outlineLevel="1">
      <c r="A511" s="484"/>
      <c r="B511" s="917"/>
      <c r="C511" s="926"/>
      <c r="D511" s="922"/>
      <c r="E511" s="922"/>
      <c r="F511" s="924"/>
      <c r="G511" s="92"/>
      <c r="H511" s="396"/>
      <c r="I511" s="922"/>
      <c r="J511" s="915"/>
      <c r="K511" s="915"/>
      <c r="L511" s="915"/>
      <c r="M511" s="915"/>
      <c r="N511" s="915"/>
      <c r="O511" s="915"/>
      <c r="P511" s="915"/>
      <c r="Q511" s="484"/>
    </row>
    <row r="512" spans="1:17" s="95" customFormat="1" ht="15.75" hidden="1" customHeight="1" outlineLevel="1">
      <c r="A512" s="484"/>
      <c r="B512" s="916">
        <v>167</v>
      </c>
      <c r="C512" s="925"/>
      <c r="D512" s="921"/>
      <c r="E512" s="921" t="s">
        <v>19</v>
      </c>
      <c r="F512" s="923" t="str">
        <f>VLOOKUP(E512,$S$14:$T$18,2,0)</f>
        <v>-</v>
      </c>
      <c r="G512" s="84"/>
      <c r="H512" s="395"/>
      <c r="I512" s="921"/>
      <c r="J512" s="913">
        <f t="shared" ref="J512" si="166">SUM(K512:O514)</f>
        <v>0</v>
      </c>
      <c r="K512" s="913"/>
      <c r="L512" s="913"/>
      <c r="M512" s="913"/>
      <c r="N512" s="913"/>
      <c r="O512" s="913"/>
      <c r="P512" s="913"/>
      <c r="Q512" s="484"/>
    </row>
    <row r="513" spans="1:17" s="95" customFormat="1" ht="15.75" hidden="1" customHeight="1" outlineLevel="1">
      <c r="A513" s="484"/>
      <c r="B513" s="916"/>
      <c r="C513" s="925"/>
      <c r="D513" s="921"/>
      <c r="E513" s="921"/>
      <c r="F513" s="923"/>
      <c r="G513" s="87"/>
      <c r="H513" s="395"/>
      <c r="I513" s="921"/>
      <c r="J513" s="914"/>
      <c r="K513" s="914"/>
      <c r="L513" s="914"/>
      <c r="M513" s="914"/>
      <c r="N513" s="914"/>
      <c r="O513" s="914"/>
      <c r="P513" s="914"/>
      <c r="Q513" s="484"/>
    </row>
    <row r="514" spans="1:17" s="95" customFormat="1" ht="15.75" hidden="1" customHeight="1" outlineLevel="1">
      <c r="A514" s="484"/>
      <c r="B514" s="917"/>
      <c r="C514" s="926"/>
      <c r="D514" s="922"/>
      <c r="E514" s="922"/>
      <c r="F514" s="924"/>
      <c r="G514" s="92"/>
      <c r="H514" s="396"/>
      <c r="I514" s="922"/>
      <c r="J514" s="915"/>
      <c r="K514" s="915"/>
      <c r="L514" s="915"/>
      <c r="M514" s="915"/>
      <c r="N514" s="915"/>
      <c r="O514" s="915"/>
      <c r="P514" s="915"/>
      <c r="Q514" s="484"/>
    </row>
    <row r="515" spans="1:17" s="95" customFormat="1" ht="15.75" hidden="1" customHeight="1" outlineLevel="1">
      <c r="A515" s="484"/>
      <c r="B515" s="916">
        <v>168</v>
      </c>
      <c r="C515" s="925"/>
      <c r="D515" s="921"/>
      <c r="E515" s="921" t="s">
        <v>19</v>
      </c>
      <c r="F515" s="923" t="str">
        <f>VLOOKUP(E515,$S$14:$T$18,2,0)</f>
        <v>-</v>
      </c>
      <c r="G515" s="84"/>
      <c r="H515" s="395"/>
      <c r="I515" s="921"/>
      <c r="J515" s="913">
        <f t="shared" ref="J515" si="167">SUM(K515:O517)</f>
        <v>0</v>
      </c>
      <c r="K515" s="913"/>
      <c r="L515" s="913"/>
      <c r="M515" s="913"/>
      <c r="N515" s="913"/>
      <c r="O515" s="913"/>
      <c r="P515" s="913"/>
      <c r="Q515" s="484"/>
    </row>
    <row r="516" spans="1:17" s="95" customFormat="1" ht="15.75" hidden="1" customHeight="1" outlineLevel="1">
      <c r="A516" s="484"/>
      <c r="B516" s="916"/>
      <c r="C516" s="925"/>
      <c r="D516" s="921"/>
      <c r="E516" s="921"/>
      <c r="F516" s="923"/>
      <c r="G516" s="87"/>
      <c r="H516" s="395"/>
      <c r="I516" s="921"/>
      <c r="J516" s="914"/>
      <c r="K516" s="914"/>
      <c r="L516" s="914"/>
      <c r="M516" s="914"/>
      <c r="N516" s="914"/>
      <c r="O516" s="914"/>
      <c r="P516" s="914"/>
      <c r="Q516" s="484"/>
    </row>
    <row r="517" spans="1:17" s="95" customFormat="1" ht="15.75" hidden="1" customHeight="1" outlineLevel="1">
      <c r="A517" s="484"/>
      <c r="B517" s="917"/>
      <c r="C517" s="926"/>
      <c r="D517" s="922"/>
      <c r="E517" s="922"/>
      <c r="F517" s="924"/>
      <c r="G517" s="92"/>
      <c r="H517" s="396"/>
      <c r="I517" s="922"/>
      <c r="J517" s="915"/>
      <c r="K517" s="915"/>
      <c r="L517" s="915"/>
      <c r="M517" s="915"/>
      <c r="N517" s="915"/>
      <c r="O517" s="915"/>
      <c r="P517" s="915"/>
      <c r="Q517" s="484"/>
    </row>
    <row r="518" spans="1:17" s="95" customFormat="1" ht="15.75" hidden="1" customHeight="1" outlineLevel="1">
      <c r="A518" s="484"/>
      <c r="B518" s="916">
        <v>169</v>
      </c>
      <c r="C518" s="925"/>
      <c r="D518" s="921"/>
      <c r="E518" s="921" t="s">
        <v>19</v>
      </c>
      <c r="F518" s="923" t="str">
        <f>VLOOKUP(E518,$S$14:$T$18,2,0)</f>
        <v>-</v>
      </c>
      <c r="G518" s="84"/>
      <c r="H518" s="395"/>
      <c r="I518" s="921"/>
      <c r="J518" s="913">
        <f t="shared" ref="J518" si="168">SUM(K518:O520)</f>
        <v>0</v>
      </c>
      <c r="K518" s="913"/>
      <c r="L518" s="913"/>
      <c r="M518" s="913"/>
      <c r="N518" s="913"/>
      <c r="O518" s="913"/>
      <c r="P518" s="913"/>
      <c r="Q518" s="484"/>
    </row>
    <row r="519" spans="1:17" s="95" customFormat="1" ht="15.75" hidden="1" customHeight="1" outlineLevel="1">
      <c r="A519" s="484"/>
      <c r="B519" s="916"/>
      <c r="C519" s="925"/>
      <c r="D519" s="921"/>
      <c r="E519" s="921"/>
      <c r="F519" s="923"/>
      <c r="G519" s="87"/>
      <c r="H519" s="395"/>
      <c r="I519" s="921"/>
      <c r="J519" s="914"/>
      <c r="K519" s="914"/>
      <c r="L519" s="914"/>
      <c r="M519" s="914"/>
      <c r="N519" s="914"/>
      <c r="O519" s="914"/>
      <c r="P519" s="914"/>
      <c r="Q519" s="484"/>
    </row>
    <row r="520" spans="1:17" s="95" customFormat="1" ht="15.75" hidden="1" customHeight="1" outlineLevel="1">
      <c r="A520" s="484"/>
      <c r="B520" s="917"/>
      <c r="C520" s="926"/>
      <c r="D520" s="922"/>
      <c r="E520" s="922"/>
      <c r="F520" s="924"/>
      <c r="G520" s="92"/>
      <c r="H520" s="396"/>
      <c r="I520" s="922"/>
      <c r="J520" s="915"/>
      <c r="K520" s="915"/>
      <c r="L520" s="915"/>
      <c r="M520" s="915"/>
      <c r="N520" s="915"/>
      <c r="O520" s="915"/>
      <c r="P520" s="915"/>
      <c r="Q520" s="484"/>
    </row>
    <row r="521" spans="1:17" s="95" customFormat="1" ht="15.75" hidden="1" customHeight="1" outlineLevel="1">
      <c r="A521" s="484"/>
      <c r="B521" s="916">
        <v>170</v>
      </c>
      <c r="C521" s="925"/>
      <c r="D521" s="921"/>
      <c r="E521" s="921" t="s">
        <v>19</v>
      </c>
      <c r="F521" s="923" t="str">
        <f>VLOOKUP(E521,$S$14:$T$18,2,0)</f>
        <v>-</v>
      </c>
      <c r="G521" s="84"/>
      <c r="H521" s="395"/>
      <c r="I521" s="921"/>
      <c r="J521" s="913">
        <f t="shared" ref="J521" si="169">SUM(K521:O523)</f>
        <v>0</v>
      </c>
      <c r="K521" s="913"/>
      <c r="L521" s="913"/>
      <c r="M521" s="913"/>
      <c r="N521" s="913"/>
      <c r="O521" s="913"/>
      <c r="P521" s="913"/>
      <c r="Q521" s="484"/>
    </row>
    <row r="522" spans="1:17" s="95" customFormat="1" ht="15.75" hidden="1" customHeight="1" outlineLevel="1">
      <c r="A522" s="484"/>
      <c r="B522" s="916"/>
      <c r="C522" s="925"/>
      <c r="D522" s="921"/>
      <c r="E522" s="921"/>
      <c r="F522" s="923"/>
      <c r="G522" s="87"/>
      <c r="H522" s="395"/>
      <c r="I522" s="921"/>
      <c r="J522" s="914"/>
      <c r="K522" s="914"/>
      <c r="L522" s="914"/>
      <c r="M522" s="914"/>
      <c r="N522" s="914"/>
      <c r="O522" s="914"/>
      <c r="P522" s="914"/>
      <c r="Q522" s="484"/>
    </row>
    <row r="523" spans="1:17" s="95" customFormat="1" ht="15.75" hidden="1" customHeight="1" outlineLevel="1">
      <c r="A523" s="484"/>
      <c r="B523" s="917"/>
      <c r="C523" s="926"/>
      <c r="D523" s="922"/>
      <c r="E523" s="922"/>
      <c r="F523" s="924"/>
      <c r="G523" s="92"/>
      <c r="H523" s="396"/>
      <c r="I523" s="922"/>
      <c r="J523" s="915"/>
      <c r="K523" s="915"/>
      <c r="L523" s="915"/>
      <c r="M523" s="915"/>
      <c r="N523" s="915"/>
      <c r="O523" s="915"/>
      <c r="P523" s="915"/>
      <c r="Q523" s="484"/>
    </row>
    <row r="524" spans="1:17" s="95" customFormat="1" ht="15.75" hidden="1" customHeight="1" outlineLevel="1">
      <c r="A524" s="484"/>
      <c r="B524" s="916">
        <v>171</v>
      </c>
      <c r="C524" s="925"/>
      <c r="D524" s="921"/>
      <c r="E524" s="921" t="s">
        <v>19</v>
      </c>
      <c r="F524" s="923" t="str">
        <f>VLOOKUP(E524,$S$14:$T$18,2,0)</f>
        <v>-</v>
      </c>
      <c r="G524" s="84"/>
      <c r="H524" s="395"/>
      <c r="I524" s="921"/>
      <c r="J524" s="913">
        <f t="shared" ref="J524" si="170">SUM(K524:O526)</f>
        <v>0</v>
      </c>
      <c r="K524" s="913"/>
      <c r="L524" s="913"/>
      <c r="M524" s="913"/>
      <c r="N524" s="913"/>
      <c r="O524" s="913"/>
      <c r="P524" s="913"/>
      <c r="Q524" s="484"/>
    </row>
    <row r="525" spans="1:17" s="95" customFormat="1" ht="15.75" hidden="1" customHeight="1" outlineLevel="1">
      <c r="A525" s="484"/>
      <c r="B525" s="916"/>
      <c r="C525" s="925"/>
      <c r="D525" s="921"/>
      <c r="E525" s="921"/>
      <c r="F525" s="923"/>
      <c r="G525" s="87"/>
      <c r="H525" s="395"/>
      <c r="I525" s="921"/>
      <c r="J525" s="914"/>
      <c r="K525" s="914"/>
      <c r="L525" s="914"/>
      <c r="M525" s="914"/>
      <c r="N525" s="914"/>
      <c r="O525" s="914"/>
      <c r="P525" s="914"/>
      <c r="Q525" s="484"/>
    </row>
    <row r="526" spans="1:17" s="95" customFormat="1" ht="15.75" hidden="1" customHeight="1" outlineLevel="1">
      <c r="A526" s="484"/>
      <c r="B526" s="917"/>
      <c r="C526" s="926"/>
      <c r="D526" s="922"/>
      <c r="E526" s="922"/>
      <c r="F526" s="924"/>
      <c r="G526" s="92"/>
      <c r="H526" s="396"/>
      <c r="I526" s="922"/>
      <c r="J526" s="915"/>
      <c r="K526" s="915"/>
      <c r="L526" s="915"/>
      <c r="M526" s="915"/>
      <c r="N526" s="915"/>
      <c r="O526" s="915"/>
      <c r="P526" s="915"/>
      <c r="Q526" s="484"/>
    </row>
    <row r="527" spans="1:17" s="95" customFormat="1" ht="15.75" hidden="1" customHeight="1" outlineLevel="1">
      <c r="A527" s="484"/>
      <c r="B527" s="916">
        <v>172</v>
      </c>
      <c r="C527" s="925"/>
      <c r="D527" s="921"/>
      <c r="E527" s="921" t="s">
        <v>19</v>
      </c>
      <c r="F527" s="923" t="str">
        <f>VLOOKUP(E527,$S$14:$T$18,2,0)</f>
        <v>-</v>
      </c>
      <c r="G527" s="84"/>
      <c r="H527" s="395"/>
      <c r="I527" s="921"/>
      <c r="J527" s="913">
        <f t="shared" ref="J527" si="171">SUM(K527:O529)</f>
        <v>0</v>
      </c>
      <c r="K527" s="913"/>
      <c r="L527" s="913"/>
      <c r="M527" s="913"/>
      <c r="N527" s="913"/>
      <c r="O527" s="913"/>
      <c r="P527" s="913"/>
      <c r="Q527" s="484"/>
    </row>
    <row r="528" spans="1:17" s="95" customFormat="1" ht="15.75" hidden="1" customHeight="1" outlineLevel="1">
      <c r="A528" s="484"/>
      <c r="B528" s="916"/>
      <c r="C528" s="925"/>
      <c r="D528" s="921"/>
      <c r="E528" s="921"/>
      <c r="F528" s="923"/>
      <c r="G528" s="87"/>
      <c r="H528" s="395"/>
      <c r="I528" s="921"/>
      <c r="J528" s="914"/>
      <c r="K528" s="914"/>
      <c r="L528" s="914"/>
      <c r="M528" s="914"/>
      <c r="N528" s="914"/>
      <c r="O528" s="914"/>
      <c r="P528" s="914"/>
      <c r="Q528" s="484"/>
    </row>
    <row r="529" spans="1:17" s="95" customFormat="1" ht="15.75" hidden="1" customHeight="1" outlineLevel="1">
      <c r="A529" s="484"/>
      <c r="B529" s="917"/>
      <c r="C529" s="926"/>
      <c r="D529" s="922"/>
      <c r="E529" s="922"/>
      <c r="F529" s="924"/>
      <c r="G529" s="92"/>
      <c r="H529" s="396"/>
      <c r="I529" s="922"/>
      <c r="J529" s="915"/>
      <c r="K529" s="915"/>
      <c r="L529" s="915"/>
      <c r="M529" s="915"/>
      <c r="N529" s="915"/>
      <c r="O529" s="915"/>
      <c r="P529" s="915"/>
      <c r="Q529" s="484"/>
    </row>
    <row r="530" spans="1:17" s="95" customFormat="1" ht="15.75" hidden="1" customHeight="1" outlineLevel="1">
      <c r="A530" s="484"/>
      <c r="B530" s="916">
        <v>173</v>
      </c>
      <c r="C530" s="925"/>
      <c r="D530" s="921"/>
      <c r="E530" s="921" t="s">
        <v>19</v>
      </c>
      <c r="F530" s="923" t="str">
        <f>VLOOKUP(E530,$S$14:$T$18,2,0)</f>
        <v>-</v>
      </c>
      <c r="G530" s="84"/>
      <c r="H530" s="395"/>
      <c r="I530" s="921"/>
      <c r="J530" s="913">
        <f t="shared" ref="J530" si="172">SUM(K530:O532)</f>
        <v>0</v>
      </c>
      <c r="K530" s="913"/>
      <c r="L530" s="913"/>
      <c r="M530" s="913"/>
      <c r="N530" s="913"/>
      <c r="O530" s="913"/>
      <c r="P530" s="913"/>
      <c r="Q530" s="484"/>
    </row>
    <row r="531" spans="1:17" s="95" customFormat="1" ht="15.75" hidden="1" customHeight="1" outlineLevel="1">
      <c r="A531" s="484"/>
      <c r="B531" s="916"/>
      <c r="C531" s="925"/>
      <c r="D531" s="921"/>
      <c r="E531" s="921"/>
      <c r="F531" s="923"/>
      <c r="G531" s="87"/>
      <c r="H531" s="395"/>
      <c r="I531" s="921"/>
      <c r="J531" s="914"/>
      <c r="K531" s="914"/>
      <c r="L531" s="914"/>
      <c r="M531" s="914"/>
      <c r="N531" s="914"/>
      <c r="O531" s="914"/>
      <c r="P531" s="914"/>
      <c r="Q531" s="484"/>
    </row>
    <row r="532" spans="1:17" s="95" customFormat="1" ht="15.75" hidden="1" customHeight="1" outlineLevel="1">
      <c r="A532" s="484"/>
      <c r="B532" s="917"/>
      <c r="C532" s="926"/>
      <c r="D532" s="922"/>
      <c r="E532" s="922"/>
      <c r="F532" s="924"/>
      <c r="G532" s="92"/>
      <c r="H532" s="396"/>
      <c r="I532" s="922"/>
      <c r="J532" s="915"/>
      <c r="K532" s="915"/>
      <c r="L532" s="915"/>
      <c r="M532" s="915"/>
      <c r="N532" s="915"/>
      <c r="O532" s="915"/>
      <c r="P532" s="915"/>
      <c r="Q532" s="484"/>
    </row>
    <row r="533" spans="1:17" s="95" customFormat="1" ht="15.75" hidden="1" customHeight="1" outlineLevel="1">
      <c r="A533" s="484"/>
      <c r="B533" s="916">
        <v>174</v>
      </c>
      <c r="C533" s="925"/>
      <c r="D533" s="921"/>
      <c r="E533" s="921" t="s">
        <v>19</v>
      </c>
      <c r="F533" s="923" t="str">
        <f>VLOOKUP(E533,$S$14:$T$18,2,0)</f>
        <v>-</v>
      </c>
      <c r="G533" s="84"/>
      <c r="H533" s="395"/>
      <c r="I533" s="921"/>
      <c r="J533" s="913">
        <f t="shared" ref="J533" si="173">SUM(K533:O535)</f>
        <v>0</v>
      </c>
      <c r="K533" s="913"/>
      <c r="L533" s="913"/>
      <c r="M533" s="913"/>
      <c r="N533" s="913"/>
      <c r="O533" s="913"/>
      <c r="P533" s="913"/>
      <c r="Q533" s="484"/>
    </row>
    <row r="534" spans="1:17" s="95" customFormat="1" ht="15.75" hidden="1" customHeight="1" outlineLevel="1">
      <c r="A534" s="484"/>
      <c r="B534" s="916"/>
      <c r="C534" s="925"/>
      <c r="D534" s="921"/>
      <c r="E534" s="921"/>
      <c r="F534" s="923"/>
      <c r="G534" s="87"/>
      <c r="H534" s="395"/>
      <c r="I534" s="921"/>
      <c r="J534" s="914"/>
      <c r="K534" s="914"/>
      <c r="L534" s="914"/>
      <c r="M534" s="914"/>
      <c r="N534" s="914"/>
      <c r="O534" s="914"/>
      <c r="P534" s="914"/>
      <c r="Q534" s="484"/>
    </row>
    <row r="535" spans="1:17" s="95" customFormat="1" ht="15.75" hidden="1" customHeight="1" outlineLevel="1">
      <c r="A535" s="484"/>
      <c r="B535" s="917"/>
      <c r="C535" s="926"/>
      <c r="D535" s="922"/>
      <c r="E535" s="922"/>
      <c r="F535" s="924"/>
      <c r="G535" s="92"/>
      <c r="H535" s="396"/>
      <c r="I535" s="922"/>
      <c r="J535" s="915"/>
      <c r="K535" s="915"/>
      <c r="L535" s="915"/>
      <c r="M535" s="915"/>
      <c r="N535" s="915"/>
      <c r="O535" s="915"/>
      <c r="P535" s="915"/>
      <c r="Q535" s="484"/>
    </row>
    <row r="536" spans="1:17" s="95" customFormat="1" ht="15.75" hidden="1" customHeight="1" outlineLevel="1">
      <c r="A536" s="484"/>
      <c r="B536" s="916">
        <v>175</v>
      </c>
      <c r="C536" s="925"/>
      <c r="D536" s="921"/>
      <c r="E536" s="921" t="s">
        <v>19</v>
      </c>
      <c r="F536" s="923" t="str">
        <f>VLOOKUP(E536,$S$14:$T$18,2,0)</f>
        <v>-</v>
      </c>
      <c r="G536" s="84"/>
      <c r="H536" s="395"/>
      <c r="I536" s="921"/>
      <c r="J536" s="913">
        <f t="shared" ref="J536" si="174">SUM(K536:O538)</f>
        <v>0</v>
      </c>
      <c r="K536" s="913"/>
      <c r="L536" s="913"/>
      <c r="M536" s="913"/>
      <c r="N536" s="913"/>
      <c r="O536" s="913"/>
      <c r="P536" s="913"/>
      <c r="Q536" s="484"/>
    </row>
    <row r="537" spans="1:17" s="95" customFormat="1" ht="15.75" hidden="1" customHeight="1" outlineLevel="1">
      <c r="A537" s="484"/>
      <c r="B537" s="916"/>
      <c r="C537" s="925"/>
      <c r="D537" s="921"/>
      <c r="E537" s="921"/>
      <c r="F537" s="923"/>
      <c r="G537" s="87"/>
      <c r="H537" s="395"/>
      <c r="I537" s="921"/>
      <c r="J537" s="914"/>
      <c r="K537" s="914"/>
      <c r="L537" s="914"/>
      <c r="M537" s="914"/>
      <c r="N537" s="914"/>
      <c r="O537" s="914"/>
      <c r="P537" s="914"/>
      <c r="Q537" s="484"/>
    </row>
    <row r="538" spans="1:17" s="95" customFormat="1" ht="15.75" hidden="1" customHeight="1" outlineLevel="1">
      <c r="A538" s="484"/>
      <c r="B538" s="917"/>
      <c r="C538" s="926"/>
      <c r="D538" s="922"/>
      <c r="E538" s="922"/>
      <c r="F538" s="924"/>
      <c r="G538" s="92"/>
      <c r="H538" s="396"/>
      <c r="I538" s="922"/>
      <c r="J538" s="915"/>
      <c r="K538" s="915"/>
      <c r="L538" s="915"/>
      <c r="M538" s="915"/>
      <c r="N538" s="915"/>
      <c r="O538" s="915"/>
      <c r="P538" s="915"/>
      <c r="Q538" s="484"/>
    </row>
    <row r="539" spans="1:17" s="95" customFormat="1" ht="15.75" hidden="1" customHeight="1" outlineLevel="1">
      <c r="A539" s="484"/>
      <c r="B539" s="916">
        <v>176</v>
      </c>
      <c r="C539" s="925"/>
      <c r="D539" s="921"/>
      <c r="E539" s="921" t="s">
        <v>19</v>
      </c>
      <c r="F539" s="923" t="str">
        <f>VLOOKUP(E539,$S$14:$T$18,2,0)</f>
        <v>-</v>
      </c>
      <c r="G539" s="84"/>
      <c r="H539" s="395"/>
      <c r="I539" s="921"/>
      <c r="J539" s="913">
        <f t="shared" ref="J539" si="175">SUM(K539:O541)</f>
        <v>0</v>
      </c>
      <c r="K539" s="913"/>
      <c r="L539" s="913"/>
      <c r="M539" s="913"/>
      <c r="N539" s="913"/>
      <c r="O539" s="913"/>
      <c r="P539" s="913"/>
      <c r="Q539" s="484"/>
    </row>
    <row r="540" spans="1:17" s="95" customFormat="1" ht="15.75" hidden="1" customHeight="1" outlineLevel="1">
      <c r="A540" s="484"/>
      <c r="B540" s="916"/>
      <c r="C540" s="925"/>
      <c r="D540" s="921"/>
      <c r="E540" s="921"/>
      <c r="F540" s="923"/>
      <c r="G540" s="87"/>
      <c r="H540" s="395"/>
      <c r="I540" s="921"/>
      <c r="J540" s="914"/>
      <c r="K540" s="914"/>
      <c r="L540" s="914"/>
      <c r="M540" s="914"/>
      <c r="N540" s="914"/>
      <c r="O540" s="914"/>
      <c r="P540" s="914"/>
      <c r="Q540" s="484"/>
    </row>
    <row r="541" spans="1:17" s="95" customFormat="1" ht="15.75" hidden="1" customHeight="1" outlineLevel="1">
      <c r="A541" s="484"/>
      <c r="B541" s="917"/>
      <c r="C541" s="926"/>
      <c r="D541" s="922"/>
      <c r="E541" s="922"/>
      <c r="F541" s="924"/>
      <c r="G541" s="92"/>
      <c r="H541" s="396"/>
      <c r="I541" s="922"/>
      <c r="J541" s="915"/>
      <c r="K541" s="915"/>
      <c r="L541" s="915"/>
      <c r="M541" s="915"/>
      <c r="N541" s="915"/>
      <c r="O541" s="915"/>
      <c r="P541" s="915"/>
      <c r="Q541" s="484"/>
    </row>
    <row r="542" spans="1:17" s="95" customFormat="1" ht="15.75" hidden="1" customHeight="1" outlineLevel="1">
      <c r="A542" s="484"/>
      <c r="B542" s="916">
        <v>177</v>
      </c>
      <c r="C542" s="925"/>
      <c r="D542" s="921"/>
      <c r="E542" s="921" t="s">
        <v>19</v>
      </c>
      <c r="F542" s="923" t="str">
        <f>VLOOKUP(E542,$S$14:$T$18,2,0)</f>
        <v>-</v>
      </c>
      <c r="G542" s="84"/>
      <c r="H542" s="395"/>
      <c r="I542" s="921"/>
      <c r="J542" s="913">
        <f t="shared" ref="J542" si="176">SUM(K542:O544)</f>
        <v>0</v>
      </c>
      <c r="K542" s="913"/>
      <c r="L542" s="913"/>
      <c r="M542" s="913"/>
      <c r="N542" s="913"/>
      <c r="O542" s="913"/>
      <c r="P542" s="913"/>
      <c r="Q542" s="484"/>
    </row>
    <row r="543" spans="1:17" s="95" customFormat="1" ht="15.75" hidden="1" customHeight="1" outlineLevel="1">
      <c r="A543" s="484"/>
      <c r="B543" s="916"/>
      <c r="C543" s="925"/>
      <c r="D543" s="921"/>
      <c r="E543" s="921"/>
      <c r="F543" s="923"/>
      <c r="G543" s="87"/>
      <c r="H543" s="395"/>
      <c r="I543" s="921"/>
      <c r="J543" s="914"/>
      <c r="K543" s="914"/>
      <c r="L543" s="914"/>
      <c r="M543" s="914"/>
      <c r="N543" s="914"/>
      <c r="O543" s="914"/>
      <c r="P543" s="914"/>
      <c r="Q543" s="484"/>
    </row>
    <row r="544" spans="1:17" s="95" customFormat="1" ht="15.75" hidden="1" customHeight="1" outlineLevel="1">
      <c r="A544" s="484"/>
      <c r="B544" s="917"/>
      <c r="C544" s="926"/>
      <c r="D544" s="922"/>
      <c r="E544" s="922"/>
      <c r="F544" s="924"/>
      <c r="G544" s="92"/>
      <c r="H544" s="396"/>
      <c r="I544" s="922"/>
      <c r="J544" s="915"/>
      <c r="K544" s="915"/>
      <c r="L544" s="915"/>
      <c r="M544" s="915"/>
      <c r="N544" s="915"/>
      <c r="O544" s="915"/>
      <c r="P544" s="915"/>
      <c r="Q544" s="484"/>
    </row>
    <row r="545" spans="1:17" s="95" customFormat="1" ht="15.75" hidden="1" customHeight="1" outlineLevel="1">
      <c r="A545" s="484"/>
      <c r="B545" s="916">
        <v>178</v>
      </c>
      <c r="C545" s="925"/>
      <c r="D545" s="921"/>
      <c r="E545" s="921" t="s">
        <v>19</v>
      </c>
      <c r="F545" s="923" t="str">
        <f>VLOOKUP(E545,$S$14:$T$18,2,0)</f>
        <v>-</v>
      </c>
      <c r="G545" s="84"/>
      <c r="H545" s="395"/>
      <c r="I545" s="921"/>
      <c r="J545" s="913">
        <f t="shared" ref="J545" si="177">SUM(K545:O547)</f>
        <v>0</v>
      </c>
      <c r="K545" s="913"/>
      <c r="L545" s="913"/>
      <c r="M545" s="913"/>
      <c r="N545" s="913"/>
      <c r="O545" s="913"/>
      <c r="P545" s="913"/>
      <c r="Q545" s="484"/>
    </row>
    <row r="546" spans="1:17" s="95" customFormat="1" ht="15.75" hidden="1" customHeight="1" outlineLevel="1">
      <c r="A546" s="484"/>
      <c r="B546" s="916"/>
      <c r="C546" s="925"/>
      <c r="D546" s="921"/>
      <c r="E546" s="921"/>
      <c r="F546" s="923"/>
      <c r="G546" s="87"/>
      <c r="H546" s="395"/>
      <c r="I546" s="921"/>
      <c r="J546" s="914"/>
      <c r="K546" s="914"/>
      <c r="L546" s="914"/>
      <c r="M546" s="914"/>
      <c r="N546" s="914"/>
      <c r="O546" s="914"/>
      <c r="P546" s="914"/>
      <c r="Q546" s="484"/>
    </row>
    <row r="547" spans="1:17" s="95" customFormat="1" ht="15.75" hidden="1" customHeight="1" outlineLevel="1">
      <c r="A547" s="484"/>
      <c r="B547" s="917"/>
      <c r="C547" s="926"/>
      <c r="D547" s="922"/>
      <c r="E547" s="922"/>
      <c r="F547" s="924"/>
      <c r="G547" s="92"/>
      <c r="H547" s="396"/>
      <c r="I547" s="922"/>
      <c r="J547" s="915"/>
      <c r="K547" s="915"/>
      <c r="L547" s="915"/>
      <c r="M547" s="915"/>
      <c r="N547" s="915"/>
      <c r="O547" s="915"/>
      <c r="P547" s="915"/>
      <c r="Q547" s="484"/>
    </row>
    <row r="548" spans="1:17" s="95" customFormat="1" ht="15.75" hidden="1" customHeight="1" outlineLevel="1">
      <c r="A548" s="484"/>
      <c r="B548" s="916">
        <v>179</v>
      </c>
      <c r="C548" s="925"/>
      <c r="D548" s="921"/>
      <c r="E548" s="921" t="s">
        <v>19</v>
      </c>
      <c r="F548" s="923" t="str">
        <f>VLOOKUP(E548,$S$14:$T$18,2,0)</f>
        <v>-</v>
      </c>
      <c r="G548" s="84"/>
      <c r="H548" s="395"/>
      <c r="I548" s="921"/>
      <c r="J548" s="913">
        <f t="shared" ref="J548" si="178">SUM(K548:O550)</f>
        <v>0</v>
      </c>
      <c r="K548" s="913"/>
      <c r="L548" s="913"/>
      <c r="M548" s="913"/>
      <c r="N548" s="913"/>
      <c r="O548" s="913"/>
      <c r="P548" s="913"/>
      <c r="Q548" s="484"/>
    </row>
    <row r="549" spans="1:17" s="95" customFormat="1" ht="15.75" hidden="1" customHeight="1" outlineLevel="1">
      <c r="A549" s="484"/>
      <c r="B549" s="916"/>
      <c r="C549" s="925"/>
      <c r="D549" s="921"/>
      <c r="E549" s="921"/>
      <c r="F549" s="923"/>
      <c r="G549" s="87"/>
      <c r="H549" s="395"/>
      <c r="I549" s="921"/>
      <c r="J549" s="914"/>
      <c r="K549" s="914"/>
      <c r="L549" s="914"/>
      <c r="M549" s="914"/>
      <c r="N549" s="914"/>
      <c r="O549" s="914"/>
      <c r="P549" s="914"/>
      <c r="Q549" s="484"/>
    </row>
    <row r="550" spans="1:17" s="95" customFormat="1" ht="15.75" hidden="1" customHeight="1" outlineLevel="1">
      <c r="A550" s="484"/>
      <c r="B550" s="917"/>
      <c r="C550" s="926"/>
      <c r="D550" s="922"/>
      <c r="E550" s="922"/>
      <c r="F550" s="924"/>
      <c r="G550" s="92"/>
      <c r="H550" s="396"/>
      <c r="I550" s="922"/>
      <c r="J550" s="915"/>
      <c r="K550" s="915"/>
      <c r="L550" s="915"/>
      <c r="M550" s="915"/>
      <c r="N550" s="915"/>
      <c r="O550" s="915"/>
      <c r="P550" s="915"/>
      <c r="Q550" s="484"/>
    </row>
    <row r="551" spans="1:17" s="95" customFormat="1" ht="15.75" hidden="1" customHeight="1" outlineLevel="1">
      <c r="A551" s="484"/>
      <c r="B551" s="916">
        <v>180</v>
      </c>
      <c r="C551" s="925"/>
      <c r="D551" s="921"/>
      <c r="E551" s="921" t="s">
        <v>19</v>
      </c>
      <c r="F551" s="923" t="str">
        <f>VLOOKUP(E551,$S$14:$T$18,2,0)</f>
        <v>-</v>
      </c>
      <c r="G551" s="84"/>
      <c r="H551" s="395"/>
      <c r="I551" s="921"/>
      <c r="J551" s="913">
        <f t="shared" ref="J551" si="179">SUM(K551:O553)</f>
        <v>0</v>
      </c>
      <c r="K551" s="913"/>
      <c r="L551" s="913"/>
      <c r="M551" s="913"/>
      <c r="N551" s="913"/>
      <c r="O551" s="913"/>
      <c r="P551" s="913"/>
      <c r="Q551" s="484"/>
    </row>
    <row r="552" spans="1:17" s="95" customFormat="1" ht="15.75" hidden="1" customHeight="1" outlineLevel="1">
      <c r="A552" s="484"/>
      <c r="B552" s="916"/>
      <c r="C552" s="925"/>
      <c r="D552" s="921"/>
      <c r="E552" s="921"/>
      <c r="F552" s="923"/>
      <c r="G552" s="87"/>
      <c r="H552" s="395"/>
      <c r="I552" s="921"/>
      <c r="J552" s="914"/>
      <c r="K552" s="914"/>
      <c r="L552" s="914"/>
      <c r="M552" s="914"/>
      <c r="N552" s="914"/>
      <c r="O552" s="914"/>
      <c r="P552" s="914"/>
      <c r="Q552" s="484"/>
    </row>
    <row r="553" spans="1:17" s="95" customFormat="1" ht="15.75" hidden="1" customHeight="1" outlineLevel="1">
      <c r="A553" s="484"/>
      <c r="B553" s="917"/>
      <c r="C553" s="926"/>
      <c r="D553" s="922"/>
      <c r="E553" s="922"/>
      <c r="F553" s="924"/>
      <c r="G553" s="92"/>
      <c r="H553" s="396"/>
      <c r="I553" s="922"/>
      <c r="J553" s="915"/>
      <c r="K553" s="915"/>
      <c r="L553" s="915"/>
      <c r="M553" s="915"/>
      <c r="N553" s="915"/>
      <c r="O553" s="915"/>
      <c r="P553" s="915"/>
      <c r="Q553" s="484"/>
    </row>
    <row r="554" spans="1:17" s="95" customFormat="1" ht="15.75" hidden="1" customHeight="1" outlineLevel="1">
      <c r="A554" s="484"/>
      <c r="B554" s="916">
        <v>181</v>
      </c>
      <c r="C554" s="925"/>
      <c r="D554" s="921"/>
      <c r="E554" s="921" t="s">
        <v>19</v>
      </c>
      <c r="F554" s="923" t="str">
        <f>VLOOKUP(E554,$S$14:$T$18,2,0)</f>
        <v>-</v>
      </c>
      <c r="G554" s="84"/>
      <c r="H554" s="395"/>
      <c r="I554" s="921"/>
      <c r="J554" s="913">
        <f t="shared" ref="J554" si="180">SUM(K554:O556)</f>
        <v>0</v>
      </c>
      <c r="K554" s="913"/>
      <c r="L554" s="913"/>
      <c r="M554" s="913"/>
      <c r="N554" s="913"/>
      <c r="O554" s="913"/>
      <c r="P554" s="913"/>
      <c r="Q554" s="484"/>
    </row>
    <row r="555" spans="1:17" s="95" customFormat="1" ht="15.75" hidden="1" customHeight="1" outlineLevel="1">
      <c r="A555" s="484"/>
      <c r="B555" s="916"/>
      <c r="C555" s="925"/>
      <c r="D555" s="921"/>
      <c r="E555" s="921"/>
      <c r="F555" s="923"/>
      <c r="G555" s="87"/>
      <c r="H555" s="395"/>
      <c r="I555" s="921"/>
      <c r="J555" s="914"/>
      <c r="K555" s="914"/>
      <c r="L555" s="914"/>
      <c r="M555" s="914"/>
      <c r="N555" s="914"/>
      <c r="O555" s="914"/>
      <c r="P555" s="914"/>
      <c r="Q555" s="484"/>
    </row>
    <row r="556" spans="1:17" s="95" customFormat="1" ht="15.75" hidden="1" customHeight="1" outlineLevel="1">
      <c r="A556" s="484"/>
      <c r="B556" s="917"/>
      <c r="C556" s="926"/>
      <c r="D556" s="922"/>
      <c r="E556" s="922"/>
      <c r="F556" s="924"/>
      <c r="G556" s="92"/>
      <c r="H556" s="396"/>
      <c r="I556" s="922"/>
      <c r="J556" s="915"/>
      <c r="K556" s="915"/>
      <c r="L556" s="915"/>
      <c r="M556" s="915"/>
      <c r="N556" s="915"/>
      <c r="O556" s="915"/>
      <c r="P556" s="915"/>
      <c r="Q556" s="484"/>
    </row>
    <row r="557" spans="1:17" s="95" customFormat="1" ht="15.75" hidden="1" customHeight="1" outlineLevel="1">
      <c r="A557" s="484"/>
      <c r="B557" s="916">
        <v>182</v>
      </c>
      <c r="C557" s="925"/>
      <c r="D557" s="921"/>
      <c r="E557" s="921" t="s">
        <v>19</v>
      </c>
      <c r="F557" s="923" t="str">
        <f>VLOOKUP(E557,$S$14:$T$18,2,0)</f>
        <v>-</v>
      </c>
      <c r="G557" s="84"/>
      <c r="H557" s="395"/>
      <c r="I557" s="921"/>
      <c r="J557" s="913">
        <f t="shared" ref="J557" si="181">SUM(K557:O559)</f>
        <v>0</v>
      </c>
      <c r="K557" s="913"/>
      <c r="L557" s="913"/>
      <c r="M557" s="913"/>
      <c r="N557" s="913"/>
      <c r="O557" s="913"/>
      <c r="P557" s="913"/>
      <c r="Q557" s="484"/>
    </row>
    <row r="558" spans="1:17" s="95" customFormat="1" ht="15.75" hidden="1" customHeight="1" outlineLevel="1">
      <c r="A558" s="484"/>
      <c r="B558" s="916"/>
      <c r="C558" s="925"/>
      <c r="D558" s="921"/>
      <c r="E558" s="921"/>
      <c r="F558" s="923"/>
      <c r="G558" s="87"/>
      <c r="H558" s="395"/>
      <c r="I558" s="921"/>
      <c r="J558" s="914"/>
      <c r="K558" s="914"/>
      <c r="L558" s="914"/>
      <c r="M558" s="914"/>
      <c r="N558" s="914"/>
      <c r="O558" s="914"/>
      <c r="P558" s="914"/>
      <c r="Q558" s="484"/>
    </row>
    <row r="559" spans="1:17" s="95" customFormat="1" ht="15.75" hidden="1" customHeight="1" outlineLevel="1">
      <c r="A559" s="484"/>
      <c r="B559" s="917"/>
      <c r="C559" s="926"/>
      <c r="D559" s="922"/>
      <c r="E559" s="922"/>
      <c r="F559" s="924"/>
      <c r="G559" s="92"/>
      <c r="H559" s="396"/>
      <c r="I559" s="922"/>
      <c r="J559" s="915"/>
      <c r="K559" s="915"/>
      <c r="L559" s="915"/>
      <c r="M559" s="915"/>
      <c r="N559" s="915"/>
      <c r="O559" s="915"/>
      <c r="P559" s="915"/>
      <c r="Q559" s="484"/>
    </row>
    <row r="560" spans="1:17" s="95" customFormat="1" ht="15.75" hidden="1" customHeight="1" outlineLevel="1">
      <c r="A560" s="484"/>
      <c r="B560" s="916">
        <v>183</v>
      </c>
      <c r="C560" s="925"/>
      <c r="D560" s="921"/>
      <c r="E560" s="921" t="s">
        <v>19</v>
      </c>
      <c r="F560" s="923" t="str">
        <f>VLOOKUP(E560,$S$14:$T$18,2,0)</f>
        <v>-</v>
      </c>
      <c r="G560" s="84"/>
      <c r="H560" s="395"/>
      <c r="I560" s="921"/>
      <c r="J560" s="913">
        <f t="shared" ref="J560" si="182">SUM(K560:O562)</f>
        <v>0</v>
      </c>
      <c r="K560" s="913"/>
      <c r="L560" s="913"/>
      <c r="M560" s="913"/>
      <c r="N560" s="913"/>
      <c r="O560" s="913"/>
      <c r="P560" s="913"/>
      <c r="Q560" s="484"/>
    </row>
    <row r="561" spans="1:17" s="95" customFormat="1" ht="15.75" hidden="1" customHeight="1" outlineLevel="1">
      <c r="A561" s="484"/>
      <c r="B561" s="916"/>
      <c r="C561" s="925"/>
      <c r="D561" s="921"/>
      <c r="E561" s="921"/>
      <c r="F561" s="923"/>
      <c r="G561" s="87"/>
      <c r="H561" s="395"/>
      <c r="I561" s="921"/>
      <c r="J561" s="914"/>
      <c r="K561" s="914"/>
      <c r="L561" s="914"/>
      <c r="M561" s="914"/>
      <c r="N561" s="914"/>
      <c r="O561" s="914"/>
      <c r="P561" s="914"/>
      <c r="Q561" s="484"/>
    </row>
    <row r="562" spans="1:17" s="95" customFormat="1" ht="15.75" hidden="1" customHeight="1" outlineLevel="1">
      <c r="A562" s="484"/>
      <c r="B562" s="917"/>
      <c r="C562" s="926"/>
      <c r="D562" s="922"/>
      <c r="E562" s="922"/>
      <c r="F562" s="924"/>
      <c r="G562" s="92"/>
      <c r="H562" s="396"/>
      <c r="I562" s="922"/>
      <c r="J562" s="915"/>
      <c r="K562" s="915"/>
      <c r="L562" s="915"/>
      <c r="M562" s="915"/>
      <c r="N562" s="915"/>
      <c r="O562" s="915"/>
      <c r="P562" s="915"/>
      <c r="Q562" s="484"/>
    </row>
    <row r="563" spans="1:17" s="95" customFormat="1" ht="15.75" hidden="1" customHeight="1" outlineLevel="1">
      <c r="A563" s="484"/>
      <c r="B563" s="916">
        <v>184</v>
      </c>
      <c r="C563" s="925"/>
      <c r="D563" s="921"/>
      <c r="E563" s="921" t="s">
        <v>19</v>
      </c>
      <c r="F563" s="923" t="str">
        <f>VLOOKUP(E563,$S$14:$T$18,2,0)</f>
        <v>-</v>
      </c>
      <c r="G563" s="84"/>
      <c r="H563" s="395"/>
      <c r="I563" s="921"/>
      <c r="J563" s="913">
        <f t="shared" ref="J563" si="183">SUM(K563:O565)</f>
        <v>0</v>
      </c>
      <c r="K563" s="913"/>
      <c r="L563" s="913"/>
      <c r="M563" s="913"/>
      <c r="N563" s="913"/>
      <c r="O563" s="913"/>
      <c r="P563" s="913"/>
      <c r="Q563" s="484"/>
    </row>
    <row r="564" spans="1:17" s="95" customFormat="1" ht="15.75" hidden="1" customHeight="1" outlineLevel="1">
      <c r="A564" s="484"/>
      <c r="B564" s="916"/>
      <c r="C564" s="925"/>
      <c r="D564" s="921"/>
      <c r="E564" s="921"/>
      <c r="F564" s="923"/>
      <c r="G564" s="87"/>
      <c r="H564" s="395"/>
      <c r="I564" s="921"/>
      <c r="J564" s="914"/>
      <c r="K564" s="914"/>
      <c r="L564" s="914"/>
      <c r="M564" s="914"/>
      <c r="N564" s="914"/>
      <c r="O564" s="914"/>
      <c r="P564" s="914"/>
      <c r="Q564" s="484"/>
    </row>
    <row r="565" spans="1:17" s="95" customFormat="1" ht="15.75" hidden="1" customHeight="1" outlineLevel="1">
      <c r="A565" s="484"/>
      <c r="B565" s="917"/>
      <c r="C565" s="926"/>
      <c r="D565" s="922"/>
      <c r="E565" s="922"/>
      <c r="F565" s="924"/>
      <c r="G565" s="92"/>
      <c r="H565" s="396"/>
      <c r="I565" s="922"/>
      <c r="J565" s="915"/>
      <c r="K565" s="915"/>
      <c r="L565" s="915"/>
      <c r="M565" s="915"/>
      <c r="N565" s="915"/>
      <c r="O565" s="915"/>
      <c r="P565" s="915"/>
      <c r="Q565" s="484"/>
    </row>
    <row r="566" spans="1:17" s="95" customFormat="1" ht="15.75" hidden="1" customHeight="1" outlineLevel="1">
      <c r="A566" s="484"/>
      <c r="B566" s="916">
        <v>185</v>
      </c>
      <c r="C566" s="925"/>
      <c r="D566" s="921"/>
      <c r="E566" s="921" t="s">
        <v>19</v>
      </c>
      <c r="F566" s="923" t="str">
        <f>VLOOKUP(E566,$S$14:$T$18,2,0)</f>
        <v>-</v>
      </c>
      <c r="G566" s="84"/>
      <c r="H566" s="395"/>
      <c r="I566" s="921"/>
      <c r="J566" s="913">
        <f t="shared" ref="J566" si="184">SUM(K566:O568)</f>
        <v>0</v>
      </c>
      <c r="K566" s="913"/>
      <c r="L566" s="913"/>
      <c r="M566" s="913"/>
      <c r="N566" s="913"/>
      <c r="O566" s="913"/>
      <c r="P566" s="913"/>
      <c r="Q566" s="484"/>
    </row>
    <row r="567" spans="1:17" s="95" customFormat="1" ht="15.75" hidden="1" customHeight="1" outlineLevel="1">
      <c r="A567" s="484"/>
      <c r="B567" s="916"/>
      <c r="C567" s="925"/>
      <c r="D567" s="921"/>
      <c r="E567" s="921"/>
      <c r="F567" s="923"/>
      <c r="G567" s="87"/>
      <c r="H567" s="395"/>
      <c r="I567" s="921"/>
      <c r="J567" s="914"/>
      <c r="K567" s="914"/>
      <c r="L567" s="914"/>
      <c r="M567" s="914"/>
      <c r="N567" s="914"/>
      <c r="O567" s="914"/>
      <c r="P567" s="914"/>
      <c r="Q567" s="484"/>
    </row>
    <row r="568" spans="1:17" s="95" customFormat="1" ht="15.75" hidden="1" customHeight="1" outlineLevel="1">
      <c r="A568" s="484"/>
      <c r="B568" s="917"/>
      <c r="C568" s="926"/>
      <c r="D568" s="922"/>
      <c r="E568" s="922"/>
      <c r="F568" s="924"/>
      <c r="G568" s="92"/>
      <c r="H568" s="396"/>
      <c r="I568" s="922"/>
      <c r="J568" s="915"/>
      <c r="K568" s="915"/>
      <c r="L568" s="915"/>
      <c r="M568" s="915"/>
      <c r="N568" s="915"/>
      <c r="O568" s="915"/>
      <c r="P568" s="915"/>
      <c r="Q568" s="484"/>
    </row>
    <row r="569" spans="1:17" s="95" customFormat="1" ht="15.75" hidden="1" customHeight="1" outlineLevel="1">
      <c r="A569" s="484"/>
      <c r="B569" s="916">
        <v>186</v>
      </c>
      <c r="C569" s="925"/>
      <c r="D569" s="921"/>
      <c r="E569" s="921" t="s">
        <v>19</v>
      </c>
      <c r="F569" s="923" t="str">
        <f>VLOOKUP(E569,$S$14:$T$18,2,0)</f>
        <v>-</v>
      </c>
      <c r="G569" s="84"/>
      <c r="H569" s="395"/>
      <c r="I569" s="921"/>
      <c r="J569" s="913">
        <f t="shared" ref="J569" si="185">SUM(K569:O571)</f>
        <v>0</v>
      </c>
      <c r="K569" s="913"/>
      <c r="L569" s="913"/>
      <c r="M569" s="913"/>
      <c r="N569" s="913"/>
      <c r="O569" s="913"/>
      <c r="P569" s="913"/>
      <c r="Q569" s="484"/>
    </row>
    <row r="570" spans="1:17" s="95" customFormat="1" ht="15.75" hidden="1" customHeight="1" outlineLevel="1">
      <c r="A570" s="484"/>
      <c r="B570" s="916"/>
      <c r="C570" s="925"/>
      <c r="D570" s="921"/>
      <c r="E570" s="921"/>
      <c r="F570" s="923"/>
      <c r="G570" s="87"/>
      <c r="H570" s="395"/>
      <c r="I570" s="921"/>
      <c r="J570" s="914"/>
      <c r="K570" s="914"/>
      <c r="L570" s="914"/>
      <c r="M570" s="914"/>
      <c r="N570" s="914"/>
      <c r="O570" s="914"/>
      <c r="P570" s="914"/>
      <c r="Q570" s="484"/>
    </row>
    <row r="571" spans="1:17" s="95" customFormat="1" ht="15.75" hidden="1" customHeight="1" outlineLevel="1">
      <c r="A571" s="484"/>
      <c r="B571" s="917"/>
      <c r="C571" s="926"/>
      <c r="D571" s="922"/>
      <c r="E571" s="922"/>
      <c r="F571" s="924"/>
      <c r="G571" s="92"/>
      <c r="H571" s="396"/>
      <c r="I571" s="922"/>
      <c r="J571" s="915"/>
      <c r="K571" s="915"/>
      <c r="L571" s="915"/>
      <c r="M571" s="915"/>
      <c r="N571" s="915"/>
      <c r="O571" s="915"/>
      <c r="P571" s="915"/>
      <c r="Q571" s="484"/>
    </row>
    <row r="572" spans="1:17" s="95" customFormat="1" ht="15.75" hidden="1" customHeight="1" outlineLevel="1">
      <c r="A572" s="484"/>
      <c r="B572" s="916">
        <v>187</v>
      </c>
      <c r="C572" s="925"/>
      <c r="D572" s="921"/>
      <c r="E572" s="921" t="s">
        <v>19</v>
      </c>
      <c r="F572" s="923" t="str">
        <f>VLOOKUP(E572,$S$14:$T$18,2,0)</f>
        <v>-</v>
      </c>
      <c r="G572" s="84"/>
      <c r="H572" s="395"/>
      <c r="I572" s="921"/>
      <c r="J572" s="913">
        <f t="shared" ref="J572" si="186">SUM(K572:O574)</f>
        <v>0</v>
      </c>
      <c r="K572" s="913"/>
      <c r="L572" s="913"/>
      <c r="M572" s="913"/>
      <c r="N572" s="913"/>
      <c r="O572" s="913"/>
      <c r="P572" s="913"/>
      <c r="Q572" s="484"/>
    </row>
    <row r="573" spans="1:17" s="95" customFormat="1" ht="15.75" hidden="1" customHeight="1" outlineLevel="1">
      <c r="A573" s="484"/>
      <c r="B573" s="916"/>
      <c r="C573" s="925"/>
      <c r="D573" s="921"/>
      <c r="E573" s="921"/>
      <c r="F573" s="923"/>
      <c r="G573" s="87"/>
      <c r="H573" s="395"/>
      <c r="I573" s="921"/>
      <c r="J573" s="914"/>
      <c r="K573" s="914"/>
      <c r="L573" s="914"/>
      <c r="M573" s="914"/>
      <c r="N573" s="914"/>
      <c r="O573" s="914"/>
      <c r="P573" s="914"/>
      <c r="Q573" s="484"/>
    </row>
    <row r="574" spans="1:17" s="95" customFormat="1" ht="15.75" hidden="1" customHeight="1" outlineLevel="1">
      <c r="A574" s="484"/>
      <c r="B574" s="917"/>
      <c r="C574" s="926"/>
      <c r="D574" s="922"/>
      <c r="E574" s="922"/>
      <c r="F574" s="924"/>
      <c r="G574" s="92"/>
      <c r="H574" s="396"/>
      <c r="I574" s="922"/>
      <c r="J574" s="915"/>
      <c r="K574" s="915"/>
      <c r="L574" s="915"/>
      <c r="M574" s="915"/>
      <c r="N574" s="915"/>
      <c r="O574" s="915"/>
      <c r="P574" s="915"/>
      <c r="Q574" s="484"/>
    </row>
    <row r="575" spans="1:17" s="95" customFormat="1" ht="15.75" hidden="1" customHeight="1" outlineLevel="1">
      <c r="A575" s="484"/>
      <c r="B575" s="916">
        <v>188</v>
      </c>
      <c r="C575" s="925"/>
      <c r="D575" s="921"/>
      <c r="E575" s="921" t="s">
        <v>19</v>
      </c>
      <c r="F575" s="923" t="str">
        <f>VLOOKUP(E575,$S$14:$T$18,2,0)</f>
        <v>-</v>
      </c>
      <c r="G575" s="84"/>
      <c r="H575" s="395"/>
      <c r="I575" s="921"/>
      <c r="J575" s="913">
        <f t="shared" ref="J575" si="187">SUM(K575:O577)</f>
        <v>0</v>
      </c>
      <c r="K575" s="913"/>
      <c r="L575" s="913"/>
      <c r="M575" s="913"/>
      <c r="N575" s="913"/>
      <c r="O575" s="913"/>
      <c r="P575" s="913"/>
      <c r="Q575" s="484"/>
    </row>
    <row r="576" spans="1:17" s="95" customFormat="1" ht="15.75" hidden="1" customHeight="1" outlineLevel="1">
      <c r="A576" s="484"/>
      <c r="B576" s="916"/>
      <c r="C576" s="925"/>
      <c r="D576" s="921"/>
      <c r="E576" s="921"/>
      <c r="F576" s="923"/>
      <c r="G576" s="87"/>
      <c r="H576" s="395"/>
      <c r="I576" s="921"/>
      <c r="J576" s="914"/>
      <c r="K576" s="914"/>
      <c r="L576" s="914"/>
      <c r="M576" s="914"/>
      <c r="N576" s="914"/>
      <c r="O576" s="914"/>
      <c r="P576" s="914"/>
      <c r="Q576" s="484"/>
    </row>
    <row r="577" spans="1:17" s="95" customFormat="1" ht="15.75" hidden="1" customHeight="1" outlineLevel="1">
      <c r="A577" s="484"/>
      <c r="B577" s="917"/>
      <c r="C577" s="926"/>
      <c r="D577" s="922"/>
      <c r="E577" s="922"/>
      <c r="F577" s="924"/>
      <c r="G577" s="92"/>
      <c r="H577" s="396"/>
      <c r="I577" s="922"/>
      <c r="J577" s="915"/>
      <c r="K577" s="915"/>
      <c r="L577" s="915"/>
      <c r="M577" s="915"/>
      <c r="N577" s="915"/>
      <c r="O577" s="915"/>
      <c r="P577" s="915"/>
      <c r="Q577" s="484"/>
    </row>
    <row r="578" spans="1:17" s="95" customFormat="1" ht="15.75" hidden="1" customHeight="1" outlineLevel="1">
      <c r="A578" s="484"/>
      <c r="B578" s="916">
        <v>189</v>
      </c>
      <c r="C578" s="925"/>
      <c r="D578" s="921"/>
      <c r="E578" s="921" t="s">
        <v>19</v>
      </c>
      <c r="F578" s="923" t="str">
        <f>VLOOKUP(E578,$S$14:$T$18,2,0)</f>
        <v>-</v>
      </c>
      <c r="G578" s="84"/>
      <c r="H578" s="395"/>
      <c r="I578" s="921"/>
      <c r="J578" s="913">
        <f t="shared" ref="J578" si="188">SUM(K578:O580)</f>
        <v>0</v>
      </c>
      <c r="K578" s="913"/>
      <c r="L578" s="913"/>
      <c r="M578" s="913"/>
      <c r="N578" s="913"/>
      <c r="O578" s="913"/>
      <c r="P578" s="913"/>
      <c r="Q578" s="484"/>
    </row>
    <row r="579" spans="1:17" s="95" customFormat="1" ht="15.75" hidden="1" customHeight="1" outlineLevel="1">
      <c r="A579" s="484"/>
      <c r="B579" s="916"/>
      <c r="C579" s="925"/>
      <c r="D579" s="921"/>
      <c r="E579" s="921"/>
      <c r="F579" s="923"/>
      <c r="G579" s="87"/>
      <c r="H579" s="395"/>
      <c r="I579" s="921"/>
      <c r="J579" s="914"/>
      <c r="K579" s="914"/>
      <c r="L579" s="914"/>
      <c r="M579" s="914"/>
      <c r="N579" s="914"/>
      <c r="O579" s="914"/>
      <c r="P579" s="914"/>
      <c r="Q579" s="484"/>
    </row>
    <row r="580" spans="1:17" s="95" customFormat="1" ht="15.75" hidden="1" customHeight="1" outlineLevel="1">
      <c r="A580" s="484"/>
      <c r="B580" s="917"/>
      <c r="C580" s="926"/>
      <c r="D580" s="922"/>
      <c r="E580" s="922"/>
      <c r="F580" s="924"/>
      <c r="G580" s="92"/>
      <c r="H580" s="396"/>
      <c r="I580" s="922"/>
      <c r="J580" s="915"/>
      <c r="K580" s="915"/>
      <c r="L580" s="915"/>
      <c r="M580" s="915"/>
      <c r="N580" s="915"/>
      <c r="O580" s="915"/>
      <c r="P580" s="915"/>
      <c r="Q580" s="484"/>
    </row>
    <row r="581" spans="1:17" s="95" customFormat="1" ht="15.75" hidden="1" customHeight="1" outlineLevel="1">
      <c r="A581" s="484"/>
      <c r="B581" s="916">
        <v>190</v>
      </c>
      <c r="C581" s="925"/>
      <c r="D581" s="921"/>
      <c r="E581" s="921" t="s">
        <v>19</v>
      </c>
      <c r="F581" s="923" t="str">
        <f>VLOOKUP(E581,$S$14:$T$18,2,0)</f>
        <v>-</v>
      </c>
      <c r="G581" s="84"/>
      <c r="H581" s="395"/>
      <c r="I581" s="921"/>
      <c r="J581" s="913">
        <f t="shared" ref="J581" si="189">SUM(K581:O583)</f>
        <v>0</v>
      </c>
      <c r="K581" s="913"/>
      <c r="L581" s="913"/>
      <c r="M581" s="913"/>
      <c r="N581" s="913"/>
      <c r="O581" s="913"/>
      <c r="P581" s="913"/>
      <c r="Q581" s="484"/>
    </row>
    <row r="582" spans="1:17" s="95" customFormat="1" ht="15.75" hidden="1" customHeight="1" outlineLevel="1">
      <c r="A582" s="484"/>
      <c r="B582" s="916"/>
      <c r="C582" s="925"/>
      <c r="D582" s="921"/>
      <c r="E582" s="921"/>
      <c r="F582" s="923"/>
      <c r="G582" s="87"/>
      <c r="H582" s="395"/>
      <c r="I582" s="921"/>
      <c r="J582" s="914"/>
      <c r="K582" s="914"/>
      <c r="L582" s="914"/>
      <c r="M582" s="914"/>
      <c r="N582" s="914"/>
      <c r="O582" s="914"/>
      <c r="P582" s="914"/>
      <c r="Q582" s="484"/>
    </row>
    <row r="583" spans="1:17" s="95" customFormat="1" ht="15.75" hidden="1" customHeight="1" outlineLevel="1">
      <c r="A583" s="484"/>
      <c r="B583" s="917"/>
      <c r="C583" s="926"/>
      <c r="D583" s="922"/>
      <c r="E583" s="922"/>
      <c r="F583" s="924"/>
      <c r="G583" s="92"/>
      <c r="H583" s="396"/>
      <c r="I583" s="922"/>
      <c r="J583" s="915"/>
      <c r="K583" s="915"/>
      <c r="L583" s="915"/>
      <c r="M583" s="915"/>
      <c r="N583" s="915"/>
      <c r="O583" s="915"/>
      <c r="P583" s="915"/>
      <c r="Q583" s="484"/>
    </row>
    <row r="584" spans="1:17" s="95" customFormat="1" ht="15.75" hidden="1" customHeight="1" outlineLevel="1">
      <c r="A584" s="484"/>
      <c r="B584" s="916">
        <v>191</v>
      </c>
      <c r="C584" s="925"/>
      <c r="D584" s="921"/>
      <c r="E584" s="921" t="s">
        <v>19</v>
      </c>
      <c r="F584" s="923" t="str">
        <f>VLOOKUP(E584,$S$14:$T$18,2,0)</f>
        <v>-</v>
      </c>
      <c r="G584" s="84"/>
      <c r="H584" s="395"/>
      <c r="I584" s="921"/>
      <c r="J584" s="913">
        <f t="shared" ref="J584" si="190">SUM(K584:O586)</f>
        <v>0</v>
      </c>
      <c r="K584" s="913"/>
      <c r="L584" s="913"/>
      <c r="M584" s="913"/>
      <c r="N584" s="913"/>
      <c r="O584" s="913"/>
      <c r="P584" s="913"/>
      <c r="Q584" s="484"/>
    </row>
    <row r="585" spans="1:17" s="95" customFormat="1" ht="15.75" hidden="1" customHeight="1" outlineLevel="1">
      <c r="A585" s="484"/>
      <c r="B585" s="916"/>
      <c r="C585" s="925"/>
      <c r="D585" s="921"/>
      <c r="E585" s="921"/>
      <c r="F585" s="923"/>
      <c r="G585" s="87"/>
      <c r="H585" s="395"/>
      <c r="I585" s="921"/>
      <c r="J585" s="914"/>
      <c r="K585" s="914"/>
      <c r="L585" s="914"/>
      <c r="M585" s="914"/>
      <c r="N585" s="914"/>
      <c r="O585" s="914"/>
      <c r="P585" s="914"/>
      <c r="Q585" s="484"/>
    </row>
    <row r="586" spans="1:17" s="95" customFormat="1" ht="15.75" hidden="1" customHeight="1" outlineLevel="1">
      <c r="A586" s="484"/>
      <c r="B586" s="917"/>
      <c r="C586" s="926"/>
      <c r="D586" s="922"/>
      <c r="E586" s="922"/>
      <c r="F586" s="924"/>
      <c r="G586" s="92"/>
      <c r="H586" s="396"/>
      <c r="I586" s="922"/>
      <c r="J586" s="915"/>
      <c r="K586" s="915"/>
      <c r="L586" s="915"/>
      <c r="M586" s="915"/>
      <c r="N586" s="915"/>
      <c r="O586" s="915"/>
      <c r="P586" s="915"/>
      <c r="Q586" s="484"/>
    </row>
    <row r="587" spans="1:17" s="95" customFormat="1" ht="15.75" hidden="1" customHeight="1" outlineLevel="1">
      <c r="A587" s="484"/>
      <c r="B587" s="916">
        <v>192</v>
      </c>
      <c r="C587" s="925"/>
      <c r="D587" s="921"/>
      <c r="E587" s="921" t="s">
        <v>19</v>
      </c>
      <c r="F587" s="923" t="str">
        <f>VLOOKUP(E587,$S$14:$T$18,2,0)</f>
        <v>-</v>
      </c>
      <c r="G587" s="84"/>
      <c r="H587" s="395"/>
      <c r="I587" s="921"/>
      <c r="J587" s="913">
        <f t="shared" ref="J587" si="191">SUM(K587:O589)</f>
        <v>0</v>
      </c>
      <c r="K587" s="913"/>
      <c r="L587" s="913"/>
      <c r="M587" s="913"/>
      <c r="N587" s="913"/>
      <c r="O587" s="913"/>
      <c r="P587" s="913"/>
      <c r="Q587" s="484"/>
    </row>
    <row r="588" spans="1:17" s="95" customFormat="1" ht="15.75" hidden="1" customHeight="1" outlineLevel="1">
      <c r="A588" s="484"/>
      <c r="B588" s="916"/>
      <c r="C588" s="925"/>
      <c r="D588" s="921"/>
      <c r="E588" s="921"/>
      <c r="F588" s="923"/>
      <c r="G588" s="87"/>
      <c r="H588" s="395"/>
      <c r="I588" s="921"/>
      <c r="J588" s="914"/>
      <c r="K588" s="914"/>
      <c r="L588" s="914"/>
      <c r="M588" s="914"/>
      <c r="N588" s="914"/>
      <c r="O588" s="914"/>
      <c r="P588" s="914"/>
      <c r="Q588" s="484"/>
    </row>
    <row r="589" spans="1:17" s="95" customFormat="1" ht="15.75" hidden="1" customHeight="1" outlineLevel="1">
      <c r="A589" s="484"/>
      <c r="B589" s="917"/>
      <c r="C589" s="926"/>
      <c r="D589" s="922"/>
      <c r="E589" s="922"/>
      <c r="F589" s="924"/>
      <c r="G589" s="92"/>
      <c r="H589" s="396"/>
      <c r="I589" s="922"/>
      <c r="J589" s="915"/>
      <c r="K589" s="915"/>
      <c r="L589" s="915"/>
      <c r="M589" s="915"/>
      <c r="N589" s="915"/>
      <c r="O589" s="915"/>
      <c r="P589" s="915"/>
      <c r="Q589" s="484"/>
    </row>
    <row r="590" spans="1:17" s="95" customFormat="1" ht="15.75" hidden="1" customHeight="1" outlineLevel="1">
      <c r="A590" s="484"/>
      <c r="B590" s="916">
        <v>193</v>
      </c>
      <c r="C590" s="925"/>
      <c r="D590" s="921"/>
      <c r="E590" s="921" t="s">
        <v>19</v>
      </c>
      <c r="F590" s="923" t="str">
        <f>VLOOKUP(E590,$S$14:$T$18,2,0)</f>
        <v>-</v>
      </c>
      <c r="G590" s="84"/>
      <c r="H590" s="395"/>
      <c r="I590" s="921"/>
      <c r="J590" s="913">
        <f t="shared" ref="J590" si="192">SUM(K590:O592)</f>
        <v>0</v>
      </c>
      <c r="K590" s="913"/>
      <c r="L590" s="913"/>
      <c r="M590" s="913"/>
      <c r="N590" s="913"/>
      <c r="O590" s="913"/>
      <c r="P590" s="913"/>
      <c r="Q590" s="484"/>
    </row>
    <row r="591" spans="1:17" s="95" customFormat="1" ht="15.75" hidden="1" customHeight="1" outlineLevel="1">
      <c r="A591" s="484"/>
      <c r="B591" s="916"/>
      <c r="C591" s="925"/>
      <c r="D591" s="921"/>
      <c r="E591" s="921"/>
      <c r="F591" s="923"/>
      <c r="G591" s="87"/>
      <c r="H591" s="395"/>
      <c r="I591" s="921"/>
      <c r="J591" s="914"/>
      <c r="K591" s="914"/>
      <c r="L591" s="914"/>
      <c r="M591" s="914"/>
      <c r="N591" s="914"/>
      <c r="O591" s="914"/>
      <c r="P591" s="914"/>
      <c r="Q591" s="484"/>
    </row>
    <row r="592" spans="1:17" s="95" customFormat="1" ht="15.75" hidden="1" customHeight="1" outlineLevel="1">
      <c r="A592" s="484"/>
      <c r="B592" s="917"/>
      <c r="C592" s="926"/>
      <c r="D592" s="922"/>
      <c r="E592" s="922"/>
      <c r="F592" s="924"/>
      <c r="G592" s="92"/>
      <c r="H592" s="396"/>
      <c r="I592" s="922"/>
      <c r="J592" s="915"/>
      <c r="K592" s="915"/>
      <c r="L592" s="915"/>
      <c r="M592" s="915"/>
      <c r="N592" s="915"/>
      <c r="O592" s="915"/>
      <c r="P592" s="915"/>
      <c r="Q592" s="484"/>
    </row>
    <row r="593" spans="1:17" s="95" customFormat="1" ht="15.75" hidden="1" customHeight="1" outlineLevel="1">
      <c r="A593" s="484"/>
      <c r="B593" s="916">
        <v>194</v>
      </c>
      <c r="C593" s="925"/>
      <c r="D593" s="921"/>
      <c r="E593" s="921" t="s">
        <v>19</v>
      </c>
      <c r="F593" s="923" t="str">
        <f>VLOOKUP(E593,$S$14:$T$18,2,0)</f>
        <v>-</v>
      </c>
      <c r="G593" s="84"/>
      <c r="H593" s="395"/>
      <c r="I593" s="921"/>
      <c r="J593" s="913">
        <f t="shared" ref="J593" si="193">SUM(K593:O595)</f>
        <v>0</v>
      </c>
      <c r="K593" s="913"/>
      <c r="L593" s="913"/>
      <c r="M593" s="913"/>
      <c r="N593" s="913"/>
      <c r="O593" s="913"/>
      <c r="P593" s="913"/>
      <c r="Q593" s="484"/>
    </row>
    <row r="594" spans="1:17" s="95" customFormat="1" ht="15.75" hidden="1" customHeight="1" outlineLevel="1">
      <c r="A594" s="484"/>
      <c r="B594" s="916"/>
      <c r="C594" s="925"/>
      <c r="D594" s="921"/>
      <c r="E594" s="921"/>
      <c r="F594" s="923"/>
      <c r="G594" s="87"/>
      <c r="H594" s="395"/>
      <c r="I594" s="921"/>
      <c r="J594" s="914"/>
      <c r="K594" s="914"/>
      <c r="L594" s="914"/>
      <c r="M594" s="914"/>
      <c r="N594" s="914"/>
      <c r="O594" s="914"/>
      <c r="P594" s="914"/>
      <c r="Q594" s="484"/>
    </row>
    <row r="595" spans="1:17" s="95" customFormat="1" ht="15.75" hidden="1" customHeight="1" outlineLevel="1">
      <c r="A595" s="484"/>
      <c r="B595" s="917"/>
      <c r="C595" s="926"/>
      <c r="D595" s="922"/>
      <c r="E595" s="922"/>
      <c r="F595" s="924"/>
      <c r="G595" s="92"/>
      <c r="H595" s="396"/>
      <c r="I595" s="922"/>
      <c r="J595" s="915"/>
      <c r="K595" s="915"/>
      <c r="L595" s="915"/>
      <c r="M595" s="915"/>
      <c r="N595" s="915"/>
      <c r="O595" s="915"/>
      <c r="P595" s="915"/>
      <c r="Q595" s="484"/>
    </row>
    <row r="596" spans="1:17" s="95" customFormat="1" ht="15.75" hidden="1" customHeight="1" outlineLevel="1">
      <c r="A596" s="484"/>
      <c r="B596" s="916">
        <v>195</v>
      </c>
      <c r="C596" s="925"/>
      <c r="D596" s="921"/>
      <c r="E596" s="921" t="s">
        <v>19</v>
      </c>
      <c r="F596" s="923" t="str">
        <f>VLOOKUP(E596,$S$14:$T$18,2,0)</f>
        <v>-</v>
      </c>
      <c r="G596" s="84"/>
      <c r="H596" s="395"/>
      <c r="I596" s="921"/>
      <c r="J596" s="913">
        <f t="shared" ref="J596" si="194">SUM(K596:O598)</f>
        <v>0</v>
      </c>
      <c r="K596" s="913"/>
      <c r="L596" s="913"/>
      <c r="M596" s="913"/>
      <c r="N596" s="913"/>
      <c r="O596" s="913"/>
      <c r="P596" s="913"/>
      <c r="Q596" s="484"/>
    </row>
    <row r="597" spans="1:17" s="95" customFormat="1" ht="15.75" hidden="1" customHeight="1" outlineLevel="1">
      <c r="A597" s="484"/>
      <c r="B597" s="916"/>
      <c r="C597" s="925"/>
      <c r="D597" s="921"/>
      <c r="E597" s="921"/>
      <c r="F597" s="923"/>
      <c r="G597" s="87"/>
      <c r="H597" s="395"/>
      <c r="I597" s="921"/>
      <c r="J597" s="914"/>
      <c r="K597" s="914"/>
      <c r="L597" s="914"/>
      <c r="M597" s="914"/>
      <c r="N597" s="914"/>
      <c r="O597" s="914"/>
      <c r="P597" s="914"/>
      <c r="Q597" s="484"/>
    </row>
    <row r="598" spans="1:17" s="95" customFormat="1" ht="15.75" hidden="1" customHeight="1" outlineLevel="1">
      <c r="A598" s="484"/>
      <c r="B598" s="917"/>
      <c r="C598" s="926"/>
      <c r="D598" s="922"/>
      <c r="E598" s="922"/>
      <c r="F598" s="924"/>
      <c r="G598" s="92"/>
      <c r="H598" s="396"/>
      <c r="I598" s="922"/>
      <c r="J598" s="915"/>
      <c r="K598" s="915"/>
      <c r="L598" s="915"/>
      <c r="M598" s="915"/>
      <c r="N598" s="915"/>
      <c r="O598" s="915"/>
      <c r="P598" s="915"/>
      <c r="Q598" s="484"/>
    </row>
    <row r="599" spans="1:17" s="95" customFormat="1" ht="15.75" hidden="1" customHeight="1" outlineLevel="1">
      <c r="A599" s="484"/>
      <c r="B599" s="916">
        <v>196</v>
      </c>
      <c r="C599" s="925"/>
      <c r="D599" s="921"/>
      <c r="E599" s="921" t="s">
        <v>19</v>
      </c>
      <c r="F599" s="923" t="str">
        <f>VLOOKUP(E599,$S$14:$T$18,2,0)</f>
        <v>-</v>
      </c>
      <c r="G599" s="84"/>
      <c r="H599" s="395"/>
      <c r="I599" s="921"/>
      <c r="J599" s="913">
        <f t="shared" ref="J599" si="195">SUM(K599:O601)</f>
        <v>0</v>
      </c>
      <c r="K599" s="913"/>
      <c r="L599" s="913"/>
      <c r="M599" s="913"/>
      <c r="N599" s="913"/>
      <c r="O599" s="913"/>
      <c r="P599" s="913"/>
      <c r="Q599" s="484"/>
    </row>
    <row r="600" spans="1:17" s="95" customFormat="1" ht="15.75" hidden="1" customHeight="1" outlineLevel="1">
      <c r="A600" s="484"/>
      <c r="B600" s="916"/>
      <c r="C600" s="925"/>
      <c r="D600" s="921"/>
      <c r="E600" s="921"/>
      <c r="F600" s="923"/>
      <c r="G600" s="87"/>
      <c r="H600" s="395"/>
      <c r="I600" s="921"/>
      <c r="J600" s="914"/>
      <c r="K600" s="914"/>
      <c r="L600" s="914"/>
      <c r="M600" s="914"/>
      <c r="N600" s="914"/>
      <c r="O600" s="914"/>
      <c r="P600" s="914"/>
      <c r="Q600" s="484"/>
    </row>
    <row r="601" spans="1:17" s="95" customFormat="1" ht="15.75" hidden="1" customHeight="1" outlineLevel="1">
      <c r="A601" s="484"/>
      <c r="B601" s="917"/>
      <c r="C601" s="926"/>
      <c r="D601" s="922"/>
      <c r="E601" s="922"/>
      <c r="F601" s="924"/>
      <c r="G601" s="92"/>
      <c r="H601" s="396"/>
      <c r="I601" s="922"/>
      <c r="J601" s="915"/>
      <c r="K601" s="915"/>
      <c r="L601" s="915"/>
      <c r="M601" s="915"/>
      <c r="N601" s="915"/>
      <c r="O601" s="915"/>
      <c r="P601" s="915"/>
      <c r="Q601" s="484"/>
    </row>
    <row r="602" spans="1:17" s="95" customFormat="1" ht="15.75" hidden="1" customHeight="1" outlineLevel="1">
      <c r="A602" s="484"/>
      <c r="B602" s="916">
        <v>197</v>
      </c>
      <c r="C602" s="925"/>
      <c r="D602" s="921"/>
      <c r="E602" s="921" t="s">
        <v>19</v>
      </c>
      <c r="F602" s="923" t="str">
        <f>VLOOKUP(E602,$S$14:$T$18,2,0)</f>
        <v>-</v>
      </c>
      <c r="G602" s="84"/>
      <c r="H602" s="395"/>
      <c r="I602" s="921"/>
      <c r="J602" s="913">
        <f t="shared" ref="J602" si="196">SUM(K602:O604)</f>
        <v>0</v>
      </c>
      <c r="K602" s="913"/>
      <c r="L602" s="913"/>
      <c r="M602" s="913"/>
      <c r="N602" s="913"/>
      <c r="O602" s="913"/>
      <c r="P602" s="913"/>
      <c r="Q602" s="484"/>
    </row>
    <row r="603" spans="1:17" s="95" customFormat="1" ht="15.75" hidden="1" customHeight="1" outlineLevel="1">
      <c r="A603" s="484"/>
      <c r="B603" s="916"/>
      <c r="C603" s="925"/>
      <c r="D603" s="921"/>
      <c r="E603" s="921"/>
      <c r="F603" s="923"/>
      <c r="G603" s="87"/>
      <c r="H603" s="395"/>
      <c r="I603" s="921"/>
      <c r="J603" s="914"/>
      <c r="K603" s="914"/>
      <c r="L603" s="914"/>
      <c r="M603" s="914"/>
      <c r="N603" s="914"/>
      <c r="O603" s="914"/>
      <c r="P603" s="914"/>
      <c r="Q603" s="484"/>
    </row>
    <row r="604" spans="1:17" s="95" customFormat="1" ht="15.75" hidden="1" customHeight="1" outlineLevel="1">
      <c r="A604" s="484"/>
      <c r="B604" s="917"/>
      <c r="C604" s="926"/>
      <c r="D604" s="922"/>
      <c r="E604" s="922"/>
      <c r="F604" s="924"/>
      <c r="G604" s="92"/>
      <c r="H604" s="396"/>
      <c r="I604" s="922"/>
      <c r="J604" s="915"/>
      <c r="K604" s="915"/>
      <c r="L604" s="915"/>
      <c r="M604" s="915"/>
      <c r="N604" s="915"/>
      <c r="O604" s="915"/>
      <c r="P604" s="915"/>
      <c r="Q604" s="484"/>
    </row>
    <row r="605" spans="1:17" s="95" customFormat="1" ht="15.75" hidden="1" customHeight="1" outlineLevel="1">
      <c r="A605" s="484"/>
      <c r="B605" s="916">
        <v>198</v>
      </c>
      <c r="C605" s="925"/>
      <c r="D605" s="921"/>
      <c r="E605" s="921" t="s">
        <v>19</v>
      </c>
      <c r="F605" s="923" t="str">
        <f>VLOOKUP(E605,$S$14:$T$18,2,0)</f>
        <v>-</v>
      </c>
      <c r="G605" s="84"/>
      <c r="H605" s="395"/>
      <c r="I605" s="921"/>
      <c r="J605" s="913">
        <f t="shared" ref="J605" si="197">SUM(K605:O607)</f>
        <v>0</v>
      </c>
      <c r="K605" s="913"/>
      <c r="L605" s="913"/>
      <c r="M605" s="913"/>
      <c r="N605" s="913"/>
      <c r="O605" s="913"/>
      <c r="P605" s="913"/>
      <c r="Q605" s="484"/>
    </row>
    <row r="606" spans="1:17" s="95" customFormat="1" ht="15.75" hidden="1" customHeight="1" outlineLevel="1">
      <c r="A606" s="484"/>
      <c r="B606" s="916"/>
      <c r="C606" s="925"/>
      <c r="D606" s="921"/>
      <c r="E606" s="921"/>
      <c r="F606" s="923"/>
      <c r="G606" s="87"/>
      <c r="H606" s="395"/>
      <c r="I606" s="921"/>
      <c r="J606" s="914"/>
      <c r="K606" s="914"/>
      <c r="L606" s="914"/>
      <c r="M606" s="914"/>
      <c r="N606" s="914"/>
      <c r="O606" s="914"/>
      <c r="P606" s="914"/>
      <c r="Q606" s="484"/>
    </row>
    <row r="607" spans="1:17" s="95" customFormat="1" ht="15.75" hidden="1" customHeight="1" outlineLevel="1">
      <c r="A607" s="484"/>
      <c r="B607" s="917"/>
      <c r="C607" s="926"/>
      <c r="D607" s="922"/>
      <c r="E607" s="922"/>
      <c r="F607" s="924"/>
      <c r="G607" s="92"/>
      <c r="H607" s="396"/>
      <c r="I607" s="922"/>
      <c r="J607" s="915"/>
      <c r="K607" s="915"/>
      <c r="L607" s="915"/>
      <c r="M607" s="915"/>
      <c r="N607" s="915"/>
      <c r="O607" s="915"/>
      <c r="P607" s="915"/>
      <c r="Q607" s="484"/>
    </row>
    <row r="608" spans="1:17" s="95" customFormat="1" ht="15.75" hidden="1" customHeight="1" outlineLevel="1">
      <c r="A608" s="484"/>
      <c r="B608" s="916">
        <v>199</v>
      </c>
      <c r="C608" s="925"/>
      <c r="D608" s="921"/>
      <c r="E608" s="921" t="s">
        <v>19</v>
      </c>
      <c r="F608" s="923" t="str">
        <f>VLOOKUP(E608,$S$14:$T$18,2,0)</f>
        <v>-</v>
      </c>
      <c r="G608" s="84"/>
      <c r="H608" s="395"/>
      <c r="I608" s="921"/>
      <c r="J608" s="913">
        <f t="shared" ref="J608" si="198">SUM(K608:O610)</f>
        <v>0</v>
      </c>
      <c r="K608" s="913"/>
      <c r="L608" s="913"/>
      <c r="M608" s="913"/>
      <c r="N608" s="913"/>
      <c r="O608" s="913"/>
      <c r="P608" s="913"/>
      <c r="Q608" s="484"/>
    </row>
    <row r="609" spans="1:17" s="95" customFormat="1" ht="15.75" hidden="1" customHeight="1" outlineLevel="1">
      <c r="A609" s="484"/>
      <c r="B609" s="916"/>
      <c r="C609" s="925"/>
      <c r="D609" s="921"/>
      <c r="E609" s="921"/>
      <c r="F609" s="923"/>
      <c r="G609" s="87"/>
      <c r="H609" s="395"/>
      <c r="I609" s="921"/>
      <c r="J609" s="914"/>
      <c r="K609" s="914"/>
      <c r="L609" s="914"/>
      <c r="M609" s="914"/>
      <c r="N609" s="914"/>
      <c r="O609" s="914"/>
      <c r="P609" s="914"/>
      <c r="Q609" s="484"/>
    </row>
    <row r="610" spans="1:17" s="95" customFormat="1" ht="15.75" hidden="1" customHeight="1" outlineLevel="1">
      <c r="A610" s="484"/>
      <c r="B610" s="917"/>
      <c r="C610" s="926"/>
      <c r="D610" s="922"/>
      <c r="E610" s="922"/>
      <c r="F610" s="924"/>
      <c r="G610" s="92"/>
      <c r="H610" s="396"/>
      <c r="I610" s="922"/>
      <c r="J610" s="915"/>
      <c r="K610" s="915"/>
      <c r="L610" s="915"/>
      <c r="M610" s="915"/>
      <c r="N610" s="915"/>
      <c r="O610" s="915"/>
      <c r="P610" s="915"/>
      <c r="Q610" s="484"/>
    </row>
    <row r="611" spans="1:17" s="95" customFormat="1" ht="15.75" hidden="1" customHeight="1" outlineLevel="1">
      <c r="A611" s="484"/>
      <c r="B611" s="916">
        <v>200</v>
      </c>
      <c r="C611" s="918" t="e">
        <f>CONCATENATE("Inne ",IF(#REF!=0,0,ROUND(#REF!/#REF!*100,1))," %")</f>
        <v>#REF!</v>
      </c>
      <c r="D611" s="921"/>
      <c r="E611" s="921" t="s">
        <v>19</v>
      </c>
      <c r="F611" s="923" t="str">
        <f>VLOOKUP(E611,$S$14:$T$18,2,0)</f>
        <v>-</v>
      </c>
      <c r="G611" s="84"/>
      <c r="H611" s="395"/>
      <c r="I611" s="921"/>
      <c r="J611" s="913">
        <f t="shared" ref="J611" si="199">SUM(K611:O613)</f>
        <v>0</v>
      </c>
      <c r="K611" s="913"/>
      <c r="L611" s="913"/>
      <c r="M611" s="913"/>
      <c r="N611" s="913"/>
      <c r="O611" s="913"/>
      <c r="P611" s="913"/>
      <c r="Q611" s="484"/>
    </row>
    <row r="612" spans="1:17" s="95" customFormat="1" ht="15.75" hidden="1" customHeight="1" outlineLevel="1">
      <c r="A612" s="484"/>
      <c r="B612" s="916"/>
      <c r="C612" s="919"/>
      <c r="D612" s="921"/>
      <c r="E612" s="921"/>
      <c r="F612" s="923"/>
      <c r="G612" s="87"/>
      <c r="H612" s="395"/>
      <c r="I612" s="921"/>
      <c r="J612" s="914"/>
      <c r="K612" s="914"/>
      <c r="L612" s="914"/>
      <c r="M612" s="914"/>
      <c r="N612" s="914"/>
      <c r="O612" s="914"/>
      <c r="P612" s="914"/>
      <c r="Q612" s="484"/>
    </row>
    <row r="613" spans="1:17" s="95" customFormat="1" ht="15.75" hidden="1" customHeight="1" outlineLevel="1" thickBot="1">
      <c r="A613" s="484"/>
      <c r="B613" s="917"/>
      <c r="C613" s="920"/>
      <c r="D613" s="922"/>
      <c r="E613" s="922"/>
      <c r="F613" s="924"/>
      <c r="G613" s="92"/>
      <c r="H613" s="396"/>
      <c r="I613" s="922"/>
      <c r="J613" s="943"/>
      <c r="K613" s="915"/>
      <c r="L613" s="915"/>
      <c r="M613" s="915"/>
      <c r="N613" s="915"/>
      <c r="O613" s="915"/>
      <c r="P613" s="91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27"/>
      <c r="G622" s="928"/>
      <c r="H622" s="928"/>
      <c r="I622" s="928"/>
      <c r="J622" s="648"/>
      <c r="K622" s="654"/>
      <c r="L622" s="654"/>
      <c r="M622" s="648"/>
      <c r="N622" s="648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611:K613"/>
    <mergeCell ref="L611:L613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L47:L49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05:K607"/>
    <mergeCell ref="L605:L607"/>
    <mergeCell ref="K608:K610"/>
    <mergeCell ref="L608:L610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P137:P139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J131:J133"/>
    <mergeCell ref="M131:M133"/>
    <mergeCell ref="N131:N133"/>
    <mergeCell ref="J134:J136"/>
    <mergeCell ref="M134:M136"/>
    <mergeCell ref="N134:N136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6:J118"/>
    <mergeCell ref="M116:M118"/>
    <mergeCell ref="N116:N118"/>
    <mergeCell ref="J119:J121"/>
    <mergeCell ref="M119:M121"/>
    <mergeCell ref="N119:N121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J113:J115"/>
    <mergeCell ref="M113:M115"/>
    <mergeCell ref="N113:N115"/>
    <mergeCell ref="J107:J109"/>
    <mergeCell ref="M107:M109"/>
    <mergeCell ref="N107:N109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J104:J106"/>
    <mergeCell ref="M104:M106"/>
    <mergeCell ref="N104:N106"/>
    <mergeCell ref="K98:K100"/>
    <mergeCell ref="L98:L100"/>
    <mergeCell ref="K101:K103"/>
    <mergeCell ref="L101:L103"/>
    <mergeCell ref="K104:K106"/>
    <mergeCell ref="L104:L106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J83:J85"/>
    <mergeCell ref="M83:M85"/>
    <mergeCell ref="N83:N85"/>
    <mergeCell ref="J86:J88"/>
    <mergeCell ref="M86:M88"/>
    <mergeCell ref="N86:N88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8:J70"/>
    <mergeCell ref="M68:M70"/>
    <mergeCell ref="N68:N70"/>
    <mergeCell ref="J71:J73"/>
    <mergeCell ref="M71:M73"/>
    <mergeCell ref="N71:N73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65:J67"/>
    <mergeCell ref="M65:M67"/>
    <mergeCell ref="N65:N67"/>
    <mergeCell ref="K59:K61"/>
    <mergeCell ref="L59:L61"/>
    <mergeCell ref="K62:K64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K50:K52"/>
    <mergeCell ref="L50:L52"/>
    <mergeCell ref="K53:K55"/>
    <mergeCell ref="L53:L55"/>
    <mergeCell ref="K56:K58"/>
    <mergeCell ref="L56:L58"/>
    <mergeCell ref="J50:J52"/>
    <mergeCell ref="M50:M52"/>
    <mergeCell ref="N50:N52"/>
    <mergeCell ref="J53:J55"/>
    <mergeCell ref="M53:M55"/>
    <mergeCell ref="N53:N55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K41:K43"/>
    <mergeCell ref="L41:L43"/>
    <mergeCell ref="K44:K46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K35:K37"/>
    <mergeCell ref="L35:L37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9:J31"/>
    <mergeCell ref="M29:M31"/>
    <mergeCell ref="N29:N31"/>
    <mergeCell ref="J32:J34"/>
    <mergeCell ref="M32:M34"/>
    <mergeCell ref="N32:N34"/>
    <mergeCell ref="K26:K28"/>
    <mergeCell ref="L26:L28"/>
    <mergeCell ref="K29:K31"/>
    <mergeCell ref="L29:L31"/>
    <mergeCell ref="K32:K34"/>
    <mergeCell ref="L32:L34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J26:J28"/>
    <mergeCell ref="M26:M28"/>
    <mergeCell ref="N26:N28"/>
    <mergeCell ref="K23:K25"/>
    <mergeCell ref="L23:L25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K9:O9"/>
    <mergeCell ref="K14:K16"/>
    <mergeCell ref="L14:L16"/>
    <mergeCell ref="K17:K19"/>
    <mergeCell ref="L17:L19"/>
    <mergeCell ref="D8:D11"/>
    <mergeCell ref="E8:E11"/>
    <mergeCell ref="F8:F11"/>
    <mergeCell ref="G8:G11"/>
    <mergeCell ref="H8:H11"/>
    <mergeCell ref="I8:I11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K20:K22"/>
    <mergeCell ref="L20:L22"/>
    <mergeCell ref="J47:J49"/>
    <mergeCell ref="M47:M49"/>
    <mergeCell ref="N47:N49"/>
    <mergeCell ref="I23:I25"/>
    <mergeCell ref="O23:O25"/>
    <mergeCell ref="P23:P25"/>
    <mergeCell ref="P29:P31"/>
    <mergeCell ref="O38:O40"/>
    <mergeCell ref="P38:P40"/>
    <mergeCell ref="I47:I49"/>
    <mergeCell ref="O47:O49"/>
    <mergeCell ref="P47:P49"/>
    <mergeCell ref="K38:K40"/>
    <mergeCell ref="L38:L40"/>
    <mergeCell ref="L44:L46"/>
    <mergeCell ref="K47:K49"/>
    <mergeCell ref="J56:J58"/>
    <mergeCell ref="M56:M58"/>
    <mergeCell ref="N56:N58"/>
    <mergeCell ref="J59:J61"/>
    <mergeCell ref="M59:M61"/>
    <mergeCell ref="N59:N61"/>
    <mergeCell ref="J62:J64"/>
    <mergeCell ref="M62:M64"/>
    <mergeCell ref="N62:N64"/>
    <mergeCell ref="L62:L64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K89:K91"/>
    <mergeCell ref="L89:L91"/>
    <mergeCell ref="K92:K94"/>
    <mergeCell ref="L92:L94"/>
    <mergeCell ref="K95:K97"/>
    <mergeCell ref="L95:L97"/>
    <mergeCell ref="J110:J112"/>
    <mergeCell ref="M110:M112"/>
    <mergeCell ref="N110:N112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49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pageSetUpPr fitToPage="1"/>
  </sheetPr>
  <dimension ref="A1:R250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8" ht="15.75">
      <c r="A1" s="376"/>
      <c r="B1" s="448"/>
      <c r="C1" s="499" t="s">
        <v>9</v>
      </c>
      <c r="D1" s="490"/>
      <c r="E1" s="484"/>
      <c r="F1" s="484"/>
      <c r="G1" s="484"/>
      <c r="H1" s="484"/>
      <c r="I1" s="484"/>
      <c r="J1" s="484"/>
      <c r="K1" s="484"/>
      <c r="L1" s="471"/>
      <c r="M1" s="474"/>
      <c r="N1" s="376"/>
      <c r="O1" s="376"/>
      <c r="P1" s="376"/>
    </row>
    <row r="2" spans="1:18" ht="9.9499999999999993" customHeight="1">
      <c r="A2" s="376"/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48"/>
      <c r="M2" s="448"/>
      <c r="N2" s="376"/>
      <c r="O2" s="376"/>
      <c r="P2" s="376"/>
    </row>
    <row r="3" spans="1:18" ht="15" customHeight="1">
      <c r="A3" s="376"/>
      <c r="B3" s="465" t="s">
        <v>13</v>
      </c>
      <c r="C3" s="952" t="s">
        <v>215</v>
      </c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376"/>
      <c r="O3" s="376"/>
      <c r="P3" s="376"/>
    </row>
    <row r="4" spans="1:18" ht="15" customHeight="1">
      <c r="A4" s="376"/>
      <c r="B4" s="465" t="s">
        <v>28</v>
      </c>
      <c r="C4" s="954" t="s">
        <v>216</v>
      </c>
      <c r="D4" s="955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376"/>
    </row>
    <row r="5" spans="1:18" ht="15" customHeight="1">
      <c r="A5" s="376"/>
      <c r="B5" s="465" t="s">
        <v>29</v>
      </c>
      <c r="C5" s="952" t="s">
        <v>78</v>
      </c>
      <c r="D5" s="912"/>
      <c r="E5" s="912"/>
      <c r="F5" s="912"/>
      <c r="G5" s="912"/>
      <c r="H5" s="912"/>
      <c r="I5" s="912"/>
      <c r="J5" s="912"/>
      <c r="K5" s="912"/>
      <c r="L5" s="912"/>
      <c r="M5" s="912"/>
      <c r="N5" s="503"/>
      <c r="O5" s="503"/>
      <c r="P5" s="503"/>
      <c r="Q5" s="186"/>
      <c r="R5" s="186"/>
    </row>
    <row r="6" spans="1:18" ht="50.1" customHeight="1">
      <c r="A6" s="376"/>
      <c r="B6" s="465" t="s">
        <v>35</v>
      </c>
      <c r="C6" s="885" t="s">
        <v>217</v>
      </c>
      <c r="D6" s="889"/>
      <c r="E6" s="889"/>
      <c r="F6" s="889"/>
      <c r="G6" s="889"/>
      <c r="H6" s="889"/>
      <c r="I6" s="889"/>
      <c r="J6" s="889"/>
      <c r="K6" s="889"/>
      <c r="L6" s="912"/>
      <c r="M6" s="912"/>
      <c r="N6" s="503"/>
      <c r="O6" s="503"/>
      <c r="P6" s="503"/>
      <c r="Q6" s="186"/>
      <c r="R6" s="186"/>
    </row>
    <row r="7" spans="1:18" ht="30" customHeight="1" thickBot="1">
      <c r="A7" s="376"/>
      <c r="B7" s="476" t="s">
        <v>147</v>
      </c>
      <c r="C7" s="475"/>
      <c r="D7" s="477"/>
      <c r="E7" s="475"/>
      <c r="F7" s="478"/>
      <c r="G7" s="478"/>
      <c r="H7" s="478"/>
      <c r="I7" s="478"/>
      <c r="J7" s="478"/>
      <c r="K7" s="478"/>
      <c r="L7" s="480"/>
      <c r="M7" s="481"/>
      <c r="N7" s="376"/>
      <c r="O7" s="376"/>
      <c r="P7" s="376"/>
    </row>
    <row r="8" spans="1:18" ht="20.100000000000001" customHeight="1" thickBot="1">
      <c r="A8" s="376"/>
      <c r="B8" s="935" t="str">
        <f>'Tab.G1.1-4'!$B$8</f>
        <v>LP</v>
      </c>
      <c r="C8" s="908" t="str">
        <f>"Województwo"</f>
        <v>Województwo</v>
      </c>
      <c r="D8" s="908" t="str">
        <f>"Gmina"</f>
        <v>Gmina</v>
      </c>
      <c r="E8" s="908" t="str">
        <f>"Nazwa/rodzaj projektu inwestycyjnego"</f>
        <v>Nazwa/rodzaj projektu inwestycyjnego</v>
      </c>
      <c r="F8" s="908" t="str">
        <f>Tab.G6!$H$9</f>
        <v>Zakres prac</v>
      </c>
      <c r="G8" s="881" t="str">
        <f>"POZIOM NAKŁADÓW INWESTYCYJNYCH"</f>
        <v>POZIOM NAKŁADÓW INWESTYCYJNYCH</v>
      </c>
      <c r="H8" s="882"/>
      <c r="I8" s="882"/>
      <c r="J8" s="883"/>
      <c r="K8" s="883"/>
      <c r="L8" s="884"/>
      <c r="M8" s="944" t="str">
        <f>Tab.G6!$O$9</f>
        <v>UWAGI</v>
      </c>
      <c r="N8" s="376"/>
      <c r="O8" s="376"/>
      <c r="P8" s="376"/>
    </row>
    <row r="9" spans="1:18" ht="20.100000000000001" customHeight="1">
      <c r="A9" s="33"/>
      <c r="B9" s="905"/>
      <c r="C9" s="936"/>
      <c r="D9" s="938"/>
      <c r="E9" s="936"/>
      <c r="F9" s="940"/>
      <c r="G9" s="879" t="str">
        <f>"OGÓŁEM"</f>
        <v>OGÓŁEM</v>
      </c>
      <c r="H9" s="804" t="str">
        <f>'Tab.G1.1-4'!$E$8</f>
        <v>PLAN DO REALIZACJI</v>
      </c>
      <c r="I9" s="805"/>
      <c r="J9" s="805"/>
      <c r="K9" s="805"/>
      <c r="L9" s="806"/>
      <c r="M9" s="947"/>
      <c r="N9" s="33"/>
      <c r="O9" s="33"/>
      <c r="P9" s="33"/>
    </row>
    <row r="10" spans="1:18" ht="20.100000000000001" customHeight="1">
      <c r="A10" s="33"/>
      <c r="B10" s="905"/>
      <c r="C10" s="936"/>
      <c r="D10" s="938"/>
      <c r="E10" s="936"/>
      <c r="F10" s="940"/>
      <c r="G10" s="880"/>
      <c r="H10" s="514">
        <f>SUM(Rok_ZPR,1)</f>
        <v>2024</v>
      </c>
      <c r="I10" s="514">
        <f>SUM(H10,1)</f>
        <v>2025</v>
      </c>
      <c r="J10" s="514">
        <f>SUM(I10,1)</f>
        <v>2026</v>
      </c>
      <c r="K10" s="514">
        <f>SUM(J10,1)</f>
        <v>2027</v>
      </c>
      <c r="L10" s="684">
        <f>SUM(K10,1)</f>
        <v>2028</v>
      </c>
      <c r="M10" s="947"/>
      <c r="N10" s="33"/>
      <c r="O10" s="33"/>
      <c r="P10" s="33"/>
    </row>
    <row r="11" spans="1:18" ht="20.100000000000001" customHeight="1">
      <c r="A11" s="33"/>
      <c r="B11" s="906"/>
      <c r="C11" s="937"/>
      <c r="D11" s="939"/>
      <c r="E11" s="937"/>
      <c r="F11" s="941"/>
      <c r="G11" s="647" t="str">
        <f t="shared" ref="G11:L11" si="0">JM_01</f>
        <v>[tys. zł]</v>
      </c>
      <c r="H11" s="646" t="str">
        <f t="shared" si="0"/>
        <v>[tys. zł]</v>
      </c>
      <c r="I11" s="646" t="str">
        <f t="shared" si="0"/>
        <v>[tys. zł]</v>
      </c>
      <c r="J11" s="646" t="str">
        <f t="shared" si="0"/>
        <v>[tys. zł]</v>
      </c>
      <c r="K11" s="646" t="str">
        <f t="shared" si="0"/>
        <v>[tys. zł]</v>
      </c>
      <c r="L11" s="709" t="str">
        <f t="shared" si="0"/>
        <v>[tys. zł]</v>
      </c>
      <c r="M11" s="948"/>
      <c r="N11" s="33"/>
      <c r="O11" s="33"/>
      <c r="P11" s="33"/>
    </row>
    <row r="12" spans="1:18" ht="15" customHeight="1" thickBot="1">
      <c r="A12" s="33"/>
      <c r="B12" s="282" t="str">
        <f t="array" ref="B12:M12">TRANSPOSE('Tab.G5.1-3'!$B$9:$B$20)</f>
        <v>01</v>
      </c>
      <c r="C12" s="282" t="str">
        <v>02</v>
      </c>
      <c r="D12" s="282" t="str">
        <v>03</v>
      </c>
      <c r="E12" s="282" t="str">
        <v>04</v>
      </c>
      <c r="F12" s="282" t="str">
        <v>05</v>
      </c>
      <c r="G12" s="282" t="str">
        <v>06</v>
      </c>
      <c r="H12" s="282" t="str">
        <v>07</v>
      </c>
      <c r="I12" s="282" t="str">
        <v>08</v>
      </c>
      <c r="J12" s="282" t="str">
        <v>09</v>
      </c>
      <c r="K12" s="282" t="str">
        <v>10</v>
      </c>
      <c r="L12" s="282" t="str">
        <v>11</v>
      </c>
      <c r="M12" s="282" t="str">
        <v>12</v>
      </c>
      <c r="N12" s="33"/>
      <c r="O12" s="33"/>
      <c r="P12" s="33"/>
    </row>
    <row r="13" spans="1:18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8">
      <c r="A14" s="33"/>
      <c r="B14" s="51">
        <v>1</v>
      </c>
      <c r="C14" s="52"/>
      <c r="D14" s="52"/>
      <c r="E14" s="52"/>
      <c r="F14" s="52"/>
      <c r="G14" s="655">
        <f>SUM(H14:L14)</f>
        <v>0</v>
      </c>
      <c r="H14" s="655"/>
      <c r="I14" s="655"/>
      <c r="J14" s="655"/>
      <c r="K14" s="655"/>
      <c r="L14" s="656"/>
      <c r="M14" s="53"/>
      <c r="N14" s="33"/>
      <c r="O14" s="33"/>
      <c r="P14" s="33"/>
    </row>
    <row r="15" spans="1:18">
      <c r="A15" s="33"/>
      <c r="B15" s="54">
        <v>2</v>
      </c>
      <c r="C15" s="55"/>
      <c r="D15" s="55"/>
      <c r="E15" s="55"/>
      <c r="F15" s="55"/>
      <c r="G15" s="655">
        <f t="shared" ref="G15:G78" si="1">SUM(H15:L15)</f>
        <v>0</v>
      </c>
      <c r="H15" s="655"/>
      <c r="I15" s="655"/>
      <c r="J15" s="657"/>
      <c r="K15" s="657"/>
      <c r="L15" s="656"/>
      <c r="M15" s="53"/>
      <c r="N15" s="33"/>
      <c r="O15" s="33"/>
      <c r="P15" s="33"/>
    </row>
    <row r="16" spans="1:18">
      <c r="A16" s="33"/>
      <c r="B16" s="51">
        <v>3</v>
      </c>
      <c r="C16" s="55"/>
      <c r="D16" s="55"/>
      <c r="E16" s="55"/>
      <c r="F16" s="55"/>
      <c r="G16" s="655">
        <f t="shared" si="1"/>
        <v>0</v>
      </c>
      <c r="H16" s="655"/>
      <c r="I16" s="655"/>
      <c r="J16" s="657"/>
      <c r="K16" s="657"/>
      <c r="L16" s="656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55">
        <f t="shared" si="1"/>
        <v>0</v>
      </c>
      <c r="H17" s="655"/>
      <c r="I17" s="655"/>
      <c r="J17" s="657"/>
      <c r="K17" s="657"/>
      <c r="L17" s="656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55">
        <f t="shared" si="1"/>
        <v>0</v>
      </c>
      <c r="H18" s="655"/>
      <c r="I18" s="655"/>
      <c r="J18" s="657"/>
      <c r="K18" s="657"/>
      <c r="L18" s="656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55">
        <f t="shared" si="1"/>
        <v>0</v>
      </c>
      <c r="H19" s="655"/>
      <c r="I19" s="655"/>
      <c r="J19" s="658"/>
      <c r="K19" s="658"/>
      <c r="L19" s="656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55">
        <f t="shared" si="1"/>
        <v>0</v>
      </c>
      <c r="H20" s="655"/>
      <c r="I20" s="655"/>
      <c r="J20" s="658"/>
      <c r="K20" s="658"/>
      <c r="L20" s="656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55">
        <f t="shared" si="1"/>
        <v>0</v>
      </c>
      <c r="H21" s="655"/>
      <c r="I21" s="655"/>
      <c r="J21" s="658"/>
      <c r="K21" s="658"/>
      <c r="L21" s="656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55">
        <f t="shared" si="1"/>
        <v>0</v>
      </c>
      <c r="H22" s="655"/>
      <c r="I22" s="655"/>
      <c r="J22" s="658"/>
      <c r="K22" s="658"/>
      <c r="L22" s="656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55">
        <f t="shared" si="1"/>
        <v>0</v>
      </c>
      <c r="H23" s="655"/>
      <c r="I23" s="655"/>
      <c r="J23" s="658"/>
      <c r="K23" s="658"/>
      <c r="L23" s="656"/>
      <c r="M23" s="53"/>
      <c r="N23" s="33"/>
      <c r="O23" s="33"/>
      <c r="P23" s="33"/>
    </row>
    <row r="24" spans="1:16" hidden="1" outlineLevel="1">
      <c r="A24" s="33"/>
      <c r="B24" s="51">
        <v>11</v>
      </c>
      <c r="C24" s="58"/>
      <c r="D24" s="58"/>
      <c r="E24" s="58"/>
      <c r="F24" s="58"/>
      <c r="G24" s="655">
        <f t="shared" si="1"/>
        <v>0</v>
      </c>
      <c r="H24" s="655"/>
      <c r="I24" s="655"/>
      <c r="J24" s="655"/>
      <c r="K24" s="655"/>
      <c r="L24" s="656"/>
      <c r="M24" s="53"/>
      <c r="N24" s="33"/>
      <c r="O24" s="33"/>
      <c r="P24" s="33"/>
    </row>
    <row r="25" spans="1:16" hidden="1" outlineLevel="1">
      <c r="A25" s="33"/>
      <c r="B25" s="54">
        <v>12</v>
      </c>
      <c r="C25" s="57"/>
      <c r="D25" s="57"/>
      <c r="E25" s="57"/>
      <c r="F25" s="57"/>
      <c r="G25" s="655">
        <f t="shared" si="1"/>
        <v>0</v>
      </c>
      <c r="H25" s="655"/>
      <c r="I25" s="655"/>
      <c r="J25" s="658"/>
      <c r="K25" s="658"/>
      <c r="L25" s="656"/>
      <c r="M25" s="53"/>
      <c r="N25" s="33"/>
      <c r="O25" s="33"/>
      <c r="P25" s="33"/>
    </row>
    <row r="26" spans="1:16" hidden="1" outlineLevel="1">
      <c r="A26" s="33"/>
      <c r="B26" s="51">
        <v>13</v>
      </c>
      <c r="C26" s="57"/>
      <c r="D26" s="57"/>
      <c r="E26" s="57"/>
      <c r="F26" s="57"/>
      <c r="G26" s="655">
        <f t="shared" si="1"/>
        <v>0</v>
      </c>
      <c r="H26" s="655"/>
      <c r="I26" s="655"/>
      <c r="J26" s="658"/>
      <c r="K26" s="658"/>
      <c r="L26" s="656"/>
      <c r="M26" s="53"/>
      <c r="N26" s="33"/>
      <c r="O26" s="33"/>
      <c r="P26" s="33"/>
    </row>
    <row r="27" spans="1:16" hidden="1" outlineLevel="1">
      <c r="A27" s="33"/>
      <c r="B27" s="54">
        <v>14</v>
      </c>
      <c r="C27" s="57"/>
      <c r="D27" s="57"/>
      <c r="E27" s="57"/>
      <c r="F27" s="57"/>
      <c r="G27" s="655">
        <f t="shared" si="1"/>
        <v>0</v>
      </c>
      <c r="H27" s="655"/>
      <c r="I27" s="655"/>
      <c r="J27" s="658"/>
      <c r="K27" s="658"/>
      <c r="L27" s="656"/>
      <c r="M27" s="53"/>
      <c r="N27" s="33"/>
      <c r="O27" s="33"/>
      <c r="P27" s="33"/>
    </row>
    <row r="28" spans="1:16" hidden="1" outlineLevel="1">
      <c r="A28" s="33"/>
      <c r="B28" s="51">
        <v>15</v>
      </c>
      <c r="C28" s="57"/>
      <c r="D28" s="57"/>
      <c r="E28" s="57"/>
      <c r="F28" s="57"/>
      <c r="G28" s="655">
        <f t="shared" si="1"/>
        <v>0</v>
      </c>
      <c r="H28" s="655"/>
      <c r="I28" s="655"/>
      <c r="J28" s="658"/>
      <c r="K28" s="658"/>
      <c r="L28" s="656"/>
      <c r="M28" s="53"/>
      <c r="N28" s="33"/>
      <c r="O28" s="33"/>
      <c r="P28" s="33"/>
    </row>
    <row r="29" spans="1:16" hidden="1" outlineLevel="1">
      <c r="A29" s="33"/>
      <c r="B29" s="54">
        <v>16</v>
      </c>
      <c r="C29" s="57"/>
      <c r="D29" s="57"/>
      <c r="E29" s="57"/>
      <c r="F29" s="57"/>
      <c r="G29" s="655">
        <f t="shared" si="1"/>
        <v>0</v>
      </c>
      <c r="H29" s="655"/>
      <c r="I29" s="655"/>
      <c r="J29" s="658"/>
      <c r="K29" s="658"/>
      <c r="L29" s="656"/>
      <c r="M29" s="53"/>
      <c r="N29" s="33"/>
      <c r="O29" s="33"/>
      <c r="P29" s="33"/>
    </row>
    <row r="30" spans="1:16" hidden="1" outlineLevel="1">
      <c r="A30" s="33"/>
      <c r="B30" s="51">
        <v>17</v>
      </c>
      <c r="C30" s="57"/>
      <c r="D30" s="57"/>
      <c r="E30" s="57"/>
      <c r="F30" s="57"/>
      <c r="G30" s="655">
        <f t="shared" si="1"/>
        <v>0</v>
      </c>
      <c r="H30" s="655"/>
      <c r="I30" s="655"/>
      <c r="J30" s="658"/>
      <c r="K30" s="658"/>
      <c r="L30" s="656"/>
      <c r="M30" s="53"/>
      <c r="N30" s="33"/>
      <c r="O30" s="33"/>
      <c r="P30" s="33"/>
    </row>
    <row r="31" spans="1:16" hidden="1" outlineLevel="1">
      <c r="A31" s="33"/>
      <c r="B31" s="54">
        <v>18</v>
      </c>
      <c r="C31" s="57"/>
      <c r="D31" s="57"/>
      <c r="E31" s="57"/>
      <c r="F31" s="57"/>
      <c r="G31" s="655">
        <f t="shared" si="1"/>
        <v>0</v>
      </c>
      <c r="H31" s="655"/>
      <c r="I31" s="655"/>
      <c r="J31" s="658"/>
      <c r="K31" s="658"/>
      <c r="L31" s="656"/>
      <c r="M31" s="53"/>
      <c r="N31" s="33"/>
      <c r="O31" s="33"/>
      <c r="P31" s="33"/>
    </row>
    <row r="32" spans="1:16" hidden="1" outlineLevel="1">
      <c r="A32" s="33"/>
      <c r="B32" s="51">
        <v>19</v>
      </c>
      <c r="C32" s="57"/>
      <c r="D32" s="57"/>
      <c r="E32" s="57"/>
      <c r="F32" s="57"/>
      <c r="G32" s="655">
        <f t="shared" si="1"/>
        <v>0</v>
      </c>
      <c r="H32" s="655"/>
      <c r="I32" s="655"/>
      <c r="J32" s="658"/>
      <c r="K32" s="658"/>
      <c r="L32" s="656"/>
      <c r="M32" s="53"/>
      <c r="N32" s="33"/>
      <c r="O32" s="33"/>
      <c r="P32" s="33"/>
    </row>
    <row r="33" spans="1:16" hidden="1" outlineLevel="1">
      <c r="A33" s="33"/>
      <c r="B33" s="54">
        <v>20</v>
      </c>
      <c r="C33" s="57"/>
      <c r="D33" s="57"/>
      <c r="E33" s="57"/>
      <c r="F33" s="57"/>
      <c r="G33" s="655">
        <f t="shared" si="1"/>
        <v>0</v>
      </c>
      <c r="H33" s="655"/>
      <c r="I33" s="655"/>
      <c r="J33" s="658"/>
      <c r="K33" s="658"/>
      <c r="L33" s="656"/>
      <c r="M33" s="53"/>
      <c r="N33" s="33"/>
      <c r="O33" s="33"/>
      <c r="P33" s="33"/>
    </row>
    <row r="34" spans="1:16" hidden="1" outlineLevel="1">
      <c r="A34" s="33"/>
      <c r="B34" s="51">
        <v>21</v>
      </c>
      <c r="C34" s="57"/>
      <c r="D34" s="57"/>
      <c r="E34" s="57"/>
      <c r="F34" s="57"/>
      <c r="G34" s="655">
        <f t="shared" si="1"/>
        <v>0</v>
      </c>
      <c r="H34" s="655"/>
      <c r="I34" s="655"/>
      <c r="J34" s="658"/>
      <c r="K34" s="658"/>
      <c r="L34" s="656"/>
      <c r="M34" s="53"/>
      <c r="N34" s="33"/>
      <c r="O34" s="33"/>
      <c r="P34" s="33"/>
    </row>
    <row r="35" spans="1:16" hidden="1" outlineLevel="1">
      <c r="A35" s="33"/>
      <c r="B35" s="54">
        <v>22</v>
      </c>
      <c r="C35" s="57"/>
      <c r="D35" s="57"/>
      <c r="E35" s="57"/>
      <c r="F35" s="57"/>
      <c r="G35" s="655">
        <f t="shared" si="1"/>
        <v>0</v>
      </c>
      <c r="H35" s="655"/>
      <c r="I35" s="655"/>
      <c r="J35" s="658"/>
      <c r="K35" s="658"/>
      <c r="L35" s="656"/>
      <c r="M35" s="53"/>
      <c r="N35" s="33"/>
      <c r="O35" s="33"/>
      <c r="P35" s="33"/>
    </row>
    <row r="36" spans="1:16" hidden="1" outlineLevel="1">
      <c r="A36" s="33"/>
      <c r="B36" s="51">
        <v>23</v>
      </c>
      <c r="C36" s="57"/>
      <c r="D36" s="57"/>
      <c r="E36" s="57"/>
      <c r="F36" s="57"/>
      <c r="G36" s="655">
        <f t="shared" si="1"/>
        <v>0</v>
      </c>
      <c r="H36" s="655"/>
      <c r="I36" s="655"/>
      <c r="J36" s="658"/>
      <c r="K36" s="658"/>
      <c r="L36" s="656"/>
      <c r="M36" s="53"/>
      <c r="N36" s="33"/>
      <c r="O36" s="33"/>
      <c r="P36" s="33"/>
    </row>
    <row r="37" spans="1:16" hidden="1" outlineLevel="1">
      <c r="A37" s="33"/>
      <c r="B37" s="54">
        <v>24</v>
      </c>
      <c r="C37" s="57"/>
      <c r="D37" s="57"/>
      <c r="E37" s="57"/>
      <c r="F37" s="57"/>
      <c r="G37" s="655">
        <f t="shared" si="1"/>
        <v>0</v>
      </c>
      <c r="H37" s="655"/>
      <c r="I37" s="655"/>
      <c r="J37" s="658"/>
      <c r="K37" s="658"/>
      <c r="L37" s="656"/>
      <c r="M37" s="53"/>
      <c r="N37" s="33"/>
      <c r="O37" s="33"/>
      <c r="P37" s="33"/>
    </row>
    <row r="38" spans="1:16" hidden="1" outlineLevel="1">
      <c r="A38" s="33"/>
      <c r="B38" s="51">
        <v>25</v>
      </c>
      <c r="C38" s="57"/>
      <c r="D38" s="57"/>
      <c r="E38" s="57"/>
      <c r="F38" s="57"/>
      <c r="G38" s="655">
        <f t="shared" si="1"/>
        <v>0</v>
      </c>
      <c r="H38" s="655"/>
      <c r="I38" s="655"/>
      <c r="J38" s="658"/>
      <c r="K38" s="658"/>
      <c r="L38" s="656"/>
      <c r="M38" s="53"/>
      <c r="N38" s="33"/>
      <c r="O38" s="33"/>
      <c r="P38" s="33"/>
    </row>
    <row r="39" spans="1:16" hidden="1" outlineLevel="1">
      <c r="A39" s="33"/>
      <c r="B39" s="54">
        <v>26</v>
      </c>
      <c r="C39" s="57"/>
      <c r="D39" s="57"/>
      <c r="E39" s="57"/>
      <c r="F39" s="57"/>
      <c r="G39" s="655">
        <f t="shared" si="1"/>
        <v>0</v>
      </c>
      <c r="H39" s="655"/>
      <c r="I39" s="655"/>
      <c r="J39" s="658"/>
      <c r="K39" s="658"/>
      <c r="L39" s="656"/>
      <c r="M39" s="53"/>
      <c r="N39" s="33"/>
      <c r="O39" s="33"/>
      <c r="P39" s="33"/>
    </row>
    <row r="40" spans="1:16" hidden="1" outlineLevel="1">
      <c r="A40" s="33"/>
      <c r="B40" s="51">
        <v>27</v>
      </c>
      <c r="C40" s="57"/>
      <c r="D40" s="57"/>
      <c r="E40" s="57"/>
      <c r="F40" s="57"/>
      <c r="G40" s="655">
        <f t="shared" si="1"/>
        <v>0</v>
      </c>
      <c r="H40" s="655"/>
      <c r="I40" s="655"/>
      <c r="J40" s="658"/>
      <c r="K40" s="658"/>
      <c r="L40" s="656"/>
      <c r="M40" s="53"/>
      <c r="N40" s="33"/>
      <c r="O40" s="33"/>
      <c r="P40" s="33"/>
    </row>
    <row r="41" spans="1:16" hidden="1" outlineLevel="1">
      <c r="A41" s="33"/>
      <c r="B41" s="54">
        <v>28</v>
      </c>
      <c r="C41" s="57"/>
      <c r="D41" s="57"/>
      <c r="E41" s="57"/>
      <c r="F41" s="57"/>
      <c r="G41" s="655">
        <f t="shared" si="1"/>
        <v>0</v>
      </c>
      <c r="H41" s="655"/>
      <c r="I41" s="655"/>
      <c r="J41" s="658"/>
      <c r="K41" s="658"/>
      <c r="L41" s="656"/>
      <c r="M41" s="53"/>
      <c r="N41" s="33"/>
      <c r="O41" s="33"/>
      <c r="P41" s="33"/>
    </row>
    <row r="42" spans="1:16" hidden="1" outlineLevel="1">
      <c r="A42" s="33"/>
      <c r="B42" s="51">
        <v>29</v>
      </c>
      <c r="C42" s="57"/>
      <c r="D42" s="57"/>
      <c r="E42" s="57"/>
      <c r="F42" s="57"/>
      <c r="G42" s="655">
        <f t="shared" si="1"/>
        <v>0</v>
      </c>
      <c r="H42" s="655"/>
      <c r="I42" s="655"/>
      <c r="J42" s="658"/>
      <c r="K42" s="658"/>
      <c r="L42" s="656"/>
      <c r="M42" s="53"/>
      <c r="N42" s="33"/>
      <c r="O42" s="33"/>
      <c r="P42" s="33"/>
    </row>
    <row r="43" spans="1:16" hidden="1" outlineLevel="1">
      <c r="A43" s="33"/>
      <c r="B43" s="54">
        <v>30</v>
      </c>
      <c r="C43" s="57"/>
      <c r="D43" s="57"/>
      <c r="E43" s="57"/>
      <c r="F43" s="57"/>
      <c r="G43" s="655">
        <f t="shared" si="1"/>
        <v>0</v>
      </c>
      <c r="H43" s="655"/>
      <c r="I43" s="655"/>
      <c r="J43" s="658"/>
      <c r="K43" s="658"/>
      <c r="L43" s="656"/>
      <c r="M43" s="53"/>
      <c r="N43" s="33"/>
      <c r="O43" s="33"/>
      <c r="P43" s="33"/>
    </row>
    <row r="44" spans="1:16" hidden="1" outlineLevel="1">
      <c r="A44" s="33"/>
      <c r="B44" s="51">
        <v>31</v>
      </c>
      <c r="C44" s="57"/>
      <c r="D44" s="57"/>
      <c r="E44" s="57"/>
      <c r="F44" s="57"/>
      <c r="G44" s="655">
        <f t="shared" si="1"/>
        <v>0</v>
      </c>
      <c r="H44" s="655"/>
      <c r="I44" s="655"/>
      <c r="J44" s="658"/>
      <c r="K44" s="658"/>
      <c r="L44" s="656"/>
      <c r="M44" s="53"/>
      <c r="N44" s="33"/>
      <c r="O44" s="33"/>
      <c r="P44" s="33"/>
    </row>
    <row r="45" spans="1:16" hidden="1" outlineLevel="1">
      <c r="A45" s="33"/>
      <c r="B45" s="54">
        <v>32</v>
      </c>
      <c r="C45" s="57"/>
      <c r="D45" s="57"/>
      <c r="E45" s="57"/>
      <c r="F45" s="57"/>
      <c r="G45" s="655">
        <f t="shared" si="1"/>
        <v>0</v>
      </c>
      <c r="H45" s="655"/>
      <c r="I45" s="655"/>
      <c r="J45" s="658"/>
      <c r="K45" s="658"/>
      <c r="L45" s="656"/>
      <c r="M45" s="53"/>
      <c r="N45" s="33"/>
      <c r="O45" s="33"/>
      <c r="P45" s="33"/>
    </row>
    <row r="46" spans="1:16" hidden="1" outlineLevel="1">
      <c r="A46" s="33"/>
      <c r="B46" s="51">
        <v>33</v>
      </c>
      <c r="C46" s="57"/>
      <c r="D46" s="57"/>
      <c r="E46" s="57"/>
      <c r="F46" s="57"/>
      <c r="G46" s="655">
        <f t="shared" si="1"/>
        <v>0</v>
      </c>
      <c r="H46" s="655"/>
      <c r="I46" s="655"/>
      <c r="J46" s="658"/>
      <c r="K46" s="658"/>
      <c r="L46" s="656"/>
      <c r="M46" s="53"/>
      <c r="N46" s="33"/>
      <c r="O46" s="33"/>
      <c r="P46" s="33"/>
    </row>
    <row r="47" spans="1:16" hidden="1" outlineLevel="1">
      <c r="A47" s="33"/>
      <c r="B47" s="54">
        <v>34</v>
      </c>
      <c r="C47" s="57"/>
      <c r="D47" s="57"/>
      <c r="E47" s="57"/>
      <c r="F47" s="57"/>
      <c r="G47" s="655">
        <f t="shared" si="1"/>
        <v>0</v>
      </c>
      <c r="H47" s="655"/>
      <c r="I47" s="655"/>
      <c r="J47" s="658"/>
      <c r="K47" s="658"/>
      <c r="L47" s="656"/>
      <c r="M47" s="53"/>
      <c r="N47" s="33"/>
      <c r="O47" s="33"/>
      <c r="P47" s="33"/>
    </row>
    <row r="48" spans="1:16" hidden="1" outlineLevel="1">
      <c r="A48" s="33"/>
      <c r="B48" s="51">
        <v>35</v>
      </c>
      <c r="C48" s="57"/>
      <c r="D48" s="57"/>
      <c r="E48" s="57"/>
      <c r="F48" s="57"/>
      <c r="G48" s="655">
        <f t="shared" si="1"/>
        <v>0</v>
      </c>
      <c r="H48" s="655"/>
      <c r="I48" s="655"/>
      <c r="J48" s="658"/>
      <c r="K48" s="658"/>
      <c r="L48" s="656"/>
      <c r="M48" s="53"/>
      <c r="N48" s="33"/>
      <c r="O48" s="33"/>
      <c r="P48" s="33"/>
    </row>
    <row r="49" spans="1:16" hidden="1" outlineLevel="1">
      <c r="A49" s="33"/>
      <c r="B49" s="54">
        <v>36</v>
      </c>
      <c r="C49" s="57"/>
      <c r="D49" s="57"/>
      <c r="E49" s="57"/>
      <c r="F49" s="57"/>
      <c r="G49" s="655">
        <f t="shared" si="1"/>
        <v>0</v>
      </c>
      <c r="H49" s="655"/>
      <c r="I49" s="655"/>
      <c r="J49" s="658"/>
      <c r="K49" s="658"/>
      <c r="L49" s="656"/>
      <c r="M49" s="53"/>
      <c r="N49" s="33"/>
      <c r="O49" s="33"/>
      <c r="P49" s="33"/>
    </row>
    <row r="50" spans="1:16" hidden="1" outlineLevel="1">
      <c r="A50" s="33"/>
      <c r="B50" s="51">
        <v>37</v>
      </c>
      <c r="C50" s="57"/>
      <c r="D50" s="57"/>
      <c r="E50" s="57"/>
      <c r="F50" s="57"/>
      <c r="G50" s="655">
        <f t="shared" si="1"/>
        <v>0</v>
      </c>
      <c r="H50" s="655"/>
      <c r="I50" s="655"/>
      <c r="J50" s="658"/>
      <c r="K50" s="658"/>
      <c r="L50" s="656"/>
      <c r="M50" s="53"/>
      <c r="N50" s="33"/>
      <c r="O50" s="33"/>
      <c r="P50" s="33"/>
    </row>
    <row r="51" spans="1:16" hidden="1" outlineLevel="1">
      <c r="A51" s="33"/>
      <c r="B51" s="54">
        <v>38</v>
      </c>
      <c r="C51" s="57"/>
      <c r="D51" s="57"/>
      <c r="E51" s="57"/>
      <c r="F51" s="57"/>
      <c r="G51" s="655">
        <f t="shared" si="1"/>
        <v>0</v>
      </c>
      <c r="H51" s="655"/>
      <c r="I51" s="655"/>
      <c r="J51" s="658"/>
      <c r="K51" s="658"/>
      <c r="L51" s="656"/>
      <c r="M51" s="53"/>
      <c r="N51" s="33"/>
      <c r="O51" s="33"/>
      <c r="P51" s="33"/>
    </row>
    <row r="52" spans="1:16" hidden="1" outlineLevel="1">
      <c r="A52" s="33"/>
      <c r="B52" s="51">
        <v>39</v>
      </c>
      <c r="C52" s="57"/>
      <c r="D52" s="57"/>
      <c r="E52" s="57"/>
      <c r="F52" s="57"/>
      <c r="G52" s="655">
        <f t="shared" si="1"/>
        <v>0</v>
      </c>
      <c r="H52" s="655"/>
      <c r="I52" s="655"/>
      <c r="J52" s="658"/>
      <c r="K52" s="658"/>
      <c r="L52" s="656"/>
      <c r="M52" s="53"/>
      <c r="N52" s="33"/>
      <c r="O52" s="33"/>
      <c r="P52" s="33"/>
    </row>
    <row r="53" spans="1:16" hidden="1" outlineLevel="1">
      <c r="A53" s="33"/>
      <c r="B53" s="54">
        <v>40</v>
      </c>
      <c r="C53" s="57"/>
      <c r="D53" s="57"/>
      <c r="E53" s="57"/>
      <c r="F53" s="57"/>
      <c r="G53" s="655">
        <f t="shared" si="1"/>
        <v>0</v>
      </c>
      <c r="H53" s="655"/>
      <c r="I53" s="655"/>
      <c r="J53" s="658"/>
      <c r="K53" s="658"/>
      <c r="L53" s="656"/>
      <c r="M53" s="53"/>
      <c r="N53" s="33"/>
      <c r="O53" s="33"/>
      <c r="P53" s="33"/>
    </row>
    <row r="54" spans="1:16" hidden="1" outlineLevel="1">
      <c r="A54" s="33"/>
      <c r="B54" s="51">
        <v>41</v>
      </c>
      <c r="C54" s="57"/>
      <c r="D54" s="57"/>
      <c r="E54" s="57"/>
      <c r="F54" s="57"/>
      <c r="G54" s="655">
        <f t="shared" si="1"/>
        <v>0</v>
      </c>
      <c r="H54" s="655"/>
      <c r="I54" s="655"/>
      <c r="J54" s="658"/>
      <c r="K54" s="658"/>
      <c r="L54" s="656"/>
      <c r="M54" s="53"/>
      <c r="N54" s="33"/>
      <c r="O54" s="33"/>
      <c r="P54" s="33"/>
    </row>
    <row r="55" spans="1:16" hidden="1" outlineLevel="1">
      <c r="A55" s="33"/>
      <c r="B55" s="54">
        <v>42</v>
      </c>
      <c r="C55" s="57"/>
      <c r="D55" s="57"/>
      <c r="E55" s="57"/>
      <c r="F55" s="57"/>
      <c r="G55" s="655">
        <f t="shared" si="1"/>
        <v>0</v>
      </c>
      <c r="H55" s="655"/>
      <c r="I55" s="655"/>
      <c r="J55" s="658"/>
      <c r="K55" s="658"/>
      <c r="L55" s="656"/>
      <c r="M55" s="53"/>
      <c r="N55" s="33"/>
      <c r="O55" s="33"/>
      <c r="P55" s="33"/>
    </row>
    <row r="56" spans="1:16" hidden="1" outlineLevel="1">
      <c r="A56" s="33"/>
      <c r="B56" s="51">
        <v>43</v>
      </c>
      <c r="C56" s="57"/>
      <c r="D56" s="57"/>
      <c r="E56" s="57"/>
      <c r="F56" s="57"/>
      <c r="G56" s="655">
        <f t="shared" si="1"/>
        <v>0</v>
      </c>
      <c r="H56" s="655"/>
      <c r="I56" s="655"/>
      <c r="J56" s="658"/>
      <c r="K56" s="658"/>
      <c r="L56" s="656"/>
      <c r="M56" s="53"/>
      <c r="N56" s="33"/>
      <c r="O56" s="33"/>
      <c r="P56" s="33"/>
    </row>
    <row r="57" spans="1:16" hidden="1" outlineLevel="1">
      <c r="A57" s="33"/>
      <c r="B57" s="54">
        <v>44</v>
      </c>
      <c r="C57" s="57"/>
      <c r="D57" s="57"/>
      <c r="E57" s="57"/>
      <c r="F57" s="57"/>
      <c r="G57" s="655">
        <f t="shared" si="1"/>
        <v>0</v>
      </c>
      <c r="H57" s="655"/>
      <c r="I57" s="655"/>
      <c r="J57" s="658"/>
      <c r="K57" s="658"/>
      <c r="L57" s="656"/>
      <c r="M57" s="53"/>
      <c r="N57" s="33"/>
      <c r="O57" s="33"/>
      <c r="P57" s="33"/>
    </row>
    <row r="58" spans="1:16" hidden="1" outlineLevel="1">
      <c r="A58" s="33"/>
      <c r="B58" s="51">
        <v>45</v>
      </c>
      <c r="C58" s="57"/>
      <c r="D58" s="57"/>
      <c r="E58" s="57"/>
      <c r="F58" s="57"/>
      <c r="G58" s="655">
        <f t="shared" si="1"/>
        <v>0</v>
      </c>
      <c r="H58" s="655"/>
      <c r="I58" s="655"/>
      <c r="J58" s="658"/>
      <c r="K58" s="658"/>
      <c r="L58" s="656"/>
      <c r="M58" s="53"/>
      <c r="N58" s="33"/>
      <c r="O58" s="33"/>
      <c r="P58" s="33"/>
    </row>
    <row r="59" spans="1:16" hidden="1" outlineLevel="1">
      <c r="A59" s="33"/>
      <c r="B59" s="54">
        <v>46</v>
      </c>
      <c r="C59" s="57"/>
      <c r="D59" s="57"/>
      <c r="E59" s="57"/>
      <c r="F59" s="57"/>
      <c r="G59" s="655">
        <f t="shared" si="1"/>
        <v>0</v>
      </c>
      <c r="H59" s="655"/>
      <c r="I59" s="655"/>
      <c r="J59" s="658"/>
      <c r="K59" s="658"/>
      <c r="L59" s="656"/>
      <c r="M59" s="53"/>
      <c r="N59" s="33"/>
      <c r="O59" s="33"/>
      <c r="P59" s="33"/>
    </row>
    <row r="60" spans="1:16" hidden="1" outlineLevel="1">
      <c r="A60" s="33"/>
      <c r="B60" s="51">
        <v>47</v>
      </c>
      <c r="C60" s="57"/>
      <c r="D60" s="57"/>
      <c r="E60" s="57"/>
      <c r="F60" s="57"/>
      <c r="G60" s="655">
        <f t="shared" si="1"/>
        <v>0</v>
      </c>
      <c r="H60" s="655"/>
      <c r="I60" s="655"/>
      <c r="J60" s="658"/>
      <c r="K60" s="658"/>
      <c r="L60" s="656"/>
      <c r="M60" s="53"/>
      <c r="N60" s="33"/>
      <c r="O60" s="33"/>
      <c r="P60" s="33"/>
    </row>
    <row r="61" spans="1:16" hidden="1" outlineLevel="1">
      <c r="A61" s="33"/>
      <c r="B61" s="54">
        <v>48</v>
      </c>
      <c r="C61" s="57"/>
      <c r="D61" s="57"/>
      <c r="E61" s="57"/>
      <c r="F61" s="57"/>
      <c r="G61" s="655">
        <f t="shared" si="1"/>
        <v>0</v>
      </c>
      <c r="H61" s="655"/>
      <c r="I61" s="655"/>
      <c r="J61" s="658"/>
      <c r="K61" s="658"/>
      <c r="L61" s="656"/>
      <c r="M61" s="53"/>
      <c r="N61" s="33"/>
      <c r="O61" s="33"/>
      <c r="P61" s="33"/>
    </row>
    <row r="62" spans="1:16" hidden="1" outlineLevel="1">
      <c r="A62" s="33"/>
      <c r="B62" s="51">
        <v>49</v>
      </c>
      <c r="C62" s="57"/>
      <c r="D62" s="57"/>
      <c r="E62" s="57"/>
      <c r="F62" s="57"/>
      <c r="G62" s="655">
        <f t="shared" si="1"/>
        <v>0</v>
      </c>
      <c r="H62" s="655"/>
      <c r="I62" s="655"/>
      <c r="J62" s="658"/>
      <c r="K62" s="658"/>
      <c r="L62" s="656"/>
      <c r="M62" s="53"/>
      <c r="N62" s="33"/>
      <c r="O62" s="33"/>
      <c r="P62" s="33"/>
    </row>
    <row r="63" spans="1:16" hidden="1" outlineLevel="1">
      <c r="A63" s="33"/>
      <c r="B63" s="54">
        <v>50</v>
      </c>
      <c r="C63" s="57"/>
      <c r="D63" s="57"/>
      <c r="E63" s="57"/>
      <c r="F63" s="57"/>
      <c r="G63" s="655">
        <f t="shared" si="1"/>
        <v>0</v>
      </c>
      <c r="H63" s="655"/>
      <c r="I63" s="655"/>
      <c r="J63" s="658"/>
      <c r="K63" s="658"/>
      <c r="L63" s="656"/>
      <c r="M63" s="53"/>
      <c r="N63" s="33"/>
      <c r="O63" s="33"/>
      <c r="P63" s="33"/>
    </row>
    <row r="64" spans="1:16" hidden="1" outlineLevel="1">
      <c r="A64" s="33"/>
      <c r="B64" s="51">
        <v>51</v>
      </c>
      <c r="C64" s="57"/>
      <c r="D64" s="57"/>
      <c r="E64" s="57"/>
      <c r="F64" s="57"/>
      <c r="G64" s="655">
        <f t="shared" si="1"/>
        <v>0</v>
      </c>
      <c r="H64" s="655"/>
      <c r="I64" s="655"/>
      <c r="J64" s="658"/>
      <c r="K64" s="658"/>
      <c r="L64" s="656"/>
      <c r="M64" s="53"/>
      <c r="N64" s="33"/>
      <c r="O64" s="33"/>
      <c r="P64" s="33"/>
    </row>
    <row r="65" spans="1:16" hidden="1" outlineLevel="1">
      <c r="A65" s="33"/>
      <c r="B65" s="54">
        <v>52</v>
      </c>
      <c r="C65" s="57"/>
      <c r="D65" s="57"/>
      <c r="E65" s="57"/>
      <c r="F65" s="57"/>
      <c r="G65" s="655">
        <f t="shared" si="1"/>
        <v>0</v>
      </c>
      <c r="H65" s="655"/>
      <c r="I65" s="655"/>
      <c r="J65" s="658"/>
      <c r="K65" s="658"/>
      <c r="L65" s="656"/>
      <c r="M65" s="53"/>
      <c r="N65" s="33"/>
      <c r="O65" s="33"/>
      <c r="P65" s="33"/>
    </row>
    <row r="66" spans="1:16" hidden="1" outlineLevel="1">
      <c r="A66" s="33"/>
      <c r="B66" s="51">
        <v>53</v>
      </c>
      <c r="C66" s="57"/>
      <c r="D66" s="57"/>
      <c r="E66" s="57"/>
      <c r="F66" s="57"/>
      <c r="G66" s="655">
        <f t="shared" si="1"/>
        <v>0</v>
      </c>
      <c r="H66" s="655"/>
      <c r="I66" s="655"/>
      <c r="J66" s="658"/>
      <c r="K66" s="658"/>
      <c r="L66" s="656"/>
      <c r="M66" s="53"/>
      <c r="N66" s="33"/>
      <c r="O66" s="33"/>
      <c r="P66" s="33"/>
    </row>
    <row r="67" spans="1:16" hidden="1" outlineLevel="1">
      <c r="A67" s="33"/>
      <c r="B67" s="54">
        <v>54</v>
      </c>
      <c r="C67" s="57"/>
      <c r="D67" s="57"/>
      <c r="E67" s="57"/>
      <c r="F67" s="57"/>
      <c r="G67" s="655">
        <f t="shared" si="1"/>
        <v>0</v>
      </c>
      <c r="H67" s="655"/>
      <c r="I67" s="655"/>
      <c r="J67" s="658"/>
      <c r="K67" s="658"/>
      <c r="L67" s="656"/>
      <c r="M67" s="53"/>
      <c r="N67" s="33"/>
      <c r="O67" s="33"/>
      <c r="P67" s="33"/>
    </row>
    <row r="68" spans="1:16" hidden="1" outlineLevel="1">
      <c r="A68" s="33"/>
      <c r="B68" s="51">
        <v>55</v>
      </c>
      <c r="C68" s="57"/>
      <c r="D68" s="57"/>
      <c r="E68" s="57"/>
      <c r="F68" s="57"/>
      <c r="G68" s="655">
        <f t="shared" si="1"/>
        <v>0</v>
      </c>
      <c r="H68" s="655"/>
      <c r="I68" s="655"/>
      <c r="J68" s="658"/>
      <c r="K68" s="658"/>
      <c r="L68" s="656"/>
      <c r="M68" s="53"/>
      <c r="N68" s="33"/>
      <c r="O68" s="33"/>
      <c r="P68" s="33"/>
    </row>
    <row r="69" spans="1:16" hidden="1" outlineLevel="1">
      <c r="A69" s="33"/>
      <c r="B69" s="54">
        <v>56</v>
      </c>
      <c r="C69" s="57"/>
      <c r="D69" s="57"/>
      <c r="E69" s="57"/>
      <c r="F69" s="57"/>
      <c r="G69" s="655">
        <f t="shared" si="1"/>
        <v>0</v>
      </c>
      <c r="H69" s="655"/>
      <c r="I69" s="655"/>
      <c r="J69" s="658"/>
      <c r="K69" s="658"/>
      <c r="L69" s="656"/>
      <c r="M69" s="53"/>
      <c r="N69" s="33"/>
      <c r="O69" s="33"/>
      <c r="P69" s="33"/>
    </row>
    <row r="70" spans="1:16" hidden="1" outlineLevel="1">
      <c r="A70" s="33"/>
      <c r="B70" s="51">
        <v>57</v>
      </c>
      <c r="C70" s="57"/>
      <c r="D70" s="57"/>
      <c r="E70" s="57"/>
      <c r="F70" s="57"/>
      <c r="G70" s="655">
        <f t="shared" si="1"/>
        <v>0</v>
      </c>
      <c r="H70" s="655"/>
      <c r="I70" s="655"/>
      <c r="J70" s="658"/>
      <c r="K70" s="658"/>
      <c r="L70" s="656"/>
      <c r="M70" s="53"/>
      <c r="N70" s="33"/>
      <c r="O70" s="33"/>
      <c r="P70" s="33"/>
    </row>
    <row r="71" spans="1:16" hidden="1" outlineLevel="1">
      <c r="A71" s="33"/>
      <c r="B71" s="54">
        <v>58</v>
      </c>
      <c r="C71" s="57"/>
      <c r="D71" s="57"/>
      <c r="E71" s="57"/>
      <c r="F71" s="57"/>
      <c r="G71" s="655">
        <f t="shared" si="1"/>
        <v>0</v>
      </c>
      <c r="H71" s="655"/>
      <c r="I71" s="655"/>
      <c r="J71" s="658"/>
      <c r="K71" s="658"/>
      <c r="L71" s="656"/>
      <c r="M71" s="53"/>
      <c r="N71" s="33"/>
      <c r="O71" s="33"/>
      <c r="P71" s="33"/>
    </row>
    <row r="72" spans="1:16" hidden="1" outlineLevel="1">
      <c r="A72" s="33"/>
      <c r="B72" s="51">
        <v>59</v>
      </c>
      <c r="C72" s="57"/>
      <c r="D72" s="57"/>
      <c r="E72" s="57"/>
      <c r="F72" s="57"/>
      <c r="G72" s="655">
        <f t="shared" si="1"/>
        <v>0</v>
      </c>
      <c r="H72" s="655"/>
      <c r="I72" s="655"/>
      <c r="J72" s="658"/>
      <c r="K72" s="658"/>
      <c r="L72" s="656"/>
      <c r="M72" s="53"/>
      <c r="N72" s="33"/>
      <c r="O72" s="33"/>
      <c r="P72" s="33"/>
    </row>
    <row r="73" spans="1:16" hidden="1" outlineLevel="1">
      <c r="A73" s="33"/>
      <c r="B73" s="54">
        <v>60</v>
      </c>
      <c r="C73" s="57"/>
      <c r="D73" s="57"/>
      <c r="E73" s="57"/>
      <c r="F73" s="57"/>
      <c r="G73" s="655">
        <f t="shared" si="1"/>
        <v>0</v>
      </c>
      <c r="H73" s="655"/>
      <c r="I73" s="655"/>
      <c r="J73" s="658"/>
      <c r="K73" s="658"/>
      <c r="L73" s="656"/>
      <c r="M73" s="53"/>
      <c r="N73" s="33"/>
      <c r="O73" s="33"/>
      <c r="P73" s="33"/>
    </row>
    <row r="74" spans="1:16" hidden="1" outlineLevel="1">
      <c r="A74" s="33"/>
      <c r="B74" s="51">
        <v>61</v>
      </c>
      <c r="C74" s="57"/>
      <c r="D74" s="57"/>
      <c r="E74" s="57"/>
      <c r="F74" s="57"/>
      <c r="G74" s="655">
        <f t="shared" si="1"/>
        <v>0</v>
      </c>
      <c r="H74" s="655"/>
      <c r="I74" s="655"/>
      <c r="J74" s="658"/>
      <c r="K74" s="658"/>
      <c r="L74" s="656"/>
      <c r="M74" s="53"/>
      <c r="N74" s="33"/>
      <c r="O74" s="33"/>
      <c r="P74" s="33"/>
    </row>
    <row r="75" spans="1:16" hidden="1" outlineLevel="1">
      <c r="A75" s="33"/>
      <c r="B75" s="54">
        <v>62</v>
      </c>
      <c r="C75" s="57"/>
      <c r="D75" s="57"/>
      <c r="E75" s="57"/>
      <c r="F75" s="57"/>
      <c r="G75" s="655">
        <f t="shared" si="1"/>
        <v>0</v>
      </c>
      <c r="H75" s="655"/>
      <c r="I75" s="655"/>
      <c r="J75" s="658"/>
      <c r="K75" s="658"/>
      <c r="L75" s="656"/>
      <c r="M75" s="53"/>
      <c r="N75" s="33"/>
      <c r="O75" s="33"/>
      <c r="P75" s="33"/>
    </row>
    <row r="76" spans="1:16" hidden="1" outlineLevel="1">
      <c r="A76" s="33"/>
      <c r="B76" s="51">
        <v>63</v>
      </c>
      <c r="C76" s="57"/>
      <c r="D76" s="57"/>
      <c r="E76" s="57"/>
      <c r="F76" s="57"/>
      <c r="G76" s="655">
        <f t="shared" si="1"/>
        <v>0</v>
      </c>
      <c r="H76" s="655"/>
      <c r="I76" s="655"/>
      <c r="J76" s="658"/>
      <c r="K76" s="658"/>
      <c r="L76" s="656"/>
      <c r="M76" s="53"/>
      <c r="N76" s="33"/>
      <c r="O76" s="33"/>
      <c r="P76" s="33"/>
    </row>
    <row r="77" spans="1:16" hidden="1" outlineLevel="1">
      <c r="A77" s="33"/>
      <c r="B77" s="54">
        <v>64</v>
      </c>
      <c r="C77" s="57"/>
      <c r="D77" s="57"/>
      <c r="E77" s="57"/>
      <c r="F77" s="57"/>
      <c r="G77" s="655">
        <f t="shared" si="1"/>
        <v>0</v>
      </c>
      <c r="H77" s="655"/>
      <c r="I77" s="655"/>
      <c r="J77" s="658"/>
      <c r="K77" s="658"/>
      <c r="L77" s="656"/>
      <c r="M77" s="53"/>
      <c r="N77" s="33"/>
      <c r="O77" s="33"/>
      <c r="P77" s="33"/>
    </row>
    <row r="78" spans="1:16" hidden="1" outlineLevel="1">
      <c r="A78" s="33"/>
      <c r="B78" s="51">
        <v>65</v>
      </c>
      <c r="C78" s="57"/>
      <c r="D78" s="57"/>
      <c r="E78" s="57"/>
      <c r="F78" s="57"/>
      <c r="G78" s="655">
        <f t="shared" si="1"/>
        <v>0</v>
      </c>
      <c r="H78" s="655"/>
      <c r="I78" s="655"/>
      <c r="J78" s="658"/>
      <c r="K78" s="658"/>
      <c r="L78" s="656"/>
      <c r="M78" s="53"/>
      <c r="N78" s="33"/>
      <c r="O78" s="33"/>
      <c r="P78" s="33"/>
    </row>
    <row r="79" spans="1:16" hidden="1" outlineLevel="1">
      <c r="A79" s="33"/>
      <c r="B79" s="54">
        <v>66</v>
      </c>
      <c r="C79" s="57"/>
      <c r="D79" s="57"/>
      <c r="E79" s="57"/>
      <c r="F79" s="57"/>
      <c r="G79" s="655">
        <f t="shared" ref="G79:G142" si="2">SUM(H79:L79)</f>
        <v>0</v>
      </c>
      <c r="H79" s="655"/>
      <c r="I79" s="655"/>
      <c r="J79" s="658"/>
      <c r="K79" s="658"/>
      <c r="L79" s="656"/>
      <c r="M79" s="53"/>
      <c r="N79" s="33"/>
      <c r="O79" s="33"/>
      <c r="P79" s="33"/>
    </row>
    <row r="80" spans="1:16" hidden="1" outlineLevel="1">
      <c r="A80" s="33"/>
      <c r="B80" s="51">
        <v>67</v>
      </c>
      <c r="C80" s="57"/>
      <c r="D80" s="57"/>
      <c r="E80" s="57"/>
      <c r="F80" s="57"/>
      <c r="G80" s="655">
        <f t="shared" si="2"/>
        <v>0</v>
      </c>
      <c r="H80" s="655"/>
      <c r="I80" s="655"/>
      <c r="J80" s="658"/>
      <c r="K80" s="658"/>
      <c r="L80" s="656"/>
      <c r="M80" s="53"/>
      <c r="N80" s="33"/>
      <c r="O80" s="33"/>
      <c r="P80" s="33"/>
    </row>
    <row r="81" spans="1:16" hidden="1" outlineLevel="1">
      <c r="A81" s="33"/>
      <c r="B81" s="54">
        <v>68</v>
      </c>
      <c r="C81" s="57"/>
      <c r="D81" s="57"/>
      <c r="E81" s="57"/>
      <c r="F81" s="57"/>
      <c r="G81" s="655">
        <f t="shared" si="2"/>
        <v>0</v>
      </c>
      <c r="H81" s="655"/>
      <c r="I81" s="655"/>
      <c r="J81" s="658"/>
      <c r="K81" s="658"/>
      <c r="L81" s="656"/>
      <c r="M81" s="53"/>
      <c r="N81" s="33"/>
      <c r="O81" s="33"/>
      <c r="P81" s="33"/>
    </row>
    <row r="82" spans="1:16" hidden="1" outlineLevel="1">
      <c r="A82" s="33"/>
      <c r="B82" s="51">
        <v>69</v>
      </c>
      <c r="C82" s="57"/>
      <c r="D82" s="57"/>
      <c r="E82" s="57"/>
      <c r="F82" s="57"/>
      <c r="G82" s="655">
        <f t="shared" si="2"/>
        <v>0</v>
      </c>
      <c r="H82" s="655"/>
      <c r="I82" s="655"/>
      <c r="J82" s="658"/>
      <c r="K82" s="658"/>
      <c r="L82" s="656"/>
      <c r="M82" s="53"/>
      <c r="N82" s="33"/>
      <c r="O82" s="33"/>
      <c r="P82" s="33"/>
    </row>
    <row r="83" spans="1:16" hidden="1" outlineLevel="1">
      <c r="A83" s="33"/>
      <c r="B83" s="54">
        <v>70</v>
      </c>
      <c r="C83" s="57"/>
      <c r="D83" s="57"/>
      <c r="E83" s="57"/>
      <c r="F83" s="57"/>
      <c r="G83" s="655">
        <f t="shared" si="2"/>
        <v>0</v>
      </c>
      <c r="H83" s="655"/>
      <c r="I83" s="655"/>
      <c r="J83" s="658"/>
      <c r="K83" s="658"/>
      <c r="L83" s="656"/>
      <c r="M83" s="53"/>
      <c r="N83" s="33"/>
      <c r="O83" s="33"/>
      <c r="P83" s="33"/>
    </row>
    <row r="84" spans="1:16" hidden="1" outlineLevel="1">
      <c r="A84" s="33"/>
      <c r="B84" s="51">
        <v>71</v>
      </c>
      <c r="C84" s="57"/>
      <c r="D84" s="57"/>
      <c r="E84" s="57"/>
      <c r="F84" s="57"/>
      <c r="G84" s="655">
        <f t="shared" si="2"/>
        <v>0</v>
      </c>
      <c r="H84" s="655"/>
      <c r="I84" s="655"/>
      <c r="J84" s="658"/>
      <c r="K84" s="658"/>
      <c r="L84" s="656"/>
      <c r="M84" s="53"/>
      <c r="N84" s="33"/>
      <c r="O84" s="33"/>
      <c r="P84" s="33"/>
    </row>
    <row r="85" spans="1:16" hidden="1" outlineLevel="1">
      <c r="A85" s="33"/>
      <c r="B85" s="54">
        <v>72</v>
      </c>
      <c r="C85" s="57"/>
      <c r="D85" s="57"/>
      <c r="E85" s="57"/>
      <c r="F85" s="57"/>
      <c r="G85" s="655">
        <f t="shared" si="2"/>
        <v>0</v>
      </c>
      <c r="H85" s="655"/>
      <c r="I85" s="655"/>
      <c r="J85" s="658"/>
      <c r="K85" s="658"/>
      <c r="L85" s="656"/>
      <c r="M85" s="53"/>
      <c r="N85" s="33"/>
      <c r="O85" s="33"/>
      <c r="P85" s="33"/>
    </row>
    <row r="86" spans="1:16" hidden="1" outlineLevel="1">
      <c r="A86" s="33"/>
      <c r="B86" s="51">
        <v>73</v>
      </c>
      <c r="C86" s="57"/>
      <c r="D86" s="57"/>
      <c r="E86" s="57"/>
      <c r="F86" s="57"/>
      <c r="G86" s="655">
        <f t="shared" si="2"/>
        <v>0</v>
      </c>
      <c r="H86" s="655"/>
      <c r="I86" s="655"/>
      <c r="J86" s="658"/>
      <c r="K86" s="658"/>
      <c r="L86" s="656"/>
      <c r="M86" s="53"/>
      <c r="N86" s="33"/>
      <c r="O86" s="33"/>
      <c r="P86" s="33"/>
    </row>
    <row r="87" spans="1:16" hidden="1" outlineLevel="1">
      <c r="A87" s="33"/>
      <c r="B87" s="54">
        <v>74</v>
      </c>
      <c r="C87" s="57"/>
      <c r="D87" s="57"/>
      <c r="E87" s="57"/>
      <c r="F87" s="57"/>
      <c r="G87" s="655">
        <f t="shared" si="2"/>
        <v>0</v>
      </c>
      <c r="H87" s="655"/>
      <c r="I87" s="655"/>
      <c r="J87" s="658"/>
      <c r="K87" s="658"/>
      <c r="L87" s="656"/>
      <c r="M87" s="53"/>
      <c r="N87" s="33"/>
      <c r="O87" s="33"/>
      <c r="P87" s="33"/>
    </row>
    <row r="88" spans="1:16" hidden="1" outlineLevel="1">
      <c r="A88" s="33"/>
      <c r="B88" s="51">
        <v>75</v>
      </c>
      <c r="C88" s="57"/>
      <c r="D88" s="57"/>
      <c r="E88" s="57"/>
      <c r="F88" s="57"/>
      <c r="G88" s="655">
        <f t="shared" si="2"/>
        <v>0</v>
      </c>
      <c r="H88" s="655"/>
      <c r="I88" s="655"/>
      <c r="J88" s="658"/>
      <c r="K88" s="658"/>
      <c r="L88" s="656"/>
      <c r="M88" s="53"/>
      <c r="N88" s="33"/>
      <c r="O88" s="33"/>
      <c r="P88" s="33"/>
    </row>
    <row r="89" spans="1:16" hidden="1" outlineLevel="1">
      <c r="A89" s="33"/>
      <c r="B89" s="54">
        <v>76</v>
      </c>
      <c r="C89" s="57"/>
      <c r="D89" s="57"/>
      <c r="E89" s="57"/>
      <c r="F89" s="57"/>
      <c r="G89" s="655">
        <f t="shared" si="2"/>
        <v>0</v>
      </c>
      <c r="H89" s="655"/>
      <c r="I89" s="655"/>
      <c r="J89" s="658"/>
      <c r="K89" s="658"/>
      <c r="L89" s="656"/>
      <c r="M89" s="53"/>
      <c r="N89" s="33"/>
      <c r="O89" s="33"/>
      <c r="P89" s="33"/>
    </row>
    <row r="90" spans="1:16" hidden="1" outlineLevel="1">
      <c r="A90" s="33"/>
      <c r="B90" s="51">
        <v>77</v>
      </c>
      <c r="C90" s="57"/>
      <c r="D90" s="57"/>
      <c r="E90" s="57"/>
      <c r="F90" s="57"/>
      <c r="G90" s="655">
        <f t="shared" si="2"/>
        <v>0</v>
      </c>
      <c r="H90" s="655"/>
      <c r="I90" s="655"/>
      <c r="J90" s="658"/>
      <c r="K90" s="658"/>
      <c r="L90" s="656"/>
      <c r="M90" s="53"/>
      <c r="N90" s="33"/>
      <c r="O90" s="33"/>
      <c r="P90" s="33"/>
    </row>
    <row r="91" spans="1:16" hidden="1" outlineLevel="1">
      <c r="A91" s="33"/>
      <c r="B91" s="54">
        <v>78</v>
      </c>
      <c r="C91" s="57"/>
      <c r="D91" s="57"/>
      <c r="E91" s="57"/>
      <c r="F91" s="57"/>
      <c r="G91" s="655">
        <f t="shared" si="2"/>
        <v>0</v>
      </c>
      <c r="H91" s="655"/>
      <c r="I91" s="655"/>
      <c r="J91" s="658"/>
      <c r="K91" s="658"/>
      <c r="L91" s="656"/>
      <c r="M91" s="53"/>
      <c r="N91" s="33"/>
      <c r="O91" s="33"/>
      <c r="P91" s="33"/>
    </row>
    <row r="92" spans="1:16" hidden="1" outlineLevel="1">
      <c r="A92" s="33"/>
      <c r="B92" s="51">
        <v>79</v>
      </c>
      <c r="C92" s="57"/>
      <c r="D92" s="57"/>
      <c r="E92" s="57"/>
      <c r="F92" s="57"/>
      <c r="G92" s="655">
        <f t="shared" si="2"/>
        <v>0</v>
      </c>
      <c r="H92" s="655"/>
      <c r="I92" s="655"/>
      <c r="J92" s="658"/>
      <c r="K92" s="658"/>
      <c r="L92" s="656"/>
      <c r="M92" s="53"/>
      <c r="N92" s="33"/>
      <c r="O92" s="33"/>
      <c r="P92" s="33"/>
    </row>
    <row r="93" spans="1:16" hidden="1" outlineLevel="1">
      <c r="A93" s="33"/>
      <c r="B93" s="54">
        <v>80</v>
      </c>
      <c r="C93" s="57"/>
      <c r="D93" s="57"/>
      <c r="E93" s="57"/>
      <c r="F93" s="57"/>
      <c r="G93" s="655">
        <f t="shared" si="2"/>
        <v>0</v>
      </c>
      <c r="H93" s="655"/>
      <c r="I93" s="655"/>
      <c r="J93" s="658"/>
      <c r="K93" s="658"/>
      <c r="L93" s="656"/>
      <c r="M93" s="53"/>
      <c r="N93" s="33"/>
      <c r="O93" s="33"/>
      <c r="P93" s="33"/>
    </row>
    <row r="94" spans="1:16" hidden="1" outlineLevel="1">
      <c r="A94" s="33"/>
      <c r="B94" s="51">
        <v>81</v>
      </c>
      <c r="C94" s="57"/>
      <c r="D94" s="57"/>
      <c r="E94" s="57"/>
      <c r="F94" s="57"/>
      <c r="G94" s="655">
        <f t="shared" si="2"/>
        <v>0</v>
      </c>
      <c r="H94" s="655"/>
      <c r="I94" s="655"/>
      <c r="J94" s="658"/>
      <c r="K94" s="658"/>
      <c r="L94" s="656"/>
      <c r="M94" s="53"/>
      <c r="N94" s="33"/>
      <c r="O94" s="33"/>
      <c r="P94" s="33"/>
    </row>
    <row r="95" spans="1:16" hidden="1" outlineLevel="1">
      <c r="A95" s="33"/>
      <c r="B95" s="54">
        <v>82</v>
      </c>
      <c r="C95" s="57"/>
      <c r="D95" s="57"/>
      <c r="E95" s="57"/>
      <c r="F95" s="57"/>
      <c r="G95" s="655">
        <f t="shared" si="2"/>
        <v>0</v>
      </c>
      <c r="H95" s="655"/>
      <c r="I95" s="655"/>
      <c r="J95" s="658"/>
      <c r="K95" s="658"/>
      <c r="L95" s="656"/>
      <c r="M95" s="53"/>
      <c r="N95" s="33"/>
      <c r="O95" s="33"/>
      <c r="P95" s="33"/>
    </row>
    <row r="96" spans="1:16" hidden="1" outlineLevel="1">
      <c r="A96" s="33"/>
      <c r="B96" s="51">
        <v>83</v>
      </c>
      <c r="C96" s="57"/>
      <c r="D96" s="57"/>
      <c r="E96" s="57"/>
      <c r="F96" s="57"/>
      <c r="G96" s="655">
        <f t="shared" si="2"/>
        <v>0</v>
      </c>
      <c r="H96" s="655"/>
      <c r="I96" s="655"/>
      <c r="J96" s="658"/>
      <c r="K96" s="658"/>
      <c r="L96" s="656"/>
      <c r="M96" s="53"/>
      <c r="N96" s="33"/>
      <c r="O96" s="33"/>
      <c r="P96" s="33"/>
    </row>
    <row r="97" spans="1:16" hidden="1" outlineLevel="1">
      <c r="A97" s="33"/>
      <c r="B97" s="54">
        <v>84</v>
      </c>
      <c r="C97" s="57"/>
      <c r="D97" s="57"/>
      <c r="E97" s="57"/>
      <c r="F97" s="57"/>
      <c r="G97" s="655">
        <f t="shared" si="2"/>
        <v>0</v>
      </c>
      <c r="H97" s="655"/>
      <c r="I97" s="655"/>
      <c r="J97" s="658"/>
      <c r="K97" s="658"/>
      <c r="L97" s="656"/>
      <c r="M97" s="53"/>
      <c r="N97" s="33"/>
      <c r="O97" s="33"/>
      <c r="P97" s="33"/>
    </row>
    <row r="98" spans="1:16" hidden="1" outlineLevel="1">
      <c r="A98" s="33"/>
      <c r="B98" s="51">
        <v>85</v>
      </c>
      <c r="C98" s="57"/>
      <c r="D98" s="57"/>
      <c r="E98" s="57"/>
      <c r="F98" s="57"/>
      <c r="G98" s="655">
        <f t="shared" si="2"/>
        <v>0</v>
      </c>
      <c r="H98" s="655"/>
      <c r="I98" s="655"/>
      <c r="J98" s="658"/>
      <c r="K98" s="658"/>
      <c r="L98" s="656"/>
      <c r="M98" s="53"/>
      <c r="N98" s="33"/>
      <c r="O98" s="33"/>
      <c r="P98" s="33"/>
    </row>
    <row r="99" spans="1:16" hidden="1" outlineLevel="1">
      <c r="A99" s="33"/>
      <c r="B99" s="54">
        <v>86</v>
      </c>
      <c r="C99" s="57"/>
      <c r="D99" s="57"/>
      <c r="E99" s="57"/>
      <c r="F99" s="57"/>
      <c r="G99" s="655">
        <f t="shared" si="2"/>
        <v>0</v>
      </c>
      <c r="H99" s="655"/>
      <c r="I99" s="655"/>
      <c r="J99" s="658"/>
      <c r="K99" s="658"/>
      <c r="L99" s="656"/>
      <c r="M99" s="53"/>
      <c r="N99" s="33"/>
      <c r="O99" s="33"/>
      <c r="P99" s="33"/>
    </row>
    <row r="100" spans="1:16" hidden="1" outlineLevel="1">
      <c r="A100" s="33"/>
      <c r="B100" s="51">
        <v>87</v>
      </c>
      <c r="C100" s="57"/>
      <c r="D100" s="57"/>
      <c r="E100" s="57"/>
      <c r="F100" s="57"/>
      <c r="G100" s="655">
        <f t="shared" si="2"/>
        <v>0</v>
      </c>
      <c r="H100" s="655"/>
      <c r="I100" s="655"/>
      <c r="J100" s="658"/>
      <c r="K100" s="658"/>
      <c r="L100" s="656"/>
      <c r="M100" s="53"/>
      <c r="N100" s="33"/>
      <c r="O100" s="33"/>
      <c r="P100" s="33"/>
    </row>
    <row r="101" spans="1:16" hidden="1" outlineLevel="1">
      <c r="A101" s="33"/>
      <c r="B101" s="54">
        <v>88</v>
      </c>
      <c r="C101" s="57"/>
      <c r="D101" s="57"/>
      <c r="E101" s="57"/>
      <c r="F101" s="57"/>
      <c r="G101" s="655">
        <f t="shared" si="2"/>
        <v>0</v>
      </c>
      <c r="H101" s="655"/>
      <c r="I101" s="655"/>
      <c r="J101" s="658"/>
      <c r="K101" s="658"/>
      <c r="L101" s="656"/>
      <c r="M101" s="53"/>
      <c r="N101" s="33"/>
      <c r="O101" s="33"/>
      <c r="P101" s="33"/>
    </row>
    <row r="102" spans="1:16" hidden="1" outlineLevel="1">
      <c r="A102" s="33"/>
      <c r="B102" s="51">
        <v>89</v>
      </c>
      <c r="C102" s="57"/>
      <c r="D102" s="57"/>
      <c r="E102" s="57"/>
      <c r="F102" s="57"/>
      <c r="G102" s="655">
        <f t="shared" si="2"/>
        <v>0</v>
      </c>
      <c r="H102" s="655"/>
      <c r="I102" s="655"/>
      <c r="J102" s="658"/>
      <c r="K102" s="658"/>
      <c r="L102" s="656"/>
      <c r="M102" s="53"/>
      <c r="N102" s="33"/>
      <c r="O102" s="33"/>
      <c r="P102" s="33"/>
    </row>
    <row r="103" spans="1:16" hidden="1" outlineLevel="1">
      <c r="A103" s="33"/>
      <c r="B103" s="54">
        <v>90</v>
      </c>
      <c r="C103" s="57"/>
      <c r="D103" s="57"/>
      <c r="E103" s="57"/>
      <c r="F103" s="57"/>
      <c r="G103" s="655">
        <f t="shared" si="2"/>
        <v>0</v>
      </c>
      <c r="H103" s="655"/>
      <c r="I103" s="655"/>
      <c r="J103" s="658"/>
      <c r="K103" s="658"/>
      <c r="L103" s="656"/>
      <c r="M103" s="53"/>
      <c r="N103" s="33"/>
      <c r="O103" s="33"/>
      <c r="P103" s="33"/>
    </row>
    <row r="104" spans="1:16" hidden="1" outlineLevel="1">
      <c r="A104" s="33"/>
      <c r="B104" s="51">
        <v>91</v>
      </c>
      <c r="C104" s="57"/>
      <c r="D104" s="57"/>
      <c r="E104" s="57"/>
      <c r="F104" s="57"/>
      <c r="G104" s="655">
        <f t="shared" si="2"/>
        <v>0</v>
      </c>
      <c r="H104" s="655"/>
      <c r="I104" s="655"/>
      <c r="J104" s="658"/>
      <c r="K104" s="658"/>
      <c r="L104" s="656"/>
      <c r="M104" s="53"/>
      <c r="N104" s="33"/>
      <c r="O104" s="33"/>
      <c r="P104" s="33"/>
    </row>
    <row r="105" spans="1:16" hidden="1" outlineLevel="1">
      <c r="A105" s="33"/>
      <c r="B105" s="54">
        <v>92</v>
      </c>
      <c r="C105" s="57"/>
      <c r="D105" s="57"/>
      <c r="E105" s="57"/>
      <c r="F105" s="57"/>
      <c r="G105" s="655">
        <f t="shared" si="2"/>
        <v>0</v>
      </c>
      <c r="H105" s="655"/>
      <c r="I105" s="655"/>
      <c r="J105" s="658"/>
      <c r="K105" s="658"/>
      <c r="L105" s="656"/>
      <c r="M105" s="53"/>
      <c r="N105" s="33"/>
      <c r="O105" s="33"/>
      <c r="P105" s="33"/>
    </row>
    <row r="106" spans="1:16" hidden="1" outlineLevel="1">
      <c r="A106" s="33"/>
      <c r="B106" s="51">
        <v>93</v>
      </c>
      <c r="C106" s="57"/>
      <c r="D106" s="57"/>
      <c r="E106" s="57"/>
      <c r="F106" s="57"/>
      <c r="G106" s="655">
        <f t="shared" si="2"/>
        <v>0</v>
      </c>
      <c r="H106" s="655"/>
      <c r="I106" s="655"/>
      <c r="J106" s="658"/>
      <c r="K106" s="658"/>
      <c r="L106" s="656"/>
      <c r="M106" s="53"/>
      <c r="N106" s="33"/>
      <c r="O106" s="33"/>
      <c r="P106" s="33"/>
    </row>
    <row r="107" spans="1:16" hidden="1" outlineLevel="1">
      <c r="A107" s="33"/>
      <c r="B107" s="54">
        <v>94</v>
      </c>
      <c r="C107" s="57"/>
      <c r="D107" s="57"/>
      <c r="E107" s="57"/>
      <c r="F107" s="57"/>
      <c r="G107" s="655">
        <f t="shared" si="2"/>
        <v>0</v>
      </c>
      <c r="H107" s="655"/>
      <c r="I107" s="655"/>
      <c r="J107" s="658"/>
      <c r="K107" s="658"/>
      <c r="L107" s="656"/>
      <c r="M107" s="53"/>
      <c r="N107" s="33"/>
      <c r="O107" s="33"/>
      <c r="P107" s="33"/>
    </row>
    <row r="108" spans="1:16" hidden="1" outlineLevel="1">
      <c r="A108" s="33"/>
      <c r="B108" s="51">
        <v>95</v>
      </c>
      <c r="C108" s="57"/>
      <c r="D108" s="57"/>
      <c r="E108" s="57"/>
      <c r="F108" s="57"/>
      <c r="G108" s="655">
        <f t="shared" si="2"/>
        <v>0</v>
      </c>
      <c r="H108" s="655"/>
      <c r="I108" s="655"/>
      <c r="J108" s="658"/>
      <c r="K108" s="658"/>
      <c r="L108" s="656"/>
      <c r="M108" s="53"/>
      <c r="N108" s="33"/>
      <c r="O108" s="33"/>
      <c r="P108" s="33"/>
    </row>
    <row r="109" spans="1:16" hidden="1" outlineLevel="1">
      <c r="A109" s="33"/>
      <c r="B109" s="54">
        <v>96</v>
      </c>
      <c r="C109" s="57"/>
      <c r="D109" s="57"/>
      <c r="E109" s="57"/>
      <c r="F109" s="57"/>
      <c r="G109" s="655">
        <f t="shared" si="2"/>
        <v>0</v>
      </c>
      <c r="H109" s="655"/>
      <c r="I109" s="655"/>
      <c r="J109" s="658"/>
      <c r="K109" s="658"/>
      <c r="L109" s="656"/>
      <c r="M109" s="53"/>
      <c r="N109" s="33"/>
      <c r="O109" s="33"/>
      <c r="P109" s="33"/>
    </row>
    <row r="110" spans="1:16" hidden="1" outlineLevel="1">
      <c r="A110" s="33"/>
      <c r="B110" s="51">
        <v>97</v>
      </c>
      <c r="C110" s="57"/>
      <c r="D110" s="57"/>
      <c r="E110" s="57"/>
      <c r="F110" s="57"/>
      <c r="G110" s="655">
        <f t="shared" si="2"/>
        <v>0</v>
      </c>
      <c r="H110" s="655"/>
      <c r="I110" s="655"/>
      <c r="J110" s="658"/>
      <c r="K110" s="658"/>
      <c r="L110" s="656"/>
      <c r="M110" s="53"/>
      <c r="N110" s="33"/>
      <c r="O110" s="33"/>
      <c r="P110" s="33"/>
    </row>
    <row r="111" spans="1:16" hidden="1" outlineLevel="1">
      <c r="A111" s="33"/>
      <c r="B111" s="54">
        <v>98</v>
      </c>
      <c r="C111" s="57"/>
      <c r="D111" s="57"/>
      <c r="E111" s="57"/>
      <c r="F111" s="57"/>
      <c r="G111" s="655">
        <f t="shared" si="2"/>
        <v>0</v>
      </c>
      <c r="H111" s="655"/>
      <c r="I111" s="655"/>
      <c r="J111" s="658"/>
      <c r="K111" s="658"/>
      <c r="L111" s="656"/>
      <c r="M111" s="53"/>
      <c r="N111" s="33"/>
      <c r="O111" s="33"/>
      <c r="P111" s="33"/>
    </row>
    <row r="112" spans="1:16" hidden="1" outlineLevel="1">
      <c r="A112" s="33"/>
      <c r="B112" s="51">
        <v>99</v>
      </c>
      <c r="C112" s="57"/>
      <c r="D112" s="57"/>
      <c r="E112" s="57"/>
      <c r="F112" s="57"/>
      <c r="G112" s="655">
        <f t="shared" si="2"/>
        <v>0</v>
      </c>
      <c r="H112" s="655"/>
      <c r="I112" s="655"/>
      <c r="J112" s="658"/>
      <c r="K112" s="658"/>
      <c r="L112" s="656"/>
      <c r="M112" s="53"/>
      <c r="N112" s="33"/>
      <c r="O112" s="33"/>
      <c r="P112" s="33"/>
    </row>
    <row r="113" spans="1:16" hidden="1" outlineLevel="1">
      <c r="A113" s="33"/>
      <c r="B113" s="54">
        <v>100</v>
      </c>
      <c r="C113" s="57"/>
      <c r="D113" s="57"/>
      <c r="E113" s="57"/>
      <c r="F113" s="57"/>
      <c r="G113" s="655">
        <f t="shared" si="2"/>
        <v>0</v>
      </c>
      <c r="H113" s="655"/>
      <c r="I113" s="655"/>
      <c r="J113" s="658"/>
      <c r="K113" s="658"/>
      <c r="L113" s="656"/>
      <c r="M113" s="53"/>
      <c r="N113" s="33"/>
      <c r="O113" s="33"/>
      <c r="P113" s="33"/>
    </row>
    <row r="114" spans="1:16" hidden="1" outlineLevel="1">
      <c r="A114" s="33"/>
      <c r="B114" s="51">
        <v>101</v>
      </c>
      <c r="C114" s="57"/>
      <c r="D114" s="57"/>
      <c r="E114" s="57"/>
      <c r="F114" s="57"/>
      <c r="G114" s="655">
        <f t="shared" si="2"/>
        <v>0</v>
      </c>
      <c r="H114" s="655"/>
      <c r="I114" s="655"/>
      <c r="J114" s="658"/>
      <c r="K114" s="658"/>
      <c r="L114" s="656"/>
      <c r="M114" s="53"/>
      <c r="N114" s="33"/>
      <c r="O114" s="33"/>
      <c r="P114" s="33"/>
    </row>
    <row r="115" spans="1:16" hidden="1" outlineLevel="1">
      <c r="A115" s="33"/>
      <c r="B115" s="54">
        <v>102</v>
      </c>
      <c r="C115" s="57"/>
      <c r="D115" s="57"/>
      <c r="E115" s="57"/>
      <c r="F115" s="57"/>
      <c r="G115" s="655">
        <f t="shared" si="2"/>
        <v>0</v>
      </c>
      <c r="H115" s="655"/>
      <c r="I115" s="655"/>
      <c r="J115" s="658"/>
      <c r="K115" s="658"/>
      <c r="L115" s="656"/>
      <c r="M115" s="53"/>
      <c r="N115" s="33"/>
      <c r="O115" s="33"/>
      <c r="P115" s="33"/>
    </row>
    <row r="116" spans="1:16" hidden="1" outlineLevel="1">
      <c r="A116" s="33"/>
      <c r="B116" s="51">
        <v>103</v>
      </c>
      <c r="C116" s="57"/>
      <c r="D116" s="57"/>
      <c r="E116" s="57"/>
      <c r="F116" s="57"/>
      <c r="G116" s="655">
        <f t="shared" si="2"/>
        <v>0</v>
      </c>
      <c r="H116" s="655"/>
      <c r="I116" s="655"/>
      <c r="J116" s="658"/>
      <c r="K116" s="658"/>
      <c r="L116" s="656"/>
      <c r="M116" s="53"/>
      <c r="N116" s="33"/>
      <c r="O116" s="33"/>
      <c r="P116" s="33"/>
    </row>
    <row r="117" spans="1:16" hidden="1" outlineLevel="1">
      <c r="A117" s="33"/>
      <c r="B117" s="54">
        <v>104</v>
      </c>
      <c r="C117" s="57"/>
      <c r="D117" s="57"/>
      <c r="E117" s="57"/>
      <c r="F117" s="57"/>
      <c r="G117" s="655">
        <f t="shared" si="2"/>
        <v>0</v>
      </c>
      <c r="H117" s="655"/>
      <c r="I117" s="655"/>
      <c r="J117" s="658"/>
      <c r="K117" s="658"/>
      <c r="L117" s="656"/>
      <c r="M117" s="53"/>
      <c r="N117" s="33"/>
      <c r="O117" s="33"/>
      <c r="P117" s="33"/>
    </row>
    <row r="118" spans="1:16" hidden="1" outlineLevel="1">
      <c r="A118" s="33"/>
      <c r="B118" s="51">
        <v>105</v>
      </c>
      <c r="C118" s="57"/>
      <c r="D118" s="57"/>
      <c r="E118" s="57"/>
      <c r="F118" s="57"/>
      <c r="G118" s="655">
        <f t="shared" si="2"/>
        <v>0</v>
      </c>
      <c r="H118" s="655"/>
      <c r="I118" s="655"/>
      <c r="J118" s="658"/>
      <c r="K118" s="658"/>
      <c r="L118" s="656"/>
      <c r="M118" s="53"/>
      <c r="N118" s="33"/>
      <c r="O118" s="33"/>
      <c r="P118" s="33"/>
    </row>
    <row r="119" spans="1:16" hidden="1" outlineLevel="1">
      <c r="A119" s="33"/>
      <c r="B119" s="54">
        <v>106</v>
      </c>
      <c r="C119" s="57"/>
      <c r="D119" s="57"/>
      <c r="E119" s="57"/>
      <c r="F119" s="57"/>
      <c r="G119" s="655">
        <f t="shared" si="2"/>
        <v>0</v>
      </c>
      <c r="H119" s="655"/>
      <c r="I119" s="655"/>
      <c r="J119" s="658"/>
      <c r="K119" s="658"/>
      <c r="L119" s="656"/>
      <c r="M119" s="53"/>
      <c r="N119" s="33"/>
      <c r="O119" s="33"/>
      <c r="P119" s="33"/>
    </row>
    <row r="120" spans="1:16" hidden="1" outlineLevel="1">
      <c r="A120" s="33"/>
      <c r="B120" s="51">
        <v>107</v>
      </c>
      <c r="C120" s="57"/>
      <c r="D120" s="57"/>
      <c r="E120" s="57"/>
      <c r="F120" s="57"/>
      <c r="G120" s="655">
        <f t="shared" si="2"/>
        <v>0</v>
      </c>
      <c r="H120" s="655"/>
      <c r="I120" s="655"/>
      <c r="J120" s="658"/>
      <c r="K120" s="658"/>
      <c r="L120" s="656"/>
      <c r="M120" s="53"/>
      <c r="N120" s="33"/>
      <c r="O120" s="33"/>
      <c r="P120" s="33"/>
    </row>
    <row r="121" spans="1:16" hidden="1" outlineLevel="1">
      <c r="A121" s="33"/>
      <c r="B121" s="54">
        <v>108</v>
      </c>
      <c r="C121" s="57"/>
      <c r="D121" s="57"/>
      <c r="E121" s="57"/>
      <c r="F121" s="57"/>
      <c r="G121" s="655">
        <f t="shared" si="2"/>
        <v>0</v>
      </c>
      <c r="H121" s="655"/>
      <c r="I121" s="655"/>
      <c r="J121" s="658"/>
      <c r="K121" s="658"/>
      <c r="L121" s="656"/>
      <c r="M121" s="53"/>
      <c r="N121" s="33"/>
      <c r="O121" s="33"/>
      <c r="P121" s="33"/>
    </row>
    <row r="122" spans="1:16" hidden="1" outlineLevel="1">
      <c r="A122" s="33"/>
      <c r="B122" s="51">
        <v>109</v>
      </c>
      <c r="C122" s="57"/>
      <c r="D122" s="57"/>
      <c r="E122" s="57"/>
      <c r="F122" s="57"/>
      <c r="G122" s="655">
        <f t="shared" si="2"/>
        <v>0</v>
      </c>
      <c r="H122" s="655"/>
      <c r="I122" s="655"/>
      <c r="J122" s="658"/>
      <c r="K122" s="658"/>
      <c r="L122" s="656"/>
      <c r="M122" s="53"/>
      <c r="N122" s="33"/>
      <c r="O122" s="33"/>
      <c r="P122" s="33"/>
    </row>
    <row r="123" spans="1:16" hidden="1" outlineLevel="1">
      <c r="A123" s="33"/>
      <c r="B123" s="54">
        <v>110</v>
      </c>
      <c r="C123" s="57"/>
      <c r="D123" s="57"/>
      <c r="E123" s="57"/>
      <c r="F123" s="57"/>
      <c r="G123" s="655">
        <f t="shared" si="2"/>
        <v>0</v>
      </c>
      <c r="H123" s="655"/>
      <c r="I123" s="655"/>
      <c r="J123" s="658"/>
      <c r="K123" s="658"/>
      <c r="L123" s="656"/>
      <c r="M123" s="53"/>
      <c r="N123" s="33"/>
      <c r="O123" s="33"/>
      <c r="P123" s="33"/>
    </row>
    <row r="124" spans="1:16" hidden="1" outlineLevel="1">
      <c r="A124" s="33"/>
      <c r="B124" s="51">
        <v>111</v>
      </c>
      <c r="C124" s="57"/>
      <c r="D124" s="57"/>
      <c r="E124" s="57"/>
      <c r="F124" s="57"/>
      <c r="G124" s="655">
        <f t="shared" si="2"/>
        <v>0</v>
      </c>
      <c r="H124" s="655"/>
      <c r="I124" s="655"/>
      <c r="J124" s="658"/>
      <c r="K124" s="658"/>
      <c r="L124" s="656"/>
      <c r="M124" s="53"/>
      <c r="N124" s="33"/>
      <c r="O124" s="33"/>
      <c r="P124" s="33"/>
    </row>
    <row r="125" spans="1:16" hidden="1" outlineLevel="1">
      <c r="A125" s="33"/>
      <c r="B125" s="54">
        <v>112</v>
      </c>
      <c r="C125" s="57"/>
      <c r="D125" s="57"/>
      <c r="E125" s="57"/>
      <c r="F125" s="57"/>
      <c r="G125" s="655">
        <f t="shared" si="2"/>
        <v>0</v>
      </c>
      <c r="H125" s="655"/>
      <c r="I125" s="655"/>
      <c r="J125" s="658"/>
      <c r="K125" s="658"/>
      <c r="L125" s="656"/>
      <c r="M125" s="53"/>
      <c r="N125" s="33"/>
      <c r="O125" s="33"/>
      <c r="P125" s="33"/>
    </row>
    <row r="126" spans="1:16" hidden="1" outlineLevel="1">
      <c r="A126" s="33"/>
      <c r="B126" s="51">
        <v>113</v>
      </c>
      <c r="C126" s="57"/>
      <c r="D126" s="57"/>
      <c r="E126" s="57"/>
      <c r="F126" s="57"/>
      <c r="G126" s="655">
        <f t="shared" si="2"/>
        <v>0</v>
      </c>
      <c r="H126" s="655"/>
      <c r="I126" s="655"/>
      <c r="J126" s="658"/>
      <c r="K126" s="658"/>
      <c r="L126" s="656"/>
      <c r="M126" s="53"/>
      <c r="N126" s="33"/>
      <c r="O126" s="33"/>
      <c r="P126" s="33"/>
    </row>
    <row r="127" spans="1:16" hidden="1" outlineLevel="1">
      <c r="A127" s="33"/>
      <c r="B127" s="54">
        <v>114</v>
      </c>
      <c r="C127" s="57"/>
      <c r="D127" s="57"/>
      <c r="E127" s="57"/>
      <c r="F127" s="57"/>
      <c r="G127" s="655">
        <f t="shared" si="2"/>
        <v>0</v>
      </c>
      <c r="H127" s="655"/>
      <c r="I127" s="655"/>
      <c r="J127" s="658"/>
      <c r="K127" s="658"/>
      <c r="L127" s="656"/>
      <c r="M127" s="53"/>
      <c r="N127" s="33"/>
      <c r="O127" s="33"/>
      <c r="P127" s="33"/>
    </row>
    <row r="128" spans="1:16" hidden="1" outlineLevel="1">
      <c r="A128" s="33"/>
      <c r="B128" s="51">
        <v>115</v>
      </c>
      <c r="C128" s="57"/>
      <c r="D128" s="57"/>
      <c r="E128" s="57"/>
      <c r="F128" s="57"/>
      <c r="G128" s="655">
        <f t="shared" si="2"/>
        <v>0</v>
      </c>
      <c r="H128" s="655"/>
      <c r="I128" s="655"/>
      <c r="J128" s="658"/>
      <c r="K128" s="658"/>
      <c r="L128" s="656"/>
      <c r="M128" s="53"/>
      <c r="N128" s="33"/>
      <c r="O128" s="33"/>
      <c r="P128" s="33"/>
    </row>
    <row r="129" spans="1:16" hidden="1" outlineLevel="1">
      <c r="A129" s="33"/>
      <c r="B129" s="54">
        <v>116</v>
      </c>
      <c r="C129" s="57"/>
      <c r="D129" s="57"/>
      <c r="E129" s="57"/>
      <c r="F129" s="57"/>
      <c r="G129" s="655">
        <f t="shared" si="2"/>
        <v>0</v>
      </c>
      <c r="H129" s="655"/>
      <c r="I129" s="655"/>
      <c r="J129" s="658"/>
      <c r="K129" s="658"/>
      <c r="L129" s="656"/>
      <c r="M129" s="53"/>
      <c r="N129" s="33"/>
      <c r="O129" s="33"/>
      <c r="P129" s="33"/>
    </row>
    <row r="130" spans="1:16" hidden="1" outlineLevel="1">
      <c r="A130" s="33"/>
      <c r="B130" s="51">
        <v>117</v>
      </c>
      <c r="C130" s="57"/>
      <c r="D130" s="57"/>
      <c r="E130" s="57"/>
      <c r="F130" s="57"/>
      <c r="G130" s="655">
        <f t="shared" si="2"/>
        <v>0</v>
      </c>
      <c r="H130" s="655"/>
      <c r="I130" s="655"/>
      <c r="J130" s="658"/>
      <c r="K130" s="658"/>
      <c r="L130" s="656"/>
      <c r="M130" s="53"/>
      <c r="N130" s="33"/>
      <c r="O130" s="33"/>
      <c r="P130" s="33"/>
    </row>
    <row r="131" spans="1:16" hidden="1" outlineLevel="1">
      <c r="A131" s="33"/>
      <c r="B131" s="54">
        <v>118</v>
      </c>
      <c r="C131" s="57"/>
      <c r="D131" s="57"/>
      <c r="E131" s="57"/>
      <c r="F131" s="57"/>
      <c r="G131" s="655">
        <f t="shared" si="2"/>
        <v>0</v>
      </c>
      <c r="H131" s="655"/>
      <c r="I131" s="655"/>
      <c r="J131" s="658"/>
      <c r="K131" s="658"/>
      <c r="L131" s="656"/>
      <c r="M131" s="53"/>
      <c r="N131" s="33"/>
      <c r="O131" s="33"/>
      <c r="P131" s="33"/>
    </row>
    <row r="132" spans="1:16" hidden="1" outlineLevel="1">
      <c r="A132" s="33"/>
      <c r="B132" s="51">
        <v>119</v>
      </c>
      <c r="C132" s="57"/>
      <c r="D132" s="57"/>
      <c r="E132" s="57"/>
      <c r="F132" s="57"/>
      <c r="G132" s="655">
        <f t="shared" si="2"/>
        <v>0</v>
      </c>
      <c r="H132" s="655"/>
      <c r="I132" s="655"/>
      <c r="J132" s="658"/>
      <c r="K132" s="658"/>
      <c r="L132" s="656"/>
      <c r="M132" s="53"/>
      <c r="N132" s="33"/>
      <c r="O132" s="33"/>
      <c r="P132" s="33"/>
    </row>
    <row r="133" spans="1:16" hidden="1" outlineLevel="1">
      <c r="A133" s="33"/>
      <c r="B133" s="54">
        <v>120</v>
      </c>
      <c r="C133" s="57"/>
      <c r="D133" s="57"/>
      <c r="E133" s="57"/>
      <c r="F133" s="57"/>
      <c r="G133" s="655">
        <f t="shared" si="2"/>
        <v>0</v>
      </c>
      <c r="H133" s="655"/>
      <c r="I133" s="655"/>
      <c r="J133" s="658"/>
      <c r="K133" s="658"/>
      <c r="L133" s="656"/>
      <c r="M133" s="53"/>
      <c r="N133" s="33"/>
      <c r="O133" s="33"/>
      <c r="P133" s="33"/>
    </row>
    <row r="134" spans="1:16" hidden="1" outlineLevel="1">
      <c r="A134" s="33"/>
      <c r="B134" s="51">
        <v>121</v>
      </c>
      <c r="C134" s="57"/>
      <c r="D134" s="57"/>
      <c r="E134" s="57"/>
      <c r="F134" s="57"/>
      <c r="G134" s="655">
        <f t="shared" si="2"/>
        <v>0</v>
      </c>
      <c r="H134" s="655"/>
      <c r="I134" s="655"/>
      <c r="J134" s="658"/>
      <c r="K134" s="658"/>
      <c r="L134" s="656"/>
      <c r="M134" s="53"/>
      <c r="N134" s="33"/>
      <c r="O134" s="33"/>
      <c r="P134" s="33"/>
    </row>
    <row r="135" spans="1:16" hidden="1" outlineLevel="1">
      <c r="A135" s="33"/>
      <c r="B135" s="54">
        <v>122</v>
      </c>
      <c r="C135" s="57"/>
      <c r="D135" s="57"/>
      <c r="E135" s="57"/>
      <c r="F135" s="57"/>
      <c r="G135" s="655">
        <f t="shared" si="2"/>
        <v>0</v>
      </c>
      <c r="H135" s="655"/>
      <c r="I135" s="655"/>
      <c r="J135" s="658"/>
      <c r="K135" s="658"/>
      <c r="L135" s="656"/>
      <c r="M135" s="53"/>
      <c r="N135" s="33"/>
      <c r="O135" s="33"/>
      <c r="P135" s="33"/>
    </row>
    <row r="136" spans="1:16" hidden="1" outlineLevel="1">
      <c r="A136" s="33"/>
      <c r="B136" s="51">
        <v>123</v>
      </c>
      <c r="C136" s="57"/>
      <c r="D136" s="57"/>
      <c r="E136" s="57"/>
      <c r="F136" s="57"/>
      <c r="G136" s="655">
        <f t="shared" si="2"/>
        <v>0</v>
      </c>
      <c r="H136" s="655"/>
      <c r="I136" s="655"/>
      <c r="J136" s="658"/>
      <c r="K136" s="658"/>
      <c r="L136" s="656"/>
      <c r="M136" s="53"/>
      <c r="N136" s="33"/>
      <c r="O136" s="33"/>
      <c r="P136" s="33"/>
    </row>
    <row r="137" spans="1:16" hidden="1" outlineLevel="1">
      <c r="A137" s="33"/>
      <c r="B137" s="54">
        <v>124</v>
      </c>
      <c r="C137" s="57"/>
      <c r="D137" s="57"/>
      <c r="E137" s="57"/>
      <c r="F137" s="57"/>
      <c r="G137" s="655">
        <f t="shared" si="2"/>
        <v>0</v>
      </c>
      <c r="H137" s="655"/>
      <c r="I137" s="655"/>
      <c r="J137" s="658"/>
      <c r="K137" s="658"/>
      <c r="L137" s="656"/>
      <c r="M137" s="53"/>
      <c r="N137" s="33"/>
      <c r="O137" s="33"/>
      <c r="P137" s="33"/>
    </row>
    <row r="138" spans="1:16" hidden="1" outlineLevel="1">
      <c r="A138" s="33"/>
      <c r="B138" s="51">
        <v>125</v>
      </c>
      <c r="C138" s="57"/>
      <c r="D138" s="57"/>
      <c r="E138" s="57"/>
      <c r="F138" s="57"/>
      <c r="G138" s="655">
        <f t="shared" si="2"/>
        <v>0</v>
      </c>
      <c r="H138" s="655"/>
      <c r="I138" s="655"/>
      <c r="J138" s="658"/>
      <c r="K138" s="658"/>
      <c r="L138" s="656"/>
      <c r="M138" s="53"/>
      <c r="N138" s="33"/>
      <c r="O138" s="33"/>
      <c r="P138" s="33"/>
    </row>
    <row r="139" spans="1:16" hidden="1" outlineLevel="1">
      <c r="A139" s="33"/>
      <c r="B139" s="54">
        <v>126</v>
      </c>
      <c r="C139" s="57"/>
      <c r="D139" s="57"/>
      <c r="E139" s="57"/>
      <c r="F139" s="57"/>
      <c r="G139" s="655">
        <f t="shared" si="2"/>
        <v>0</v>
      </c>
      <c r="H139" s="655"/>
      <c r="I139" s="655"/>
      <c r="J139" s="658"/>
      <c r="K139" s="658"/>
      <c r="L139" s="656"/>
      <c r="M139" s="53"/>
      <c r="N139" s="33"/>
      <c r="O139" s="33"/>
      <c r="P139" s="33"/>
    </row>
    <row r="140" spans="1:16" hidden="1" outlineLevel="1">
      <c r="A140" s="33"/>
      <c r="B140" s="51">
        <v>127</v>
      </c>
      <c r="C140" s="57"/>
      <c r="D140" s="57"/>
      <c r="E140" s="57"/>
      <c r="F140" s="57"/>
      <c r="G140" s="655">
        <f t="shared" si="2"/>
        <v>0</v>
      </c>
      <c r="H140" s="655"/>
      <c r="I140" s="655"/>
      <c r="J140" s="658"/>
      <c r="K140" s="658"/>
      <c r="L140" s="656"/>
      <c r="M140" s="53"/>
      <c r="N140" s="33"/>
      <c r="O140" s="33"/>
      <c r="P140" s="33"/>
    </row>
    <row r="141" spans="1:16" hidden="1" outlineLevel="1">
      <c r="A141" s="33"/>
      <c r="B141" s="54">
        <v>128</v>
      </c>
      <c r="C141" s="57"/>
      <c r="D141" s="57"/>
      <c r="E141" s="57"/>
      <c r="F141" s="57"/>
      <c r="G141" s="655">
        <f t="shared" si="2"/>
        <v>0</v>
      </c>
      <c r="H141" s="655"/>
      <c r="I141" s="655"/>
      <c r="J141" s="658"/>
      <c r="K141" s="658"/>
      <c r="L141" s="656"/>
      <c r="M141" s="53"/>
      <c r="N141" s="33"/>
      <c r="O141" s="33"/>
      <c r="P141" s="33"/>
    </row>
    <row r="142" spans="1:16" hidden="1" outlineLevel="1">
      <c r="A142" s="33"/>
      <c r="B142" s="51">
        <v>129</v>
      </c>
      <c r="C142" s="57"/>
      <c r="D142" s="57"/>
      <c r="E142" s="57"/>
      <c r="F142" s="57"/>
      <c r="G142" s="655">
        <f t="shared" si="2"/>
        <v>0</v>
      </c>
      <c r="H142" s="655"/>
      <c r="I142" s="655"/>
      <c r="J142" s="658"/>
      <c r="K142" s="658"/>
      <c r="L142" s="656"/>
      <c r="M142" s="53"/>
      <c r="N142" s="33"/>
      <c r="O142" s="33"/>
      <c r="P142" s="33"/>
    </row>
    <row r="143" spans="1:16" hidden="1" outlineLevel="1">
      <c r="A143" s="33"/>
      <c r="B143" s="54">
        <v>130</v>
      </c>
      <c r="C143" s="57"/>
      <c r="D143" s="57"/>
      <c r="E143" s="57"/>
      <c r="F143" s="57"/>
      <c r="G143" s="655">
        <f t="shared" ref="G143:G206" si="3">SUM(H143:L143)</f>
        <v>0</v>
      </c>
      <c r="H143" s="655"/>
      <c r="I143" s="655"/>
      <c r="J143" s="658"/>
      <c r="K143" s="658"/>
      <c r="L143" s="656"/>
      <c r="M143" s="53"/>
      <c r="N143" s="33"/>
      <c r="O143" s="33"/>
      <c r="P143" s="33"/>
    </row>
    <row r="144" spans="1:16" hidden="1" outlineLevel="1">
      <c r="A144" s="33"/>
      <c r="B144" s="51">
        <v>131</v>
      </c>
      <c r="C144" s="57"/>
      <c r="D144" s="57"/>
      <c r="E144" s="57"/>
      <c r="F144" s="57"/>
      <c r="G144" s="655">
        <f t="shared" si="3"/>
        <v>0</v>
      </c>
      <c r="H144" s="655"/>
      <c r="I144" s="655"/>
      <c r="J144" s="658"/>
      <c r="K144" s="658"/>
      <c r="L144" s="656"/>
      <c r="M144" s="53"/>
      <c r="N144" s="33"/>
      <c r="O144" s="33"/>
      <c r="P144" s="33"/>
    </row>
    <row r="145" spans="1:16" hidden="1" outlineLevel="1">
      <c r="A145" s="33"/>
      <c r="B145" s="54">
        <v>132</v>
      </c>
      <c r="C145" s="57"/>
      <c r="D145" s="57"/>
      <c r="E145" s="57"/>
      <c r="F145" s="57"/>
      <c r="G145" s="655">
        <f t="shared" si="3"/>
        <v>0</v>
      </c>
      <c r="H145" s="655"/>
      <c r="I145" s="655"/>
      <c r="J145" s="658"/>
      <c r="K145" s="658"/>
      <c r="L145" s="656"/>
      <c r="M145" s="53"/>
      <c r="N145" s="33"/>
      <c r="O145" s="33"/>
      <c r="P145" s="33"/>
    </row>
    <row r="146" spans="1:16" hidden="1" outlineLevel="1">
      <c r="A146" s="33"/>
      <c r="B146" s="51">
        <v>133</v>
      </c>
      <c r="C146" s="57"/>
      <c r="D146" s="57"/>
      <c r="E146" s="57"/>
      <c r="F146" s="57"/>
      <c r="G146" s="655">
        <f t="shared" si="3"/>
        <v>0</v>
      </c>
      <c r="H146" s="655"/>
      <c r="I146" s="655"/>
      <c r="J146" s="658"/>
      <c r="K146" s="658"/>
      <c r="L146" s="656"/>
      <c r="M146" s="53"/>
      <c r="N146" s="33"/>
      <c r="O146" s="33"/>
      <c r="P146" s="33"/>
    </row>
    <row r="147" spans="1:16" hidden="1" outlineLevel="1">
      <c r="A147" s="33"/>
      <c r="B147" s="54">
        <v>134</v>
      </c>
      <c r="C147" s="57"/>
      <c r="D147" s="57"/>
      <c r="E147" s="57"/>
      <c r="F147" s="57"/>
      <c r="G147" s="655">
        <f t="shared" si="3"/>
        <v>0</v>
      </c>
      <c r="H147" s="655"/>
      <c r="I147" s="655"/>
      <c r="J147" s="658"/>
      <c r="K147" s="658"/>
      <c r="L147" s="656"/>
      <c r="M147" s="53"/>
      <c r="N147" s="33"/>
      <c r="O147" s="33"/>
      <c r="P147" s="33"/>
    </row>
    <row r="148" spans="1:16" hidden="1" outlineLevel="1">
      <c r="A148" s="33"/>
      <c r="B148" s="51">
        <v>135</v>
      </c>
      <c r="C148" s="57"/>
      <c r="D148" s="57"/>
      <c r="E148" s="57"/>
      <c r="F148" s="57"/>
      <c r="G148" s="655">
        <f t="shared" si="3"/>
        <v>0</v>
      </c>
      <c r="H148" s="655"/>
      <c r="I148" s="655"/>
      <c r="J148" s="658"/>
      <c r="K148" s="658"/>
      <c r="L148" s="656"/>
      <c r="M148" s="53"/>
      <c r="N148" s="33"/>
      <c r="O148" s="33"/>
      <c r="P148" s="33"/>
    </row>
    <row r="149" spans="1:16" hidden="1" outlineLevel="1">
      <c r="A149" s="33"/>
      <c r="B149" s="54">
        <v>136</v>
      </c>
      <c r="C149" s="57"/>
      <c r="D149" s="57"/>
      <c r="E149" s="57"/>
      <c r="F149" s="57"/>
      <c r="G149" s="655">
        <f t="shared" si="3"/>
        <v>0</v>
      </c>
      <c r="H149" s="655"/>
      <c r="I149" s="655"/>
      <c r="J149" s="658"/>
      <c r="K149" s="658"/>
      <c r="L149" s="656"/>
      <c r="M149" s="53"/>
      <c r="N149" s="33"/>
      <c r="O149" s="33"/>
      <c r="P149" s="33"/>
    </row>
    <row r="150" spans="1:16" hidden="1" outlineLevel="1">
      <c r="A150" s="33"/>
      <c r="B150" s="51">
        <v>137</v>
      </c>
      <c r="C150" s="57"/>
      <c r="D150" s="57"/>
      <c r="E150" s="57"/>
      <c r="F150" s="57"/>
      <c r="G150" s="655">
        <f t="shared" si="3"/>
        <v>0</v>
      </c>
      <c r="H150" s="655"/>
      <c r="I150" s="655"/>
      <c r="J150" s="658"/>
      <c r="K150" s="658"/>
      <c r="L150" s="656"/>
      <c r="M150" s="53"/>
      <c r="N150" s="33"/>
      <c r="O150" s="33"/>
      <c r="P150" s="33"/>
    </row>
    <row r="151" spans="1:16" hidden="1" outlineLevel="1">
      <c r="A151" s="33"/>
      <c r="B151" s="54">
        <v>138</v>
      </c>
      <c r="C151" s="57"/>
      <c r="D151" s="57"/>
      <c r="E151" s="57"/>
      <c r="F151" s="57"/>
      <c r="G151" s="655">
        <f t="shared" si="3"/>
        <v>0</v>
      </c>
      <c r="H151" s="655"/>
      <c r="I151" s="655"/>
      <c r="J151" s="658"/>
      <c r="K151" s="658"/>
      <c r="L151" s="656"/>
      <c r="M151" s="53"/>
      <c r="N151" s="33"/>
      <c r="O151" s="33"/>
      <c r="P151" s="33"/>
    </row>
    <row r="152" spans="1:16" hidden="1" outlineLevel="1">
      <c r="A152" s="33"/>
      <c r="B152" s="51">
        <v>139</v>
      </c>
      <c r="C152" s="57"/>
      <c r="D152" s="57"/>
      <c r="E152" s="57"/>
      <c r="F152" s="57"/>
      <c r="G152" s="655">
        <f t="shared" si="3"/>
        <v>0</v>
      </c>
      <c r="H152" s="655"/>
      <c r="I152" s="655"/>
      <c r="J152" s="658"/>
      <c r="K152" s="658"/>
      <c r="L152" s="656"/>
      <c r="M152" s="53"/>
      <c r="N152" s="33"/>
      <c r="O152" s="33"/>
      <c r="P152" s="33"/>
    </row>
    <row r="153" spans="1:16" hidden="1" outlineLevel="1">
      <c r="A153" s="33"/>
      <c r="B153" s="54">
        <v>140</v>
      </c>
      <c r="C153" s="57"/>
      <c r="D153" s="57"/>
      <c r="E153" s="57"/>
      <c r="F153" s="57"/>
      <c r="G153" s="655">
        <f t="shared" si="3"/>
        <v>0</v>
      </c>
      <c r="H153" s="655"/>
      <c r="I153" s="655"/>
      <c r="J153" s="658"/>
      <c r="K153" s="658"/>
      <c r="L153" s="656"/>
      <c r="M153" s="53"/>
      <c r="N153" s="33"/>
      <c r="O153" s="33"/>
      <c r="P153" s="33"/>
    </row>
    <row r="154" spans="1:16" hidden="1" outlineLevel="1">
      <c r="A154" s="33"/>
      <c r="B154" s="51">
        <v>141</v>
      </c>
      <c r="C154" s="57"/>
      <c r="D154" s="57"/>
      <c r="E154" s="57"/>
      <c r="F154" s="57"/>
      <c r="G154" s="655">
        <f t="shared" si="3"/>
        <v>0</v>
      </c>
      <c r="H154" s="655"/>
      <c r="I154" s="655"/>
      <c r="J154" s="658"/>
      <c r="K154" s="658"/>
      <c r="L154" s="656"/>
      <c r="M154" s="53"/>
      <c r="N154" s="33"/>
      <c r="O154" s="33"/>
      <c r="P154" s="33"/>
    </row>
    <row r="155" spans="1:16" hidden="1" outlineLevel="1">
      <c r="A155" s="33"/>
      <c r="B155" s="54">
        <v>142</v>
      </c>
      <c r="C155" s="57"/>
      <c r="D155" s="57"/>
      <c r="E155" s="57"/>
      <c r="F155" s="57"/>
      <c r="G155" s="655">
        <f t="shared" si="3"/>
        <v>0</v>
      </c>
      <c r="H155" s="655"/>
      <c r="I155" s="655"/>
      <c r="J155" s="658"/>
      <c r="K155" s="658"/>
      <c r="L155" s="656"/>
      <c r="M155" s="53"/>
      <c r="N155" s="33"/>
      <c r="O155" s="33"/>
      <c r="P155" s="33"/>
    </row>
    <row r="156" spans="1:16" hidden="1" outlineLevel="1">
      <c r="A156" s="33"/>
      <c r="B156" s="51">
        <v>143</v>
      </c>
      <c r="C156" s="57"/>
      <c r="D156" s="57"/>
      <c r="E156" s="57"/>
      <c r="F156" s="57"/>
      <c r="G156" s="655">
        <f t="shared" si="3"/>
        <v>0</v>
      </c>
      <c r="H156" s="655"/>
      <c r="I156" s="655"/>
      <c r="J156" s="658"/>
      <c r="K156" s="658"/>
      <c r="L156" s="656"/>
      <c r="M156" s="53"/>
      <c r="N156" s="33"/>
      <c r="O156" s="33"/>
      <c r="P156" s="33"/>
    </row>
    <row r="157" spans="1:16" hidden="1" outlineLevel="1">
      <c r="A157" s="33"/>
      <c r="B157" s="54">
        <v>144</v>
      </c>
      <c r="C157" s="57"/>
      <c r="D157" s="57"/>
      <c r="E157" s="57"/>
      <c r="F157" s="57"/>
      <c r="G157" s="655">
        <f t="shared" si="3"/>
        <v>0</v>
      </c>
      <c r="H157" s="655"/>
      <c r="I157" s="655"/>
      <c r="J157" s="658"/>
      <c r="K157" s="658"/>
      <c r="L157" s="656"/>
      <c r="M157" s="53"/>
      <c r="N157" s="33"/>
      <c r="O157" s="33"/>
      <c r="P157" s="33"/>
    </row>
    <row r="158" spans="1:16" hidden="1" outlineLevel="1">
      <c r="A158" s="33"/>
      <c r="B158" s="51">
        <v>145</v>
      </c>
      <c r="C158" s="57"/>
      <c r="D158" s="57"/>
      <c r="E158" s="57"/>
      <c r="F158" s="57"/>
      <c r="G158" s="655">
        <f t="shared" si="3"/>
        <v>0</v>
      </c>
      <c r="H158" s="655"/>
      <c r="I158" s="655"/>
      <c r="J158" s="658"/>
      <c r="K158" s="658"/>
      <c r="L158" s="656"/>
      <c r="M158" s="53"/>
      <c r="N158" s="33"/>
      <c r="O158" s="33"/>
      <c r="P158" s="33"/>
    </row>
    <row r="159" spans="1:16" hidden="1" outlineLevel="1">
      <c r="A159" s="33"/>
      <c r="B159" s="54">
        <v>146</v>
      </c>
      <c r="C159" s="57"/>
      <c r="D159" s="57"/>
      <c r="E159" s="57"/>
      <c r="F159" s="57"/>
      <c r="G159" s="655">
        <f t="shared" si="3"/>
        <v>0</v>
      </c>
      <c r="H159" s="655"/>
      <c r="I159" s="655"/>
      <c r="J159" s="658"/>
      <c r="K159" s="658"/>
      <c r="L159" s="656"/>
      <c r="M159" s="53"/>
      <c r="N159" s="33"/>
      <c r="O159" s="33"/>
      <c r="P159" s="33"/>
    </row>
    <row r="160" spans="1:16" hidden="1" outlineLevel="1">
      <c r="A160" s="33"/>
      <c r="B160" s="51">
        <v>147</v>
      </c>
      <c r="C160" s="57"/>
      <c r="D160" s="57"/>
      <c r="E160" s="57"/>
      <c r="F160" s="57"/>
      <c r="G160" s="655">
        <f t="shared" si="3"/>
        <v>0</v>
      </c>
      <c r="H160" s="655"/>
      <c r="I160" s="655"/>
      <c r="J160" s="658"/>
      <c r="K160" s="658"/>
      <c r="L160" s="656"/>
      <c r="M160" s="53"/>
      <c r="N160" s="33"/>
      <c r="O160" s="33"/>
      <c r="P160" s="33"/>
    </row>
    <row r="161" spans="1:16" hidden="1" outlineLevel="1">
      <c r="A161" s="33"/>
      <c r="B161" s="54">
        <v>148</v>
      </c>
      <c r="C161" s="57"/>
      <c r="D161" s="57"/>
      <c r="E161" s="57"/>
      <c r="F161" s="57"/>
      <c r="G161" s="655">
        <f t="shared" si="3"/>
        <v>0</v>
      </c>
      <c r="H161" s="655"/>
      <c r="I161" s="655"/>
      <c r="J161" s="658"/>
      <c r="K161" s="658"/>
      <c r="L161" s="656"/>
      <c r="M161" s="53"/>
      <c r="N161" s="33"/>
      <c r="O161" s="33"/>
      <c r="P161" s="33"/>
    </row>
    <row r="162" spans="1:16" hidden="1" outlineLevel="1">
      <c r="A162" s="33"/>
      <c r="B162" s="51">
        <v>149</v>
      </c>
      <c r="C162" s="57"/>
      <c r="D162" s="57"/>
      <c r="E162" s="57"/>
      <c r="F162" s="57"/>
      <c r="G162" s="655">
        <f t="shared" si="3"/>
        <v>0</v>
      </c>
      <c r="H162" s="655"/>
      <c r="I162" s="655"/>
      <c r="J162" s="658"/>
      <c r="K162" s="658"/>
      <c r="L162" s="656"/>
      <c r="M162" s="53"/>
      <c r="N162" s="33"/>
      <c r="O162" s="33"/>
      <c r="P162" s="33"/>
    </row>
    <row r="163" spans="1:16" hidden="1" outlineLevel="1">
      <c r="A163" s="33"/>
      <c r="B163" s="54">
        <v>150</v>
      </c>
      <c r="C163" s="57"/>
      <c r="D163" s="57"/>
      <c r="E163" s="57"/>
      <c r="F163" s="57"/>
      <c r="G163" s="655">
        <f t="shared" si="3"/>
        <v>0</v>
      </c>
      <c r="H163" s="655"/>
      <c r="I163" s="655"/>
      <c r="J163" s="658"/>
      <c r="K163" s="658"/>
      <c r="L163" s="656"/>
      <c r="M163" s="53"/>
      <c r="N163" s="33"/>
      <c r="O163" s="33"/>
      <c r="P163" s="33"/>
    </row>
    <row r="164" spans="1:16" hidden="1" outlineLevel="1">
      <c r="A164" s="33"/>
      <c r="B164" s="51">
        <v>151</v>
      </c>
      <c r="C164" s="57"/>
      <c r="D164" s="57"/>
      <c r="E164" s="57"/>
      <c r="F164" s="57"/>
      <c r="G164" s="655">
        <f t="shared" si="3"/>
        <v>0</v>
      </c>
      <c r="H164" s="655"/>
      <c r="I164" s="655"/>
      <c r="J164" s="658"/>
      <c r="K164" s="658"/>
      <c r="L164" s="656"/>
      <c r="M164" s="53"/>
      <c r="N164" s="33"/>
      <c r="O164" s="33"/>
      <c r="P164" s="33"/>
    </row>
    <row r="165" spans="1:16" hidden="1" outlineLevel="1">
      <c r="A165" s="33"/>
      <c r="B165" s="54">
        <v>152</v>
      </c>
      <c r="C165" s="57"/>
      <c r="D165" s="57"/>
      <c r="E165" s="57"/>
      <c r="F165" s="57"/>
      <c r="G165" s="655">
        <f t="shared" si="3"/>
        <v>0</v>
      </c>
      <c r="H165" s="655"/>
      <c r="I165" s="655"/>
      <c r="J165" s="658"/>
      <c r="K165" s="658"/>
      <c r="L165" s="656"/>
      <c r="M165" s="53"/>
      <c r="N165" s="33"/>
      <c r="O165" s="33"/>
      <c r="P165" s="33"/>
    </row>
    <row r="166" spans="1:16" hidden="1" outlineLevel="1">
      <c r="A166" s="33"/>
      <c r="B166" s="51">
        <v>153</v>
      </c>
      <c r="C166" s="57"/>
      <c r="D166" s="57"/>
      <c r="E166" s="57"/>
      <c r="F166" s="57"/>
      <c r="G166" s="655">
        <f t="shared" si="3"/>
        <v>0</v>
      </c>
      <c r="H166" s="655"/>
      <c r="I166" s="655"/>
      <c r="J166" s="658"/>
      <c r="K166" s="658"/>
      <c r="L166" s="656"/>
      <c r="M166" s="53"/>
      <c r="N166" s="33"/>
      <c r="O166" s="33"/>
      <c r="P166" s="33"/>
    </row>
    <row r="167" spans="1:16" hidden="1" outlineLevel="1">
      <c r="A167" s="33"/>
      <c r="B167" s="54">
        <v>154</v>
      </c>
      <c r="C167" s="57"/>
      <c r="D167" s="57"/>
      <c r="E167" s="57"/>
      <c r="F167" s="57"/>
      <c r="G167" s="655">
        <f t="shared" si="3"/>
        <v>0</v>
      </c>
      <c r="H167" s="655"/>
      <c r="I167" s="655"/>
      <c r="J167" s="658"/>
      <c r="K167" s="658"/>
      <c r="L167" s="656"/>
      <c r="M167" s="53"/>
      <c r="N167" s="33"/>
      <c r="O167" s="33"/>
      <c r="P167" s="33"/>
    </row>
    <row r="168" spans="1:16" hidden="1" outlineLevel="1">
      <c r="A168" s="33"/>
      <c r="B168" s="51">
        <v>155</v>
      </c>
      <c r="C168" s="57"/>
      <c r="D168" s="57"/>
      <c r="E168" s="57"/>
      <c r="F168" s="57"/>
      <c r="G168" s="655">
        <f t="shared" si="3"/>
        <v>0</v>
      </c>
      <c r="H168" s="655"/>
      <c r="I168" s="655"/>
      <c r="J168" s="658"/>
      <c r="K168" s="658"/>
      <c r="L168" s="656"/>
      <c r="M168" s="53"/>
      <c r="N168" s="33"/>
      <c r="O168" s="33"/>
      <c r="P168" s="33"/>
    </row>
    <row r="169" spans="1:16" hidden="1" outlineLevel="1">
      <c r="A169" s="33"/>
      <c r="B169" s="54">
        <v>156</v>
      </c>
      <c r="C169" s="57"/>
      <c r="D169" s="57"/>
      <c r="E169" s="57"/>
      <c r="F169" s="57"/>
      <c r="G169" s="655">
        <f t="shared" si="3"/>
        <v>0</v>
      </c>
      <c r="H169" s="655"/>
      <c r="I169" s="655"/>
      <c r="J169" s="658"/>
      <c r="K169" s="658"/>
      <c r="L169" s="656"/>
      <c r="M169" s="53"/>
      <c r="N169" s="33"/>
      <c r="O169" s="33"/>
      <c r="P169" s="33"/>
    </row>
    <row r="170" spans="1:16" hidden="1" outlineLevel="1">
      <c r="A170" s="33"/>
      <c r="B170" s="51">
        <v>157</v>
      </c>
      <c r="C170" s="57"/>
      <c r="D170" s="57"/>
      <c r="E170" s="57"/>
      <c r="F170" s="57"/>
      <c r="G170" s="655">
        <f t="shared" si="3"/>
        <v>0</v>
      </c>
      <c r="H170" s="655"/>
      <c r="I170" s="655"/>
      <c r="J170" s="658"/>
      <c r="K170" s="658"/>
      <c r="L170" s="656"/>
      <c r="M170" s="53"/>
      <c r="N170" s="33"/>
      <c r="O170" s="33"/>
      <c r="P170" s="33"/>
    </row>
    <row r="171" spans="1:16" hidden="1" outlineLevel="1">
      <c r="A171" s="33"/>
      <c r="B171" s="54">
        <v>158</v>
      </c>
      <c r="C171" s="57"/>
      <c r="D171" s="57"/>
      <c r="E171" s="57"/>
      <c r="F171" s="57"/>
      <c r="G171" s="655">
        <f t="shared" si="3"/>
        <v>0</v>
      </c>
      <c r="H171" s="655"/>
      <c r="I171" s="655"/>
      <c r="J171" s="658"/>
      <c r="K171" s="658"/>
      <c r="L171" s="656"/>
      <c r="M171" s="53"/>
      <c r="N171" s="33"/>
      <c r="O171" s="33"/>
      <c r="P171" s="33"/>
    </row>
    <row r="172" spans="1:16" hidden="1" outlineLevel="1">
      <c r="A172" s="33"/>
      <c r="B172" s="51">
        <v>159</v>
      </c>
      <c r="C172" s="57"/>
      <c r="D172" s="57"/>
      <c r="E172" s="57"/>
      <c r="F172" s="57"/>
      <c r="G172" s="655">
        <f t="shared" si="3"/>
        <v>0</v>
      </c>
      <c r="H172" s="655"/>
      <c r="I172" s="655"/>
      <c r="J172" s="658"/>
      <c r="K172" s="658"/>
      <c r="L172" s="656"/>
      <c r="M172" s="53"/>
      <c r="N172" s="33"/>
      <c r="O172" s="33"/>
      <c r="P172" s="33"/>
    </row>
    <row r="173" spans="1:16" hidden="1" outlineLevel="1">
      <c r="A173" s="33"/>
      <c r="B173" s="54">
        <v>160</v>
      </c>
      <c r="C173" s="57"/>
      <c r="D173" s="57"/>
      <c r="E173" s="57"/>
      <c r="F173" s="57"/>
      <c r="G173" s="655">
        <f t="shared" si="3"/>
        <v>0</v>
      </c>
      <c r="H173" s="655"/>
      <c r="I173" s="655"/>
      <c r="J173" s="658"/>
      <c r="K173" s="658"/>
      <c r="L173" s="656"/>
      <c r="M173" s="53"/>
      <c r="N173" s="33"/>
      <c r="O173" s="33"/>
      <c r="P173" s="33"/>
    </row>
    <row r="174" spans="1:16" hidden="1" outlineLevel="1">
      <c r="A174" s="33"/>
      <c r="B174" s="51">
        <v>161</v>
      </c>
      <c r="C174" s="57"/>
      <c r="D174" s="57"/>
      <c r="E174" s="57"/>
      <c r="F174" s="57"/>
      <c r="G174" s="655">
        <f t="shared" si="3"/>
        <v>0</v>
      </c>
      <c r="H174" s="655"/>
      <c r="I174" s="655"/>
      <c r="J174" s="658"/>
      <c r="K174" s="658"/>
      <c r="L174" s="656"/>
      <c r="M174" s="53"/>
      <c r="N174" s="33"/>
      <c r="O174" s="33"/>
      <c r="P174" s="33"/>
    </row>
    <row r="175" spans="1:16" hidden="1" outlineLevel="1">
      <c r="A175" s="33"/>
      <c r="B175" s="54">
        <v>162</v>
      </c>
      <c r="C175" s="57"/>
      <c r="D175" s="57"/>
      <c r="E175" s="57"/>
      <c r="F175" s="57"/>
      <c r="G175" s="655">
        <f t="shared" si="3"/>
        <v>0</v>
      </c>
      <c r="H175" s="655"/>
      <c r="I175" s="655"/>
      <c r="J175" s="658"/>
      <c r="K175" s="658"/>
      <c r="L175" s="656"/>
      <c r="M175" s="53"/>
      <c r="N175" s="33"/>
      <c r="O175" s="33"/>
      <c r="P175" s="33"/>
    </row>
    <row r="176" spans="1:16" hidden="1" outlineLevel="1">
      <c r="A176" s="33"/>
      <c r="B176" s="51">
        <v>163</v>
      </c>
      <c r="C176" s="57"/>
      <c r="D176" s="57"/>
      <c r="E176" s="57"/>
      <c r="F176" s="57"/>
      <c r="G176" s="655">
        <f t="shared" si="3"/>
        <v>0</v>
      </c>
      <c r="H176" s="655"/>
      <c r="I176" s="655"/>
      <c r="J176" s="658"/>
      <c r="K176" s="658"/>
      <c r="L176" s="656"/>
      <c r="M176" s="53"/>
      <c r="N176" s="33"/>
      <c r="O176" s="33"/>
      <c r="P176" s="33"/>
    </row>
    <row r="177" spans="1:16" hidden="1" outlineLevel="1">
      <c r="A177" s="33"/>
      <c r="B177" s="54">
        <v>164</v>
      </c>
      <c r="C177" s="57"/>
      <c r="D177" s="57"/>
      <c r="E177" s="57"/>
      <c r="F177" s="57"/>
      <c r="G177" s="655">
        <f t="shared" si="3"/>
        <v>0</v>
      </c>
      <c r="H177" s="655"/>
      <c r="I177" s="655"/>
      <c r="J177" s="658"/>
      <c r="K177" s="658"/>
      <c r="L177" s="656"/>
      <c r="M177" s="53"/>
      <c r="N177" s="33"/>
      <c r="O177" s="33"/>
      <c r="P177" s="33"/>
    </row>
    <row r="178" spans="1:16" hidden="1" outlineLevel="1">
      <c r="A178" s="33"/>
      <c r="B178" s="51">
        <v>165</v>
      </c>
      <c r="C178" s="57"/>
      <c r="D178" s="57"/>
      <c r="E178" s="57"/>
      <c r="F178" s="57"/>
      <c r="G178" s="655">
        <f t="shared" si="3"/>
        <v>0</v>
      </c>
      <c r="H178" s="655"/>
      <c r="I178" s="655"/>
      <c r="J178" s="658"/>
      <c r="K178" s="658"/>
      <c r="L178" s="656"/>
      <c r="M178" s="53"/>
      <c r="N178" s="33"/>
      <c r="O178" s="33"/>
      <c r="P178" s="33"/>
    </row>
    <row r="179" spans="1:16" hidden="1" outlineLevel="1">
      <c r="A179" s="33"/>
      <c r="B179" s="54">
        <v>166</v>
      </c>
      <c r="C179" s="57"/>
      <c r="D179" s="57"/>
      <c r="E179" s="57"/>
      <c r="F179" s="57"/>
      <c r="G179" s="655">
        <f t="shared" si="3"/>
        <v>0</v>
      </c>
      <c r="H179" s="655"/>
      <c r="I179" s="655"/>
      <c r="J179" s="658"/>
      <c r="K179" s="658"/>
      <c r="L179" s="656"/>
      <c r="M179" s="53"/>
      <c r="N179" s="33"/>
      <c r="O179" s="33"/>
      <c r="P179" s="33"/>
    </row>
    <row r="180" spans="1:16" hidden="1" outlineLevel="1">
      <c r="A180" s="33"/>
      <c r="B180" s="51">
        <v>167</v>
      </c>
      <c r="C180" s="57"/>
      <c r="D180" s="57"/>
      <c r="E180" s="57"/>
      <c r="F180" s="57"/>
      <c r="G180" s="655">
        <f t="shared" si="3"/>
        <v>0</v>
      </c>
      <c r="H180" s="655"/>
      <c r="I180" s="655"/>
      <c r="J180" s="658"/>
      <c r="K180" s="658"/>
      <c r="L180" s="656"/>
      <c r="M180" s="53"/>
      <c r="N180" s="33"/>
      <c r="O180" s="33"/>
      <c r="P180" s="33"/>
    </row>
    <row r="181" spans="1:16" hidden="1" outlineLevel="1">
      <c r="A181" s="33"/>
      <c r="B181" s="54">
        <v>168</v>
      </c>
      <c r="C181" s="57"/>
      <c r="D181" s="57"/>
      <c r="E181" s="57"/>
      <c r="F181" s="57"/>
      <c r="G181" s="655">
        <f t="shared" si="3"/>
        <v>0</v>
      </c>
      <c r="H181" s="655"/>
      <c r="I181" s="655"/>
      <c r="J181" s="658"/>
      <c r="K181" s="658"/>
      <c r="L181" s="656"/>
      <c r="M181" s="53"/>
      <c r="N181" s="33"/>
      <c r="O181" s="33"/>
      <c r="P181" s="33"/>
    </row>
    <row r="182" spans="1:16" hidden="1" outlineLevel="1">
      <c r="A182" s="33"/>
      <c r="B182" s="51">
        <v>169</v>
      </c>
      <c r="C182" s="57"/>
      <c r="D182" s="57"/>
      <c r="E182" s="57"/>
      <c r="F182" s="57"/>
      <c r="G182" s="655">
        <f t="shared" si="3"/>
        <v>0</v>
      </c>
      <c r="H182" s="655"/>
      <c r="I182" s="655"/>
      <c r="J182" s="658"/>
      <c r="K182" s="658"/>
      <c r="L182" s="656"/>
      <c r="M182" s="53"/>
      <c r="N182" s="33"/>
      <c r="O182" s="33"/>
      <c r="P182" s="33"/>
    </row>
    <row r="183" spans="1:16" hidden="1" outlineLevel="1">
      <c r="A183" s="33"/>
      <c r="B183" s="54">
        <v>170</v>
      </c>
      <c r="C183" s="57"/>
      <c r="D183" s="57"/>
      <c r="E183" s="57"/>
      <c r="F183" s="57"/>
      <c r="G183" s="655">
        <f t="shared" si="3"/>
        <v>0</v>
      </c>
      <c r="H183" s="655"/>
      <c r="I183" s="655"/>
      <c r="J183" s="658"/>
      <c r="K183" s="658"/>
      <c r="L183" s="656"/>
      <c r="M183" s="53"/>
      <c r="N183" s="33"/>
      <c r="O183" s="33"/>
      <c r="P183" s="33"/>
    </row>
    <row r="184" spans="1:16" hidden="1" outlineLevel="1">
      <c r="A184" s="33"/>
      <c r="B184" s="51">
        <v>171</v>
      </c>
      <c r="C184" s="57"/>
      <c r="D184" s="57"/>
      <c r="E184" s="57"/>
      <c r="F184" s="57"/>
      <c r="G184" s="655">
        <f t="shared" si="3"/>
        <v>0</v>
      </c>
      <c r="H184" s="655"/>
      <c r="I184" s="655"/>
      <c r="J184" s="658"/>
      <c r="K184" s="658"/>
      <c r="L184" s="656"/>
      <c r="M184" s="53"/>
      <c r="N184" s="33"/>
      <c r="O184" s="33"/>
      <c r="P184" s="33"/>
    </row>
    <row r="185" spans="1:16" hidden="1" outlineLevel="1">
      <c r="A185" s="33"/>
      <c r="B185" s="54">
        <v>172</v>
      </c>
      <c r="C185" s="57"/>
      <c r="D185" s="57"/>
      <c r="E185" s="57"/>
      <c r="F185" s="57"/>
      <c r="G185" s="655">
        <f t="shared" si="3"/>
        <v>0</v>
      </c>
      <c r="H185" s="655"/>
      <c r="I185" s="655"/>
      <c r="J185" s="658"/>
      <c r="K185" s="658"/>
      <c r="L185" s="656"/>
      <c r="M185" s="53"/>
      <c r="N185" s="33"/>
      <c r="O185" s="33"/>
      <c r="P185" s="33"/>
    </row>
    <row r="186" spans="1:16" hidden="1" outlineLevel="1">
      <c r="A186" s="33"/>
      <c r="B186" s="51">
        <v>173</v>
      </c>
      <c r="C186" s="57"/>
      <c r="D186" s="57"/>
      <c r="E186" s="57"/>
      <c r="F186" s="57"/>
      <c r="G186" s="655">
        <f t="shared" si="3"/>
        <v>0</v>
      </c>
      <c r="H186" s="655"/>
      <c r="I186" s="655"/>
      <c r="J186" s="658"/>
      <c r="K186" s="658"/>
      <c r="L186" s="656"/>
      <c r="M186" s="53"/>
      <c r="N186" s="33"/>
      <c r="O186" s="33"/>
      <c r="P186" s="33"/>
    </row>
    <row r="187" spans="1:16" hidden="1" outlineLevel="1">
      <c r="A187" s="33"/>
      <c r="B187" s="54">
        <v>174</v>
      </c>
      <c r="C187" s="57"/>
      <c r="D187" s="57"/>
      <c r="E187" s="57"/>
      <c r="F187" s="57"/>
      <c r="G187" s="655">
        <f t="shared" si="3"/>
        <v>0</v>
      </c>
      <c r="H187" s="655"/>
      <c r="I187" s="655"/>
      <c r="J187" s="658"/>
      <c r="K187" s="658"/>
      <c r="L187" s="656"/>
      <c r="M187" s="53"/>
      <c r="N187" s="33"/>
      <c r="O187" s="33"/>
      <c r="P187" s="33"/>
    </row>
    <row r="188" spans="1:16" hidden="1" outlineLevel="1">
      <c r="A188" s="33"/>
      <c r="B188" s="51">
        <v>175</v>
      </c>
      <c r="C188" s="57"/>
      <c r="D188" s="57"/>
      <c r="E188" s="57"/>
      <c r="F188" s="57"/>
      <c r="G188" s="655">
        <f t="shared" si="3"/>
        <v>0</v>
      </c>
      <c r="H188" s="655"/>
      <c r="I188" s="655"/>
      <c r="J188" s="658"/>
      <c r="K188" s="658"/>
      <c r="L188" s="656"/>
      <c r="M188" s="53"/>
      <c r="N188" s="33"/>
      <c r="O188" s="33"/>
      <c r="P188" s="33"/>
    </row>
    <row r="189" spans="1:16" hidden="1" outlineLevel="1">
      <c r="A189" s="33"/>
      <c r="B189" s="54">
        <v>176</v>
      </c>
      <c r="C189" s="57"/>
      <c r="D189" s="57"/>
      <c r="E189" s="57"/>
      <c r="F189" s="57"/>
      <c r="G189" s="655">
        <f t="shared" si="3"/>
        <v>0</v>
      </c>
      <c r="H189" s="655"/>
      <c r="I189" s="655"/>
      <c r="J189" s="658"/>
      <c r="K189" s="658"/>
      <c r="L189" s="656"/>
      <c r="M189" s="53"/>
      <c r="N189" s="33"/>
      <c r="O189" s="33"/>
      <c r="P189" s="33"/>
    </row>
    <row r="190" spans="1:16" hidden="1" outlineLevel="1">
      <c r="A190" s="33"/>
      <c r="B190" s="51">
        <v>177</v>
      </c>
      <c r="C190" s="57"/>
      <c r="D190" s="57"/>
      <c r="E190" s="57"/>
      <c r="F190" s="57"/>
      <c r="G190" s="655">
        <f t="shared" si="3"/>
        <v>0</v>
      </c>
      <c r="H190" s="655"/>
      <c r="I190" s="655"/>
      <c r="J190" s="658"/>
      <c r="K190" s="658"/>
      <c r="L190" s="656"/>
      <c r="M190" s="53"/>
      <c r="N190" s="33"/>
      <c r="O190" s="33"/>
      <c r="P190" s="33"/>
    </row>
    <row r="191" spans="1:16" hidden="1" outlineLevel="1">
      <c r="A191" s="33"/>
      <c r="B191" s="54">
        <v>178</v>
      </c>
      <c r="C191" s="57"/>
      <c r="D191" s="57"/>
      <c r="E191" s="57"/>
      <c r="F191" s="57"/>
      <c r="G191" s="655">
        <f t="shared" si="3"/>
        <v>0</v>
      </c>
      <c r="H191" s="655"/>
      <c r="I191" s="655"/>
      <c r="J191" s="658"/>
      <c r="K191" s="658"/>
      <c r="L191" s="656"/>
      <c r="M191" s="53"/>
      <c r="N191" s="33"/>
      <c r="O191" s="33"/>
      <c r="P191" s="33"/>
    </row>
    <row r="192" spans="1:16" hidden="1" outlineLevel="1">
      <c r="A192" s="33"/>
      <c r="B192" s="51">
        <v>179</v>
      </c>
      <c r="C192" s="57"/>
      <c r="D192" s="57"/>
      <c r="E192" s="57"/>
      <c r="F192" s="57"/>
      <c r="G192" s="655">
        <f t="shared" si="3"/>
        <v>0</v>
      </c>
      <c r="H192" s="655"/>
      <c r="I192" s="655"/>
      <c r="J192" s="658"/>
      <c r="K192" s="658"/>
      <c r="L192" s="656"/>
      <c r="M192" s="53"/>
      <c r="N192" s="33"/>
      <c r="O192" s="33"/>
      <c r="P192" s="33"/>
    </row>
    <row r="193" spans="1:16" hidden="1" outlineLevel="1">
      <c r="A193" s="33"/>
      <c r="B193" s="54">
        <v>180</v>
      </c>
      <c r="C193" s="57"/>
      <c r="D193" s="57"/>
      <c r="E193" s="57"/>
      <c r="F193" s="57"/>
      <c r="G193" s="655">
        <f t="shared" si="3"/>
        <v>0</v>
      </c>
      <c r="H193" s="655"/>
      <c r="I193" s="655"/>
      <c r="J193" s="658"/>
      <c r="K193" s="658"/>
      <c r="L193" s="656"/>
      <c r="M193" s="53"/>
      <c r="N193" s="33"/>
      <c r="O193" s="33"/>
      <c r="P193" s="33"/>
    </row>
    <row r="194" spans="1:16" hidden="1" outlineLevel="1">
      <c r="A194" s="33"/>
      <c r="B194" s="51">
        <v>181</v>
      </c>
      <c r="C194" s="57"/>
      <c r="D194" s="57"/>
      <c r="E194" s="57"/>
      <c r="F194" s="57"/>
      <c r="G194" s="655">
        <f t="shared" si="3"/>
        <v>0</v>
      </c>
      <c r="H194" s="655"/>
      <c r="I194" s="655"/>
      <c r="J194" s="658"/>
      <c r="K194" s="658"/>
      <c r="L194" s="656"/>
      <c r="M194" s="53"/>
      <c r="N194" s="33"/>
      <c r="O194" s="33"/>
      <c r="P194" s="33"/>
    </row>
    <row r="195" spans="1:16" hidden="1" outlineLevel="1">
      <c r="A195" s="33"/>
      <c r="B195" s="54">
        <v>182</v>
      </c>
      <c r="C195" s="57"/>
      <c r="D195" s="57"/>
      <c r="E195" s="57"/>
      <c r="F195" s="57"/>
      <c r="G195" s="655">
        <f t="shared" si="3"/>
        <v>0</v>
      </c>
      <c r="H195" s="655"/>
      <c r="I195" s="655"/>
      <c r="J195" s="658"/>
      <c r="K195" s="658"/>
      <c r="L195" s="656"/>
      <c r="M195" s="53"/>
      <c r="N195" s="33"/>
      <c r="O195" s="33"/>
      <c r="P195" s="33"/>
    </row>
    <row r="196" spans="1:16" hidden="1" outlineLevel="1">
      <c r="A196" s="33"/>
      <c r="B196" s="51">
        <v>183</v>
      </c>
      <c r="C196" s="57"/>
      <c r="D196" s="57"/>
      <c r="E196" s="57"/>
      <c r="F196" s="57"/>
      <c r="G196" s="655">
        <f t="shared" si="3"/>
        <v>0</v>
      </c>
      <c r="H196" s="655"/>
      <c r="I196" s="655"/>
      <c r="J196" s="658"/>
      <c r="K196" s="658"/>
      <c r="L196" s="656"/>
      <c r="M196" s="53"/>
      <c r="N196" s="33"/>
      <c r="O196" s="33"/>
      <c r="P196" s="33"/>
    </row>
    <row r="197" spans="1:16" hidden="1" outlineLevel="1">
      <c r="A197" s="33"/>
      <c r="B197" s="54">
        <v>184</v>
      </c>
      <c r="C197" s="57"/>
      <c r="D197" s="57"/>
      <c r="E197" s="57"/>
      <c r="F197" s="57"/>
      <c r="G197" s="655">
        <f t="shared" si="3"/>
        <v>0</v>
      </c>
      <c r="H197" s="655"/>
      <c r="I197" s="655"/>
      <c r="J197" s="658"/>
      <c r="K197" s="658"/>
      <c r="L197" s="656"/>
      <c r="M197" s="53"/>
      <c r="N197" s="33"/>
      <c r="O197" s="33"/>
      <c r="P197" s="33"/>
    </row>
    <row r="198" spans="1:16" hidden="1" outlineLevel="1">
      <c r="A198" s="33"/>
      <c r="B198" s="51">
        <v>185</v>
      </c>
      <c r="C198" s="57"/>
      <c r="D198" s="57"/>
      <c r="E198" s="57"/>
      <c r="F198" s="57"/>
      <c r="G198" s="655">
        <f t="shared" si="3"/>
        <v>0</v>
      </c>
      <c r="H198" s="655"/>
      <c r="I198" s="655"/>
      <c r="J198" s="658"/>
      <c r="K198" s="658"/>
      <c r="L198" s="656"/>
      <c r="M198" s="53"/>
      <c r="N198" s="33"/>
      <c r="O198" s="33"/>
      <c r="P198" s="33"/>
    </row>
    <row r="199" spans="1:16" hidden="1" outlineLevel="1">
      <c r="A199" s="33"/>
      <c r="B199" s="54">
        <v>186</v>
      </c>
      <c r="C199" s="57"/>
      <c r="D199" s="57"/>
      <c r="E199" s="57"/>
      <c r="F199" s="57"/>
      <c r="G199" s="655">
        <f t="shared" si="3"/>
        <v>0</v>
      </c>
      <c r="H199" s="655"/>
      <c r="I199" s="655"/>
      <c r="J199" s="658"/>
      <c r="K199" s="658"/>
      <c r="L199" s="656"/>
      <c r="M199" s="53"/>
      <c r="N199" s="33"/>
      <c r="O199" s="33"/>
      <c r="P199" s="33"/>
    </row>
    <row r="200" spans="1:16" hidden="1" outlineLevel="1">
      <c r="A200" s="33"/>
      <c r="B200" s="51">
        <v>187</v>
      </c>
      <c r="C200" s="57"/>
      <c r="D200" s="57"/>
      <c r="E200" s="57"/>
      <c r="F200" s="57"/>
      <c r="G200" s="655">
        <f t="shared" si="3"/>
        <v>0</v>
      </c>
      <c r="H200" s="655"/>
      <c r="I200" s="655"/>
      <c r="J200" s="658"/>
      <c r="K200" s="658"/>
      <c r="L200" s="656"/>
      <c r="M200" s="53"/>
      <c r="N200" s="33"/>
      <c r="O200" s="33"/>
      <c r="P200" s="33"/>
    </row>
    <row r="201" spans="1:16" hidden="1" outlineLevel="1">
      <c r="A201" s="33"/>
      <c r="B201" s="54">
        <v>188</v>
      </c>
      <c r="C201" s="57"/>
      <c r="D201" s="57"/>
      <c r="E201" s="57"/>
      <c r="F201" s="57"/>
      <c r="G201" s="655">
        <f t="shared" si="3"/>
        <v>0</v>
      </c>
      <c r="H201" s="655"/>
      <c r="I201" s="655"/>
      <c r="J201" s="658"/>
      <c r="K201" s="658"/>
      <c r="L201" s="656"/>
      <c r="M201" s="53"/>
      <c r="N201" s="33"/>
      <c r="O201" s="33"/>
      <c r="P201" s="33"/>
    </row>
    <row r="202" spans="1:16" hidden="1" outlineLevel="1">
      <c r="A202" s="33"/>
      <c r="B202" s="51">
        <v>189</v>
      </c>
      <c r="C202" s="57"/>
      <c r="D202" s="57"/>
      <c r="E202" s="57"/>
      <c r="F202" s="57"/>
      <c r="G202" s="655">
        <f t="shared" si="3"/>
        <v>0</v>
      </c>
      <c r="H202" s="655"/>
      <c r="I202" s="655"/>
      <c r="J202" s="658"/>
      <c r="K202" s="658"/>
      <c r="L202" s="656"/>
      <c r="M202" s="53"/>
      <c r="N202" s="33"/>
      <c r="O202" s="33"/>
      <c r="P202" s="33"/>
    </row>
    <row r="203" spans="1:16" hidden="1" outlineLevel="1">
      <c r="A203" s="33"/>
      <c r="B203" s="51">
        <v>190</v>
      </c>
      <c r="C203" s="57"/>
      <c r="D203" s="57"/>
      <c r="E203" s="57"/>
      <c r="F203" s="57"/>
      <c r="G203" s="655">
        <f t="shared" si="3"/>
        <v>0</v>
      </c>
      <c r="H203" s="655"/>
      <c r="I203" s="655"/>
      <c r="J203" s="658"/>
      <c r="K203" s="658"/>
      <c r="L203" s="656"/>
      <c r="M203" s="53"/>
      <c r="N203" s="33"/>
      <c r="O203" s="33"/>
      <c r="P203" s="33"/>
    </row>
    <row r="204" spans="1:16" hidden="1" outlineLevel="1">
      <c r="A204" s="33"/>
      <c r="B204" s="51">
        <v>191</v>
      </c>
      <c r="C204" s="57"/>
      <c r="D204" s="57"/>
      <c r="E204" s="57"/>
      <c r="F204" s="57"/>
      <c r="G204" s="655">
        <f t="shared" si="3"/>
        <v>0</v>
      </c>
      <c r="H204" s="655"/>
      <c r="I204" s="655"/>
      <c r="J204" s="658"/>
      <c r="K204" s="658"/>
      <c r="L204" s="656"/>
      <c r="M204" s="53"/>
      <c r="N204" s="33"/>
      <c r="O204" s="33"/>
      <c r="P204" s="33"/>
    </row>
    <row r="205" spans="1:16" hidden="1" outlineLevel="1">
      <c r="A205" s="33"/>
      <c r="B205" s="51">
        <v>192</v>
      </c>
      <c r="C205" s="57"/>
      <c r="D205" s="57"/>
      <c r="E205" s="57"/>
      <c r="F205" s="57"/>
      <c r="G205" s="655">
        <f t="shared" si="3"/>
        <v>0</v>
      </c>
      <c r="H205" s="655"/>
      <c r="I205" s="655"/>
      <c r="J205" s="658"/>
      <c r="K205" s="658"/>
      <c r="L205" s="656"/>
      <c r="M205" s="53"/>
      <c r="N205" s="33"/>
      <c r="O205" s="33"/>
      <c r="P205" s="33"/>
    </row>
    <row r="206" spans="1:16" hidden="1" outlineLevel="1">
      <c r="A206" s="33"/>
      <c r="B206" s="51">
        <v>193</v>
      </c>
      <c r="C206" s="57"/>
      <c r="D206" s="57"/>
      <c r="E206" s="57"/>
      <c r="F206" s="57"/>
      <c r="G206" s="655">
        <f t="shared" si="3"/>
        <v>0</v>
      </c>
      <c r="H206" s="655"/>
      <c r="I206" s="655"/>
      <c r="J206" s="658"/>
      <c r="K206" s="658"/>
      <c r="L206" s="656"/>
      <c r="M206" s="53"/>
      <c r="N206" s="33"/>
      <c r="O206" s="33"/>
      <c r="P206" s="33"/>
    </row>
    <row r="207" spans="1:16" hidden="1" outlineLevel="1">
      <c r="A207" s="33"/>
      <c r="B207" s="51">
        <v>194</v>
      </c>
      <c r="C207" s="57"/>
      <c r="D207" s="57"/>
      <c r="E207" s="57"/>
      <c r="F207" s="57"/>
      <c r="G207" s="655">
        <f t="shared" ref="G207:G212" si="4">SUM(H207:L207)</f>
        <v>0</v>
      </c>
      <c r="H207" s="655"/>
      <c r="I207" s="655"/>
      <c r="J207" s="658"/>
      <c r="K207" s="658"/>
      <c r="L207" s="656"/>
      <c r="M207" s="53"/>
      <c r="N207" s="33"/>
      <c r="O207" s="33"/>
      <c r="P207" s="33"/>
    </row>
    <row r="208" spans="1:16" hidden="1" outlineLevel="1">
      <c r="A208" s="33"/>
      <c r="B208" s="51">
        <v>195</v>
      </c>
      <c r="C208" s="57"/>
      <c r="D208" s="57"/>
      <c r="E208" s="57"/>
      <c r="F208" s="57"/>
      <c r="G208" s="655">
        <f t="shared" si="4"/>
        <v>0</v>
      </c>
      <c r="H208" s="655"/>
      <c r="I208" s="655"/>
      <c r="J208" s="658"/>
      <c r="K208" s="658"/>
      <c r="L208" s="656"/>
      <c r="M208" s="53"/>
      <c r="N208" s="33"/>
      <c r="O208" s="33"/>
      <c r="P208" s="33"/>
    </row>
    <row r="209" spans="1:16" hidden="1" outlineLevel="1">
      <c r="A209" s="33"/>
      <c r="B209" s="51">
        <v>196</v>
      </c>
      <c r="C209" s="57"/>
      <c r="D209" s="57"/>
      <c r="E209" s="57"/>
      <c r="F209" s="57"/>
      <c r="G209" s="655">
        <f t="shared" si="4"/>
        <v>0</v>
      </c>
      <c r="H209" s="655"/>
      <c r="I209" s="655"/>
      <c r="J209" s="658"/>
      <c r="K209" s="658"/>
      <c r="L209" s="656"/>
      <c r="M209" s="53"/>
      <c r="N209" s="33"/>
      <c r="O209" s="33"/>
      <c r="P209" s="33"/>
    </row>
    <row r="210" spans="1:16" hidden="1" outlineLevel="1">
      <c r="A210" s="33"/>
      <c r="B210" s="51">
        <v>197</v>
      </c>
      <c r="C210" s="57"/>
      <c r="D210" s="57"/>
      <c r="E210" s="57"/>
      <c r="F210" s="57"/>
      <c r="G210" s="655">
        <f t="shared" si="4"/>
        <v>0</v>
      </c>
      <c r="H210" s="655"/>
      <c r="I210" s="655"/>
      <c r="J210" s="658"/>
      <c r="K210" s="658"/>
      <c r="L210" s="656"/>
      <c r="M210" s="53"/>
      <c r="N210" s="33"/>
      <c r="O210" s="33"/>
      <c r="P210" s="33"/>
    </row>
    <row r="211" spans="1:16" hidden="1" outlineLevel="1">
      <c r="A211" s="33"/>
      <c r="B211" s="51">
        <v>198</v>
      </c>
      <c r="C211" s="57"/>
      <c r="D211" s="57"/>
      <c r="E211" s="57"/>
      <c r="F211" s="57"/>
      <c r="G211" s="655">
        <f t="shared" si="4"/>
        <v>0</v>
      </c>
      <c r="H211" s="655"/>
      <c r="I211" s="655"/>
      <c r="J211" s="658"/>
      <c r="K211" s="658"/>
      <c r="L211" s="656"/>
      <c r="M211" s="53"/>
      <c r="N211" s="33"/>
      <c r="O211" s="33"/>
      <c r="P211" s="33"/>
    </row>
    <row r="212" spans="1:16" hidden="1" outlineLevel="1">
      <c r="A212" s="33"/>
      <c r="B212" s="51">
        <v>199</v>
      </c>
      <c r="C212" s="57"/>
      <c r="D212" s="57"/>
      <c r="E212" s="57"/>
      <c r="F212" s="57"/>
      <c r="G212" s="655">
        <f t="shared" si="4"/>
        <v>0</v>
      </c>
      <c r="H212" s="655"/>
      <c r="I212" s="655"/>
      <c r="J212" s="658"/>
      <c r="K212" s="658"/>
      <c r="L212" s="656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59">
        <f>SUM(H213:L213)</f>
        <v>0</v>
      </c>
      <c r="H213" s="659"/>
      <c r="I213" s="659"/>
      <c r="J213" s="659"/>
      <c r="K213" s="659"/>
      <c r="L213" s="660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1">
        <f t="shared" ref="G214:L214" si="5">SUM(G14:G213)</f>
        <v>0</v>
      </c>
      <c r="H214" s="661">
        <f t="shared" si="5"/>
        <v>0</v>
      </c>
      <c r="I214" s="661">
        <f t="shared" si="5"/>
        <v>0</v>
      </c>
      <c r="J214" s="661">
        <f t="shared" si="5"/>
        <v>0</v>
      </c>
      <c r="K214" s="661">
        <f t="shared" si="5"/>
        <v>0</v>
      </c>
      <c r="L214" s="661">
        <f t="shared" si="5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951" t="s">
        <v>30</v>
      </c>
      <c r="G217" s="827"/>
      <c r="H217" s="67">
        <f>'Tab.G1.1-4'!E13-H214</f>
        <v>0</v>
      </c>
      <c r="I217" s="67">
        <f>'Tab.G1.1-4'!F13-I214</f>
        <v>0</v>
      </c>
      <c r="J217" s="67">
        <f>'Tab.G1.1-4'!G13-J214</f>
        <v>0</v>
      </c>
      <c r="K217" s="67">
        <f>'Tab.G1.1-4'!H13-K214</f>
        <v>0</v>
      </c>
      <c r="L217" s="67">
        <f>'Tab.G1.1-4'!I13-L214</f>
        <v>0</v>
      </c>
      <c r="M217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  <row r="250" spans="6:6">
      <c r="F250" s="34" t="e">
        <f>IF(#REF!=0,0,F224/#REF!)</f>
        <v>#REF!</v>
      </c>
    </row>
  </sheetData>
  <mergeCells count="14">
    <mergeCell ref="C5:M5"/>
    <mergeCell ref="C3:M3"/>
    <mergeCell ref="C6:M6"/>
    <mergeCell ref="H9:L9"/>
    <mergeCell ref="C4:O4"/>
    <mergeCell ref="M8:M11"/>
    <mergeCell ref="G8:L8"/>
    <mergeCell ref="G9:G10"/>
    <mergeCell ref="F217:G217"/>
    <mergeCell ref="B8:B11"/>
    <mergeCell ref="C8:C11"/>
    <mergeCell ref="D8:D11"/>
    <mergeCell ref="E8:E11"/>
    <mergeCell ref="F8:F11"/>
  </mergeCells>
  <phoneticPr fontId="0" type="noConversion"/>
  <hyperlinks>
    <hyperlink ref="C1" location="Spis!B50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1" fitToHeight="0" orientation="landscape" r:id="rId1"/>
  <headerFooter alignWithMargins="0">
    <oddFooter>&amp;LModuł planu inwestycyjnego&amp;C&amp;P/&amp;N&amp;R&amp;A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pageSetUpPr fitToPage="1"/>
  </sheetPr>
  <dimension ref="A1:R250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8" ht="15.75">
      <c r="A1" s="376"/>
      <c r="B1" s="448"/>
      <c r="C1" s="499" t="s">
        <v>9</v>
      </c>
      <c r="D1" s="490"/>
      <c r="E1" s="484"/>
      <c r="F1" s="484"/>
      <c r="G1" s="484"/>
      <c r="H1" s="484"/>
      <c r="I1" s="484"/>
      <c r="J1" s="484"/>
      <c r="K1" s="484"/>
      <c r="L1" s="471"/>
      <c r="M1" s="474"/>
      <c r="N1" s="376"/>
      <c r="O1" s="376"/>
      <c r="P1" s="376"/>
    </row>
    <row r="2" spans="1:18" ht="9.9499999999999993" customHeight="1">
      <c r="A2" s="376"/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48"/>
      <c r="M2" s="448"/>
      <c r="N2" s="376"/>
      <c r="O2" s="376"/>
      <c r="P2" s="376"/>
    </row>
    <row r="3" spans="1:18" ht="15" customHeight="1">
      <c r="A3" s="376"/>
      <c r="B3" s="465" t="s">
        <v>13</v>
      </c>
      <c r="C3" s="952" t="s">
        <v>224</v>
      </c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376"/>
      <c r="O3" s="376"/>
      <c r="P3" s="376"/>
    </row>
    <row r="4" spans="1:18" ht="15" customHeight="1">
      <c r="A4" s="376"/>
      <c r="B4" s="465" t="s">
        <v>28</v>
      </c>
      <c r="C4" s="502" t="s">
        <v>218</v>
      </c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376"/>
      <c r="O4" s="376"/>
      <c r="P4" s="376"/>
    </row>
    <row r="5" spans="1:18" ht="15" customHeight="1">
      <c r="A5" s="376"/>
      <c r="B5" s="465" t="s">
        <v>29</v>
      </c>
      <c r="C5" s="952" t="s">
        <v>219</v>
      </c>
      <c r="D5" s="912"/>
      <c r="E5" s="912"/>
      <c r="F5" s="912"/>
      <c r="G5" s="912"/>
      <c r="H5" s="912"/>
      <c r="I5" s="912"/>
      <c r="J5" s="912"/>
      <c r="K5" s="912"/>
      <c r="L5" s="912"/>
      <c r="M5" s="912"/>
      <c r="N5" s="503"/>
      <c r="O5" s="503"/>
      <c r="P5" s="503"/>
      <c r="Q5" s="399"/>
      <c r="R5" s="399"/>
    </row>
    <row r="6" spans="1:18" ht="50.1" customHeight="1">
      <c r="A6" s="376"/>
      <c r="B6" s="465" t="s">
        <v>35</v>
      </c>
      <c r="C6" s="885" t="s">
        <v>217</v>
      </c>
      <c r="D6" s="889"/>
      <c r="E6" s="889"/>
      <c r="F6" s="889"/>
      <c r="G6" s="889"/>
      <c r="H6" s="889"/>
      <c r="I6" s="889"/>
      <c r="J6" s="889"/>
      <c r="K6" s="889"/>
      <c r="L6" s="912"/>
      <c r="M6" s="912"/>
      <c r="N6" s="503"/>
      <c r="O6" s="503"/>
      <c r="P6" s="503"/>
      <c r="Q6" s="399"/>
      <c r="R6" s="399"/>
    </row>
    <row r="7" spans="1:18" ht="30" customHeight="1" thickBot="1">
      <c r="A7" s="376"/>
      <c r="B7" s="476" t="s">
        <v>184</v>
      </c>
      <c r="C7" s="475"/>
      <c r="D7" s="477"/>
      <c r="E7" s="475"/>
      <c r="F7" s="478"/>
      <c r="G7" s="478"/>
      <c r="H7" s="478"/>
      <c r="I7" s="478"/>
      <c r="J7" s="478"/>
      <c r="K7" s="478"/>
      <c r="L7" s="480"/>
      <c r="M7" s="481"/>
      <c r="N7" s="376"/>
      <c r="O7" s="376"/>
      <c r="P7" s="376"/>
    </row>
    <row r="8" spans="1:18" ht="20.100000000000001" customHeight="1" thickBot="1">
      <c r="A8" s="376"/>
      <c r="B8" s="935" t="str">
        <f>'Tab.G1.1-4'!$B$8</f>
        <v>LP</v>
      </c>
      <c r="C8" s="908" t="str">
        <f>"Województwo"</f>
        <v>Województwo</v>
      </c>
      <c r="D8" s="908" t="str">
        <f>"Gmina"</f>
        <v>Gmina</v>
      </c>
      <c r="E8" s="908" t="str">
        <f>"Nazwa/rodzaj projektu inwestycyjnego"</f>
        <v>Nazwa/rodzaj projektu inwestycyjnego</v>
      </c>
      <c r="F8" s="908" t="str">
        <f>Tab.G6!$H$9</f>
        <v>Zakres prac</v>
      </c>
      <c r="G8" s="881" t="str">
        <f>"POZIOM NAKŁADÓW INWESTYCYJNYCH"</f>
        <v>POZIOM NAKŁADÓW INWESTYCYJNYCH</v>
      </c>
      <c r="H8" s="882"/>
      <c r="I8" s="882"/>
      <c r="J8" s="883"/>
      <c r="K8" s="883"/>
      <c r="L8" s="884"/>
      <c r="M8" s="944" t="str">
        <f>Tab.G6!$O$9</f>
        <v>UWAGI</v>
      </c>
      <c r="N8" s="376"/>
      <c r="O8" s="376"/>
      <c r="P8" s="376"/>
    </row>
    <row r="9" spans="1:18" ht="20.100000000000001" customHeight="1">
      <c r="A9" s="33"/>
      <c r="B9" s="905"/>
      <c r="C9" s="936"/>
      <c r="D9" s="938"/>
      <c r="E9" s="936"/>
      <c r="F9" s="940"/>
      <c r="G9" s="879" t="str">
        <f>"OGÓŁEM"</f>
        <v>OGÓŁEM</v>
      </c>
      <c r="H9" s="804" t="str">
        <f>'Tab.G1.1-4'!$E$8</f>
        <v>PLAN DO REALIZACJI</v>
      </c>
      <c r="I9" s="805"/>
      <c r="J9" s="805"/>
      <c r="K9" s="805"/>
      <c r="L9" s="806"/>
      <c r="M9" s="947"/>
      <c r="N9" s="33"/>
      <c r="O9" s="33"/>
      <c r="P9" s="33"/>
    </row>
    <row r="10" spans="1:18" ht="20.100000000000001" customHeight="1">
      <c r="A10" s="33"/>
      <c r="B10" s="905"/>
      <c r="C10" s="936"/>
      <c r="D10" s="938"/>
      <c r="E10" s="936"/>
      <c r="F10" s="940"/>
      <c r="G10" s="880"/>
      <c r="H10" s="514">
        <f>SUM(Rok_ZPR,1)</f>
        <v>2024</v>
      </c>
      <c r="I10" s="514">
        <f>SUM(H10,1)</f>
        <v>2025</v>
      </c>
      <c r="J10" s="514">
        <f>SUM(I10,1)</f>
        <v>2026</v>
      </c>
      <c r="K10" s="514">
        <f>SUM(J10,1)</f>
        <v>2027</v>
      </c>
      <c r="L10" s="684">
        <f>SUM(K10,1)</f>
        <v>2028</v>
      </c>
      <c r="M10" s="947"/>
      <c r="N10" s="33"/>
      <c r="O10" s="33"/>
      <c r="P10" s="33"/>
    </row>
    <row r="11" spans="1:18" ht="20.100000000000001" customHeight="1">
      <c r="A11" s="33"/>
      <c r="B11" s="906"/>
      <c r="C11" s="937"/>
      <c r="D11" s="939"/>
      <c r="E11" s="937"/>
      <c r="F11" s="941"/>
      <c r="G11" s="647" t="str">
        <f t="shared" ref="G11:L11" si="0">JM_01</f>
        <v>[tys. zł]</v>
      </c>
      <c r="H11" s="646" t="str">
        <f t="shared" si="0"/>
        <v>[tys. zł]</v>
      </c>
      <c r="I11" s="646" t="str">
        <f t="shared" si="0"/>
        <v>[tys. zł]</v>
      </c>
      <c r="J11" s="646" t="str">
        <f t="shared" si="0"/>
        <v>[tys. zł]</v>
      </c>
      <c r="K11" s="646" t="str">
        <f t="shared" si="0"/>
        <v>[tys. zł]</v>
      </c>
      <c r="L11" s="709" t="str">
        <f t="shared" si="0"/>
        <v>[tys. zł]</v>
      </c>
      <c r="M11" s="948"/>
      <c r="N11" s="33"/>
      <c r="O11" s="33"/>
      <c r="P11" s="33"/>
    </row>
    <row r="12" spans="1:18" ht="15" customHeight="1" thickBot="1">
      <c r="A12" s="33"/>
      <c r="B12" s="282" t="str">
        <f t="array" ref="B12:M12">TRANSPOSE('Tab.G5.1-3'!$B$9:$B$20)</f>
        <v>01</v>
      </c>
      <c r="C12" s="282" t="str">
        <v>02</v>
      </c>
      <c r="D12" s="282" t="str">
        <v>03</v>
      </c>
      <c r="E12" s="282" t="str">
        <v>04</v>
      </c>
      <c r="F12" s="282" t="str">
        <v>05</v>
      </c>
      <c r="G12" s="282" t="str">
        <v>06</v>
      </c>
      <c r="H12" s="282" t="str">
        <v>07</v>
      </c>
      <c r="I12" s="282" t="str">
        <v>08</v>
      </c>
      <c r="J12" s="282" t="str">
        <v>09</v>
      </c>
      <c r="K12" s="282" t="str">
        <v>10</v>
      </c>
      <c r="L12" s="282" t="str">
        <v>11</v>
      </c>
      <c r="M12" s="282" t="str">
        <v>12</v>
      </c>
      <c r="N12" s="33"/>
      <c r="O12" s="33"/>
      <c r="P12" s="33"/>
    </row>
    <row r="13" spans="1:18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8">
      <c r="A14" s="33"/>
      <c r="B14" s="51">
        <v>1</v>
      </c>
      <c r="C14" s="52"/>
      <c r="D14" s="52"/>
      <c r="E14" s="52"/>
      <c r="F14" s="52"/>
      <c r="G14" s="655">
        <f>SUM(H14:L14)</f>
        <v>0</v>
      </c>
      <c r="H14" s="655"/>
      <c r="I14" s="655"/>
      <c r="J14" s="655"/>
      <c r="K14" s="655"/>
      <c r="L14" s="656"/>
      <c r="M14" s="53"/>
      <c r="N14" s="33"/>
      <c r="O14" s="33"/>
      <c r="P14" s="33"/>
    </row>
    <row r="15" spans="1:18">
      <c r="A15" s="33"/>
      <c r="B15" s="54">
        <v>2</v>
      </c>
      <c r="C15" s="55"/>
      <c r="D15" s="55"/>
      <c r="E15" s="55"/>
      <c r="F15" s="55"/>
      <c r="G15" s="655">
        <f t="shared" ref="G15:G78" si="1">SUM(H15:L15)</f>
        <v>0</v>
      </c>
      <c r="H15" s="655"/>
      <c r="I15" s="655"/>
      <c r="J15" s="657"/>
      <c r="K15" s="657"/>
      <c r="L15" s="656"/>
      <c r="M15" s="53"/>
      <c r="N15" s="33"/>
      <c r="O15" s="33"/>
      <c r="P15" s="33"/>
    </row>
    <row r="16" spans="1:18">
      <c r="A16" s="33"/>
      <c r="B16" s="51">
        <v>3</v>
      </c>
      <c r="C16" s="55"/>
      <c r="D16" s="55"/>
      <c r="E16" s="55"/>
      <c r="F16" s="55"/>
      <c r="G16" s="655">
        <f t="shared" si="1"/>
        <v>0</v>
      </c>
      <c r="H16" s="655"/>
      <c r="I16" s="655"/>
      <c r="J16" s="657"/>
      <c r="K16" s="657"/>
      <c r="L16" s="656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55">
        <f t="shared" si="1"/>
        <v>0</v>
      </c>
      <c r="H17" s="655"/>
      <c r="I17" s="655"/>
      <c r="J17" s="657"/>
      <c r="K17" s="657"/>
      <c r="L17" s="656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55">
        <f t="shared" si="1"/>
        <v>0</v>
      </c>
      <c r="H18" s="655"/>
      <c r="I18" s="655"/>
      <c r="J18" s="657"/>
      <c r="K18" s="657"/>
      <c r="L18" s="656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55">
        <f t="shared" si="1"/>
        <v>0</v>
      </c>
      <c r="H19" s="655"/>
      <c r="I19" s="655"/>
      <c r="J19" s="658"/>
      <c r="K19" s="658"/>
      <c r="L19" s="656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55">
        <f t="shared" si="1"/>
        <v>0</v>
      </c>
      <c r="H20" s="655"/>
      <c r="I20" s="655"/>
      <c r="J20" s="658"/>
      <c r="K20" s="658"/>
      <c r="L20" s="656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55">
        <f t="shared" si="1"/>
        <v>0</v>
      </c>
      <c r="H21" s="655"/>
      <c r="I21" s="655"/>
      <c r="J21" s="658"/>
      <c r="K21" s="658"/>
      <c r="L21" s="656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55">
        <f t="shared" si="1"/>
        <v>0</v>
      </c>
      <c r="H22" s="655"/>
      <c r="I22" s="655"/>
      <c r="J22" s="658"/>
      <c r="K22" s="658"/>
      <c r="L22" s="656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55">
        <f t="shared" si="1"/>
        <v>0</v>
      </c>
      <c r="H23" s="655"/>
      <c r="I23" s="655"/>
      <c r="J23" s="658"/>
      <c r="K23" s="658"/>
      <c r="L23" s="656"/>
      <c r="M23" s="53"/>
      <c r="N23" s="33"/>
      <c r="O23" s="33"/>
      <c r="P23" s="33"/>
    </row>
    <row r="24" spans="1:16" ht="13.5" hidden="1" outlineLevel="1" thickBot="1">
      <c r="A24" s="33"/>
      <c r="B24" s="51">
        <v>11</v>
      </c>
      <c r="C24" s="58"/>
      <c r="D24" s="58"/>
      <c r="E24" s="58"/>
      <c r="F24" s="58"/>
      <c r="G24" s="655">
        <f t="shared" si="1"/>
        <v>0</v>
      </c>
      <c r="H24" s="655"/>
      <c r="I24" s="655"/>
      <c r="J24" s="655"/>
      <c r="K24" s="655"/>
      <c r="L24" s="656"/>
      <c r="M24" s="53"/>
      <c r="N24" s="33"/>
      <c r="O24" s="33"/>
      <c r="P24" s="33"/>
    </row>
    <row r="25" spans="1:16" ht="13.5" hidden="1" outlineLevel="1" thickBot="1">
      <c r="A25" s="33"/>
      <c r="B25" s="54">
        <v>12</v>
      </c>
      <c r="C25" s="57"/>
      <c r="D25" s="57"/>
      <c r="E25" s="57"/>
      <c r="F25" s="57"/>
      <c r="G25" s="655">
        <f t="shared" si="1"/>
        <v>0</v>
      </c>
      <c r="H25" s="655"/>
      <c r="I25" s="655"/>
      <c r="J25" s="658"/>
      <c r="K25" s="658"/>
      <c r="L25" s="656"/>
      <c r="M25" s="53"/>
      <c r="N25" s="33"/>
      <c r="O25" s="33"/>
      <c r="P25" s="33"/>
    </row>
    <row r="26" spans="1:16" ht="13.5" hidden="1" outlineLevel="1" thickBot="1">
      <c r="A26" s="33"/>
      <c r="B26" s="51">
        <v>13</v>
      </c>
      <c r="C26" s="57"/>
      <c r="D26" s="57"/>
      <c r="E26" s="57"/>
      <c r="F26" s="57"/>
      <c r="G26" s="655">
        <f t="shared" si="1"/>
        <v>0</v>
      </c>
      <c r="H26" s="655"/>
      <c r="I26" s="655"/>
      <c r="J26" s="658"/>
      <c r="K26" s="658"/>
      <c r="L26" s="656"/>
      <c r="M26" s="53"/>
      <c r="N26" s="33"/>
      <c r="O26" s="33"/>
      <c r="P26" s="33"/>
    </row>
    <row r="27" spans="1:16" ht="13.5" hidden="1" outlineLevel="1" thickBot="1">
      <c r="A27" s="33"/>
      <c r="B27" s="54">
        <v>14</v>
      </c>
      <c r="C27" s="57"/>
      <c r="D27" s="57"/>
      <c r="E27" s="57"/>
      <c r="F27" s="57"/>
      <c r="G27" s="655">
        <f t="shared" si="1"/>
        <v>0</v>
      </c>
      <c r="H27" s="655"/>
      <c r="I27" s="655"/>
      <c r="J27" s="658"/>
      <c r="K27" s="658"/>
      <c r="L27" s="656"/>
      <c r="M27" s="53"/>
      <c r="N27" s="33"/>
      <c r="O27" s="33"/>
      <c r="P27" s="33"/>
    </row>
    <row r="28" spans="1:16" ht="13.5" hidden="1" outlineLevel="1" thickBot="1">
      <c r="A28" s="33"/>
      <c r="B28" s="51">
        <v>15</v>
      </c>
      <c r="C28" s="57"/>
      <c r="D28" s="57"/>
      <c r="E28" s="57"/>
      <c r="F28" s="57"/>
      <c r="G28" s="655">
        <f t="shared" si="1"/>
        <v>0</v>
      </c>
      <c r="H28" s="655"/>
      <c r="I28" s="655"/>
      <c r="J28" s="658"/>
      <c r="K28" s="658"/>
      <c r="L28" s="656"/>
      <c r="M28" s="53"/>
      <c r="N28" s="33"/>
      <c r="O28" s="33"/>
      <c r="P28" s="33"/>
    </row>
    <row r="29" spans="1:16" ht="13.5" hidden="1" outlineLevel="1" thickBot="1">
      <c r="A29" s="33"/>
      <c r="B29" s="54">
        <v>16</v>
      </c>
      <c r="C29" s="57"/>
      <c r="D29" s="57"/>
      <c r="E29" s="57"/>
      <c r="F29" s="57"/>
      <c r="G29" s="655">
        <f t="shared" si="1"/>
        <v>0</v>
      </c>
      <c r="H29" s="655"/>
      <c r="I29" s="655"/>
      <c r="J29" s="658"/>
      <c r="K29" s="658"/>
      <c r="L29" s="656"/>
      <c r="M29" s="53"/>
      <c r="N29" s="33"/>
      <c r="O29" s="33"/>
      <c r="P29" s="33"/>
    </row>
    <row r="30" spans="1:16" ht="13.5" hidden="1" outlineLevel="1" thickBot="1">
      <c r="A30" s="33"/>
      <c r="B30" s="51">
        <v>17</v>
      </c>
      <c r="C30" s="57"/>
      <c r="D30" s="57"/>
      <c r="E30" s="57"/>
      <c r="F30" s="57"/>
      <c r="G30" s="655">
        <f t="shared" si="1"/>
        <v>0</v>
      </c>
      <c r="H30" s="655"/>
      <c r="I30" s="655"/>
      <c r="J30" s="658"/>
      <c r="K30" s="658"/>
      <c r="L30" s="656"/>
      <c r="M30" s="53"/>
      <c r="N30" s="33"/>
      <c r="O30" s="33"/>
      <c r="P30" s="33"/>
    </row>
    <row r="31" spans="1:16" ht="13.5" hidden="1" outlineLevel="1" thickBot="1">
      <c r="A31" s="33"/>
      <c r="B31" s="54">
        <v>18</v>
      </c>
      <c r="C31" s="57"/>
      <c r="D31" s="57"/>
      <c r="E31" s="57"/>
      <c r="F31" s="57"/>
      <c r="G31" s="655">
        <f t="shared" si="1"/>
        <v>0</v>
      </c>
      <c r="H31" s="655"/>
      <c r="I31" s="655"/>
      <c r="J31" s="658"/>
      <c r="K31" s="658"/>
      <c r="L31" s="656"/>
      <c r="M31" s="53"/>
      <c r="N31" s="33"/>
      <c r="O31" s="33"/>
      <c r="P31" s="33"/>
    </row>
    <row r="32" spans="1:16" ht="13.5" hidden="1" outlineLevel="1" thickBot="1">
      <c r="A32" s="33"/>
      <c r="B32" s="51">
        <v>19</v>
      </c>
      <c r="C32" s="57"/>
      <c r="D32" s="57"/>
      <c r="E32" s="57"/>
      <c r="F32" s="57"/>
      <c r="G32" s="655">
        <f t="shared" si="1"/>
        <v>0</v>
      </c>
      <c r="H32" s="655"/>
      <c r="I32" s="655"/>
      <c r="J32" s="658"/>
      <c r="K32" s="658"/>
      <c r="L32" s="656"/>
      <c r="M32" s="53"/>
      <c r="N32" s="33"/>
      <c r="O32" s="33"/>
      <c r="P32" s="33"/>
    </row>
    <row r="33" spans="1:16" ht="13.5" hidden="1" outlineLevel="1" thickBot="1">
      <c r="A33" s="33"/>
      <c r="B33" s="54">
        <v>20</v>
      </c>
      <c r="C33" s="57"/>
      <c r="D33" s="57"/>
      <c r="E33" s="57"/>
      <c r="F33" s="57"/>
      <c r="G33" s="655">
        <f t="shared" si="1"/>
        <v>0</v>
      </c>
      <c r="H33" s="655"/>
      <c r="I33" s="655"/>
      <c r="J33" s="658"/>
      <c r="K33" s="658"/>
      <c r="L33" s="656"/>
      <c r="M33" s="53"/>
      <c r="N33" s="33"/>
      <c r="O33" s="33"/>
      <c r="P33" s="33"/>
    </row>
    <row r="34" spans="1:16" ht="13.5" hidden="1" outlineLevel="1" thickBot="1">
      <c r="A34" s="33"/>
      <c r="B34" s="51">
        <v>21</v>
      </c>
      <c r="C34" s="57"/>
      <c r="D34" s="57"/>
      <c r="E34" s="57"/>
      <c r="F34" s="57"/>
      <c r="G34" s="655">
        <f t="shared" si="1"/>
        <v>0</v>
      </c>
      <c r="H34" s="655"/>
      <c r="I34" s="655"/>
      <c r="J34" s="658"/>
      <c r="K34" s="658"/>
      <c r="L34" s="656"/>
      <c r="M34" s="53"/>
      <c r="N34" s="33"/>
      <c r="O34" s="33"/>
      <c r="P34" s="33"/>
    </row>
    <row r="35" spans="1:16" ht="13.5" hidden="1" outlineLevel="1" thickBot="1">
      <c r="A35" s="33"/>
      <c r="B35" s="54">
        <v>22</v>
      </c>
      <c r="C35" s="57"/>
      <c r="D35" s="57"/>
      <c r="E35" s="57"/>
      <c r="F35" s="57"/>
      <c r="G35" s="655">
        <f t="shared" si="1"/>
        <v>0</v>
      </c>
      <c r="H35" s="655"/>
      <c r="I35" s="655"/>
      <c r="J35" s="658"/>
      <c r="K35" s="658"/>
      <c r="L35" s="656"/>
      <c r="M35" s="53"/>
      <c r="N35" s="33"/>
      <c r="O35" s="33"/>
      <c r="P35" s="33"/>
    </row>
    <row r="36" spans="1:16" ht="13.5" hidden="1" outlineLevel="1" thickBot="1">
      <c r="A36" s="33"/>
      <c r="B36" s="51">
        <v>23</v>
      </c>
      <c r="C36" s="57"/>
      <c r="D36" s="57"/>
      <c r="E36" s="57"/>
      <c r="F36" s="57"/>
      <c r="G36" s="655">
        <f t="shared" si="1"/>
        <v>0</v>
      </c>
      <c r="H36" s="655"/>
      <c r="I36" s="655"/>
      <c r="J36" s="658"/>
      <c r="K36" s="658"/>
      <c r="L36" s="656"/>
      <c r="M36" s="53"/>
      <c r="N36" s="33"/>
      <c r="O36" s="33"/>
      <c r="P36" s="33"/>
    </row>
    <row r="37" spans="1:16" ht="13.5" hidden="1" outlineLevel="1" thickBot="1">
      <c r="A37" s="33"/>
      <c r="B37" s="54">
        <v>24</v>
      </c>
      <c r="C37" s="57"/>
      <c r="D37" s="57"/>
      <c r="E37" s="57"/>
      <c r="F37" s="57"/>
      <c r="G37" s="655">
        <f t="shared" si="1"/>
        <v>0</v>
      </c>
      <c r="H37" s="655"/>
      <c r="I37" s="655"/>
      <c r="J37" s="658"/>
      <c r="K37" s="658"/>
      <c r="L37" s="656"/>
      <c r="M37" s="53"/>
      <c r="N37" s="33"/>
      <c r="O37" s="33"/>
      <c r="P37" s="33"/>
    </row>
    <row r="38" spans="1:16" ht="13.5" hidden="1" outlineLevel="1" thickBot="1">
      <c r="A38" s="33"/>
      <c r="B38" s="51">
        <v>25</v>
      </c>
      <c r="C38" s="57"/>
      <c r="D38" s="57"/>
      <c r="E38" s="57"/>
      <c r="F38" s="57"/>
      <c r="G38" s="655">
        <f t="shared" si="1"/>
        <v>0</v>
      </c>
      <c r="H38" s="655"/>
      <c r="I38" s="655"/>
      <c r="J38" s="658"/>
      <c r="K38" s="658"/>
      <c r="L38" s="656"/>
      <c r="M38" s="53"/>
      <c r="N38" s="33"/>
      <c r="O38" s="33"/>
      <c r="P38" s="33"/>
    </row>
    <row r="39" spans="1:16" ht="13.5" hidden="1" outlineLevel="1" thickBot="1">
      <c r="A39" s="33"/>
      <c r="B39" s="54">
        <v>26</v>
      </c>
      <c r="C39" s="57"/>
      <c r="D39" s="57"/>
      <c r="E39" s="57"/>
      <c r="F39" s="57"/>
      <c r="G39" s="655">
        <f t="shared" si="1"/>
        <v>0</v>
      </c>
      <c r="H39" s="655"/>
      <c r="I39" s="655"/>
      <c r="J39" s="658"/>
      <c r="K39" s="658"/>
      <c r="L39" s="656"/>
      <c r="M39" s="53"/>
      <c r="N39" s="33"/>
      <c r="O39" s="33"/>
      <c r="P39" s="33"/>
    </row>
    <row r="40" spans="1:16" ht="13.5" hidden="1" outlineLevel="1" thickBot="1">
      <c r="A40" s="33"/>
      <c r="B40" s="51">
        <v>27</v>
      </c>
      <c r="C40" s="57"/>
      <c r="D40" s="57"/>
      <c r="E40" s="57"/>
      <c r="F40" s="57"/>
      <c r="G40" s="655">
        <f t="shared" si="1"/>
        <v>0</v>
      </c>
      <c r="H40" s="655"/>
      <c r="I40" s="655"/>
      <c r="J40" s="658"/>
      <c r="K40" s="658"/>
      <c r="L40" s="656"/>
      <c r="M40" s="53"/>
      <c r="N40" s="33"/>
      <c r="O40" s="33"/>
      <c r="P40" s="33"/>
    </row>
    <row r="41" spans="1:16" ht="13.5" hidden="1" outlineLevel="1" thickBot="1">
      <c r="A41" s="33"/>
      <c r="B41" s="54">
        <v>28</v>
      </c>
      <c r="C41" s="57"/>
      <c r="D41" s="57"/>
      <c r="E41" s="57"/>
      <c r="F41" s="57"/>
      <c r="G41" s="655">
        <f t="shared" si="1"/>
        <v>0</v>
      </c>
      <c r="H41" s="655"/>
      <c r="I41" s="655"/>
      <c r="J41" s="658"/>
      <c r="K41" s="658"/>
      <c r="L41" s="656"/>
      <c r="M41" s="53"/>
      <c r="N41" s="33"/>
      <c r="O41" s="33"/>
      <c r="P41" s="33"/>
    </row>
    <row r="42" spans="1:16" ht="13.5" hidden="1" outlineLevel="1" thickBot="1">
      <c r="A42" s="33"/>
      <c r="B42" s="51">
        <v>29</v>
      </c>
      <c r="C42" s="57"/>
      <c r="D42" s="57"/>
      <c r="E42" s="57"/>
      <c r="F42" s="57"/>
      <c r="G42" s="655">
        <f t="shared" si="1"/>
        <v>0</v>
      </c>
      <c r="H42" s="655"/>
      <c r="I42" s="655"/>
      <c r="J42" s="658"/>
      <c r="K42" s="658"/>
      <c r="L42" s="656"/>
      <c r="M42" s="53"/>
      <c r="N42" s="33"/>
      <c r="O42" s="33"/>
      <c r="P42" s="33"/>
    </row>
    <row r="43" spans="1:16" ht="13.5" hidden="1" outlineLevel="1" thickBot="1">
      <c r="A43" s="33"/>
      <c r="B43" s="54">
        <v>30</v>
      </c>
      <c r="C43" s="57"/>
      <c r="D43" s="57"/>
      <c r="E43" s="57"/>
      <c r="F43" s="57"/>
      <c r="G43" s="655">
        <f t="shared" si="1"/>
        <v>0</v>
      </c>
      <c r="H43" s="655"/>
      <c r="I43" s="655"/>
      <c r="J43" s="658"/>
      <c r="K43" s="658"/>
      <c r="L43" s="656"/>
      <c r="M43" s="53"/>
      <c r="N43" s="33"/>
      <c r="O43" s="33"/>
      <c r="P43" s="33"/>
    </row>
    <row r="44" spans="1:16" ht="13.5" hidden="1" outlineLevel="1" thickBot="1">
      <c r="A44" s="33"/>
      <c r="B44" s="51">
        <v>31</v>
      </c>
      <c r="C44" s="57"/>
      <c r="D44" s="57"/>
      <c r="E44" s="57"/>
      <c r="F44" s="57"/>
      <c r="G44" s="655">
        <f t="shared" si="1"/>
        <v>0</v>
      </c>
      <c r="H44" s="655"/>
      <c r="I44" s="655"/>
      <c r="J44" s="658"/>
      <c r="K44" s="658"/>
      <c r="L44" s="656"/>
      <c r="M44" s="53"/>
      <c r="N44" s="33"/>
      <c r="O44" s="33"/>
      <c r="P44" s="33"/>
    </row>
    <row r="45" spans="1:16" ht="13.5" hidden="1" outlineLevel="1" thickBot="1">
      <c r="A45" s="33"/>
      <c r="B45" s="54">
        <v>32</v>
      </c>
      <c r="C45" s="57"/>
      <c r="D45" s="57"/>
      <c r="E45" s="57"/>
      <c r="F45" s="57"/>
      <c r="G45" s="655">
        <f t="shared" si="1"/>
        <v>0</v>
      </c>
      <c r="H45" s="655"/>
      <c r="I45" s="655"/>
      <c r="J45" s="658"/>
      <c r="K45" s="658"/>
      <c r="L45" s="656"/>
      <c r="M45" s="53"/>
      <c r="N45" s="33"/>
      <c r="O45" s="33"/>
      <c r="P45" s="33"/>
    </row>
    <row r="46" spans="1:16" ht="13.5" hidden="1" outlineLevel="1" thickBot="1">
      <c r="A46" s="33"/>
      <c r="B46" s="51">
        <v>33</v>
      </c>
      <c r="C46" s="57"/>
      <c r="D46" s="57"/>
      <c r="E46" s="57"/>
      <c r="F46" s="57"/>
      <c r="G46" s="655">
        <f t="shared" si="1"/>
        <v>0</v>
      </c>
      <c r="H46" s="655"/>
      <c r="I46" s="655"/>
      <c r="J46" s="658"/>
      <c r="K46" s="658"/>
      <c r="L46" s="656"/>
      <c r="M46" s="53"/>
      <c r="N46" s="33"/>
      <c r="O46" s="33"/>
      <c r="P46" s="33"/>
    </row>
    <row r="47" spans="1:16" ht="13.5" hidden="1" outlineLevel="1" thickBot="1">
      <c r="A47" s="33"/>
      <c r="B47" s="54">
        <v>34</v>
      </c>
      <c r="C47" s="57"/>
      <c r="D47" s="57"/>
      <c r="E47" s="57"/>
      <c r="F47" s="57"/>
      <c r="G47" s="655">
        <f t="shared" si="1"/>
        <v>0</v>
      </c>
      <c r="H47" s="655"/>
      <c r="I47" s="655"/>
      <c r="J47" s="658"/>
      <c r="K47" s="658"/>
      <c r="L47" s="656"/>
      <c r="M47" s="53"/>
      <c r="N47" s="33"/>
      <c r="O47" s="33"/>
      <c r="P47" s="33"/>
    </row>
    <row r="48" spans="1:16" ht="13.5" hidden="1" outlineLevel="1" thickBot="1">
      <c r="A48" s="33"/>
      <c r="B48" s="51">
        <v>35</v>
      </c>
      <c r="C48" s="57"/>
      <c r="D48" s="57"/>
      <c r="E48" s="57"/>
      <c r="F48" s="57"/>
      <c r="G48" s="655">
        <f t="shared" si="1"/>
        <v>0</v>
      </c>
      <c r="H48" s="655"/>
      <c r="I48" s="655"/>
      <c r="J48" s="658"/>
      <c r="K48" s="658"/>
      <c r="L48" s="656"/>
      <c r="M48" s="53"/>
      <c r="N48" s="33"/>
      <c r="O48" s="33"/>
      <c r="P48" s="33"/>
    </row>
    <row r="49" spans="1:16" ht="13.5" hidden="1" outlineLevel="1" thickBot="1">
      <c r="A49" s="33"/>
      <c r="B49" s="54">
        <v>36</v>
      </c>
      <c r="C49" s="57"/>
      <c r="D49" s="57"/>
      <c r="E49" s="57"/>
      <c r="F49" s="57"/>
      <c r="G49" s="655">
        <f t="shared" si="1"/>
        <v>0</v>
      </c>
      <c r="H49" s="655"/>
      <c r="I49" s="655"/>
      <c r="J49" s="658"/>
      <c r="K49" s="658"/>
      <c r="L49" s="656"/>
      <c r="M49" s="53"/>
      <c r="N49" s="33"/>
      <c r="O49" s="33"/>
      <c r="P49" s="33"/>
    </row>
    <row r="50" spans="1:16" ht="13.5" hidden="1" outlineLevel="1" thickBot="1">
      <c r="A50" s="33"/>
      <c r="B50" s="51">
        <v>37</v>
      </c>
      <c r="C50" s="57"/>
      <c r="D50" s="57"/>
      <c r="E50" s="57"/>
      <c r="F50" s="57"/>
      <c r="G50" s="655">
        <f t="shared" si="1"/>
        <v>0</v>
      </c>
      <c r="H50" s="655"/>
      <c r="I50" s="655"/>
      <c r="J50" s="658"/>
      <c r="K50" s="658"/>
      <c r="L50" s="656"/>
      <c r="M50" s="53"/>
      <c r="N50" s="33"/>
      <c r="O50" s="33"/>
      <c r="P50" s="33"/>
    </row>
    <row r="51" spans="1:16" ht="13.5" hidden="1" outlineLevel="1" thickBot="1">
      <c r="A51" s="33"/>
      <c r="B51" s="54">
        <v>38</v>
      </c>
      <c r="C51" s="57"/>
      <c r="D51" s="57"/>
      <c r="E51" s="57"/>
      <c r="F51" s="57"/>
      <c r="G51" s="655">
        <f t="shared" si="1"/>
        <v>0</v>
      </c>
      <c r="H51" s="655"/>
      <c r="I51" s="655"/>
      <c r="J51" s="658"/>
      <c r="K51" s="658"/>
      <c r="L51" s="656"/>
      <c r="M51" s="53"/>
      <c r="N51" s="33"/>
      <c r="O51" s="33"/>
      <c r="P51" s="33"/>
    </row>
    <row r="52" spans="1:16" ht="13.5" hidden="1" outlineLevel="1" thickBot="1">
      <c r="A52" s="33"/>
      <c r="B52" s="51">
        <v>39</v>
      </c>
      <c r="C52" s="57"/>
      <c r="D52" s="57"/>
      <c r="E52" s="57"/>
      <c r="F52" s="57"/>
      <c r="G52" s="655">
        <f t="shared" si="1"/>
        <v>0</v>
      </c>
      <c r="H52" s="655"/>
      <c r="I52" s="655"/>
      <c r="J52" s="658"/>
      <c r="K52" s="658"/>
      <c r="L52" s="656"/>
      <c r="M52" s="53"/>
      <c r="N52" s="33"/>
      <c r="O52" s="33"/>
      <c r="P52" s="33"/>
    </row>
    <row r="53" spans="1:16" ht="13.5" hidden="1" outlineLevel="1" thickBot="1">
      <c r="A53" s="33"/>
      <c r="B53" s="54">
        <v>40</v>
      </c>
      <c r="C53" s="57"/>
      <c r="D53" s="57"/>
      <c r="E53" s="57"/>
      <c r="F53" s="57"/>
      <c r="G53" s="655">
        <f t="shared" si="1"/>
        <v>0</v>
      </c>
      <c r="H53" s="655"/>
      <c r="I53" s="655"/>
      <c r="J53" s="658"/>
      <c r="K53" s="658"/>
      <c r="L53" s="656"/>
      <c r="M53" s="53"/>
      <c r="N53" s="33"/>
      <c r="O53" s="33"/>
      <c r="P53" s="33"/>
    </row>
    <row r="54" spans="1:16" ht="13.5" hidden="1" outlineLevel="1" thickBot="1">
      <c r="A54" s="33"/>
      <c r="B54" s="51">
        <v>41</v>
      </c>
      <c r="C54" s="57"/>
      <c r="D54" s="57"/>
      <c r="E54" s="57"/>
      <c r="F54" s="57"/>
      <c r="G54" s="655">
        <f t="shared" si="1"/>
        <v>0</v>
      </c>
      <c r="H54" s="655"/>
      <c r="I54" s="655"/>
      <c r="J54" s="658"/>
      <c r="K54" s="658"/>
      <c r="L54" s="656"/>
      <c r="M54" s="53"/>
      <c r="N54" s="33"/>
      <c r="O54" s="33"/>
      <c r="P54" s="33"/>
    </row>
    <row r="55" spans="1:16" ht="13.5" hidden="1" outlineLevel="1" thickBot="1">
      <c r="A55" s="33"/>
      <c r="B55" s="54">
        <v>42</v>
      </c>
      <c r="C55" s="57"/>
      <c r="D55" s="57"/>
      <c r="E55" s="57"/>
      <c r="F55" s="57"/>
      <c r="G55" s="655">
        <f t="shared" si="1"/>
        <v>0</v>
      </c>
      <c r="H55" s="655"/>
      <c r="I55" s="655"/>
      <c r="J55" s="658"/>
      <c r="K55" s="658"/>
      <c r="L55" s="656"/>
      <c r="M55" s="53"/>
      <c r="N55" s="33"/>
      <c r="O55" s="33"/>
      <c r="P55" s="33"/>
    </row>
    <row r="56" spans="1:16" ht="13.5" hidden="1" outlineLevel="1" thickBot="1">
      <c r="A56" s="33"/>
      <c r="B56" s="51">
        <v>43</v>
      </c>
      <c r="C56" s="57"/>
      <c r="D56" s="57"/>
      <c r="E56" s="57"/>
      <c r="F56" s="57"/>
      <c r="G56" s="655">
        <f t="shared" si="1"/>
        <v>0</v>
      </c>
      <c r="H56" s="655"/>
      <c r="I56" s="655"/>
      <c r="J56" s="658"/>
      <c r="K56" s="658"/>
      <c r="L56" s="656"/>
      <c r="M56" s="53"/>
      <c r="N56" s="33"/>
      <c r="O56" s="33"/>
      <c r="P56" s="33"/>
    </row>
    <row r="57" spans="1:16" ht="13.5" hidden="1" outlineLevel="1" thickBot="1">
      <c r="A57" s="33"/>
      <c r="B57" s="54">
        <v>44</v>
      </c>
      <c r="C57" s="57"/>
      <c r="D57" s="57"/>
      <c r="E57" s="57"/>
      <c r="F57" s="57"/>
      <c r="G57" s="655">
        <f t="shared" si="1"/>
        <v>0</v>
      </c>
      <c r="H57" s="655"/>
      <c r="I57" s="655"/>
      <c r="J57" s="658"/>
      <c r="K57" s="658"/>
      <c r="L57" s="656"/>
      <c r="M57" s="53"/>
      <c r="N57" s="33"/>
      <c r="O57" s="33"/>
      <c r="P57" s="33"/>
    </row>
    <row r="58" spans="1:16" ht="13.5" hidden="1" outlineLevel="1" thickBot="1">
      <c r="A58" s="33"/>
      <c r="B58" s="51">
        <v>45</v>
      </c>
      <c r="C58" s="57"/>
      <c r="D58" s="57"/>
      <c r="E58" s="57"/>
      <c r="F58" s="57"/>
      <c r="G58" s="655">
        <f t="shared" si="1"/>
        <v>0</v>
      </c>
      <c r="H58" s="655"/>
      <c r="I58" s="655"/>
      <c r="J58" s="658"/>
      <c r="K58" s="658"/>
      <c r="L58" s="656"/>
      <c r="M58" s="53"/>
      <c r="N58" s="33"/>
      <c r="O58" s="33"/>
      <c r="P58" s="33"/>
    </row>
    <row r="59" spans="1:16" ht="13.5" hidden="1" outlineLevel="1" thickBot="1">
      <c r="A59" s="33"/>
      <c r="B59" s="54">
        <v>46</v>
      </c>
      <c r="C59" s="57"/>
      <c r="D59" s="57"/>
      <c r="E59" s="57"/>
      <c r="F59" s="57"/>
      <c r="G59" s="655">
        <f t="shared" si="1"/>
        <v>0</v>
      </c>
      <c r="H59" s="655"/>
      <c r="I59" s="655"/>
      <c r="J59" s="658"/>
      <c r="K59" s="658"/>
      <c r="L59" s="656"/>
      <c r="M59" s="53"/>
      <c r="N59" s="33"/>
      <c r="O59" s="33"/>
      <c r="P59" s="33"/>
    </row>
    <row r="60" spans="1:16" ht="13.5" hidden="1" outlineLevel="1" thickBot="1">
      <c r="A60" s="33"/>
      <c r="B60" s="51">
        <v>47</v>
      </c>
      <c r="C60" s="57"/>
      <c r="D60" s="57"/>
      <c r="E60" s="57"/>
      <c r="F60" s="57"/>
      <c r="G60" s="655">
        <f t="shared" si="1"/>
        <v>0</v>
      </c>
      <c r="H60" s="655"/>
      <c r="I60" s="655"/>
      <c r="J60" s="658"/>
      <c r="K60" s="658"/>
      <c r="L60" s="656"/>
      <c r="M60" s="53"/>
      <c r="N60" s="33"/>
      <c r="O60" s="33"/>
      <c r="P60" s="33"/>
    </row>
    <row r="61" spans="1:16" ht="13.5" hidden="1" outlineLevel="1" thickBot="1">
      <c r="A61" s="33"/>
      <c r="B61" s="54">
        <v>48</v>
      </c>
      <c r="C61" s="57"/>
      <c r="D61" s="57"/>
      <c r="E61" s="57"/>
      <c r="F61" s="57"/>
      <c r="G61" s="655">
        <f t="shared" si="1"/>
        <v>0</v>
      </c>
      <c r="H61" s="655"/>
      <c r="I61" s="655"/>
      <c r="J61" s="658"/>
      <c r="K61" s="658"/>
      <c r="L61" s="656"/>
      <c r="M61" s="53"/>
      <c r="N61" s="33"/>
      <c r="O61" s="33"/>
      <c r="P61" s="33"/>
    </row>
    <row r="62" spans="1:16" ht="13.5" hidden="1" outlineLevel="1" thickBot="1">
      <c r="A62" s="33"/>
      <c r="B62" s="51">
        <v>49</v>
      </c>
      <c r="C62" s="57"/>
      <c r="D62" s="57"/>
      <c r="E62" s="57"/>
      <c r="F62" s="57"/>
      <c r="G62" s="655">
        <f t="shared" si="1"/>
        <v>0</v>
      </c>
      <c r="H62" s="655"/>
      <c r="I62" s="655"/>
      <c r="J62" s="658"/>
      <c r="K62" s="658"/>
      <c r="L62" s="656"/>
      <c r="M62" s="53"/>
      <c r="N62" s="33"/>
      <c r="O62" s="33"/>
      <c r="P62" s="33"/>
    </row>
    <row r="63" spans="1:16" ht="13.5" hidden="1" outlineLevel="1" thickBot="1">
      <c r="A63" s="33"/>
      <c r="B63" s="54">
        <v>50</v>
      </c>
      <c r="C63" s="57"/>
      <c r="D63" s="57"/>
      <c r="E63" s="57"/>
      <c r="F63" s="57"/>
      <c r="G63" s="655">
        <f t="shared" si="1"/>
        <v>0</v>
      </c>
      <c r="H63" s="655"/>
      <c r="I63" s="655"/>
      <c r="J63" s="658"/>
      <c r="K63" s="658"/>
      <c r="L63" s="656"/>
      <c r="M63" s="53"/>
      <c r="N63" s="33"/>
      <c r="O63" s="33"/>
      <c r="P63" s="33"/>
    </row>
    <row r="64" spans="1:16" ht="13.5" hidden="1" outlineLevel="1" thickBot="1">
      <c r="A64" s="33"/>
      <c r="B64" s="51">
        <v>51</v>
      </c>
      <c r="C64" s="57"/>
      <c r="D64" s="57"/>
      <c r="E64" s="57"/>
      <c r="F64" s="57"/>
      <c r="G64" s="655">
        <f t="shared" si="1"/>
        <v>0</v>
      </c>
      <c r="H64" s="655"/>
      <c r="I64" s="655"/>
      <c r="J64" s="658"/>
      <c r="K64" s="658"/>
      <c r="L64" s="656"/>
      <c r="M64" s="53"/>
      <c r="N64" s="33"/>
      <c r="O64" s="33"/>
      <c r="P64" s="33"/>
    </row>
    <row r="65" spans="1:16" ht="13.5" hidden="1" outlineLevel="1" thickBot="1">
      <c r="A65" s="33"/>
      <c r="B65" s="54">
        <v>52</v>
      </c>
      <c r="C65" s="57"/>
      <c r="D65" s="57"/>
      <c r="E65" s="57"/>
      <c r="F65" s="57"/>
      <c r="G65" s="655">
        <f t="shared" si="1"/>
        <v>0</v>
      </c>
      <c r="H65" s="655"/>
      <c r="I65" s="655"/>
      <c r="J65" s="658"/>
      <c r="K65" s="658"/>
      <c r="L65" s="656"/>
      <c r="M65" s="53"/>
      <c r="N65" s="33"/>
      <c r="O65" s="33"/>
      <c r="P65" s="33"/>
    </row>
    <row r="66" spans="1:16" ht="13.5" hidden="1" outlineLevel="1" thickBot="1">
      <c r="A66" s="33"/>
      <c r="B66" s="51">
        <v>53</v>
      </c>
      <c r="C66" s="57"/>
      <c r="D66" s="57"/>
      <c r="E66" s="57"/>
      <c r="F66" s="57"/>
      <c r="G66" s="655">
        <f t="shared" si="1"/>
        <v>0</v>
      </c>
      <c r="H66" s="655"/>
      <c r="I66" s="655"/>
      <c r="J66" s="658"/>
      <c r="K66" s="658"/>
      <c r="L66" s="656"/>
      <c r="M66" s="53"/>
      <c r="N66" s="33"/>
      <c r="O66" s="33"/>
      <c r="P66" s="33"/>
    </row>
    <row r="67" spans="1:16" ht="13.5" hidden="1" outlineLevel="1" thickBot="1">
      <c r="A67" s="33"/>
      <c r="B67" s="54">
        <v>54</v>
      </c>
      <c r="C67" s="57"/>
      <c r="D67" s="57"/>
      <c r="E67" s="57"/>
      <c r="F67" s="57"/>
      <c r="G67" s="655">
        <f t="shared" si="1"/>
        <v>0</v>
      </c>
      <c r="H67" s="655"/>
      <c r="I67" s="655"/>
      <c r="J67" s="658"/>
      <c r="K67" s="658"/>
      <c r="L67" s="656"/>
      <c r="M67" s="53"/>
      <c r="N67" s="33"/>
      <c r="O67" s="33"/>
      <c r="P67" s="33"/>
    </row>
    <row r="68" spans="1:16" ht="13.5" hidden="1" outlineLevel="1" thickBot="1">
      <c r="A68" s="33"/>
      <c r="B68" s="51">
        <v>55</v>
      </c>
      <c r="C68" s="57"/>
      <c r="D68" s="57"/>
      <c r="E68" s="57"/>
      <c r="F68" s="57"/>
      <c r="G68" s="655">
        <f t="shared" si="1"/>
        <v>0</v>
      </c>
      <c r="H68" s="655"/>
      <c r="I68" s="655"/>
      <c r="J68" s="658"/>
      <c r="K68" s="658"/>
      <c r="L68" s="656"/>
      <c r="M68" s="53"/>
      <c r="N68" s="33"/>
      <c r="O68" s="33"/>
      <c r="P68" s="33"/>
    </row>
    <row r="69" spans="1:16" ht="13.5" hidden="1" outlineLevel="1" thickBot="1">
      <c r="A69" s="33"/>
      <c r="B69" s="54">
        <v>56</v>
      </c>
      <c r="C69" s="57"/>
      <c r="D69" s="57"/>
      <c r="E69" s="57"/>
      <c r="F69" s="57"/>
      <c r="G69" s="655">
        <f t="shared" si="1"/>
        <v>0</v>
      </c>
      <c r="H69" s="655"/>
      <c r="I69" s="655"/>
      <c r="J69" s="658"/>
      <c r="K69" s="658"/>
      <c r="L69" s="656"/>
      <c r="M69" s="53"/>
      <c r="N69" s="33"/>
      <c r="O69" s="33"/>
      <c r="P69" s="33"/>
    </row>
    <row r="70" spans="1:16" ht="13.5" hidden="1" outlineLevel="1" thickBot="1">
      <c r="A70" s="33"/>
      <c r="B70" s="51">
        <v>57</v>
      </c>
      <c r="C70" s="57"/>
      <c r="D70" s="57"/>
      <c r="E70" s="57"/>
      <c r="F70" s="57"/>
      <c r="G70" s="655">
        <f t="shared" si="1"/>
        <v>0</v>
      </c>
      <c r="H70" s="655"/>
      <c r="I70" s="655"/>
      <c r="J70" s="658"/>
      <c r="K70" s="658"/>
      <c r="L70" s="656"/>
      <c r="M70" s="53"/>
      <c r="N70" s="33"/>
      <c r="O70" s="33"/>
      <c r="P70" s="33"/>
    </row>
    <row r="71" spans="1:16" ht="13.5" hidden="1" outlineLevel="1" thickBot="1">
      <c r="A71" s="33"/>
      <c r="B71" s="54">
        <v>58</v>
      </c>
      <c r="C71" s="57"/>
      <c r="D71" s="57"/>
      <c r="E71" s="57"/>
      <c r="F71" s="57"/>
      <c r="G71" s="655">
        <f t="shared" si="1"/>
        <v>0</v>
      </c>
      <c r="H71" s="655"/>
      <c r="I71" s="655"/>
      <c r="J71" s="658"/>
      <c r="K71" s="658"/>
      <c r="L71" s="656"/>
      <c r="M71" s="53"/>
      <c r="N71" s="33"/>
      <c r="O71" s="33"/>
      <c r="P71" s="33"/>
    </row>
    <row r="72" spans="1:16" ht="13.5" hidden="1" outlineLevel="1" thickBot="1">
      <c r="A72" s="33"/>
      <c r="B72" s="51">
        <v>59</v>
      </c>
      <c r="C72" s="57"/>
      <c r="D72" s="57"/>
      <c r="E72" s="57"/>
      <c r="F72" s="57"/>
      <c r="G72" s="655">
        <f t="shared" si="1"/>
        <v>0</v>
      </c>
      <c r="H72" s="655"/>
      <c r="I72" s="655"/>
      <c r="J72" s="658"/>
      <c r="K72" s="658"/>
      <c r="L72" s="656"/>
      <c r="M72" s="53"/>
      <c r="N72" s="33"/>
      <c r="O72" s="33"/>
      <c r="P72" s="33"/>
    </row>
    <row r="73" spans="1:16" ht="13.5" hidden="1" outlineLevel="1" thickBot="1">
      <c r="A73" s="33"/>
      <c r="B73" s="54">
        <v>60</v>
      </c>
      <c r="C73" s="57"/>
      <c r="D73" s="57"/>
      <c r="E73" s="57"/>
      <c r="F73" s="57"/>
      <c r="G73" s="655">
        <f t="shared" si="1"/>
        <v>0</v>
      </c>
      <c r="H73" s="655"/>
      <c r="I73" s="655"/>
      <c r="J73" s="658"/>
      <c r="K73" s="658"/>
      <c r="L73" s="656"/>
      <c r="M73" s="53"/>
      <c r="N73" s="33"/>
      <c r="O73" s="33"/>
      <c r="P73" s="33"/>
    </row>
    <row r="74" spans="1:16" ht="13.5" hidden="1" outlineLevel="1" thickBot="1">
      <c r="A74" s="33"/>
      <c r="B74" s="51">
        <v>61</v>
      </c>
      <c r="C74" s="57"/>
      <c r="D74" s="57"/>
      <c r="E74" s="57"/>
      <c r="F74" s="57"/>
      <c r="G74" s="655">
        <f t="shared" si="1"/>
        <v>0</v>
      </c>
      <c r="H74" s="655"/>
      <c r="I74" s="655"/>
      <c r="J74" s="658"/>
      <c r="K74" s="658"/>
      <c r="L74" s="656"/>
      <c r="M74" s="53"/>
      <c r="N74" s="33"/>
      <c r="O74" s="33"/>
      <c r="P74" s="33"/>
    </row>
    <row r="75" spans="1:16" ht="13.5" hidden="1" outlineLevel="1" thickBot="1">
      <c r="A75" s="33"/>
      <c r="B75" s="54">
        <v>62</v>
      </c>
      <c r="C75" s="57"/>
      <c r="D75" s="57"/>
      <c r="E75" s="57"/>
      <c r="F75" s="57"/>
      <c r="G75" s="655">
        <f t="shared" si="1"/>
        <v>0</v>
      </c>
      <c r="H75" s="655"/>
      <c r="I75" s="655"/>
      <c r="J75" s="658"/>
      <c r="K75" s="658"/>
      <c r="L75" s="656"/>
      <c r="M75" s="53"/>
      <c r="N75" s="33"/>
      <c r="O75" s="33"/>
      <c r="P75" s="33"/>
    </row>
    <row r="76" spans="1:16" ht="13.5" hidden="1" outlineLevel="1" thickBot="1">
      <c r="A76" s="33"/>
      <c r="B76" s="51">
        <v>63</v>
      </c>
      <c r="C76" s="57"/>
      <c r="D76" s="57"/>
      <c r="E76" s="57"/>
      <c r="F76" s="57"/>
      <c r="G76" s="655">
        <f t="shared" si="1"/>
        <v>0</v>
      </c>
      <c r="H76" s="655"/>
      <c r="I76" s="655"/>
      <c r="J76" s="658"/>
      <c r="K76" s="658"/>
      <c r="L76" s="656"/>
      <c r="M76" s="53"/>
      <c r="N76" s="33"/>
      <c r="O76" s="33"/>
      <c r="P76" s="33"/>
    </row>
    <row r="77" spans="1:16" ht="13.5" hidden="1" outlineLevel="1" thickBot="1">
      <c r="A77" s="33"/>
      <c r="B77" s="54">
        <v>64</v>
      </c>
      <c r="C77" s="57"/>
      <c r="D77" s="57"/>
      <c r="E77" s="57"/>
      <c r="F77" s="57"/>
      <c r="G77" s="655">
        <f t="shared" si="1"/>
        <v>0</v>
      </c>
      <c r="H77" s="655"/>
      <c r="I77" s="655"/>
      <c r="J77" s="658"/>
      <c r="K77" s="658"/>
      <c r="L77" s="656"/>
      <c r="M77" s="53"/>
      <c r="N77" s="33"/>
      <c r="O77" s="33"/>
      <c r="P77" s="33"/>
    </row>
    <row r="78" spans="1:16" ht="13.5" hidden="1" outlineLevel="1" thickBot="1">
      <c r="A78" s="33"/>
      <c r="B78" s="51">
        <v>65</v>
      </c>
      <c r="C78" s="57"/>
      <c r="D78" s="57"/>
      <c r="E78" s="57"/>
      <c r="F78" s="57"/>
      <c r="G78" s="655">
        <f t="shared" si="1"/>
        <v>0</v>
      </c>
      <c r="H78" s="655"/>
      <c r="I78" s="655"/>
      <c r="J78" s="658"/>
      <c r="K78" s="658"/>
      <c r="L78" s="656"/>
      <c r="M78" s="53"/>
      <c r="N78" s="33"/>
      <c r="O78" s="33"/>
      <c r="P78" s="33"/>
    </row>
    <row r="79" spans="1:16" ht="13.5" hidden="1" outlineLevel="1" thickBot="1">
      <c r="A79" s="33"/>
      <c r="B79" s="54">
        <v>66</v>
      </c>
      <c r="C79" s="57"/>
      <c r="D79" s="57"/>
      <c r="E79" s="57"/>
      <c r="F79" s="57"/>
      <c r="G79" s="655">
        <f t="shared" ref="G79:G142" si="2">SUM(H79:L79)</f>
        <v>0</v>
      </c>
      <c r="H79" s="655"/>
      <c r="I79" s="655"/>
      <c r="J79" s="658"/>
      <c r="K79" s="658"/>
      <c r="L79" s="656"/>
      <c r="M79" s="53"/>
      <c r="N79" s="33"/>
      <c r="O79" s="33"/>
      <c r="P79" s="33"/>
    </row>
    <row r="80" spans="1:16" ht="13.5" hidden="1" outlineLevel="1" thickBot="1">
      <c r="A80" s="33"/>
      <c r="B80" s="51">
        <v>67</v>
      </c>
      <c r="C80" s="57"/>
      <c r="D80" s="57"/>
      <c r="E80" s="57"/>
      <c r="F80" s="57"/>
      <c r="G80" s="655">
        <f t="shared" si="2"/>
        <v>0</v>
      </c>
      <c r="H80" s="655"/>
      <c r="I80" s="655"/>
      <c r="J80" s="658"/>
      <c r="K80" s="658"/>
      <c r="L80" s="656"/>
      <c r="M80" s="53"/>
      <c r="N80" s="33"/>
      <c r="O80" s="33"/>
      <c r="P80" s="33"/>
    </row>
    <row r="81" spans="1:16" ht="13.5" hidden="1" outlineLevel="1" thickBot="1">
      <c r="A81" s="33"/>
      <c r="B81" s="54">
        <v>68</v>
      </c>
      <c r="C81" s="57"/>
      <c r="D81" s="57"/>
      <c r="E81" s="57"/>
      <c r="F81" s="57"/>
      <c r="G81" s="655">
        <f t="shared" si="2"/>
        <v>0</v>
      </c>
      <c r="H81" s="655"/>
      <c r="I81" s="655"/>
      <c r="J81" s="658"/>
      <c r="K81" s="658"/>
      <c r="L81" s="656"/>
      <c r="M81" s="53"/>
      <c r="N81" s="33"/>
      <c r="O81" s="33"/>
      <c r="P81" s="33"/>
    </row>
    <row r="82" spans="1:16" ht="13.5" hidden="1" outlineLevel="1" thickBot="1">
      <c r="A82" s="33"/>
      <c r="B82" s="51">
        <v>69</v>
      </c>
      <c r="C82" s="57"/>
      <c r="D82" s="57"/>
      <c r="E82" s="57"/>
      <c r="F82" s="57"/>
      <c r="G82" s="655">
        <f t="shared" si="2"/>
        <v>0</v>
      </c>
      <c r="H82" s="655"/>
      <c r="I82" s="655"/>
      <c r="J82" s="658"/>
      <c r="K82" s="658"/>
      <c r="L82" s="656"/>
      <c r="M82" s="53"/>
      <c r="N82" s="33"/>
      <c r="O82" s="33"/>
      <c r="P82" s="33"/>
    </row>
    <row r="83" spans="1:16" ht="13.5" hidden="1" outlineLevel="1" thickBot="1">
      <c r="A83" s="33"/>
      <c r="B83" s="54">
        <v>70</v>
      </c>
      <c r="C83" s="57"/>
      <c r="D83" s="57"/>
      <c r="E83" s="57"/>
      <c r="F83" s="57"/>
      <c r="G83" s="655">
        <f t="shared" si="2"/>
        <v>0</v>
      </c>
      <c r="H83" s="655"/>
      <c r="I83" s="655"/>
      <c r="J83" s="658"/>
      <c r="K83" s="658"/>
      <c r="L83" s="656"/>
      <c r="M83" s="53"/>
      <c r="N83" s="33"/>
      <c r="O83" s="33"/>
      <c r="P83" s="33"/>
    </row>
    <row r="84" spans="1:16" ht="13.5" hidden="1" outlineLevel="1" thickBot="1">
      <c r="A84" s="33"/>
      <c r="B84" s="51">
        <v>71</v>
      </c>
      <c r="C84" s="57"/>
      <c r="D84" s="57"/>
      <c r="E84" s="57"/>
      <c r="F84" s="57"/>
      <c r="G84" s="655">
        <f t="shared" si="2"/>
        <v>0</v>
      </c>
      <c r="H84" s="655"/>
      <c r="I84" s="655"/>
      <c r="J84" s="658"/>
      <c r="K84" s="658"/>
      <c r="L84" s="656"/>
      <c r="M84" s="53"/>
      <c r="N84" s="33"/>
      <c r="O84" s="33"/>
      <c r="P84" s="33"/>
    </row>
    <row r="85" spans="1:16" ht="13.5" hidden="1" outlineLevel="1" thickBot="1">
      <c r="A85" s="33"/>
      <c r="B85" s="54">
        <v>72</v>
      </c>
      <c r="C85" s="57"/>
      <c r="D85" s="57"/>
      <c r="E85" s="57"/>
      <c r="F85" s="57"/>
      <c r="G85" s="655">
        <f t="shared" si="2"/>
        <v>0</v>
      </c>
      <c r="H85" s="655"/>
      <c r="I85" s="655"/>
      <c r="J85" s="658"/>
      <c r="K85" s="658"/>
      <c r="L85" s="656"/>
      <c r="M85" s="53"/>
      <c r="N85" s="33"/>
      <c r="O85" s="33"/>
      <c r="P85" s="33"/>
    </row>
    <row r="86" spans="1:16" ht="13.5" hidden="1" outlineLevel="1" thickBot="1">
      <c r="A86" s="33"/>
      <c r="B86" s="51">
        <v>73</v>
      </c>
      <c r="C86" s="57"/>
      <c r="D86" s="57"/>
      <c r="E86" s="57"/>
      <c r="F86" s="57"/>
      <c r="G86" s="655">
        <f t="shared" si="2"/>
        <v>0</v>
      </c>
      <c r="H86" s="655"/>
      <c r="I86" s="655"/>
      <c r="J86" s="658"/>
      <c r="K86" s="658"/>
      <c r="L86" s="656"/>
      <c r="M86" s="53"/>
      <c r="N86" s="33"/>
      <c r="O86" s="33"/>
      <c r="P86" s="33"/>
    </row>
    <row r="87" spans="1:16" ht="13.5" hidden="1" outlineLevel="1" thickBot="1">
      <c r="A87" s="33"/>
      <c r="B87" s="54">
        <v>74</v>
      </c>
      <c r="C87" s="57"/>
      <c r="D87" s="57"/>
      <c r="E87" s="57"/>
      <c r="F87" s="57"/>
      <c r="G87" s="655">
        <f t="shared" si="2"/>
        <v>0</v>
      </c>
      <c r="H87" s="655"/>
      <c r="I87" s="655"/>
      <c r="J87" s="658"/>
      <c r="K87" s="658"/>
      <c r="L87" s="656"/>
      <c r="M87" s="53"/>
      <c r="N87" s="33"/>
      <c r="O87" s="33"/>
      <c r="P87" s="33"/>
    </row>
    <row r="88" spans="1:16" ht="13.5" hidden="1" outlineLevel="1" thickBot="1">
      <c r="A88" s="33"/>
      <c r="B88" s="51">
        <v>75</v>
      </c>
      <c r="C88" s="57"/>
      <c r="D88" s="57"/>
      <c r="E88" s="57"/>
      <c r="F88" s="57"/>
      <c r="G88" s="655">
        <f t="shared" si="2"/>
        <v>0</v>
      </c>
      <c r="H88" s="655"/>
      <c r="I88" s="655"/>
      <c r="J88" s="658"/>
      <c r="K88" s="658"/>
      <c r="L88" s="656"/>
      <c r="M88" s="53"/>
      <c r="N88" s="33"/>
      <c r="O88" s="33"/>
      <c r="P88" s="33"/>
    </row>
    <row r="89" spans="1:16" ht="13.5" hidden="1" outlineLevel="1" thickBot="1">
      <c r="A89" s="33"/>
      <c r="B89" s="54">
        <v>76</v>
      </c>
      <c r="C89" s="57"/>
      <c r="D89" s="57"/>
      <c r="E89" s="57"/>
      <c r="F89" s="57"/>
      <c r="G89" s="655">
        <f t="shared" si="2"/>
        <v>0</v>
      </c>
      <c r="H89" s="655"/>
      <c r="I89" s="655"/>
      <c r="J89" s="658"/>
      <c r="K89" s="658"/>
      <c r="L89" s="656"/>
      <c r="M89" s="53"/>
      <c r="N89" s="33"/>
      <c r="O89" s="33"/>
      <c r="P89" s="33"/>
    </row>
    <row r="90" spans="1:16" ht="13.5" hidden="1" outlineLevel="1" thickBot="1">
      <c r="A90" s="33"/>
      <c r="B90" s="51">
        <v>77</v>
      </c>
      <c r="C90" s="57"/>
      <c r="D90" s="57"/>
      <c r="E90" s="57"/>
      <c r="F90" s="57"/>
      <c r="G90" s="655">
        <f t="shared" si="2"/>
        <v>0</v>
      </c>
      <c r="H90" s="655"/>
      <c r="I90" s="655"/>
      <c r="J90" s="658"/>
      <c r="K90" s="658"/>
      <c r="L90" s="656"/>
      <c r="M90" s="53"/>
      <c r="N90" s="33"/>
      <c r="O90" s="33"/>
      <c r="P90" s="33"/>
    </row>
    <row r="91" spans="1:16" ht="13.5" hidden="1" outlineLevel="1" thickBot="1">
      <c r="A91" s="33"/>
      <c r="B91" s="54">
        <v>78</v>
      </c>
      <c r="C91" s="57"/>
      <c r="D91" s="57"/>
      <c r="E91" s="57"/>
      <c r="F91" s="57"/>
      <c r="G91" s="655">
        <f t="shared" si="2"/>
        <v>0</v>
      </c>
      <c r="H91" s="655"/>
      <c r="I91" s="655"/>
      <c r="J91" s="658"/>
      <c r="K91" s="658"/>
      <c r="L91" s="656"/>
      <c r="M91" s="53"/>
      <c r="N91" s="33"/>
      <c r="O91" s="33"/>
      <c r="P91" s="33"/>
    </row>
    <row r="92" spans="1:16" ht="13.5" hidden="1" outlineLevel="1" thickBot="1">
      <c r="A92" s="33"/>
      <c r="B92" s="51">
        <v>79</v>
      </c>
      <c r="C92" s="57"/>
      <c r="D92" s="57"/>
      <c r="E92" s="57"/>
      <c r="F92" s="57"/>
      <c r="G92" s="655">
        <f t="shared" si="2"/>
        <v>0</v>
      </c>
      <c r="H92" s="655"/>
      <c r="I92" s="655"/>
      <c r="J92" s="658"/>
      <c r="K92" s="658"/>
      <c r="L92" s="656"/>
      <c r="M92" s="53"/>
      <c r="N92" s="33"/>
      <c r="O92" s="33"/>
      <c r="P92" s="33"/>
    </row>
    <row r="93" spans="1:16" ht="13.5" hidden="1" outlineLevel="1" thickBot="1">
      <c r="A93" s="33"/>
      <c r="B93" s="54">
        <v>80</v>
      </c>
      <c r="C93" s="57"/>
      <c r="D93" s="57"/>
      <c r="E93" s="57"/>
      <c r="F93" s="57"/>
      <c r="G93" s="655">
        <f t="shared" si="2"/>
        <v>0</v>
      </c>
      <c r="H93" s="655"/>
      <c r="I93" s="655"/>
      <c r="J93" s="658"/>
      <c r="K93" s="658"/>
      <c r="L93" s="656"/>
      <c r="M93" s="53"/>
      <c r="N93" s="33"/>
      <c r="O93" s="33"/>
      <c r="P93" s="33"/>
    </row>
    <row r="94" spans="1:16" ht="13.5" hidden="1" outlineLevel="1" thickBot="1">
      <c r="A94" s="33"/>
      <c r="B94" s="51">
        <v>81</v>
      </c>
      <c r="C94" s="57"/>
      <c r="D94" s="57"/>
      <c r="E94" s="57"/>
      <c r="F94" s="57"/>
      <c r="G94" s="655">
        <f t="shared" si="2"/>
        <v>0</v>
      </c>
      <c r="H94" s="655"/>
      <c r="I94" s="655"/>
      <c r="J94" s="658"/>
      <c r="K94" s="658"/>
      <c r="L94" s="656"/>
      <c r="M94" s="53"/>
      <c r="N94" s="33"/>
      <c r="O94" s="33"/>
      <c r="P94" s="33"/>
    </row>
    <row r="95" spans="1:16" ht="13.5" hidden="1" outlineLevel="1" thickBot="1">
      <c r="A95" s="33"/>
      <c r="B95" s="54">
        <v>82</v>
      </c>
      <c r="C95" s="57"/>
      <c r="D95" s="57"/>
      <c r="E95" s="57"/>
      <c r="F95" s="57"/>
      <c r="G95" s="655">
        <f t="shared" si="2"/>
        <v>0</v>
      </c>
      <c r="H95" s="655"/>
      <c r="I95" s="655"/>
      <c r="J95" s="658"/>
      <c r="K95" s="658"/>
      <c r="L95" s="656"/>
      <c r="M95" s="53"/>
      <c r="N95" s="33"/>
      <c r="O95" s="33"/>
      <c r="P95" s="33"/>
    </row>
    <row r="96" spans="1:16" ht="13.5" hidden="1" outlineLevel="1" thickBot="1">
      <c r="A96" s="33"/>
      <c r="B96" s="51">
        <v>83</v>
      </c>
      <c r="C96" s="57"/>
      <c r="D96" s="57"/>
      <c r="E96" s="57"/>
      <c r="F96" s="57"/>
      <c r="G96" s="655">
        <f t="shared" si="2"/>
        <v>0</v>
      </c>
      <c r="H96" s="655"/>
      <c r="I96" s="655"/>
      <c r="J96" s="658"/>
      <c r="K96" s="658"/>
      <c r="L96" s="656"/>
      <c r="M96" s="53"/>
      <c r="N96" s="33"/>
      <c r="O96" s="33"/>
      <c r="P96" s="33"/>
    </row>
    <row r="97" spans="1:16" ht="13.5" hidden="1" outlineLevel="1" thickBot="1">
      <c r="A97" s="33"/>
      <c r="B97" s="54">
        <v>84</v>
      </c>
      <c r="C97" s="57"/>
      <c r="D97" s="57"/>
      <c r="E97" s="57"/>
      <c r="F97" s="57"/>
      <c r="G97" s="655">
        <f t="shared" si="2"/>
        <v>0</v>
      </c>
      <c r="H97" s="655"/>
      <c r="I97" s="655"/>
      <c r="J97" s="658"/>
      <c r="K97" s="658"/>
      <c r="L97" s="656"/>
      <c r="M97" s="53"/>
      <c r="N97" s="33"/>
      <c r="O97" s="33"/>
      <c r="P97" s="33"/>
    </row>
    <row r="98" spans="1:16" ht="13.5" hidden="1" outlineLevel="1" thickBot="1">
      <c r="A98" s="33"/>
      <c r="B98" s="51">
        <v>85</v>
      </c>
      <c r="C98" s="57"/>
      <c r="D98" s="57"/>
      <c r="E98" s="57"/>
      <c r="F98" s="57"/>
      <c r="G98" s="655">
        <f t="shared" si="2"/>
        <v>0</v>
      </c>
      <c r="H98" s="655"/>
      <c r="I98" s="655"/>
      <c r="J98" s="658"/>
      <c r="K98" s="658"/>
      <c r="L98" s="656"/>
      <c r="M98" s="53"/>
      <c r="N98" s="33"/>
      <c r="O98" s="33"/>
      <c r="P98" s="33"/>
    </row>
    <row r="99" spans="1:16" ht="13.5" hidden="1" outlineLevel="1" thickBot="1">
      <c r="A99" s="33"/>
      <c r="B99" s="54">
        <v>86</v>
      </c>
      <c r="C99" s="57"/>
      <c r="D99" s="57"/>
      <c r="E99" s="57"/>
      <c r="F99" s="57"/>
      <c r="G99" s="655">
        <f t="shared" si="2"/>
        <v>0</v>
      </c>
      <c r="H99" s="655"/>
      <c r="I99" s="655"/>
      <c r="J99" s="658"/>
      <c r="K99" s="658"/>
      <c r="L99" s="656"/>
      <c r="M99" s="53"/>
      <c r="N99" s="33"/>
      <c r="O99" s="33"/>
      <c r="P99" s="33"/>
    </row>
    <row r="100" spans="1:16" ht="13.5" hidden="1" outlineLevel="1" thickBot="1">
      <c r="A100" s="33"/>
      <c r="B100" s="51">
        <v>87</v>
      </c>
      <c r="C100" s="57"/>
      <c r="D100" s="57"/>
      <c r="E100" s="57"/>
      <c r="F100" s="57"/>
      <c r="G100" s="655">
        <f t="shared" si="2"/>
        <v>0</v>
      </c>
      <c r="H100" s="655"/>
      <c r="I100" s="655"/>
      <c r="J100" s="658"/>
      <c r="K100" s="658"/>
      <c r="L100" s="656"/>
      <c r="M100" s="53"/>
      <c r="N100" s="33"/>
      <c r="O100" s="33"/>
      <c r="P100" s="33"/>
    </row>
    <row r="101" spans="1:16" ht="13.5" hidden="1" outlineLevel="1" thickBot="1">
      <c r="A101" s="33"/>
      <c r="B101" s="54">
        <v>88</v>
      </c>
      <c r="C101" s="57"/>
      <c r="D101" s="57"/>
      <c r="E101" s="57"/>
      <c r="F101" s="57"/>
      <c r="G101" s="655">
        <f t="shared" si="2"/>
        <v>0</v>
      </c>
      <c r="H101" s="655"/>
      <c r="I101" s="655"/>
      <c r="J101" s="658"/>
      <c r="K101" s="658"/>
      <c r="L101" s="656"/>
      <c r="M101" s="53"/>
      <c r="N101" s="33"/>
      <c r="O101" s="33"/>
      <c r="P101" s="33"/>
    </row>
    <row r="102" spans="1:16" ht="13.5" hidden="1" outlineLevel="1" thickBot="1">
      <c r="A102" s="33"/>
      <c r="B102" s="51">
        <v>89</v>
      </c>
      <c r="C102" s="57"/>
      <c r="D102" s="57"/>
      <c r="E102" s="57"/>
      <c r="F102" s="57"/>
      <c r="G102" s="655">
        <f t="shared" si="2"/>
        <v>0</v>
      </c>
      <c r="H102" s="655"/>
      <c r="I102" s="655"/>
      <c r="J102" s="658"/>
      <c r="K102" s="658"/>
      <c r="L102" s="656"/>
      <c r="M102" s="53"/>
      <c r="N102" s="33"/>
      <c r="O102" s="33"/>
      <c r="P102" s="33"/>
    </row>
    <row r="103" spans="1:16" ht="13.5" hidden="1" outlineLevel="1" thickBot="1">
      <c r="A103" s="33"/>
      <c r="B103" s="54">
        <v>90</v>
      </c>
      <c r="C103" s="57"/>
      <c r="D103" s="57"/>
      <c r="E103" s="57"/>
      <c r="F103" s="57"/>
      <c r="G103" s="655">
        <f t="shared" si="2"/>
        <v>0</v>
      </c>
      <c r="H103" s="655"/>
      <c r="I103" s="655"/>
      <c r="J103" s="658"/>
      <c r="K103" s="658"/>
      <c r="L103" s="656"/>
      <c r="M103" s="53"/>
      <c r="N103" s="33"/>
      <c r="O103" s="33"/>
      <c r="P103" s="33"/>
    </row>
    <row r="104" spans="1:16" ht="13.5" hidden="1" outlineLevel="1" thickBot="1">
      <c r="A104" s="33"/>
      <c r="B104" s="51">
        <v>91</v>
      </c>
      <c r="C104" s="57"/>
      <c r="D104" s="57"/>
      <c r="E104" s="57"/>
      <c r="F104" s="57"/>
      <c r="G104" s="655">
        <f t="shared" si="2"/>
        <v>0</v>
      </c>
      <c r="H104" s="655"/>
      <c r="I104" s="655"/>
      <c r="J104" s="658"/>
      <c r="K104" s="658"/>
      <c r="L104" s="656"/>
      <c r="M104" s="53"/>
      <c r="N104" s="33"/>
      <c r="O104" s="33"/>
      <c r="P104" s="33"/>
    </row>
    <row r="105" spans="1:16" ht="13.5" hidden="1" outlineLevel="1" thickBot="1">
      <c r="A105" s="33"/>
      <c r="B105" s="54">
        <v>92</v>
      </c>
      <c r="C105" s="57"/>
      <c r="D105" s="57"/>
      <c r="E105" s="57"/>
      <c r="F105" s="57"/>
      <c r="G105" s="655">
        <f t="shared" si="2"/>
        <v>0</v>
      </c>
      <c r="H105" s="655"/>
      <c r="I105" s="655"/>
      <c r="J105" s="658"/>
      <c r="K105" s="658"/>
      <c r="L105" s="656"/>
      <c r="M105" s="53"/>
      <c r="N105" s="33"/>
      <c r="O105" s="33"/>
      <c r="P105" s="33"/>
    </row>
    <row r="106" spans="1:16" ht="13.5" hidden="1" outlineLevel="1" thickBot="1">
      <c r="A106" s="33"/>
      <c r="B106" s="51">
        <v>93</v>
      </c>
      <c r="C106" s="57"/>
      <c r="D106" s="57"/>
      <c r="E106" s="57"/>
      <c r="F106" s="57"/>
      <c r="G106" s="655">
        <f t="shared" si="2"/>
        <v>0</v>
      </c>
      <c r="H106" s="655"/>
      <c r="I106" s="655"/>
      <c r="J106" s="658"/>
      <c r="K106" s="658"/>
      <c r="L106" s="656"/>
      <c r="M106" s="53"/>
      <c r="N106" s="33"/>
      <c r="O106" s="33"/>
      <c r="P106" s="33"/>
    </row>
    <row r="107" spans="1:16" ht="13.5" hidden="1" outlineLevel="1" thickBot="1">
      <c r="A107" s="33"/>
      <c r="B107" s="54">
        <v>94</v>
      </c>
      <c r="C107" s="57"/>
      <c r="D107" s="57"/>
      <c r="E107" s="57"/>
      <c r="F107" s="57"/>
      <c r="G107" s="655">
        <f t="shared" si="2"/>
        <v>0</v>
      </c>
      <c r="H107" s="655"/>
      <c r="I107" s="655"/>
      <c r="J107" s="658"/>
      <c r="K107" s="658"/>
      <c r="L107" s="656"/>
      <c r="M107" s="53"/>
      <c r="N107" s="33"/>
      <c r="O107" s="33"/>
      <c r="P107" s="33"/>
    </row>
    <row r="108" spans="1:16" ht="13.5" hidden="1" outlineLevel="1" thickBot="1">
      <c r="A108" s="33"/>
      <c r="B108" s="51">
        <v>95</v>
      </c>
      <c r="C108" s="57"/>
      <c r="D108" s="57"/>
      <c r="E108" s="57"/>
      <c r="F108" s="57"/>
      <c r="G108" s="655">
        <f t="shared" si="2"/>
        <v>0</v>
      </c>
      <c r="H108" s="655"/>
      <c r="I108" s="655"/>
      <c r="J108" s="658"/>
      <c r="K108" s="658"/>
      <c r="L108" s="656"/>
      <c r="M108" s="53"/>
      <c r="N108" s="33"/>
      <c r="O108" s="33"/>
      <c r="P108" s="33"/>
    </row>
    <row r="109" spans="1:16" ht="13.5" hidden="1" outlineLevel="1" thickBot="1">
      <c r="A109" s="33"/>
      <c r="B109" s="54">
        <v>96</v>
      </c>
      <c r="C109" s="57"/>
      <c r="D109" s="57"/>
      <c r="E109" s="57"/>
      <c r="F109" s="57"/>
      <c r="G109" s="655">
        <f t="shared" si="2"/>
        <v>0</v>
      </c>
      <c r="H109" s="655"/>
      <c r="I109" s="655"/>
      <c r="J109" s="658"/>
      <c r="K109" s="658"/>
      <c r="L109" s="656"/>
      <c r="M109" s="53"/>
      <c r="N109" s="33"/>
      <c r="O109" s="33"/>
      <c r="P109" s="33"/>
    </row>
    <row r="110" spans="1:16" ht="13.5" hidden="1" outlineLevel="1" thickBot="1">
      <c r="A110" s="33"/>
      <c r="B110" s="51">
        <v>97</v>
      </c>
      <c r="C110" s="57"/>
      <c r="D110" s="57"/>
      <c r="E110" s="57"/>
      <c r="F110" s="57"/>
      <c r="G110" s="655">
        <f t="shared" si="2"/>
        <v>0</v>
      </c>
      <c r="H110" s="655"/>
      <c r="I110" s="655"/>
      <c r="J110" s="658"/>
      <c r="K110" s="658"/>
      <c r="L110" s="656"/>
      <c r="M110" s="53"/>
      <c r="N110" s="33"/>
      <c r="O110" s="33"/>
      <c r="P110" s="33"/>
    </row>
    <row r="111" spans="1:16" ht="13.5" hidden="1" outlineLevel="1" thickBot="1">
      <c r="A111" s="33"/>
      <c r="B111" s="54">
        <v>98</v>
      </c>
      <c r="C111" s="57"/>
      <c r="D111" s="57"/>
      <c r="E111" s="57"/>
      <c r="F111" s="57"/>
      <c r="G111" s="655">
        <f t="shared" si="2"/>
        <v>0</v>
      </c>
      <c r="H111" s="655"/>
      <c r="I111" s="655"/>
      <c r="J111" s="658"/>
      <c r="K111" s="658"/>
      <c r="L111" s="656"/>
      <c r="M111" s="53"/>
      <c r="N111" s="33"/>
      <c r="O111" s="33"/>
      <c r="P111" s="33"/>
    </row>
    <row r="112" spans="1:16" ht="13.5" hidden="1" outlineLevel="1" thickBot="1">
      <c r="A112" s="33"/>
      <c r="B112" s="51">
        <v>99</v>
      </c>
      <c r="C112" s="57"/>
      <c r="D112" s="57"/>
      <c r="E112" s="57"/>
      <c r="F112" s="57"/>
      <c r="G112" s="655">
        <f t="shared" si="2"/>
        <v>0</v>
      </c>
      <c r="H112" s="655"/>
      <c r="I112" s="655"/>
      <c r="J112" s="658"/>
      <c r="K112" s="658"/>
      <c r="L112" s="656"/>
      <c r="M112" s="53"/>
      <c r="N112" s="33"/>
      <c r="O112" s="33"/>
      <c r="P112" s="33"/>
    </row>
    <row r="113" spans="1:16" ht="13.5" hidden="1" outlineLevel="1" thickBot="1">
      <c r="A113" s="33"/>
      <c r="B113" s="54">
        <v>100</v>
      </c>
      <c r="C113" s="57"/>
      <c r="D113" s="57"/>
      <c r="E113" s="57"/>
      <c r="F113" s="57"/>
      <c r="G113" s="655">
        <f t="shared" si="2"/>
        <v>0</v>
      </c>
      <c r="H113" s="655"/>
      <c r="I113" s="655"/>
      <c r="J113" s="658"/>
      <c r="K113" s="658"/>
      <c r="L113" s="656"/>
      <c r="M113" s="53"/>
      <c r="N113" s="33"/>
      <c r="O113" s="33"/>
      <c r="P113" s="33"/>
    </row>
    <row r="114" spans="1:16" ht="13.5" hidden="1" outlineLevel="1" thickBot="1">
      <c r="A114" s="33"/>
      <c r="B114" s="51">
        <v>101</v>
      </c>
      <c r="C114" s="57"/>
      <c r="D114" s="57"/>
      <c r="E114" s="57"/>
      <c r="F114" s="57"/>
      <c r="G114" s="655">
        <f t="shared" si="2"/>
        <v>0</v>
      </c>
      <c r="H114" s="655"/>
      <c r="I114" s="655"/>
      <c r="J114" s="658"/>
      <c r="K114" s="658"/>
      <c r="L114" s="656"/>
      <c r="M114" s="53"/>
      <c r="N114" s="33"/>
      <c r="O114" s="33"/>
      <c r="P114" s="33"/>
    </row>
    <row r="115" spans="1:16" ht="13.5" hidden="1" outlineLevel="1" thickBot="1">
      <c r="A115" s="33"/>
      <c r="B115" s="54">
        <v>102</v>
      </c>
      <c r="C115" s="57"/>
      <c r="D115" s="57"/>
      <c r="E115" s="57"/>
      <c r="F115" s="57"/>
      <c r="G115" s="655">
        <f t="shared" si="2"/>
        <v>0</v>
      </c>
      <c r="H115" s="655"/>
      <c r="I115" s="655"/>
      <c r="J115" s="658"/>
      <c r="K115" s="658"/>
      <c r="L115" s="656"/>
      <c r="M115" s="53"/>
      <c r="N115" s="33"/>
      <c r="O115" s="33"/>
      <c r="P115" s="33"/>
    </row>
    <row r="116" spans="1:16" ht="13.5" hidden="1" outlineLevel="1" thickBot="1">
      <c r="A116" s="33"/>
      <c r="B116" s="51">
        <v>103</v>
      </c>
      <c r="C116" s="57"/>
      <c r="D116" s="57"/>
      <c r="E116" s="57"/>
      <c r="F116" s="57"/>
      <c r="G116" s="655">
        <f t="shared" si="2"/>
        <v>0</v>
      </c>
      <c r="H116" s="655"/>
      <c r="I116" s="655"/>
      <c r="J116" s="658"/>
      <c r="K116" s="658"/>
      <c r="L116" s="656"/>
      <c r="M116" s="53"/>
      <c r="N116" s="33"/>
      <c r="O116" s="33"/>
      <c r="P116" s="33"/>
    </row>
    <row r="117" spans="1:16" ht="13.5" hidden="1" outlineLevel="1" thickBot="1">
      <c r="A117" s="33"/>
      <c r="B117" s="54">
        <v>104</v>
      </c>
      <c r="C117" s="57"/>
      <c r="D117" s="57"/>
      <c r="E117" s="57"/>
      <c r="F117" s="57"/>
      <c r="G117" s="655">
        <f t="shared" si="2"/>
        <v>0</v>
      </c>
      <c r="H117" s="655"/>
      <c r="I117" s="655"/>
      <c r="J117" s="658"/>
      <c r="K117" s="658"/>
      <c r="L117" s="656"/>
      <c r="M117" s="53"/>
      <c r="N117" s="33"/>
      <c r="O117" s="33"/>
      <c r="P117" s="33"/>
    </row>
    <row r="118" spans="1:16" ht="13.5" hidden="1" outlineLevel="1" thickBot="1">
      <c r="A118" s="33"/>
      <c r="B118" s="51">
        <v>105</v>
      </c>
      <c r="C118" s="57"/>
      <c r="D118" s="57"/>
      <c r="E118" s="57"/>
      <c r="F118" s="57"/>
      <c r="G118" s="655">
        <f t="shared" si="2"/>
        <v>0</v>
      </c>
      <c r="H118" s="655"/>
      <c r="I118" s="655"/>
      <c r="J118" s="658"/>
      <c r="K118" s="658"/>
      <c r="L118" s="656"/>
      <c r="M118" s="53"/>
      <c r="N118" s="33"/>
      <c r="O118" s="33"/>
      <c r="P118" s="33"/>
    </row>
    <row r="119" spans="1:16" ht="13.5" hidden="1" outlineLevel="1" thickBot="1">
      <c r="A119" s="33"/>
      <c r="B119" s="54">
        <v>106</v>
      </c>
      <c r="C119" s="57"/>
      <c r="D119" s="57"/>
      <c r="E119" s="57"/>
      <c r="F119" s="57"/>
      <c r="G119" s="655">
        <f t="shared" si="2"/>
        <v>0</v>
      </c>
      <c r="H119" s="655"/>
      <c r="I119" s="655"/>
      <c r="J119" s="658"/>
      <c r="K119" s="658"/>
      <c r="L119" s="656"/>
      <c r="M119" s="53"/>
      <c r="N119" s="33"/>
      <c r="O119" s="33"/>
      <c r="P119" s="33"/>
    </row>
    <row r="120" spans="1:16" ht="13.5" hidden="1" outlineLevel="1" thickBot="1">
      <c r="A120" s="33"/>
      <c r="B120" s="51">
        <v>107</v>
      </c>
      <c r="C120" s="57"/>
      <c r="D120" s="57"/>
      <c r="E120" s="57"/>
      <c r="F120" s="57"/>
      <c r="G120" s="655">
        <f t="shared" si="2"/>
        <v>0</v>
      </c>
      <c r="H120" s="655"/>
      <c r="I120" s="655"/>
      <c r="J120" s="658"/>
      <c r="K120" s="658"/>
      <c r="L120" s="656"/>
      <c r="M120" s="53"/>
      <c r="N120" s="33"/>
      <c r="O120" s="33"/>
      <c r="P120" s="33"/>
    </row>
    <row r="121" spans="1:16" ht="13.5" hidden="1" outlineLevel="1" thickBot="1">
      <c r="A121" s="33"/>
      <c r="B121" s="54">
        <v>108</v>
      </c>
      <c r="C121" s="57"/>
      <c r="D121" s="57"/>
      <c r="E121" s="57"/>
      <c r="F121" s="57"/>
      <c r="G121" s="655">
        <f t="shared" si="2"/>
        <v>0</v>
      </c>
      <c r="H121" s="655"/>
      <c r="I121" s="655"/>
      <c r="J121" s="658"/>
      <c r="K121" s="658"/>
      <c r="L121" s="656"/>
      <c r="M121" s="53"/>
      <c r="N121" s="33"/>
      <c r="O121" s="33"/>
      <c r="P121" s="33"/>
    </row>
    <row r="122" spans="1:16" ht="13.5" hidden="1" outlineLevel="1" thickBot="1">
      <c r="A122" s="33"/>
      <c r="B122" s="51">
        <v>109</v>
      </c>
      <c r="C122" s="57"/>
      <c r="D122" s="57"/>
      <c r="E122" s="57"/>
      <c r="F122" s="57"/>
      <c r="G122" s="655">
        <f t="shared" si="2"/>
        <v>0</v>
      </c>
      <c r="H122" s="655"/>
      <c r="I122" s="655"/>
      <c r="J122" s="658"/>
      <c r="K122" s="658"/>
      <c r="L122" s="656"/>
      <c r="M122" s="53"/>
      <c r="N122" s="33"/>
      <c r="O122" s="33"/>
      <c r="P122" s="33"/>
    </row>
    <row r="123" spans="1:16" ht="13.5" hidden="1" outlineLevel="1" thickBot="1">
      <c r="A123" s="33"/>
      <c r="B123" s="54">
        <v>110</v>
      </c>
      <c r="C123" s="57"/>
      <c r="D123" s="57"/>
      <c r="E123" s="57"/>
      <c r="F123" s="57"/>
      <c r="G123" s="655">
        <f t="shared" si="2"/>
        <v>0</v>
      </c>
      <c r="H123" s="655"/>
      <c r="I123" s="655"/>
      <c r="J123" s="658"/>
      <c r="K123" s="658"/>
      <c r="L123" s="656"/>
      <c r="M123" s="53"/>
      <c r="N123" s="33"/>
      <c r="O123" s="33"/>
      <c r="P123" s="33"/>
    </row>
    <row r="124" spans="1:16" ht="13.5" hidden="1" outlineLevel="1" thickBot="1">
      <c r="A124" s="33"/>
      <c r="B124" s="51">
        <v>111</v>
      </c>
      <c r="C124" s="57"/>
      <c r="D124" s="57"/>
      <c r="E124" s="57"/>
      <c r="F124" s="57"/>
      <c r="G124" s="655">
        <f t="shared" si="2"/>
        <v>0</v>
      </c>
      <c r="H124" s="655"/>
      <c r="I124" s="655"/>
      <c r="J124" s="658"/>
      <c r="K124" s="658"/>
      <c r="L124" s="656"/>
      <c r="M124" s="53"/>
      <c r="N124" s="33"/>
      <c r="O124" s="33"/>
      <c r="P124" s="33"/>
    </row>
    <row r="125" spans="1:16" ht="13.5" hidden="1" outlineLevel="1" thickBot="1">
      <c r="A125" s="33"/>
      <c r="B125" s="54">
        <v>112</v>
      </c>
      <c r="C125" s="57"/>
      <c r="D125" s="57"/>
      <c r="E125" s="57"/>
      <c r="F125" s="57"/>
      <c r="G125" s="655">
        <f t="shared" si="2"/>
        <v>0</v>
      </c>
      <c r="H125" s="655"/>
      <c r="I125" s="655"/>
      <c r="J125" s="658"/>
      <c r="K125" s="658"/>
      <c r="L125" s="656"/>
      <c r="M125" s="53"/>
      <c r="N125" s="33"/>
      <c r="O125" s="33"/>
      <c r="P125" s="33"/>
    </row>
    <row r="126" spans="1:16" ht="13.5" hidden="1" outlineLevel="1" thickBot="1">
      <c r="A126" s="33"/>
      <c r="B126" s="51">
        <v>113</v>
      </c>
      <c r="C126" s="57"/>
      <c r="D126" s="57"/>
      <c r="E126" s="57"/>
      <c r="F126" s="57"/>
      <c r="G126" s="655">
        <f t="shared" si="2"/>
        <v>0</v>
      </c>
      <c r="H126" s="655"/>
      <c r="I126" s="655"/>
      <c r="J126" s="658"/>
      <c r="K126" s="658"/>
      <c r="L126" s="656"/>
      <c r="M126" s="53"/>
      <c r="N126" s="33"/>
      <c r="O126" s="33"/>
      <c r="P126" s="33"/>
    </row>
    <row r="127" spans="1:16" ht="13.5" hidden="1" outlineLevel="1" thickBot="1">
      <c r="A127" s="33"/>
      <c r="B127" s="54">
        <v>114</v>
      </c>
      <c r="C127" s="57"/>
      <c r="D127" s="57"/>
      <c r="E127" s="57"/>
      <c r="F127" s="57"/>
      <c r="G127" s="655">
        <f t="shared" si="2"/>
        <v>0</v>
      </c>
      <c r="H127" s="655"/>
      <c r="I127" s="655"/>
      <c r="J127" s="658"/>
      <c r="K127" s="658"/>
      <c r="L127" s="656"/>
      <c r="M127" s="53"/>
      <c r="N127" s="33"/>
      <c r="O127" s="33"/>
      <c r="P127" s="33"/>
    </row>
    <row r="128" spans="1:16" ht="13.5" hidden="1" outlineLevel="1" thickBot="1">
      <c r="A128" s="33"/>
      <c r="B128" s="51">
        <v>115</v>
      </c>
      <c r="C128" s="57"/>
      <c r="D128" s="57"/>
      <c r="E128" s="57"/>
      <c r="F128" s="57"/>
      <c r="G128" s="655">
        <f t="shared" si="2"/>
        <v>0</v>
      </c>
      <c r="H128" s="655"/>
      <c r="I128" s="655"/>
      <c r="J128" s="658"/>
      <c r="K128" s="658"/>
      <c r="L128" s="656"/>
      <c r="M128" s="53"/>
      <c r="N128" s="33"/>
      <c r="O128" s="33"/>
      <c r="P128" s="33"/>
    </row>
    <row r="129" spans="1:16" ht="13.5" hidden="1" outlineLevel="1" thickBot="1">
      <c r="A129" s="33"/>
      <c r="B129" s="54">
        <v>116</v>
      </c>
      <c r="C129" s="57"/>
      <c r="D129" s="57"/>
      <c r="E129" s="57"/>
      <c r="F129" s="57"/>
      <c r="G129" s="655">
        <f t="shared" si="2"/>
        <v>0</v>
      </c>
      <c r="H129" s="655"/>
      <c r="I129" s="655"/>
      <c r="J129" s="658"/>
      <c r="K129" s="658"/>
      <c r="L129" s="656"/>
      <c r="M129" s="53"/>
      <c r="N129" s="33"/>
      <c r="O129" s="33"/>
      <c r="P129" s="33"/>
    </row>
    <row r="130" spans="1:16" ht="13.5" hidden="1" outlineLevel="1" thickBot="1">
      <c r="A130" s="33"/>
      <c r="B130" s="51">
        <v>117</v>
      </c>
      <c r="C130" s="57"/>
      <c r="D130" s="57"/>
      <c r="E130" s="57"/>
      <c r="F130" s="57"/>
      <c r="G130" s="655">
        <f t="shared" si="2"/>
        <v>0</v>
      </c>
      <c r="H130" s="655"/>
      <c r="I130" s="655"/>
      <c r="J130" s="658"/>
      <c r="K130" s="658"/>
      <c r="L130" s="656"/>
      <c r="M130" s="53"/>
      <c r="N130" s="33"/>
      <c r="O130" s="33"/>
      <c r="P130" s="33"/>
    </row>
    <row r="131" spans="1:16" ht="13.5" hidden="1" outlineLevel="1" thickBot="1">
      <c r="A131" s="33"/>
      <c r="B131" s="54">
        <v>118</v>
      </c>
      <c r="C131" s="57"/>
      <c r="D131" s="57"/>
      <c r="E131" s="57"/>
      <c r="F131" s="57"/>
      <c r="G131" s="655">
        <f t="shared" si="2"/>
        <v>0</v>
      </c>
      <c r="H131" s="655"/>
      <c r="I131" s="655"/>
      <c r="J131" s="658"/>
      <c r="K131" s="658"/>
      <c r="L131" s="656"/>
      <c r="M131" s="53"/>
      <c r="N131" s="33"/>
      <c r="O131" s="33"/>
      <c r="P131" s="33"/>
    </row>
    <row r="132" spans="1:16" ht="13.5" hidden="1" outlineLevel="1" thickBot="1">
      <c r="A132" s="33"/>
      <c r="B132" s="51">
        <v>119</v>
      </c>
      <c r="C132" s="57"/>
      <c r="D132" s="57"/>
      <c r="E132" s="57"/>
      <c r="F132" s="57"/>
      <c r="G132" s="655">
        <f t="shared" si="2"/>
        <v>0</v>
      </c>
      <c r="H132" s="655"/>
      <c r="I132" s="655"/>
      <c r="J132" s="658"/>
      <c r="K132" s="658"/>
      <c r="L132" s="656"/>
      <c r="M132" s="53"/>
      <c r="N132" s="33"/>
      <c r="O132" s="33"/>
      <c r="P132" s="33"/>
    </row>
    <row r="133" spans="1:16" ht="13.5" hidden="1" outlineLevel="1" thickBot="1">
      <c r="A133" s="33"/>
      <c r="B133" s="54">
        <v>120</v>
      </c>
      <c r="C133" s="57"/>
      <c r="D133" s="57"/>
      <c r="E133" s="57"/>
      <c r="F133" s="57"/>
      <c r="G133" s="655">
        <f t="shared" si="2"/>
        <v>0</v>
      </c>
      <c r="H133" s="655"/>
      <c r="I133" s="655"/>
      <c r="J133" s="658"/>
      <c r="K133" s="658"/>
      <c r="L133" s="656"/>
      <c r="M133" s="53"/>
      <c r="N133" s="33"/>
      <c r="O133" s="33"/>
      <c r="P133" s="33"/>
    </row>
    <row r="134" spans="1:16" ht="13.5" hidden="1" outlineLevel="1" thickBot="1">
      <c r="A134" s="33"/>
      <c r="B134" s="51">
        <v>121</v>
      </c>
      <c r="C134" s="57"/>
      <c r="D134" s="57"/>
      <c r="E134" s="57"/>
      <c r="F134" s="57"/>
      <c r="G134" s="655">
        <f t="shared" si="2"/>
        <v>0</v>
      </c>
      <c r="H134" s="655"/>
      <c r="I134" s="655"/>
      <c r="J134" s="658"/>
      <c r="K134" s="658"/>
      <c r="L134" s="656"/>
      <c r="M134" s="53"/>
      <c r="N134" s="33"/>
      <c r="O134" s="33"/>
      <c r="P134" s="33"/>
    </row>
    <row r="135" spans="1:16" ht="13.5" hidden="1" outlineLevel="1" thickBot="1">
      <c r="A135" s="33"/>
      <c r="B135" s="54">
        <v>122</v>
      </c>
      <c r="C135" s="57"/>
      <c r="D135" s="57"/>
      <c r="E135" s="57"/>
      <c r="F135" s="57"/>
      <c r="G135" s="655">
        <f t="shared" si="2"/>
        <v>0</v>
      </c>
      <c r="H135" s="655"/>
      <c r="I135" s="655"/>
      <c r="J135" s="658"/>
      <c r="K135" s="658"/>
      <c r="L135" s="656"/>
      <c r="M135" s="53"/>
      <c r="N135" s="33"/>
      <c r="O135" s="33"/>
      <c r="P135" s="33"/>
    </row>
    <row r="136" spans="1:16" ht="13.5" hidden="1" outlineLevel="1" thickBot="1">
      <c r="A136" s="33"/>
      <c r="B136" s="51">
        <v>123</v>
      </c>
      <c r="C136" s="57"/>
      <c r="D136" s="57"/>
      <c r="E136" s="57"/>
      <c r="F136" s="57"/>
      <c r="G136" s="655">
        <f t="shared" si="2"/>
        <v>0</v>
      </c>
      <c r="H136" s="655"/>
      <c r="I136" s="655"/>
      <c r="J136" s="658"/>
      <c r="K136" s="658"/>
      <c r="L136" s="656"/>
      <c r="M136" s="53"/>
      <c r="N136" s="33"/>
      <c r="O136" s="33"/>
      <c r="P136" s="33"/>
    </row>
    <row r="137" spans="1:16" ht="13.5" hidden="1" outlineLevel="1" thickBot="1">
      <c r="A137" s="33"/>
      <c r="B137" s="54">
        <v>124</v>
      </c>
      <c r="C137" s="57"/>
      <c r="D137" s="57"/>
      <c r="E137" s="57"/>
      <c r="F137" s="57"/>
      <c r="G137" s="655">
        <f t="shared" si="2"/>
        <v>0</v>
      </c>
      <c r="H137" s="655"/>
      <c r="I137" s="655"/>
      <c r="J137" s="658"/>
      <c r="K137" s="658"/>
      <c r="L137" s="656"/>
      <c r="M137" s="53"/>
      <c r="N137" s="33"/>
      <c r="O137" s="33"/>
      <c r="P137" s="33"/>
    </row>
    <row r="138" spans="1:16" ht="13.5" hidden="1" outlineLevel="1" thickBot="1">
      <c r="A138" s="33"/>
      <c r="B138" s="51">
        <v>125</v>
      </c>
      <c r="C138" s="57"/>
      <c r="D138" s="57"/>
      <c r="E138" s="57"/>
      <c r="F138" s="57"/>
      <c r="G138" s="655">
        <f t="shared" si="2"/>
        <v>0</v>
      </c>
      <c r="H138" s="655"/>
      <c r="I138" s="655"/>
      <c r="J138" s="658"/>
      <c r="K138" s="658"/>
      <c r="L138" s="656"/>
      <c r="M138" s="53"/>
      <c r="N138" s="33"/>
      <c r="O138" s="33"/>
      <c r="P138" s="33"/>
    </row>
    <row r="139" spans="1:16" ht="13.5" hidden="1" outlineLevel="1" thickBot="1">
      <c r="A139" s="33"/>
      <c r="B139" s="54">
        <v>126</v>
      </c>
      <c r="C139" s="57"/>
      <c r="D139" s="57"/>
      <c r="E139" s="57"/>
      <c r="F139" s="57"/>
      <c r="G139" s="655">
        <f t="shared" si="2"/>
        <v>0</v>
      </c>
      <c r="H139" s="655"/>
      <c r="I139" s="655"/>
      <c r="J139" s="658"/>
      <c r="K139" s="658"/>
      <c r="L139" s="656"/>
      <c r="M139" s="53"/>
      <c r="N139" s="33"/>
      <c r="O139" s="33"/>
      <c r="P139" s="33"/>
    </row>
    <row r="140" spans="1:16" ht="13.5" hidden="1" outlineLevel="1" thickBot="1">
      <c r="A140" s="33"/>
      <c r="B140" s="51">
        <v>127</v>
      </c>
      <c r="C140" s="57"/>
      <c r="D140" s="57"/>
      <c r="E140" s="57"/>
      <c r="F140" s="57"/>
      <c r="G140" s="655">
        <f t="shared" si="2"/>
        <v>0</v>
      </c>
      <c r="H140" s="655"/>
      <c r="I140" s="655"/>
      <c r="J140" s="658"/>
      <c r="K140" s="658"/>
      <c r="L140" s="656"/>
      <c r="M140" s="53"/>
      <c r="N140" s="33"/>
      <c r="O140" s="33"/>
      <c r="P140" s="33"/>
    </row>
    <row r="141" spans="1:16" ht="13.5" hidden="1" outlineLevel="1" thickBot="1">
      <c r="A141" s="33"/>
      <c r="B141" s="54">
        <v>128</v>
      </c>
      <c r="C141" s="57"/>
      <c r="D141" s="57"/>
      <c r="E141" s="57"/>
      <c r="F141" s="57"/>
      <c r="G141" s="655">
        <f t="shared" si="2"/>
        <v>0</v>
      </c>
      <c r="H141" s="655"/>
      <c r="I141" s="655"/>
      <c r="J141" s="658"/>
      <c r="K141" s="658"/>
      <c r="L141" s="656"/>
      <c r="M141" s="53"/>
      <c r="N141" s="33"/>
      <c r="O141" s="33"/>
      <c r="P141" s="33"/>
    </row>
    <row r="142" spans="1:16" ht="13.5" hidden="1" outlineLevel="1" thickBot="1">
      <c r="A142" s="33"/>
      <c r="B142" s="51">
        <v>129</v>
      </c>
      <c r="C142" s="57"/>
      <c r="D142" s="57"/>
      <c r="E142" s="57"/>
      <c r="F142" s="57"/>
      <c r="G142" s="655">
        <f t="shared" si="2"/>
        <v>0</v>
      </c>
      <c r="H142" s="655"/>
      <c r="I142" s="655"/>
      <c r="J142" s="658"/>
      <c r="K142" s="658"/>
      <c r="L142" s="656"/>
      <c r="M142" s="53"/>
      <c r="N142" s="33"/>
      <c r="O142" s="33"/>
      <c r="P142" s="33"/>
    </row>
    <row r="143" spans="1:16" ht="13.5" hidden="1" outlineLevel="1" thickBot="1">
      <c r="A143" s="33"/>
      <c r="B143" s="54">
        <v>130</v>
      </c>
      <c r="C143" s="57"/>
      <c r="D143" s="57"/>
      <c r="E143" s="57"/>
      <c r="F143" s="57"/>
      <c r="G143" s="655">
        <f t="shared" ref="G143:G206" si="3">SUM(H143:L143)</f>
        <v>0</v>
      </c>
      <c r="H143" s="655"/>
      <c r="I143" s="655"/>
      <c r="J143" s="658"/>
      <c r="K143" s="658"/>
      <c r="L143" s="656"/>
      <c r="M143" s="53"/>
      <c r="N143" s="33"/>
      <c r="O143" s="33"/>
      <c r="P143" s="33"/>
    </row>
    <row r="144" spans="1:16" ht="13.5" hidden="1" outlineLevel="1" thickBot="1">
      <c r="A144" s="33"/>
      <c r="B144" s="51">
        <v>131</v>
      </c>
      <c r="C144" s="57"/>
      <c r="D144" s="57"/>
      <c r="E144" s="57"/>
      <c r="F144" s="57"/>
      <c r="G144" s="655">
        <f t="shared" si="3"/>
        <v>0</v>
      </c>
      <c r="H144" s="655"/>
      <c r="I144" s="655"/>
      <c r="J144" s="658"/>
      <c r="K144" s="658"/>
      <c r="L144" s="656"/>
      <c r="M144" s="53"/>
      <c r="N144" s="33"/>
      <c r="O144" s="33"/>
      <c r="P144" s="33"/>
    </row>
    <row r="145" spans="1:16" ht="13.5" hidden="1" outlineLevel="1" thickBot="1">
      <c r="A145" s="33"/>
      <c r="B145" s="54">
        <v>132</v>
      </c>
      <c r="C145" s="57"/>
      <c r="D145" s="57"/>
      <c r="E145" s="57"/>
      <c r="F145" s="57"/>
      <c r="G145" s="655">
        <f t="shared" si="3"/>
        <v>0</v>
      </c>
      <c r="H145" s="655"/>
      <c r="I145" s="655"/>
      <c r="J145" s="658"/>
      <c r="K145" s="658"/>
      <c r="L145" s="656"/>
      <c r="M145" s="53"/>
      <c r="N145" s="33"/>
      <c r="O145" s="33"/>
      <c r="P145" s="33"/>
    </row>
    <row r="146" spans="1:16" ht="13.5" hidden="1" outlineLevel="1" thickBot="1">
      <c r="A146" s="33"/>
      <c r="B146" s="51">
        <v>133</v>
      </c>
      <c r="C146" s="57"/>
      <c r="D146" s="57"/>
      <c r="E146" s="57"/>
      <c r="F146" s="57"/>
      <c r="G146" s="655">
        <f t="shared" si="3"/>
        <v>0</v>
      </c>
      <c r="H146" s="655"/>
      <c r="I146" s="655"/>
      <c r="J146" s="658"/>
      <c r="K146" s="658"/>
      <c r="L146" s="656"/>
      <c r="M146" s="53"/>
      <c r="N146" s="33"/>
      <c r="O146" s="33"/>
      <c r="P146" s="33"/>
    </row>
    <row r="147" spans="1:16" ht="13.5" hidden="1" outlineLevel="1" thickBot="1">
      <c r="A147" s="33"/>
      <c r="B147" s="54">
        <v>134</v>
      </c>
      <c r="C147" s="57"/>
      <c r="D147" s="57"/>
      <c r="E147" s="57"/>
      <c r="F147" s="57"/>
      <c r="G147" s="655">
        <f t="shared" si="3"/>
        <v>0</v>
      </c>
      <c r="H147" s="655"/>
      <c r="I147" s="655"/>
      <c r="J147" s="658"/>
      <c r="K147" s="658"/>
      <c r="L147" s="656"/>
      <c r="M147" s="53"/>
      <c r="N147" s="33"/>
      <c r="O147" s="33"/>
      <c r="P147" s="33"/>
    </row>
    <row r="148" spans="1:16" ht="13.5" hidden="1" outlineLevel="1" thickBot="1">
      <c r="A148" s="33"/>
      <c r="B148" s="51">
        <v>135</v>
      </c>
      <c r="C148" s="57"/>
      <c r="D148" s="57"/>
      <c r="E148" s="57"/>
      <c r="F148" s="57"/>
      <c r="G148" s="655">
        <f t="shared" si="3"/>
        <v>0</v>
      </c>
      <c r="H148" s="655"/>
      <c r="I148" s="655"/>
      <c r="J148" s="658"/>
      <c r="K148" s="658"/>
      <c r="L148" s="656"/>
      <c r="M148" s="53"/>
      <c r="N148" s="33"/>
      <c r="O148" s="33"/>
      <c r="P148" s="33"/>
    </row>
    <row r="149" spans="1:16" ht="13.5" hidden="1" outlineLevel="1" thickBot="1">
      <c r="A149" s="33"/>
      <c r="B149" s="54">
        <v>136</v>
      </c>
      <c r="C149" s="57"/>
      <c r="D149" s="57"/>
      <c r="E149" s="57"/>
      <c r="F149" s="57"/>
      <c r="G149" s="655">
        <f t="shared" si="3"/>
        <v>0</v>
      </c>
      <c r="H149" s="655"/>
      <c r="I149" s="655"/>
      <c r="J149" s="658"/>
      <c r="K149" s="658"/>
      <c r="L149" s="656"/>
      <c r="M149" s="53"/>
      <c r="N149" s="33"/>
      <c r="O149" s="33"/>
      <c r="P149" s="33"/>
    </row>
    <row r="150" spans="1:16" ht="13.5" hidden="1" outlineLevel="1" thickBot="1">
      <c r="A150" s="33"/>
      <c r="B150" s="51">
        <v>137</v>
      </c>
      <c r="C150" s="57"/>
      <c r="D150" s="57"/>
      <c r="E150" s="57"/>
      <c r="F150" s="57"/>
      <c r="G150" s="655">
        <f t="shared" si="3"/>
        <v>0</v>
      </c>
      <c r="H150" s="655"/>
      <c r="I150" s="655"/>
      <c r="J150" s="658"/>
      <c r="K150" s="658"/>
      <c r="L150" s="656"/>
      <c r="M150" s="53"/>
      <c r="N150" s="33"/>
      <c r="O150" s="33"/>
      <c r="P150" s="33"/>
    </row>
    <row r="151" spans="1:16" ht="13.5" hidden="1" outlineLevel="1" thickBot="1">
      <c r="A151" s="33"/>
      <c r="B151" s="54">
        <v>138</v>
      </c>
      <c r="C151" s="57"/>
      <c r="D151" s="57"/>
      <c r="E151" s="57"/>
      <c r="F151" s="57"/>
      <c r="G151" s="655">
        <f t="shared" si="3"/>
        <v>0</v>
      </c>
      <c r="H151" s="655"/>
      <c r="I151" s="655"/>
      <c r="J151" s="658"/>
      <c r="K151" s="658"/>
      <c r="L151" s="656"/>
      <c r="M151" s="53"/>
      <c r="N151" s="33"/>
      <c r="O151" s="33"/>
      <c r="P151" s="33"/>
    </row>
    <row r="152" spans="1:16" ht="13.5" hidden="1" outlineLevel="1" thickBot="1">
      <c r="A152" s="33"/>
      <c r="B152" s="51">
        <v>139</v>
      </c>
      <c r="C152" s="57"/>
      <c r="D152" s="57"/>
      <c r="E152" s="57"/>
      <c r="F152" s="57"/>
      <c r="G152" s="655">
        <f t="shared" si="3"/>
        <v>0</v>
      </c>
      <c r="H152" s="655"/>
      <c r="I152" s="655"/>
      <c r="J152" s="658"/>
      <c r="K152" s="658"/>
      <c r="L152" s="656"/>
      <c r="M152" s="53"/>
      <c r="N152" s="33"/>
      <c r="O152" s="33"/>
      <c r="P152" s="33"/>
    </row>
    <row r="153" spans="1:16" ht="13.5" hidden="1" outlineLevel="1" thickBot="1">
      <c r="A153" s="33"/>
      <c r="B153" s="54">
        <v>140</v>
      </c>
      <c r="C153" s="57"/>
      <c r="D153" s="57"/>
      <c r="E153" s="57"/>
      <c r="F153" s="57"/>
      <c r="G153" s="655">
        <f t="shared" si="3"/>
        <v>0</v>
      </c>
      <c r="H153" s="655"/>
      <c r="I153" s="655"/>
      <c r="J153" s="658"/>
      <c r="K153" s="658"/>
      <c r="L153" s="656"/>
      <c r="M153" s="53"/>
      <c r="N153" s="33"/>
      <c r="O153" s="33"/>
      <c r="P153" s="33"/>
    </row>
    <row r="154" spans="1:16" ht="13.5" hidden="1" outlineLevel="1" thickBot="1">
      <c r="A154" s="33"/>
      <c r="B154" s="51">
        <v>141</v>
      </c>
      <c r="C154" s="57"/>
      <c r="D154" s="57"/>
      <c r="E154" s="57"/>
      <c r="F154" s="57"/>
      <c r="G154" s="655">
        <f t="shared" si="3"/>
        <v>0</v>
      </c>
      <c r="H154" s="655"/>
      <c r="I154" s="655"/>
      <c r="J154" s="658"/>
      <c r="K154" s="658"/>
      <c r="L154" s="656"/>
      <c r="M154" s="53"/>
      <c r="N154" s="33"/>
      <c r="O154" s="33"/>
      <c r="P154" s="33"/>
    </row>
    <row r="155" spans="1:16" ht="13.5" hidden="1" outlineLevel="1" thickBot="1">
      <c r="A155" s="33"/>
      <c r="B155" s="54">
        <v>142</v>
      </c>
      <c r="C155" s="57"/>
      <c r="D155" s="57"/>
      <c r="E155" s="57"/>
      <c r="F155" s="57"/>
      <c r="G155" s="655">
        <f t="shared" si="3"/>
        <v>0</v>
      </c>
      <c r="H155" s="655"/>
      <c r="I155" s="655"/>
      <c r="J155" s="658"/>
      <c r="K155" s="658"/>
      <c r="L155" s="656"/>
      <c r="M155" s="53"/>
      <c r="N155" s="33"/>
      <c r="O155" s="33"/>
      <c r="P155" s="33"/>
    </row>
    <row r="156" spans="1:16" ht="13.5" hidden="1" outlineLevel="1" thickBot="1">
      <c r="A156" s="33"/>
      <c r="B156" s="51">
        <v>143</v>
      </c>
      <c r="C156" s="57"/>
      <c r="D156" s="57"/>
      <c r="E156" s="57"/>
      <c r="F156" s="57"/>
      <c r="G156" s="655">
        <f t="shared" si="3"/>
        <v>0</v>
      </c>
      <c r="H156" s="655"/>
      <c r="I156" s="655"/>
      <c r="J156" s="658"/>
      <c r="K156" s="658"/>
      <c r="L156" s="656"/>
      <c r="M156" s="53"/>
      <c r="N156" s="33"/>
      <c r="O156" s="33"/>
      <c r="P156" s="33"/>
    </row>
    <row r="157" spans="1:16" ht="13.5" hidden="1" outlineLevel="1" thickBot="1">
      <c r="A157" s="33"/>
      <c r="B157" s="54">
        <v>144</v>
      </c>
      <c r="C157" s="57"/>
      <c r="D157" s="57"/>
      <c r="E157" s="57"/>
      <c r="F157" s="57"/>
      <c r="G157" s="655">
        <f t="shared" si="3"/>
        <v>0</v>
      </c>
      <c r="H157" s="655"/>
      <c r="I157" s="655"/>
      <c r="J157" s="658"/>
      <c r="K157" s="658"/>
      <c r="L157" s="656"/>
      <c r="M157" s="53"/>
      <c r="N157" s="33"/>
      <c r="O157" s="33"/>
      <c r="P157" s="33"/>
    </row>
    <row r="158" spans="1:16" ht="13.5" hidden="1" outlineLevel="1" thickBot="1">
      <c r="A158" s="33"/>
      <c r="B158" s="51">
        <v>145</v>
      </c>
      <c r="C158" s="57"/>
      <c r="D158" s="57"/>
      <c r="E158" s="57"/>
      <c r="F158" s="57"/>
      <c r="G158" s="655">
        <f t="shared" si="3"/>
        <v>0</v>
      </c>
      <c r="H158" s="655"/>
      <c r="I158" s="655"/>
      <c r="J158" s="658"/>
      <c r="K158" s="658"/>
      <c r="L158" s="656"/>
      <c r="M158" s="53"/>
      <c r="N158" s="33"/>
      <c r="O158" s="33"/>
      <c r="P158" s="33"/>
    </row>
    <row r="159" spans="1:16" ht="13.5" hidden="1" outlineLevel="1" thickBot="1">
      <c r="A159" s="33"/>
      <c r="B159" s="54">
        <v>146</v>
      </c>
      <c r="C159" s="57"/>
      <c r="D159" s="57"/>
      <c r="E159" s="57"/>
      <c r="F159" s="57"/>
      <c r="G159" s="655">
        <f t="shared" si="3"/>
        <v>0</v>
      </c>
      <c r="H159" s="655"/>
      <c r="I159" s="655"/>
      <c r="J159" s="658"/>
      <c r="K159" s="658"/>
      <c r="L159" s="656"/>
      <c r="M159" s="53"/>
      <c r="N159" s="33"/>
      <c r="O159" s="33"/>
      <c r="P159" s="33"/>
    </row>
    <row r="160" spans="1:16" ht="13.5" hidden="1" outlineLevel="1" thickBot="1">
      <c r="A160" s="33"/>
      <c r="B160" s="51">
        <v>147</v>
      </c>
      <c r="C160" s="57"/>
      <c r="D160" s="57"/>
      <c r="E160" s="57"/>
      <c r="F160" s="57"/>
      <c r="G160" s="655">
        <f t="shared" si="3"/>
        <v>0</v>
      </c>
      <c r="H160" s="655"/>
      <c r="I160" s="655"/>
      <c r="J160" s="658"/>
      <c r="K160" s="658"/>
      <c r="L160" s="656"/>
      <c r="M160" s="53"/>
      <c r="N160" s="33"/>
      <c r="O160" s="33"/>
      <c r="P160" s="33"/>
    </row>
    <row r="161" spans="1:16" ht="13.5" hidden="1" outlineLevel="1" thickBot="1">
      <c r="A161" s="33"/>
      <c r="B161" s="54">
        <v>148</v>
      </c>
      <c r="C161" s="57"/>
      <c r="D161" s="57"/>
      <c r="E161" s="57"/>
      <c r="F161" s="57"/>
      <c r="G161" s="655">
        <f t="shared" si="3"/>
        <v>0</v>
      </c>
      <c r="H161" s="655"/>
      <c r="I161" s="655"/>
      <c r="J161" s="658"/>
      <c r="K161" s="658"/>
      <c r="L161" s="656"/>
      <c r="M161" s="53"/>
      <c r="N161" s="33"/>
      <c r="O161" s="33"/>
      <c r="P161" s="33"/>
    </row>
    <row r="162" spans="1:16" ht="13.5" hidden="1" outlineLevel="1" thickBot="1">
      <c r="A162" s="33"/>
      <c r="B162" s="51">
        <v>149</v>
      </c>
      <c r="C162" s="57"/>
      <c r="D162" s="57"/>
      <c r="E162" s="57"/>
      <c r="F162" s="57"/>
      <c r="G162" s="655">
        <f t="shared" si="3"/>
        <v>0</v>
      </c>
      <c r="H162" s="655"/>
      <c r="I162" s="655"/>
      <c r="J162" s="658"/>
      <c r="K162" s="658"/>
      <c r="L162" s="656"/>
      <c r="M162" s="53"/>
      <c r="N162" s="33"/>
      <c r="O162" s="33"/>
      <c r="P162" s="33"/>
    </row>
    <row r="163" spans="1:16" ht="13.5" hidden="1" outlineLevel="1" thickBot="1">
      <c r="A163" s="33"/>
      <c r="B163" s="54">
        <v>150</v>
      </c>
      <c r="C163" s="57"/>
      <c r="D163" s="57"/>
      <c r="E163" s="57"/>
      <c r="F163" s="57"/>
      <c r="G163" s="655">
        <f t="shared" si="3"/>
        <v>0</v>
      </c>
      <c r="H163" s="655"/>
      <c r="I163" s="655"/>
      <c r="J163" s="658"/>
      <c r="K163" s="658"/>
      <c r="L163" s="656"/>
      <c r="M163" s="53"/>
      <c r="N163" s="33"/>
      <c r="O163" s="33"/>
      <c r="P163" s="33"/>
    </row>
    <row r="164" spans="1:16" ht="13.5" hidden="1" outlineLevel="1" thickBot="1">
      <c r="A164" s="33"/>
      <c r="B164" s="51">
        <v>151</v>
      </c>
      <c r="C164" s="57"/>
      <c r="D164" s="57"/>
      <c r="E164" s="57"/>
      <c r="F164" s="57"/>
      <c r="G164" s="655">
        <f t="shared" si="3"/>
        <v>0</v>
      </c>
      <c r="H164" s="655"/>
      <c r="I164" s="655"/>
      <c r="J164" s="658"/>
      <c r="K164" s="658"/>
      <c r="L164" s="656"/>
      <c r="M164" s="53"/>
      <c r="N164" s="33"/>
      <c r="O164" s="33"/>
      <c r="P164" s="33"/>
    </row>
    <row r="165" spans="1:16" ht="13.5" hidden="1" outlineLevel="1" thickBot="1">
      <c r="A165" s="33"/>
      <c r="B165" s="54">
        <v>152</v>
      </c>
      <c r="C165" s="57"/>
      <c r="D165" s="57"/>
      <c r="E165" s="57"/>
      <c r="F165" s="57"/>
      <c r="G165" s="655">
        <f t="shared" si="3"/>
        <v>0</v>
      </c>
      <c r="H165" s="655"/>
      <c r="I165" s="655"/>
      <c r="J165" s="658"/>
      <c r="K165" s="658"/>
      <c r="L165" s="656"/>
      <c r="M165" s="53"/>
      <c r="N165" s="33"/>
      <c r="O165" s="33"/>
      <c r="P165" s="33"/>
    </row>
    <row r="166" spans="1:16" ht="13.5" hidden="1" outlineLevel="1" thickBot="1">
      <c r="A166" s="33"/>
      <c r="B166" s="51">
        <v>153</v>
      </c>
      <c r="C166" s="57"/>
      <c r="D166" s="57"/>
      <c r="E166" s="57"/>
      <c r="F166" s="57"/>
      <c r="G166" s="655">
        <f t="shared" si="3"/>
        <v>0</v>
      </c>
      <c r="H166" s="655"/>
      <c r="I166" s="655"/>
      <c r="J166" s="658"/>
      <c r="K166" s="658"/>
      <c r="L166" s="656"/>
      <c r="M166" s="53"/>
      <c r="N166" s="33"/>
      <c r="O166" s="33"/>
      <c r="P166" s="33"/>
    </row>
    <row r="167" spans="1:16" ht="13.5" hidden="1" outlineLevel="1" thickBot="1">
      <c r="A167" s="33"/>
      <c r="B167" s="54">
        <v>154</v>
      </c>
      <c r="C167" s="57"/>
      <c r="D167" s="57"/>
      <c r="E167" s="57"/>
      <c r="F167" s="57"/>
      <c r="G167" s="655">
        <f t="shared" si="3"/>
        <v>0</v>
      </c>
      <c r="H167" s="655"/>
      <c r="I167" s="655"/>
      <c r="J167" s="658"/>
      <c r="K167" s="658"/>
      <c r="L167" s="656"/>
      <c r="M167" s="53"/>
      <c r="N167" s="33"/>
      <c r="O167" s="33"/>
      <c r="P167" s="33"/>
    </row>
    <row r="168" spans="1:16" ht="13.5" hidden="1" outlineLevel="1" thickBot="1">
      <c r="A168" s="33"/>
      <c r="B168" s="51">
        <v>155</v>
      </c>
      <c r="C168" s="57"/>
      <c r="D168" s="57"/>
      <c r="E168" s="57"/>
      <c r="F168" s="57"/>
      <c r="G168" s="655">
        <f t="shared" si="3"/>
        <v>0</v>
      </c>
      <c r="H168" s="655"/>
      <c r="I168" s="655"/>
      <c r="J168" s="658"/>
      <c r="K168" s="658"/>
      <c r="L168" s="656"/>
      <c r="M168" s="53"/>
      <c r="N168" s="33"/>
      <c r="O168" s="33"/>
      <c r="P168" s="33"/>
    </row>
    <row r="169" spans="1:16" ht="13.5" hidden="1" outlineLevel="1" thickBot="1">
      <c r="A169" s="33"/>
      <c r="B169" s="54">
        <v>156</v>
      </c>
      <c r="C169" s="57"/>
      <c r="D169" s="57"/>
      <c r="E169" s="57"/>
      <c r="F169" s="57"/>
      <c r="G169" s="655">
        <f t="shared" si="3"/>
        <v>0</v>
      </c>
      <c r="H169" s="655"/>
      <c r="I169" s="655"/>
      <c r="J169" s="658"/>
      <c r="K169" s="658"/>
      <c r="L169" s="656"/>
      <c r="M169" s="53"/>
      <c r="N169" s="33"/>
      <c r="O169" s="33"/>
      <c r="P169" s="33"/>
    </row>
    <row r="170" spans="1:16" ht="13.5" hidden="1" outlineLevel="1" thickBot="1">
      <c r="A170" s="33"/>
      <c r="B170" s="51">
        <v>157</v>
      </c>
      <c r="C170" s="57"/>
      <c r="D170" s="57"/>
      <c r="E170" s="57"/>
      <c r="F170" s="57"/>
      <c r="G170" s="655">
        <f t="shared" si="3"/>
        <v>0</v>
      </c>
      <c r="H170" s="655"/>
      <c r="I170" s="655"/>
      <c r="J170" s="658"/>
      <c r="K170" s="658"/>
      <c r="L170" s="656"/>
      <c r="M170" s="53"/>
      <c r="N170" s="33"/>
      <c r="O170" s="33"/>
      <c r="P170" s="33"/>
    </row>
    <row r="171" spans="1:16" ht="13.5" hidden="1" outlineLevel="1" thickBot="1">
      <c r="A171" s="33"/>
      <c r="B171" s="54">
        <v>158</v>
      </c>
      <c r="C171" s="57"/>
      <c r="D171" s="57"/>
      <c r="E171" s="57"/>
      <c r="F171" s="57"/>
      <c r="G171" s="655">
        <f t="shared" si="3"/>
        <v>0</v>
      </c>
      <c r="H171" s="655"/>
      <c r="I171" s="655"/>
      <c r="J171" s="658"/>
      <c r="K171" s="658"/>
      <c r="L171" s="656"/>
      <c r="M171" s="53"/>
      <c r="N171" s="33"/>
      <c r="O171" s="33"/>
      <c r="P171" s="33"/>
    </row>
    <row r="172" spans="1:16" ht="13.5" hidden="1" outlineLevel="1" thickBot="1">
      <c r="A172" s="33"/>
      <c r="B172" s="51">
        <v>159</v>
      </c>
      <c r="C172" s="57"/>
      <c r="D172" s="57"/>
      <c r="E172" s="57"/>
      <c r="F172" s="57"/>
      <c r="G172" s="655">
        <f t="shared" si="3"/>
        <v>0</v>
      </c>
      <c r="H172" s="655"/>
      <c r="I172" s="655"/>
      <c r="J172" s="658"/>
      <c r="K172" s="658"/>
      <c r="L172" s="656"/>
      <c r="M172" s="53"/>
      <c r="N172" s="33"/>
      <c r="O172" s="33"/>
      <c r="P172" s="33"/>
    </row>
    <row r="173" spans="1:16" ht="13.5" hidden="1" outlineLevel="1" thickBot="1">
      <c r="A173" s="33"/>
      <c r="B173" s="54">
        <v>160</v>
      </c>
      <c r="C173" s="57"/>
      <c r="D173" s="57"/>
      <c r="E173" s="57"/>
      <c r="F173" s="57"/>
      <c r="G173" s="655">
        <f t="shared" si="3"/>
        <v>0</v>
      </c>
      <c r="H173" s="655"/>
      <c r="I173" s="655"/>
      <c r="J173" s="658"/>
      <c r="K173" s="658"/>
      <c r="L173" s="656"/>
      <c r="M173" s="53"/>
      <c r="N173" s="33"/>
      <c r="O173" s="33"/>
      <c r="P173" s="33"/>
    </row>
    <row r="174" spans="1:16" ht="13.5" hidden="1" outlineLevel="1" thickBot="1">
      <c r="A174" s="33"/>
      <c r="B174" s="51">
        <v>161</v>
      </c>
      <c r="C174" s="57"/>
      <c r="D174" s="57"/>
      <c r="E174" s="57"/>
      <c r="F174" s="57"/>
      <c r="G174" s="655">
        <f t="shared" si="3"/>
        <v>0</v>
      </c>
      <c r="H174" s="655"/>
      <c r="I174" s="655"/>
      <c r="J174" s="658"/>
      <c r="K174" s="658"/>
      <c r="L174" s="656"/>
      <c r="M174" s="53"/>
      <c r="N174" s="33"/>
      <c r="O174" s="33"/>
      <c r="P174" s="33"/>
    </row>
    <row r="175" spans="1:16" ht="13.5" hidden="1" outlineLevel="1" thickBot="1">
      <c r="A175" s="33"/>
      <c r="B175" s="54">
        <v>162</v>
      </c>
      <c r="C175" s="57"/>
      <c r="D175" s="57"/>
      <c r="E175" s="57"/>
      <c r="F175" s="57"/>
      <c r="G175" s="655">
        <f t="shared" si="3"/>
        <v>0</v>
      </c>
      <c r="H175" s="655"/>
      <c r="I175" s="655"/>
      <c r="J175" s="658"/>
      <c r="K175" s="658"/>
      <c r="L175" s="656"/>
      <c r="M175" s="53"/>
      <c r="N175" s="33"/>
      <c r="O175" s="33"/>
      <c r="P175" s="33"/>
    </row>
    <row r="176" spans="1:16" ht="13.5" hidden="1" outlineLevel="1" thickBot="1">
      <c r="A176" s="33"/>
      <c r="B176" s="51">
        <v>163</v>
      </c>
      <c r="C176" s="57"/>
      <c r="D176" s="57"/>
      <c r="E176" s="57"/>
      <c r="F176" s="57"/>
      <c r="G176" s="655">
        <f t="shared" si="3"/>
        <v>0</v>
      </c>
      <c r="H176" s="655"/>
      <c r="I176" s="655"/>
      <c r="J176" s="658"/>
      <c r="K176" s="658"/>
      <c r="L176" s="656"/>
      <c r="M176" s="53"/>
      <c r="N176" s="33"/>
      <c r="O176" s="33"/>
      <c r="P176" s="33"/>
    </row>
    <row r="177" spans="1:16" ht="13.5" hidden="1" outlineLevel="1" thickBot="1">
      <c r="A177" s="33"/>
      <c r="B177" s="54">
        <v>164</v>
      </c>
      <c r="C177" s="57"/>
      <c r="D177" s="57"/>
      <c r="E177" s="57"/>
      <c r="F177" s="57"/>
      <c r="G177" s="655">
        <f t="shared" si="3"/>
        <v>0</v>
      </c>
      <c r="H177" s="655"/>
      <c r="I177" s="655"/>
      <c r="J177" s="658"/>
      <c r="K177" s="658"/>
      <c r="L177" s="656"/>
      <c r="M177" s="53"/>
      <c r="N177" s="33"/>
      <c r="O177" s="33"/>
      <c r="P177" s="33"/>
    </row>
    <row r="178" spans="1:16" ht="13.5" hidden="1" outlineLevel="1" thickBot="1">
      <c r="A178" s="33"/>
      <c r="B178" s="51">
        <v>165</v>
      </c>
      <c r="C178" s="57"/>
      <c r="D178" s="57"/>
      <c r="E178" s="57"/>
      <c r="F178" s="57"/>
      <c r="G178" s="655">
        <f t="shared" si="3"/>
        <v>0</v>
      </c>
      <c r="H178" s="655"/>
      <c r="I178" s="655"/>
      <c r="J178" s="658"/>
      <c r="K178" s="658"/>
      <c r="L178" s="656"/>
      <c r="M178" s="53"/>
      <c r="N178" s="33"/>
      <c r="O178" s="33"/>
      <c r="P178" s="33"/>
    </row>
    <row r="179" spans="1:16" ht="13.5" hidden="1" outlineLevel="1" thickBot="1">
      <c r="A179" s="33"/>
      <c r="B179" s="54">
        <v>166</v>
      </c>
      <c r="C179" s="57"/>
      <c r="D179" s="57"/>
      <c r="E179" s="57"/>
      <c r="F179" s="57"/>
      <c r="G179" s="655">
        <f t="shared" si="3"/>
        <v>0</v>
      </c>
      <c r="H179" s="655"/>
      <c r="I179" s="655"/>
      <c r="J179" s="658"/>
      <c r="K179" s="658"/>
      <c r="L179" s="656"/>
      <c r="M179" s="53"/>
      <c r="N179" s="33"/>
      <c r="O179" s="33"/>
      <c r="P179" s="33"/>
    </row>
    <row r="180" spans="1:16" ht="13.5" hidden="1" outlineLevel="1" thickBot="1">
      <c r="A180" s="33"/>
      <c r="B180" s="51">
        <v>167</v>
      </c>
      <c r="C180" s="57"/>
      <c r="D180" s="57"/>
      <c r="E180" s="57"/>
      <c r="F180" s="57"/>
      <c r="G180" s="655">
        <f t="shared" si="3"/>
        <v>0</v>
      </c>
      <c r="H180" s="655"/>
      <c r="I180" s="655"/>
      <c r="J180" s="658"/>
      <c r="K180" s="658"/>
      <c r="L180" s="656"/>
      <c r="M180" s="53"/>
      <c r="N180" s="33"/>
      <c r="O180" s="33"/>
      <c r="P180" s="33"/>
    </row>
    <row r="181" spans="1:16" ht="13.5" hidden="1" outlineLevel="1" thickBot="1">
      <c r="A181" s="33"/>
      <c r="B181" s="54">
        <v>168</v>
      </c>
      <c r="C181" s="57"/>
      <c r="D181" s="57"/>
      <c r="E181" s="57"/>
      <c r="F181" s="57"/>
      <c r="G181" s="655">
        <f t="shared" si="3"/>
        <v>0</v>
      </c>
      <c r="H181" s="655"/>
      <c r="I181" s="655"/>
      <c r="J181" s="658"/>
      <c r="K181" s="658"/>
      <c r="L181" s="656"/>
      <c r="M181" s="53"/>
      <c r="N181" s="33"/>
      <c r="O181" s="33"/>
      <c r="P181" s="33"/>
    </row>
    <row r="182" spans="1:16" ht="13.5" hidden="1" outlineLevel="1" thickBot="1">
      <c r="A182" s="33"/>
      <c r="B182" s="51">
        <v>169</v>
      </c>
      <c r="C182" s="57"/>
      <c r="D182" s="57"/>
      <c r="E182" s="57"/>
      <c r="F182" s="57"/>
      <c r="G182" s="655">
        <f t="shared" si="3"/>
        <v>0</v>
      </c>
      <c r="H182" s="655"/>
      <c r="I182" s="655"/>
      <c r="J182" s="658"/>
      <c r="K182" s="658"/>
      <c r="L182" s="656"/>
      <c r="M182" s="53"/>
      <c r="N182" s="33"/>
      <c r="O182" s="33"/>
      <c r="P182" s="33"/>
    </row>
    <row r="183" spans="1:16" ht="13.5" hidden="1" outlineLevel="1" thickBot="1">
      <c r="A183" s="33"/>
      <c r="B183" s="54">
        <v>170</v>
      </c>
      <c r="C183" s="57"/>
      <c r="D183" s="57"/>
      <c r="E183" s="57"/>
      <c r="F183" s="57"/>
      <c r="G183" s="655">
        <f t="shared" si="3"/>
        <v>0</v>
      </c>
      <c r="H183" s="655"/>
      <c r="I183" s="655"/>
      <c r="J183" s="658"/>
      <c r="K183" s="658"/>
      <c r="L183" s="656"/>
      <c r="M183" s="53"/>
      <c r="N183" s="33"/>
      <c r="O183" s="33"/>
      <c r="P183" s="33"/>
    </row>
    <row r="184" spans="1:16" ht="13.5" hidden="1" outlineLevel="1" thickBot="1">
      <c r="A184" s="33"/>
      <c r="B184" s="51">
        <v>171</v>
      </c>
      <c r="C184" s="57"/>
      <c r="D184" s="57"/>
      <c r="E184" s="57"/>
      <c r="F184" s="57"/>
      <c r="G184" s="655">
        <f t="shared" si="3"/>
        <v>0</v>
      </c>
      <c r="H184" s="655"/>
      <c r="I184" s="655"/>
      <c r="J184" s="658"/>
      <c r="K184" s="658"/>
      <c r="L184" s="656"/>
      <c r="M184" s="53"/>
      <c r="N184" s="33"/>
      <c r="O184" s="33"/>
      <c r="P184" s="33"/>
    </row>
    <row r="185" spans="1:16" ht="13.5" hidden="1" outlineLevel="1" thickBot="1">
      <c r="A185" s="33"/>
      <c r="B185" s="54">
        <v>172</v>
      </c>
      <c r="C185" s="57"/>
      <c r="D185" s="57"/>
      <c r="E185" s="57"/>
      <c r="F185" s="57"/>
      <c r="G185" s="655">
        <f t="shared" si="3"/>
        <v>0</v>
      </c>
      <c r="H185" s="655"/>
      <c r="I185" s="655"/>
      <c r="J185" s="658"/>
      <c r="K185" s="658"/>
      <c r="L185" s="656"/>
      <c r="M185" s="53"/>
      <c r="N185" s="33"/>
      <c r="O185" s="33"/>
      <c r="P185" s="33"/>
    </row>
    <row r="186" spans="1:16" ht="13.5" hidden="1" outlineLevel="1" thickBot="1">
      <c r="A186" s="33"/>
      <c r="B186" s="51">
        <v>173</v>
      </c>
      <c r="C186" s="57"/>
      <c r="D186" s="57"/>
      <c r="E186" s="57"/>
      <c r="F186" s="57"/>
      <c r="G186" s="655">
        <f t="shared" si="3"/>
        <v>0</v>
      </c>
      <c r="H186" s="655"/>
      <c r="I186" s="655"/>
      <c r="J186" s="658"/>
      <c r="K186" s="658"/>
      <c r="L186" s="656"/>
      <c r="M186" s="53"/>
      <c r="N186" s="33"/>
      <c r="O186" s="33"/>
      <c r="P186" s="33"/>
    </row>
    <row r="187" spans="1:16" ht="13.5" hidden="1" outlineLevel="1" thickBot="1">
      <c r="A187" s="33"/>
      <c r="B187" s="54">
        <v>174</v>
      </c>
      <c r="C187" s="57"/>
      <c r="D187" s="57"/>
      <c r="E187" s="57"/>
      <c r="F187" s="57"/>
      <c r="G187" s="655">
        <f t="shared" si="3"/>
        <v>0</v>
      </c>
      <c r="H187" s="655"/>
      <c r="I187" s="655"/>
      <c r="J187" s="658"/>
      <c r="K187" s="658"/>
      <c r="L187" s="656"/>
      <c r="M187" s="53"/>
      <c r="N187" s="33"/>
      <c r="O187" s="33"/>
      <c r="P187" s="33"/>
    </row>
    <row r="188" spans="1:16" ht="13.5" hidden="1" outlineLevel="1" thickBot="1">
      <c r="A188" s="33"/>
      <c r="B188" s="51">
        <v>175</v>
      </c>
      <c r="C188" s="57"/>
      <c r="D188" s="57"/>
      <c r="E188" s="57"/>
      <c r="F188" s="57"/>
      <c r="G188" s="655">
        <f t="shared" si="3"/>
        <v>0</v>
      </c>
      <c r="H188" s="655"/>
      <c r="I188" s="655"/>
      <c r="J188" s="658"/>
      <c r="K188" s="658"/>
      <c r="L188" s="656"/>
      <c r="M188" s="53"/>
      <c r="N188" s="33"/>
      <c r="O188" s="33"/>
      <c r="P188" s="33"/>
    </row>
    <row r="189" spans="1:16" ht="13.5" hidden="1" outlineLevel="1" thickBot="1">
      <c r="A189" s="33"/>
      <c r="B189" s="54">
        <v>176</v>
      </c>
      <c r="C189" s="57"/>
      <c r="D189" s="57"/>
      <c r="E189" s="57"/>
      <c r="F189" s="57"/>
      <c r="G189" s="655">
        <f t="shared" si="3"/>
        <v>0</v>
      </c>
      <c r="H189" s="655"/>
      <c r="I189" s="655"/>
      <c r="J189" s="658"/>
      <c r="K189" s="658"/>
      <c r="L189" s="656"/>
      <c r="M189" s="53"/>
      <c r="N189" s="33"/>
      <c r="O189" s="33"/>
      <c r="P189" s="33"/>
    </row>
    <row r="190" spans="1:16" ht="13.5" hidden="1" outlineLevel="1" thickBot="1">
      <c r="A190" s="33"/>
      <c r="B190" s="51">
        <v>177</v>
      </c>
      <c r="C190" s="57"/>
      <c r="D190" s="57"/>
      <c r="E190" s="57"/>
      <c r="F190" s="57"/>
      <c r="G190" s="655">
        <f t="shared" si="3"/>
        <v>0</v>
      </c>
      <c r="H190" s="655"/>
      <c r="I190" s="655"/>
      <c r="J190" s="658"/>
      <c r="K190" s="658"/>
      <c r="L190" s="656"/>
      <c r="M190" s="53"/>
      <c r="N190" s="33"/>
      <c r="O190" s="33"/>
      <c r="P190" s="33"/>
    </row>
    <row r="191" spans="1:16" ht="13.5" hidden="1" outlineLevel="1" thickBot="1">
      <c r="A191" s="33"/>
      <c r="B191" s="54">
        <v>178</v>
      </c>
      <c r="C191" s="57"/>
      <c r="D191" s="57"/>
      <c r="E191" s="57"/>
      <c r="F191" s="57"/>
      <c r="G191" s="655">
        <f t="shared" si="3"/>
        <v>0</v>
      </c>
      <c r="H191" s="655"/>
      <c r="I191" s="655"/>
      <c r="J191" s="658"/>
      <c r="K191" s="658"/>
      <c r="L191" s="656"/>
      <c r="M191" s="53"/>
      <c r="N191" s="33"/>
      <c r="O191" s="33"/>
      <c r="P191" s="33"/>
    </row>
    <row r="192" spans="1:16" ht="13.5" hidden="1" outlineLevel="1" thickBot="1">
      <c r="A192" s="33"/>
      <c r="B192" s="51">
        <v>179</v>
      </c>
      <c r="C192" s="57"/>
      <c r="D192" s="57"/>
      <c r="E192" s="57"/>
      <c r="F192" s="57"/>
      <c r="G192" s="655">
        <f t="shared" si="3"/>
        <v>0</v>
      </c>
      <c r="H192" s="655"/>
      <c r="I192" s="655"/>
      <c r="J192" s="658"/>
      <c r="K192" s="658"/>
      <c r="L192" s="656"/>
      <c r="M192" s="53"/>
      <c r="N192" s="33"/>
      <c r="O192" s="33"/>
      <c r="P192" s="33"/>
    </row>
    <row r="193" spans="1:16" ht="13.5" hidden="1" outlineLevel="1" thickBot="1">
      <c r="A193" s="33"/>
      <c r="B193" s="54">
        <v>180</v>
      </c>
      <c r="C193" s="57"/>
      <c r="D193" s="57"/>
      <c r="E193" s="57"/>
      <c r="F193" s="57"/>
      <c r="G193" s="655">
        <f t="shared" si="3"/>
        <v>0</v>
      </c>
      <c r="H193" s="655"/>
      <c r="I193" s="655"/>
      <c r="J193" s="658"/>
      <c r="K193" s="658"/>
      <c r="L193" s="656"/>
      <c r="M193" s="53"/>
      <c r="N193" s="33"/>
      <c r="O193" s="33"/>
      <c r="P193" s="33"/>
    </row>
    <row r="194" spans="1:16" ht="13.5" hidden="1" outlineLevel="1" thickBot="1">
      <c r="A194" s="33"/>
      <c r="B194" s="51">
        <v>181</v>
      </c>
      <c r="C194" s="57"/>
      <c r="D194" s="57"/>
      <c r="E194" s="57"/>
      <c r="F194" s="57"/>
      <c r="G194" s="655">
        <f t="shared" si="3"/>
        <v>0</v>
      </c>
      <c r="H194" s="655"/>
      <c r="I194" s="655"/>
      <c r="J194" s="658"/>
      <c r="K194" s="658"/>
      <c r="L194" s="656"/>
      <c r="M194" s="53"/>
      <c r="N194" s="33"/>
      <c r="O194" s="33"/>
      <c r="P194" s="33"/>
    </row>
    <row r="195" spans="1:16" ht="13.5" hidden="1" outlineLevel="1" thickBot="1">
      <c r="A195" s="33"/>
      <c r="B195" s="54">
        <v>182</v>
      </c>
      <c r="C195" s="57"/>
      <c r="D195" s="57"/>
      <c r="E195" s="57"/>
      <c r="F195" s="57"/>
      <c r="G195" s="655">
        <f t="shared" si="3"/>
        <v>0</v>
      </c>
      <c r="H195" s="655"/>
      <c r="I195" s="655"/>
      <c r="J195" s="658"/>
      <c r="K195" s="658"/>
      <c r="L195" s="656"/>
      <c r="M195" s="53"/>
      <c r="N195" s="33"/>
      <c r="O195" s="33"/>
      <c r="P195" s="33"/>
    </row>
    <row r="196" spans="1:16" ht="13.5" hidden="1" outlineLevel="1" thickBot="1">
      <c r="A196" s="33"/>
      <c r="B196" s="51">
        <v>183</v>
      </c>
      <c r="C196" s="57"/>
      <c r="D196" s="57"/>
      <c r="E196" s="57"/>
      <c r="F196" s="57"/>
      <c r="G196" s="655">
        <f t="shared" si="3"/>
        <v>0</v>
      </c>
      <c r="H196" s="655"/>
      <c r="I196" s="655"/>
      <c r="J196" s="658"/>
      <c r="K196" s="658"/>
      <c r="L196" s="656"/>
      <c r="M196" s="53"/>
      <c r="N196" s="33"/>
      <c r="O196" s="33"/>
      <c r="P196" s="33"/>
    </row>
    <row r="197" spans="1:16" ht="13.5" hidden="1" outlineLevel="1" thickBot="1">
      <c r="A197" s="33"/>
      <c r="B197" s="54">
        <v>184</v>
      </c>
      <c r="C197" s="57"/>
      <c r="D197" s="57"/>
      <c r="E197" s="57"/>
      <c r="F197" s="57"/>
      <c r="G197" s="655">
        <f t="shared" si="3"/>
        <v>0</v>
      </c>
      <c r="H197" s="655"/>
      <c r="I197" s="655"/>
      <c r="J197" s="658"/>
      <c r="K197" s="658"/>
      <c r="L197" s="656"/>
      <c r="M197" s="53"/>
      <c r="N197" s="33"/>
      <c r="O197" s="33"/>
      <c r="P197" s="33"/>
    </row>
    <row r="198" spans="1:16" ht="13.5" hidden="1" outlineLevel="1" thickBot="1">
      <c r="A198" s="33"/>
      <c r="B198" s="51">
        <v>185</v>
      </c>
      <c r="C198" s="57"/>
      <c r="D198" s="57"/>
      <c r="E198" s="57"/>
      <c r="F198" s="57"/>
      <c r="G198" s="655">
        <f t="shared" si="3"/>
        <v>0</v>
      </c>
      <c r="H198" s="655"/>
      <c r="I198" s="655"/>
      <c r="J198" s="658"/>
      <c r="K198" s="658"/>
      <c r="L198" s="656"/>
      <c r="M198" s="53"/>
      <c r="N198" s="33"/>
      <c r="O198" s="33"/>
      <c r="P198" s="33"/>
    </row>
    <row r="199" spans="1:16" ht="13.5" hidden="1" outlineLevel="1" thickBot="1">
      <c r="A199" s="33"/>
      <c r="B199" s="54">
        <v>186</v>
      </c>
      <c r="C199" s="57"/>
      <c r="D199" s="57"/>
      <c r="E199" s="57"/>
      <c r="F199" s="57"/>
      <c r="G199" s="655">
        <f t="shared" si="3"/>
        <v>0</v>
      </c>
      <c r="H199" s="655"/>
      <c r="I199" s="655"/>
      <c r="J199" s="658"/>
      <c r="K199" s="658"/>
      <c r="L199" s="656"/>
      <c r="M199" s="53"/>
      <c r="N199" s="33"/>
      <c r="O199" s="33"/>
      <c r="P199" s="33"/>
    </row>
    <row r="200" spans="1:16" ht="13.5" hidden="1" outlineLevel="1" thickBot="1">
      <c r="A200" s="33"/>
      <c r="B200" s="51">
        <v>187</v>
      </c>
      <c r="C200" s="57"/>
      <c r="D200" s="57"/>
      <c r="E200" s="57"/>
      <c r="F200" s="57"/>
      <c r="G200" s="655">
        <f t="shared" si="3"/>
        <v>0</v>
      </c>
      <c r="H200" s="655"/>
      <c r="I200" s="655"/>
      <c r="J200" s="658"/>
      <c r="K200" s="658"/>
      <c r="L200" s="656"/>
      <c r="M200" s="53"/>
      <c r="N200" s="33"/>
      <c r="O200" s="33"/>
      <c r="P200" s="33"/>
    </row>
    <row r="201" spans="1:16" ht="13.5" hidden="1" outlineLevel="1" thickBot="1">
      <c r="A201" s="33"/>
      <c r="B201" s="54">
        <v>188</v>
      </c>
      <c r="C201" s="57"/>
      <c r="D201" s="57"/>
      <c r="E201" s="57"/>
      <c r="F201" s="57"/>
      <c r="G201" s="655">
        <f t="shared" si="3"/>
        <v>0</v>
      </c>
      <c r="H201" s="655"/>
      <c r="I201" s="655"/>
      <c r="J201" s="658"/>
      <c r="K201" s="658"/>
      <c r="L201" s="656"/>
      <c r="M201" s="53"/>
      <c r="N201" s="33"/>
      <c r="O201" s="33"/>
      <c r="P201" s="33"/>
    </row>
    <row r="202" spans="1:16" ht="13.5" hidden="1" outlineLevel="1" thickBot="1">
      <c r="A202" s="33"/>
      <c r="B202" s="51">
        <v>189</v>
      </c>
      <c r="C202" s="57"/>
      <c r="D202" s="57"/>
      <c r="E202" s="57"/>
      <c r="F202" s="57"/>
      <c r="G202" s="655">
        <f t="shared" si="3"/>
        <v>0</v>
      </c>
      <c r="H202" s="655"/>
      <c r="I202" s="655"/>
      <c r="J202" s="658"/>
      <c r="K202" s="658"/>
      <c r="L202" s="656"/>
      <c r="M202" s="53"/>
      <c r="N202" s="33"/>
      <c r="O202" s="33"/>
      <c r="P202" s="33"/>
    </row>
    <row r="203" spans="1:16" ht="13.5" hidden="1" outlineLevel="1" thickBot="1">
      <c r="A203" s="33"/>
      <c r="B203" s="51">
        <v>190</v>
      </c>
      <c r="C203" s="57"/>
      <c r="D203" s="57"/>
      <c r="E203" s="57"/>
      <c r="F203" s="57"/>
      <c r="G203" s="655">
        <f t="shared" si="3"/>
        <v>0</v>
      </c>
      <c r="H203" s="655"/>
      <c r="I203" s="655"/>
      <c r="J203" s="658"/>
      <c r="K203" s="658"/>
      <c r="L203" s="656"/>
      <c r="M203" s="53"/>
      <c r="N203" s="33"/>
      <c r="O203" s="33"/>
      <c r="P203" s="33"/>
    </row>
    <row r="204" spans="1:16" ht="13.5" hidden="1" outlineLevel="1" thickBot="1">
      <c r="A204" s="33"/>
      <c r="B204" s="51">
        <v>191</v>
      </c>
      <c r="C204" s="57"/>
      <c r="D204" s="57"/>
      <c r="E204" s="57"/>
      <c r="F204" s="57"/>
      <c r="G204" s="655">
        <f t="shared" si="3"/>
        <v>0</v>
      </c>
      <c r="H204" s="655"/>
      <c r="I204" s="655"/>
      <c r="J204" s="658"/>
      <c r="K204" s="658"/>
      <c r="L204" s="656"/>
      <c r="M204" s="53"/>
      <c r="N204" s="33"/>
      <c r="O204" s="33"/>
      <c r="P204" s="33"/>
    </row>
    <row r="205" spans="1:16" ht="13.5" hidden="1" outlineLevel="1" thickBot="1">
      <c r="A205" s="33"/>
      <c r="B205" s="51">
        <v>192</v>
      </c>
      <c r="C205" s="57"/>
      <c r="D205" s="57"/>
      <c r="E205" s="57"/>
      <c r="F205" s="57"/>
      <c r="G205" s="655">
        <f t="shared" si="3"/>
        <v>0</v>
      </c>
      <c r="H205" s="655"/>
      <c r="I205" s="655"/>
      <c r="J205" s="658"/>
      <c r="K205" s="658"/>
      <c r="L205" s="656"/>
      <c r="M205" s="53"/>
      <c r="N205" s="33"/>
      <c r="O205" s="33"/>
      <c r="P205" s="33"/>
    </row>
    <row r="206" spans="1:16" ht="13.5" hidden="1" outlineLevel="1" thickBot="1">
      <c r="A206" s="33"/>
      <c r="B206" s="51">
        <v>193</v>
      </c>
      <c r="C206" s="57"/>
      <c r="D206" s="57"/>
      <c r="E206" s="57"/>
      <c r="F206" s="57"/>
      <c r="G206" s="655">
        <f t="shared" si="3"/>
        <v>0</v>
      </c>
      <c r="H206" s="655"/>
      <c r="I206" s="655"/>
      <c r="J206" s="658"/>
      <c r="K206" s="658"/>
      <c r="L206" s="656"/>
      <c r="M206" s="53"/>
      <c r="N206" s="33"/>
      <c r="O206" s="33"/>
      <c r="P206" s="33"/>
    </row>
    <row r="207" spans="1:16" ht="13.5" hidden="1" outlineLevel="1" thickBot="1">
      <c r="A207" s="33"/>
      <c r="B207" s="51">
        <v>194</v>
      </c>
      <c r="C207" s="57"/>
      <c r="D207" s="57"/>
      <c r="E207" s="57"/>
      <c r="F207" s="57"/>
      <c r="G207" s="655">
        <f t="shared" ref="G207:G212" si="4">SUM(H207:L207)</f>
        <v>0</v>
      </c>
      <c r="H207" s="655"/>
      <c r="I207" s="655"/>
      <c r="J207" s="658"/>
      <c r="K207" s="658"/>
      <c r="L207" s="656"/>
      <c r="M207" s="53"/>
      <c r="N207" s="33"/>
      <c r="O207" s="33"/>
      <c r="P207" s="33"/>
    </row>
    <row r="208" spans="1:16" ht="13.5" hidden="1" outlineLevel="1" thickBot="1">
      <c r="A208" s="33"/>
      <c r="B208" s="51">
        <v>195</v>
      </c>
      <c r="C208" s="57"/>
      <c r="D208" s="57"/>
      <c r="E208" s="57"/>
      <c r="F208" s="57"/>
      <c r="G208" s="655">
        <f t="shared" si="4"/>
        <v>0</v>
      </c>
      <c r="H208" s="655"/>
      <c r="I208" s="655"/>
      <c r="J208" s="658"/>
      <c r="K208" s="658"/>
      <c r="L208" s="656"/>
      <c r="M208" s="53"/>
      <c r="N208" s="33"/>
      <c r="O208" s="33"/>
      <c r="P208" s="33"/>
    </row>
    <row r="209" spans="1:16" ht="13.5" hidden="1" outlineLevel="1" thickBot="1">
      <c r="A209" s="33"/>
      <c r="B209" s="51">
        <v>196</v>
      </c>
      <c r="C209" s="57"/>
      <c r="D209" s="57"/>
      <c r="E209" s="57"/>
      <c r="F209" s="57"/>
      <c r="G209" s="655">
        <f t="shared" si="4"/>
        <v>0</v>
      </c>
      <c r="H209" s="655"/>
      <c r="I209" s="655"/>
      <c r="J209" s="658"/>
      <c r="K209" s="658"/>
      <c r="L209" s="656"/>
      <c r="M209" s="53"/>
      <c r="N209" s="33"/>
      <c r="O209" s="33"/>
      <c r="P209" s="33"/>
    </row>
    <row r="210" spans="1:16" ht="13.5" hidden="1" outlineLevel="1" thickBot="1">
      <c r="A210" s="33"/>
      <c r="B210" s="51">
        <v>197</v>
      </c>
      <c r="C210" s="57"/>
      <c r="D210" s="57"/>
      <c r="E210" s="57"/>
      <c r="F210" s="57"/>
      <c r="G210" s="655">
        <f t="shared" si="4"/>
        <v>0</v>
      </c>
      <c r="H210" s="655"/>
      <c r="I210" s="655"/>
      <c r="J210" s="658"/>
      <c r="K210" s="658"/>
      <c r="L210" s="656"/>
      <c r="M210" s="53"/>
      <c r="N210" s="33"/>
      <c r="O210" s="33"/>
      <c r="P210" s="33"/>
    </row>
    <row r="211" spans="1:16" ht="13.5" hidden="1" outlineLevel="1" thickBot="1">
      <c r="A211" s="33"/>
      <c r="B211" s="51">
        <v>198</v>
      </c>
      <c r="C211" s="57"/>
      <c r="D211" s="57"/>
      <c r="E211" s="57"/>
      <c r="F211" s="57"/>
      <c r="G211" s="655">
        <f t="shared" si="4"/>
        <v>0</v>
      </c>
      <c r="H211" s="655"/>
      <c r="I211" s="655"/>
      <c r="J211" s="658"/>
      <c r="K211" s="658"/>
      <c r="L211" s="656"/>
      <c r="M211" s="53"/>
      <c r="N211" s="33"/>
      <c r="O211" s="33"/>
      <c r="P211" s="33"/>
    </row>
    <row r="212" spans="1:16" ht="13.5" hidden="1" outlineLevel="1" thickBot="1">
      <c r="A212" s="33"/>
      <c r="B212" s="51">
        <v>199</v>
      </c>
      <c r="C212" s="57"/>
      <c r="D212" s="57"/>
      <c r="E212" s="57"/>
      <c r="F212" s="57"/>
      <c r="G212" s="655">
        <f t="shared" si="4"/>
        <v>0</v>
      </c>
      <c r="H212" s="655"/>
      <c r="I212" s="655"/>
      <c r="J212" s="658"/>
      <c r="K212" s="658"/>
      <c r="L212" s="656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59">
        <f>SUM(H213:L213)</f>
        <v>0</v>
      </c>
      <c r="H213" s="659"/>
      <c r="I213" s="659"/>
      <c r="J213" s="659"/>
      <c r="K213" s="659"/>
      <c r="L213" s="660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1">
        <f t="shared" ref="G214:L214" si="5">SUM(G14:G213)</f>
        <v>0</v>
      </c>
      <c r="H214" s="661">
        <f t="shared" si="5"/>
        <v>0</v>
      </c>
      <c r="I214" s="661">
        <f t="shared" si="5"/>
        <v>0</v>
      </c>
      <c r="J214" s="661">
        <f t="shared" si="5"/>
        <v>0</v>
      </c>
      <c r="K214" s="661">
        <f t="shared" si="5"/>
        <v>0</v>
      </c>
      <c r="L214" s="661">
        <f t="shared" si="5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951" t="s">
        <v>30</v>
      </c>
      <c r="G217" s="827"/>
      <c r="H217" s="67">
        <f>SUM('Tab.G1.1-4'!E79,'Tab.G1.1-4'!E82,-H214)</f>
        <v>0</v>
      </c>
      <c r="I217" s="67">
        <f>SUM('Tab.G1.1-4'!F79,'Tab.G1.1-4'!F82,-I214)</f>
        <v>0</v>
      </c>
      <c r="J217" s="67">
        <f>SUM('Tab.G1.1-4'!G79,'Tab.G1.1-4'!G82,-J214)</f>
        <v>0</v>
      </c>
      <c r="K217" s="67">
        <f>SUM('Tab.G1.1-4'!H79,'Tab.G1.1-4'!H82,-K214)</f>
        <v>0</v>
      </c>
      <c r="L217" s="67">
        <f>SUM('Tab.G1.1-4'!I79,'Tab.G1.1-4'!I82,-L214)</f>
        <v>0</v>
      </c>
      <c r="M217" s="394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  <row r="250" spans="6:6">
      <c r="F250" s="34" t="e">
        <f>IF(#REF!=0,0,F224/#REF!)</f>
        <v>#REF!</v>
      </c>
    </row>
  </sheetData>
  <mergeCells count="13">
    <mergeCell ref="B8:B11"/>
    <mergeCell ref="C8:C11"/>
    <mergeCell ref="D8:D11"/>
    <mergeCell ref="E8:E11"/>
    <mergeCell ref="F8:F11"/>
    <mergeCell ref="G9:G10"/>
    <mergeCell ref="F217:G217"/>
    <mergeCell ref="C3:M3"/>
    <mergeCell ref="C5:M5"/>
    <mergeCell ref="C6:M6"/>
    <mergeCell ref="G8:L8"/>
    <mergeCell ref="M8:M11"/>
    <mergeCell ref="H9:L9"/>
  </mergeCells>
  <hyperlinks>
    <hyperlink ref="C1" location="Spis!B51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1" fitToHeight="0" orientation="landscape" r:id="rId1"/>
  <headerFooter alignWithMargins="0">
    <oddFooter>&amp;LModuł planu inwestycyjnego&amp;C&amp;P/&amp;N&amp;R&amp;A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pageSetUpPr fitToPage="1"/>
  </sheetPr>
  <dimension ref="A1:P21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6" ht="15.75">
      <c r="A1" s="376"/>
      <c r="B1" s="448"/>
      <c r="C1" s="499" t="s">
        <v>9</v>
      </c>
      <c r="D1" s="490"/>
      <c r="E1" s="484"/>
      <c r="F1" s="484"/>
      <c r="G1" s="484"/>
      <c r="H1" s="484"/>
      <c r="I1" s="484"/>
      <c r="J1" s="484"/>
      <c r="K1" s="484"/>
      <c r="L1" s="471"/>
      <c r="M1" s="474"/>
      <c r="N1" s="376"/>
      <c r="O1" s="376"/>
      <c r="P1" s="376"/>
    </row>
    <row r="2" spans="1:16" ht="9.9499999999999993" customHeight="1">
      <c r="A2" s="376"/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48"/>
      <c r="M2" s="448"/>
      <c r="N2" s="376"/>
      <c r="O2" s="376"/>
      <c r="P2" s="376"/>
    </row>
    <row r="3" spans="1:16" ht="15" customHeight="1">
      <c r="A3" s="376"/>
      <c r="B3" s="465" t="s">
        <v>13</v>
      </c>
      <c r="C3" s="952" t="s">
        <v>220</v>
      </c>
      <c r="D3" s="912"/>
      <c r="E3" s="912"/>
      <c r="F3" s="912"/>
      <c r="G3" s="912"/>
      <c r="H3" s="912"/>
      <c r="I3" s="912"/>
      <c r="J3" s="912"/>
      <c r="K3" s="912"/>
      <c r="L3" s="912"/>
      <c r="M3" s="912"/>
      <c r="N3" s="912"/>
      <c r="O3" s="912"/>
      <c r="P3" s="912"/>
    </row>
    <row r="4" spans="1:16" ht="15" customHeight="1">
      <c r="A4" s="376"/>
      <c r="B4" s="465" t="s">
        <v>28</v>
      </c>
      <c r="C4" s="956" t="s">
        <v>218</v>
      </c>
      <c r="D4" s="957"/>
      <c r="E4" s="957"/>
      <c r="F4" s="957"/>
      <c r="G4" s="957"/>
      <c r="H4" s="957"/>
      <c r="I4" s="957"/>
      <c r="J4" s="957"/>
      <c r="K4" s="957"/>
      <c r="L4" s="957"/>
      <c r="M4" s="957"/>
      <c r="N4" s="501"/>
      <c r="O4" s="501"/>
      <c r="P4" s="501"/>
    </row>
    <row r="5" spans="1:16" ht="15" customHeight="1">
      <c r="A5" s="376"/>
      <c r="B5" s="465" t="s">
        <v>29</v>
      </c>
      <c r="C5" s="952" t="s">
        <v>78</v>
      </c>
      <c r="D5" s="912"/>
      <c r="E5" s="912"/>
      <c r="F5" s="912"/>
      <c r="G5" s="912"/>
      <c r="H5" s="912"/>
      <c r="I5" s="912"/>
      <c r="J5" s="912"/>
      <c r="K5" s="912"/>
      <c r="L5" s="912"/>
      <c r="M5" s="912"/>
      <c r="N5" s="912"/>
      <c r="O5" s="912"/>
      <c r="P5" s="912"/>
    </row>
    <row r="6" spans="1:16" ht="50.1" customHeight="1">
      <c r="A6" s="376"/>
      <c r="B6" s="465" t="s">
        <v>35</v>
      </c>
      <c r="C6" s="885" t="s">
        <v>217</v>
      </c>
      <c r="D6" s="889"/>
      <c r="E6" s="889"/>
      <c r="F6" s="889"/>
      <c r="G6" s="889"/>
      <c r="H6" s="889"/>
      <c r="I6" s="889"/>
      <c r="J6" s="889"/>
      <c r="K6" s="889"/>
      <c r="L6" s="912"/>
      <c r="M6" s="912"/>
      <c r="N6" s="912"/>
      <c r="O6" s="912"/>
      <c r="P6" s="912"/>
    </row>
    <row r="7" spans="1:16" ht="30" customHeight="1" thickBot="1">
      <c r="A7" s="376"/>
      <c r="B7" s="476" t="s">
        <v>148</v>
      </c>
      <c r="C7" s="475"/>
      <c r="D7" s="477"/>
      <c r="E7" s="475"/>
      <c r="F7" s="478"/>
      <c r="G7" s="478"/>
      <c r="H7" s="478"/>
      <c r="I7" s="478"/>
      <c r="J7" s="478"/>
      <c r="K7" s="478"/>
      <c r="L7" s="480"/>
      <c r="M7" s="481"/>
      <c r="N7" s="376"/>
      <c r="O7" s="376"/>
      <c r="P7" s="376"/>
    </row>
    <row r="8" spans="1:16" ht="20.100000000000001" customHeight="1" thickBot="1">
      <c r="A8" s="376"/>
      <c r="B8" s="935" t="str">
        <f>'Tab.G1.1-4'!$B$8</f>
        <v>LP</v>
      </c>
      <c r="C8" s="908" t="str">
        <f>"Województwo"</f>
        <v>Województwo</v>
      </c>
      <c r="D8" s="908" t="str">
        <f>"Gmina"</f>
        <v>Gmina</v>
      </c>
      <c r="E8" s="908" t="str">
        <f>"Nazwa/rodzaj projektu inwestycyjnego"</f>
        <v>Nazwa/rodzaj projektu inwestycyjnego</v>
      </c>
      <c r="F8" s="908" t="str">
        <f>Tab.G6!$H$9</f>
        <v>Zakres prac</v>
      </c>
      <c r="G8" s="881" t="str">
        <f>"POZIOM NAKŁADÓW INWESTYCYJNYCH"</f>
        <v>POZIOM NAKŁADÓW INWESTYCYJNYCH</v>
      </c>
      <c r="H8" s="882"/>
      <c r="I8" s="882"/>
      <c r="J8" s="883"/>
      <c r="K8" s="883"/>
      <c r="L8" s="884"/>
      <c r="M8" s="944" t="str">
        <f>Tab.G6!$O$9</f>
        <v>UWAGI</v>
      </c>
      <c r="N8" s="376"/>
      <c r="O8" s="376"/>
      <c r="P8" s="376"/>
    </row>
    <row r="9" spans="1:16" ht="20.100000000000001" customHeight="1">
      <c r="A9" s="33"/>
      <c r="B9" s="905"/>
      <c r="C9" s="936"/>
      <c r="D9" s="938"/>
      <c r="E9" s="936"/>
      <c r="F9" s="940"/>
      <c r="G9" s="879" t="str">
        <f>"OGÓŁEM"</f>
        <v>OGÓŁEM</v>
      </c>
      <c r="H9" s="804" t="str">
        <f>'Tab.G1.1-4'!$E$8</f>
        <v>PLAN DO REALIZACJI</v>
      </c>
      <c r="I9" s="805"/>
      <c r="J9" s="805"/>
      <c r="K9" s="805"/>
      <c r="L9" s="806"/>
      <c r="M9" s="947"/>
      <c r="N9" s="33"/>
      <c r="O9" s="33"/>
      <c r="P9" s="33"/>
    </row>
    <row r="10" spans="1:16" ht="20.100000000000001" customHeight="1">
      <c r="A10" s="33"/>
      <c r="B10" s="905"/>
      <c r="C10" s="936"/>
      <c r="D10" s="938"/>
      <c r="E10" s="936"/>
      <c r="F10" s="940"/>
      <c r="G10" s="880"/>
      <c r="H10" s="514">
        <f>SUM(Rok_ZPR,1)</f>
        <v>2024</v>
      </c>
      <c r="I10" s="514">
        <f>SUM(H10,1)</f>
        <v>2025</v>
      </c>
      <c r="J10" s="514">
        <f>SUM(I10,1)</f>
        <v>2026</v>
      </c>
      <c r="K10" s="514">
        <f>SUM(J10,1)</f>
        <v>2027</v>
      </c>
      <c r="L10" s="684">
        <f>SUM(K10,1)</f>
        <v>2028</v>
      </c>
      <c r="M10" s="947"/>
      <c r="N10" s="33"/>
      <c r="O10" s="33"/>
      <c r="P10" s="33"/>
    </row>
    <row r="11" spans="1:16" ht="20.100000000000001" customHeight="1">
      <c r="A11" s="33"/>
      <c r="B11" s="906"/>
      <c r="C11" s="937"/>
      <c r="D11" s="939"/>
      <c r="E11" s="937"/>
      <c r="F11" s="941"/>
      <c r="G11" s="647" t="str">
        <f t="shared" ref="G11:L11" si="0">JM_01</f>
        <v>[tys. zł]</v>
      </c>
      <c r="H11" s="646" t="str">
        <f t="shared" si="0"/>
        <v>[tys. zł]</v>
      </c>
      <c r="I11" s="646" t="str">
        <f t="shared" si="0"/>
        <v>[tys. zł]</v>
      </c>
      <c r="J11" s="646" t="str">
        <f t="shared" si="0"/>
        <v>[tys. zł]</v>
      </c>
      <c r="K11" s="646" t="str">
        <f t="shared" si="0"/>
        <v>[tys. zł]</v>
      </c>
      <c r="L11" s="709" t="str">
        <f t="shared" si="0"/>
        <v>[tys. zł]</v>
      </c>
      <c r="M11" s="948"/>
      <c r="N11" s="33"/>
      <c r="O11" s="33"/>
      <c r="P11" s="33"/>
    </row>
    <row r="12" spans="1:16" ht="15" customHeight="1" thickBot="1">
      <c r="A12" s="33"/>
      <c r="B12" s="282" t="str">
        <f t="array" ref="B12:M12">TRANSPOSE('Tab.G5.1-3'!$B$9:$B$20)</f>
        <v>01</v>
      </c>
      <c r="C12" s="282" t="str">
        <v>02</v>
      </c>
      <c r="D12" s="282" t="str">
        <v>03</v>
      </c>
      <c r="E12" s="282" t="str">
        <v>04</v>
      </c>
      <c r="F12" s="282" t="str">
        <v>05</v>
      </c>
      <c r="G12" s="282" t="str">
        <v>06</v>
      </c>
      <c r="H12" s="282" t="str">
        <v>07</v>
      </c>
      <c r="I12" s="282" t="str">
        <v>08</v>
      </c>
      <c r="J12" s="282" t="str">
        <v>09</v>
      </c>
      <c r="K12" s="282" t="str">
        <v>10</v>
      </c>
      <c r="L12" s="282" t="str">
        <v>11</v>
      </c>
      <c r="M12" s="282" t="str">
        <v>12</v>
      </c>
      <c r="N12" s="33"/>
      <c r="O12" s="33"/>
      <c r="P12" s="33"/>
    </row>
    <row r="13" spans="1:16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6">
      <c r="A14" s="33"/>
      <c r="B14" s="51">
        <v>1</v>
      </c>
      <c r="C14" s="52"/>
      <c r="D14" s="52"/>
      <c r="E14" s="52"/>
      <c r="F14" s="52"/>
      <c r="G14" s="655">
        <f>SUM(H14:L14)</f>
        <v>0</v>
      </c>
      <c r="H14" s="655"/>
      <c r="I14" s="655"/>
      <c r="J14" s="655"/>
      <c r="K14" s="655"/>
      <c r="L14" s="656"/>
      <c r="M14" s="53"/>
      <c r="N14" s="33"/>
      <c r="O14" s="33"/>
      <c r="P14" s="33"/>
    </row>
    <row r="15" spans="1:16">
      <c r="A15" s="33"/>
      <c r="B15" s="54">
        <v>2</v>
      </c>
      <c r="C15" s="55"/>
      <c r="D15" s="55"/>
      <c r="E15" s="55"/>
      <c r="F15" s="55"/>
      <c r="G15" s="655">
        <f t="shared" ref="G15:G78" si="1">SUM(H15:L15)</f>
        <v>0</v>
      </c>
      <c r="H15" s="655"/>
      <c r="I15" s="655"/>
      <c r="J15" s="657"/>
      <c r="K15" s="657"/>
      <c r="L15" s="656"/>
      <c r="M15" s="53"/>
      <c r="N15" s="33"/>
      <c r="O15" s="33"/>
      <c r="P15" s="33"/>
    </row>
    <row r="16" spans="1:16">
      <c r="A16" s="33"/>
      <c r="B16" s="51">
        <v>3</v>
      </c>
      <c r="C16" s="55"/>
      <c r="D16" s="55"/>
      <c r="E16" s="55"/>
      <c r="F16" s="55"/>
      <c r="G16" s="655">
        <f t="shared" si="1"/>
        <v>0</v>
      </c>
      <c r="H16" s="655"/>
      <c r="I16" s="655"/>
      <c r="J16" s="657"/>
      <c r="K16" s="657"/>
      <c r="L16" s="656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55">
        <f t="shared" si="1"/>
        <v>0</v>
      </c>
      <c r="H17" s="655"/>
      <c r="I17" s="655"/>
      <c r="J17" s="657"/>
      <c r="K17" s="657"/>
      <c r="L17" s="656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55">
        <f t="shared" si="1"/>
        <v>0</v>
      </c>
      <c r="H18" s="655"/>
      <c r="I18" s="655"/>
      <c r="J18" s="657"/>
      <c r="K18" s="657"/>
      <c r="L18" s="656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55">
        <f t="shared" si="1"/>
        <v>0</v>
      </c>
      <c r="H19" s="655"/>
      <c r="I19" s="655"/>
      <c r="J19" s="658"/>
      <c r="K19" s="658"/>
      <c r="L19" s="656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55">
        <f t="shared" si="1"/>
        <v>0</v>
      </c>
      <c r="H20" s="655"/>
      <c r="I20" s="655"/>
      <c r="J20" s="658"/>
      <c r="K20" s="658"/>
      <c r="L20" s="656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55">
        <f t="shared" si="1"/>
        <v>0</v>
      </c>
      <c r="H21" s="655"/>
      <c r="I21" s="655"/>
      <c r="J21" s="658"/>
      <c r="K21" s="658"/>
      <c r="L21" s="656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55">
        <f t="shared" si="1"/>
        <v>0</v>
      </c>
      <c r="H22" s="655"/>
      <c r="I22" s="655"/>
      <c r="J22" s="658"/>
      <c r="K22" s="658"/>
      <c r="L22" s="656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55">
        <f t="shared" si="1"/>
        <v>0</v>
      </c>
      <c r="H23" s="655"/>
      <c r="I23" s="655"/>
      <c r="J23" s="658"/>
      <c r="K23" s="658"/>
      <c r="L23" s="656"/>
      <c r="M23" s="53"/>
      <c r="N23" s="33"/>
      <c r="O23" s="33"/>
      <c r="P23" s="33"/>
    </row>
    <row r="24" spans="1:16" ht="13.5" hidden="1" outlineLevel="1" thickBot="1">
      <c r="A24" s="33"/>
      <c r="B24" s="51">
        <v>11</v>
      </c>
      <c r="C24" s="58"/>
      <c r="D24" s="58"/>
      <c r="E24" s="58"/>
      <c r="F24" s="58"/>
      <c r="G24" s="655">
        <f t="shared" si="1"/>
        <v>0</v>
      </c>
      <c r="H24" s="655"/>
      <c r="I24" s="655"/>
      <c r="J24" s="655"/>
      <c r="K24" s="655"/>
      <c r="L24" s="656"/>
      <c r="M24" s="53"/>
      <c r="N24" s="33"/>
      <c r="O24" s="33"/>
      <c r="P24" s="33"/>
    </row>
    <row r="25" spans="1:16" ht="13.5" hidden="1" outlineLevel="1" thickBot="1">
      <c r="A25" s="33"/>
      <c r="B25" s="54">
        <v>12</v>
      </c>
      <c r="C25" s="57"/>
      <c r="D25" s="57"/>
      <c r="E25" s="57"/>
      <c r="F25" s="57"/>
      <c r="G25" s="655">
        <f t="shared" si="1"/>
        <v>0</v>
      </c>
      <c r="H25" s="655"/>
      <c r="I25" s="655"/>
      <c r="J25" s="658"/>
      <c r="K25" s="658"/>
      <c r="L25" s="656"/>
      <c r="M25" s="53"/>
      <c r="N25" s="33"/>
      <c r="O25" s="33"/>
      <c r="P25" s="33"/>
    </row>
    <row r="26" spans="1:16" ht="13.5" hidden="1" outlineLevel="1" thickBot="1">
      <c r="A26" s="33"/>
      <c r="B26" s="51">
        <v>13</v>
      </c>
      <c r="C26" s="57"/>
      <c r="D26" s="57"/>
      <c r="E26" s="57"/>
      <c r="F26" s="57"/>
      <c r="G26" s="655">
        <f t="shared" si="1"/>
        <v>0</v>
      </c>
      <c r="H26" s="655"/>
      <c r="I26" s="655"/>
      <c r="J26" s="658"/>
      <c r="K26" s="658"/>
      <c r="L26" s="656"/>
      <c r="M26" s="53"/>
      <c r="N26" s="33"/>
      <c r="O26" s="33"/>
      <c r="P26" s="33"/>
    </row>
    <row r="27" spans="1:16" ht="13.5" hidden="1" outlineLevel="1" thickBot="1">
      <c r="A27" s="33"/>
      <c r="B27" s="54">
        <v>14</v>
      </c>
      <c r="C27" s="57"/>
      <c r="D27" s="57"/>
      <c r="E27" s="57"/>
      <c r="F27" s="57"/>
      <c r="G27" s="655">
        <f t="shared" si="1"/>
        <v>0</v>
      </c>
      <c r="H27" s="655"/>
      <c r="I27" s="655"/>
      <c r="J27" s="658"/>
      <c r="K27" s="658"/>
      <c r="L27" s="656"/>
      <c r="M27" s="53"/>
      <c r="N27" s="33"/>
      <c r="O27" s="33"/>
      <c r="P27" s="33"/>
    </row>
    <row r="28" spans="1:16" ht="13.5" hidden="1" outlineLevel="1" thickBot="1">
      <c r="A28" s="33"/>
      <c r="B28" s="51">
        <v>15</v>
      </c>
      <c r="C28" s="57"/>
      <c r="D28" s="57"/>
      <c r="E28" s="57"/>
      <c r="F28" s="57"/>
      <c r="G28" s="655">
        <f t="shared" si="1"/>
        <v>0</v>
      </c>
      <c r="H28" s="655"/>
      <c r="I28" s="655"/>
      <c r="J28" s="658"/>
      <c r="K28" s="658"/>
      <c r="L28" s="656"/>
      <c r="M28" s="53"/>
      <c r="N28" s="33"/>
      <c r="O28" s="33"/>
      <c r="P28" s="33"/>
    </row>
    <row r="29" spans="1:16" ht="13.5" hidden="1" outlineLevel="1" thickBot="1">
      <c r="A29" s="33"/>
      <c r="B29" s="54">
        <v>16</v>
      </c>
      <c r="C29" s="57"/>
      <c r="D29" s="57"/>
      <c r="E29" s="57"/>
      <c r="F29" s="57"/>
      <c r="G29" s="655">
        <f t="shared" si="1"/>
        <v>0</v>
      </c>
      <c r="H29" s="655"/>
      <c r="I29" s="655"/>
      <c r="J29" s="658"/>
      <c r="K29" s="658"/>
      <c r="L29" s="656"/>
      <c r="M29" s="53"/>
      <c r="N29" s="33"/>
      <c r="O29" s="33"/>
      <c r="P29" s="33"/>
    </row>
    <row r="30" spans="1:16" ht="13.5" hidden="1" outlineLevel="1" thickBot="1">
      <c r="A30" s="33"/>
      <c r="B30" s="51">
        <v>17</v>
      </c>
      <c r="C30" s="57"/>
      <c r="D30" s="57"/>
      <c r="E30" s="57"/>
      <c r="F30" s="57"/>
      <c r="G30" s="655">
        <f t="shared" si="1"/>
        <v>0</v>
      </c>
      <c r="H30" s="655"/>
      <c r="I30" s="655"/>
      <c r="J30" s="658"/>
      <c r="K30" s="658"/>
      <c r="L30" s="656"/>
      <c r="M30" s="53"/>
      <c r="N30" s="33"/>
      <c r="O30" s="33"/>
      <c r="P30" s="33"/>
    </row>
    <row r="31" spans="1:16" ht="13.5" hidden="1" outlineLevel="1" thickBot="1">
      <c r="A31" s="33"/>
      <c r="B31" s="54">
        <v>18</v>
      </c>
      <c r="C31" s="57"/>
      <c r="D31" s="57"/>
      <c r="E31" s="57"/>
      <c r="F31" s="57"/>
      <c r="G31" s="655">
        <f t="shared" si="1"/>
        <v>0</v>
      </c>
      <c r="H31" s="655"/>
      <c r="I31" s="655"/>
      <c r="J31" s="658"/>
      <c r="K31" s="658"/>
      <c r="L31" s="656"/>
      <c r="M31" s="53"/>
      <c r="N31" s="33"/>
      <c r="O31" s="33"/>
      <c r="P31" s="33"/>
    </row>
    <row r="32" spans="1:16" ht="13.5" hidden="1" outlineLevel="1" thickBot="1">
      <c r="A32" s="33"/>
      <c r="B32" s="51">
        <v>19</v>
      </c>
      <c r="C32" s="57"/>
      <c r="D32" s="57"/>
      <c r="E32" s="57"/>
      <c r="F32" s="57"/>
      <c r="G32" s="655">
        <f t="shared" si="1"/>
        <v>0</v>
      </c>
      <c r="H32" s="655"/>
      <c r="I32" s="655"/>
      <c r="J32" s="658"/>
      <c r="K32" s="658"/>
      <c r="L32" s="656"/>
      <c r="M32" s="53"/>
      <c r="N32" s="33"/>
      <c r="O32" s="33"/>
      <c r="P32" s="33"/>
    </row>
    <row r="33" spans="1:16" ht="13.5" hidden="1" outlineLevel="1" thickBot="1">
      <c r="A33" s="33"/>
      <c r="B33" s="54">
        <v>20</v>
      </c>
      <c r="C33" s="57"/>
      <c r="D33" s="57"/>
      <c r="E33" s="57"/>
      <c r="F33" s="57"/>
      <c r="G33" s="655">
        <f t="shared" si="1"/>
        <v>0</v>
      </c>
      <c r="H33" s="655"/>
      <c r="I33" s="655"/>
      <c r="J33" s="658"/>
      <c r="K33" s="658"/>
      <c r="L33" s="656"/>
      <c r="M33" s="53"/>
      <c r="N33" s="33"/>
      <c r="O33" s="33"/>
      <c r="P33" s="33"/>
    </row>
    <row r="34" spans="1:16" ht="13.5" hidden="1" outlineLevel="1" thickBot="1">
      <c r="A34" s="33"/>
      <c r="B34" s="51">
        <v>21</v>
      </c>
      <c r="C34" s="57"/>
      <c r="D34" s="57"/>
      <c r="E34" s="57"/>
      <c r="F34" s="57"/>
      <c r="G34" s="655">
        <f t="shared" si="1"/>
        <v>0</v>
      </c>
      <c r="H34" s="655"/>
      <c r="I34" s="655"/>
      <c r="J34" s="658"/>
      <c r="K34" s="658"/>
      <c r="L34" s="656"/>
      <c r="M34" s="53"/>
      <c r="N34" s="33"/>
      <c r="O34" s="33"/>
      <c r="P34" s="33"/>
    </row>
    <row r="35" spans="1:16" ht="13.5" hidden="1" outlineLevel="1" thickBot="1">
      <c r="A35" s="33"/>
      <c r="B35" s="54">
        <v>22</v>
      </c>
      <c r="C35" s="57"/>
      <c r="D35" s="57"/>
      <c r="E35" s="57"/>
      <c r="F35" s="57"/>
      <c r="G35" s="655">
        <f t="shared" si="1"/>
        <v>0</v>
      </c>
      <c r="H35" s="655"/>
      <c r="I35" s="655"/>
      <c r="J35" s="658"/>
      <c r="K35" s="658"/>
      <c r="L35" s="656"/>
      <c r="M35" s="53"/>
      <c r="N35" s="33"/>
      <c r="O35" s="33"/>
      <c r="P35" s="33"/>
    </row>
    <row r="36" spans="1:16" ht="13.5" hidden="1" outlineLevel="1" thickBot="1">
      <c r="A36" s="33"/>
      <c r="B36" s="51">
        <v>23</v>
      </c>
      <c r="C36" s="57"/>
      <c r="D36" s="57"/>
      <c r="E36" s="57"/>
      <c r="F36" s="57"/>
      <c r="G36" s="655">
        <f t="shared" si="1"/>
        <v>0</v>
      </c>
      <c r="H36" s="655"/>
      <c r="I36" s="655"/>
      <c r="J36" s="658"/>
      <c r="K36" s="658"/>
      <c r="L36" s="656"/>
      <c r="M36" s="53"/>
      <c r="N36" s="33"/>
      <c r="O36" s="33"/>
      <c r="P36" s="33"/>
    </row>
    <row r="37" spans="1:16" ht="13.5" hidden="1" outlineLevel="1" thickBot="1">
      <c r="A37" s="33"/>
      <c r="B37" s="54">
        <v>24</v>
      </c>
      <c r="C37" s="57"/>
      <c r="D37" s="57"/>
      <c r="E37" s="57"/>
      <c r="F37" s="57"/>
      <c r="G37" s="655">
        <f t="shared" si="1"/>
        <v>0</v>
      </c>
      <c r="H37" s="655"/>
      <c r="I37" s="655"/>
      <c r="J37" s="658"/>
      <c r="K37" s="658"/>
      <c r="L37" s="656"/>
      <c r="M37" s="53"/>
      <c r="N37" s="33"/>
      <c r="O37" s="33"/>
      <c r="P37" s="33"/>
    </row>
    <row r="38" spans="1:16" ht="13.5" hidden="1" outlineLevel="1" thickBot="1">
      <c r="A38" s="33"/>
      <c r="B38" s="51">
        <v>25</v>
      </c>
      <c r="C38" s="57"/>
      <c r="D38" s="57"/>
      <c r="E38" s="57"/>
      <c r="F38" s="57"/>
      <c r="G38" s="655">
        <f t="shared" si="1"/>
        <v>0</v>
      </c>
      <c r="H38" s="655"/>
      <c r="I38" s="655"/>
      <c r="J38" s="658"/>
      <c r="K38" s="658"/>
      <c r="L38" s="656"/>
      <c r="M38" s="53"/>
      <c r="N38" s="33"/>
      <c r="O38" s="33"/>
      <c r="P38" s="33"/>
    </row>
    <row r="39" spans="1:16" ht="13.5" hidden="1" outlineLevel="1" thickBot="1">
      <c r="A39" s="33"/>
      <c r="B39" s="54">
        <v>26</v>
      </c>
      <c r="C39" s="57"/>
      <c r="D39" s="57"/>
      <c r="E39" s="57"/>
      <c r="F39" s="57"/>
      <c r="G39" s="655">
        <f t="shared" si="1"/>
        <v>0</v>
      </c>
      <c r="H39" s="655"/>
      <c r="I39" s="655"/>
      <c r="J39" s="658"/>
      <c r="K39" s="658"/>
      <c r="L39" s="656"/>
      <c r="M39" s="53"/>
      <c r="N39" s="33"/>
      <c r="O39" s="33"/>
      <c r="P39" s="33"/>
    </row>
    <row r="40" spans="1:16" ht="13.5" hidden="1" outlineLevel="1" thickBot="1">
      <c r="A40" s="33"/>
      <c r="B40" s="51">
        <v>27</v>
      </c>
      <c r="C40" s="57"/>
      <c r="D40" s="57"/>
      <c r="E40" s="57"/>
      <c r="F40" s="57"/>
      <c r="G40" s="655">
        <f t="shared" si="1"/>
        <v>0</v>
      </c>
      <c r="H40" s="655"/>
      <c r="I40" s="655"/>
      <c r="J40" s="658"/>
      <c r="K40" s="658"/>
      <c r="L40" s="656"/>
      <c r="M40" s="53"/>
      <c r="N40" s="33"/>
      <c r="O40" s="33"/>
      <c r="P40" s="33"/>
    </row>
    <row r="41" spans="1:16" ht="13.5" hidden="1" outlineLevel="1" thickBot="1">
      <c r="A41" s="33"/>
      <c r="B41" s="54">
        <v>28</v>
      </c>
      <c r="C41" s="57"/>
      <c r="D41" s="57"/>
      <c r="E41" s="57"/>
      <c r="F41" s="57"/>
      <c r="G41" s="655">
        <f t="shared" si="1"/>
        <v>0</v>
      </c>
      <c r="H41" s="655"/>
      <c r="I41" s="655"/>
      <c r="J41" s="658"/>
      <c r="K41" s="658"/>
      <c r="L41" s="656"/>
      <c r="M41" s="53"/>
      <c r="N41" s="33"/>
      <c r="O41" s="33"/>
      <c r="P41" s="33"/>
    </row>
    <row r="42" spans="1:16" ht="13.5" hidden="1" outlineLevel="1" thickBot="1">
      <c r="A42" s="33"/>
      <c r="B42" s="51">
        <v>29</v>
      </c>
      <c r="C42" s="57"/>
      <c r="D42" s="57"/>
      <c r="E42" s="57"/>
      <c r="F42" s="57"/>
      <c r="G42" s="655">
        <f t="shared" si="1"/>
        <v>0</v>
      </c>
      <c r="H42" s="655"/>
      <c r="I42" s="655"/>
      <c r="J42" s="658"/>
      <c r="K42" s="658"/>
      <c r="L42" s="656"/>
      <c r="M42" s="53"/>
      <c r="N42" s="33"/>
      <c r="O42" s="33"/>
      <c r="P42" s="33"/>
    </row>
    <row r="43" spans="1:16" ht="13.5" hidden="1" outlineLevel="1" thickBot="1">
      <c r="A43" s="33"/>
      <c r="B43" s="54">
        <v>30</v>
      </c>
      <c r="C43" s="57"/>
      <c r="D43" s="57"/>
      <c r="E43" s="57"/>
      <c r="F43" s="57"/>
      <c r="G43" s="655">
        <f t="shared" si="1"/>
        <v>0</v>
      </c>
      <c r="H43" s="655"/>
      <c r="I43" s="655"/>
      <c r="J43" s="658"/>
      <c r="K43" s="658"/>
      <c r="L43" s="656"/>
      <c r="M43" s="53"/>
      <c r="N43" s="33"/>
      <c r="O43" s="33"/>
      <c r="P43" s="33"/>
    </row>
    <row r="44" spans="1:16" ht="13.5" hidden="1" outlineLevel="1" thickBot="1">
      <c r="A44" s="33"/>
      <c r="B44" s="51">
        <v>31</v>
      </c>
      <c r="C44" s="57"/>
      <c r="D44" s="57"/>
      <c r="E44" s="57"/>
      <c r="F44" s="57"/>
      <c r="G44" s="655">
        <f t="shared" si="1"/>
        <v>0</v>
      </c>
      <c r="H44" s="655"/>
      <c r="I44" s="655"/>
      <c r="J44" s="658"/>
      <c r="K44" s="658"/>
      <c r="L44" s="656"/>
      <c r="M44" s="53"/>
      <c r="N44" s="33"/>
      <c r="O44" s="33"/>
      <c r="P44" s="33"/>
    </row>
    <row r="45" spans="1:16" ht="13.5" hidden="1" outlineLevel="1" thickBot="1">
      <c r="A45" s="33"/>
      <c r="B45" s="54">
        <v>32</v>
      </c>
      <c r="C45" s="57"/>
      <c r="D45" s="57"/>
      <c r="E45" s="57"/>
      <c r="F45" s="57"/>
      <c r="G45" s="655">
        <f t="shared" si="1"/>
        <v>0</v>
      </c>
      <c r="H45" s="655"/>
      <c r="I45" s="655"/>
      <c r="J45" s="658"/>
      <c r="K45" s="658"/>
      <c r="L45" s="656"/>
      <c r="M45" s="53"/>
      <c r="N45" s="33"/>
      <c r="O45" s="33"/>
      <c r="P45" s="33"/>
    </row>
    <row r="46" spans="1:16" ht="13.5" hidden="1" outlineLevel="1" thickBot="1">
      <c r="A46" s="33"/>
      <c r="B46" s="51">
        <v>33</v>
      </c>
      <c r="C46" s="57"/>
      <c r="D46" s="57"/>
      <c r="E46" s="57"/>
      <c r="F46" s="57"/>
      <c r="G46" s="655">
        <f t="shared" si="1"/>
        <v>0</v>
      </c>
      <c r="H46" s="655"/>
      <c r="I46" s="655"/>
      <c r="J46" s="658"/>
      <c r="K46" s="658"/>
      <c r="L46" s="656"/>
      <c r="M46" s="53"/>
      <c r="N46" s="33"/>
      <c r="O46" s="33"/>
      <c r="P46" s="33"/>
    </row>
    <row r="47" spans="1:16" ht="13.5" hidden="1" outlineLevel="1" thickBot="1">
      <c r="A47" s="33"/>
      <c r="B47" s="54">
        <v>34</v>
      </c>
      <c r="C47" s="57"/>
      <c r="D47" s="57"/>
      <c r="E47" s="57"/>
      <c r="F47" s="57"/>
      <c r="G47" s="655">
        <f t="shared" si="1"/>
        <v>0</v>
      </c>
      <c r="H47" s="655"/>
      <c r="I47" s="655"/>
      <c r="J47" s="658"/>
      <c r="K47" s="658"/>
      <c r="L47" s="656"/>
      <c r="M47" s="53"/>
      <c r="N47" s="33"/>
      <c r="O47" s="33"/>
      <c r="P47" s="33"/>
    </row>
    <row r="48" spans="1:16" ht="13.5" hidden="1" outlineLevel="1" thickBot="1">
      <c r="A48" s="33"/>
      <c r="B48" s="51">
        <v>35</v>
      </c>
      <c r="C48" s="57"/>
      <c r="D48" s="57"/>
      <c r="E48" s="57"/>
      <c r="F48" s="57"/>
      <c r="G48" s="655">
        <f t="shared" si="1"/>
        <v>0</v>
      </c>
      <c r="H48" s="655"/>
      <c r="I48" s="655"/>
      <c r="J48" s="658"/>
      <c r="K48" s="658"/>
      <c r="L48" s="656"/>
      <c r="M48" s="53"/>
      <c r="N48" s="33"/>
      <c r="O48" s="33"/>
      <c r="P48" s="33"/>
    </row>
    <row r="49" spans="1:16" ht="13.5" hidden="1" outlineLevel="1" thickBot="1">
      <c r="A49" s="33"/>
      <c r="B49" s="54">
        <v>36</v>
      </c>
      <c r="C49" s="57"/>
      <c r="D49" s="57"/>
      <c r="E49" s="57"/>
      <c r="F49" s="57"/>
      <c r="G49" s="655">
        <f t="shared" si="1"/>
        <v>0</v>
      </c>
      <c r="H49" s="655"/>
      <c r="I49" s="655"/>
      <c r="J49" s="658"/>
      <c r="K49" s="658"/>
      <c r="L49" s="656"/>
      <c r="M49" s="53"/>
      <c r="N49" s="33"/>
      <c r="O49" s="33"/>
      <c r="P49" s="33"/>
    </row>
    <row r="50" spans="1:16" ht="13.5" hidden="1" outlineLevel="1" thickBot="1">
      <c r="A50" s="33"/>
      <c r="B50" s="51">
        <v>37</v>
      </c>
      <c r="C50" s="57"/>
      <c r="D50" s="57"/>
      <c r="E50" s="57"/>
      <c r="F50" s="57"/>
      <c r="G50" s="655">
        <f t="shared" si="1"/>
        <v>0</v>
      </c>
      <c r="H50" s="655"/>
      <c r="I50" s="655"/>
      <c r="J50" s="658"/>
      <c r="K50" s="658"/>
      <c r="L50" s="656"/>
      <c r="M50" s="53"/>
      <c r="N50" s="33"/>
      <c r="O50" s="33"/>
      <c r="P50" s="33"/>
    </row>
    <row r="51" spans="1:16" ht="13.5" hidden="1" outlineLevel="1" thickBot="1">
      <c r="A51" s="33"/>
      <c r="B51" s="54">
        <v>38</v>
      </c>
      <c r="C51" s="57"/>
      <c r="D51" s="57"/>
      <c r="E51" s="57"/>
      <c r="F51" s="57"/>
      <c r="G51" s="655">
        <f t="shared" si="1"/>
        <v>0</v>
      </c>
      <c r="H51" s="655"/>
      <c r="I51" s="655"/>
      <c r="J51" s="658"/>
      <c r="K51" s="658"/>
      <c r="L51" s="656"/>
      <c r="M51" s="53"/>
      <c r="N51" s="33"/>
      <c r="O51" s="33"/>
      <c r="P51" s="33"/>
    </row>
    <row r="52" spans="1:16" ht="13.5" hidden="1" outlineLevel="1" thickBot="1">
      <c r="A52" s="33"/>
      <c r="B52" s="51">
        <v>39</v>
      </c>
      <c r="C52" s="57"/>
      <c r="D52" s="57"/>
      <c r="E52" s="57"/>
      <c r="F52" s="57"/>
      <c r="G52" s="655">
        <f t="shared" si="1"/>
        <v>0</v>
      </c>
      <c r="H52" s="655"/>
      <c r="I52" s="655"/>
      <c r="J52" s="658"/>
      <c r="K52" s="658"/>
      <c r="L52" s="656"/>
      <c r="M52" s="53"/>
      <c r="N52" s="33"/>
      <c r="O52" s="33"/>
      <c r="P52" s="33"/>
    </row>
    <row r="53" spans="1:16" ht="13.5" hidden="1" outlineLevel="1" thickBot="1">
      <c r="A53" s="33"/>
      <c r="B53" s="54">
        <v>40</v>
      </c>
      <c r="C53" s="57"/>
      <c r="D53" s="57"/>
      <c r="E53" s="57"/>
      <c r="F53" s="57"/>
      <c r="G53" s="655">
        <f t="shared" si="1"/>
        <v>0</v>
      </c>
      <c r="H53" s="655"/>
      <c r="I53" s="655"/>
      <c r="J53" s="658"/>
      <c r="K53" s="658"/>
      <c r="L53" s="656"/>
      <c r="M53" s="53"/>
      <c r="N53" s="33"/>
      <c r="O53" s="33"/>
      <c r="P53" s="33"/>
    </row>
    <row r="54" spans="1:16" ht="13.5" hidden="1" outlineLevel="1" thickBot="1">
      <c r="A54" s="33"/>
      <c r="B54" s="51">
        <v>41</v>
      </c>
      <c r="C54" s="57"/>
      <c r="D54" s="57"/>
      <c r="E54" s="57"/>
      <c r="F54" s="57"/>
      <c r="G54" s="655">
        <f t="shared" si="1"/>
        <v>0</v>
      </c>
      <c r="H54" s="655"/>
      <c r="I54" s="655"/>
      <c r="J54" s="658"/>
      <c r="K54" s="658"/>
      <c r="L54" s="656"/>
      <c r="M54" s="53"/>
      <c r="N54" s="33"/>
      <c r="O54" s="33"/>
      <c r="P54" s="33"/>
    </row>
    <row r="55" spans="1:16" ht="13.5" hidden="1" outlineLevel="1" thickBot="1">
      <c r="A55" s="33"/>
      <c r="B55" s="54">
        <v>42</v>
      </c>
      <c r="C55" s="57"/>
      <c r="D55" s="57"/>
      <c r="E55" s="57"/>
      <c r="F55" s="57"/>
      <c r="G55" s="655">
        <f t="shared" si="1"/>
        <v>0</v>
      </c>
      <c r="H55" s="655"/>
      <c r="I55" s="655"/>
      <c r="J55" s="658"/>
      <c r="K55" s="658"/>
      <c r="L55" s="656"/>
      <c r="M55" s="53"/>
      <c r="N55" s="33"/>
      <c r="O55" s="33"/>
      <c r="P55" s="33"/>
    </row>
    <row r="56" spans="1:16" ht="13.5" hidden="1" outlineLevel="1" thickBot="1">
      <c r="A56" s="33"/>
      <c r="B56" s="51">
        <v>43</v>
      </c>
      <c r="C56" s="57"/>
      <c r="D56" s="57"/>
      <c r="E56" s="57"/>
      <c r="F56" s="57"/>
      <c r="G56" s="655">
        <f t="shared" si="1"/>
        <v>0</v>
      </c>
      <c r="H56" s="655"/>
      <c r="I56" s="655"/>
      <c r="J56" s="658"/>
      <c r="K56" s="658"/>
      <c r="L56" s="656"/>
      <c r="M56" s="53"/>
      <c r="N56" s="33"/>
      <c r="O56" s="33"/>
      <c r="P56" s="33"/>
    </row>
    <row r="57" spans="1:16" ht="13.5" hidden="1" outlineLevel="1" thickBot="1">
      <c r="A57" s="33"/>
      <c r="B57" s="54">
        <v>44</v>
      </c>
      <c r="C57" s="57"/>
      <c r="D57" s="57"/>
      <c r="E57" s="57"/>
      <c r="F57" s="57"/>
      <c r="G57" s="655">
        <f t="shared" si="1"/>
        <v>0</v>
      </c>
      <c r="H57" s="655"/>
      <c r="I57" s="655"/>
      <c r="J57" s="658"/>
      <c r="K57" s="658"/>
      <c r="L57" s="656"/>
      <c r="M57" s="53"/>
      <c r="N57" s="33"/>
      <c r="O57" s="33"/>
      <c r="P57" s="33"/>
    </row>
    <row r="58" spans="1:16" ht="13.5" hidden="1" outlineLevel="1" thickBot="1">
      <c r="A58" s="33"/>
      <c r="B58" s="51">
        <v>45</v>
      </c>
      <c r="C58" s="57"/>
      <c r="D58" s="57"/>
      <c r="E58" s="57"/>
      <c r="F58" s="57"/>
      <c r="G58" s="655">
        <f t="shared" si="1"/>
        <v>0</v>
      </c>
      <c r="H58" s="655"/>
      <c r="I58" s="655"/>
      <c r="J58" s="658"/>
      <c r="K58" s="658"/>
      <c r="L58" s="656"/>
      <c r="M58" s="53"/>
      <c r="N58" s="33"/>
      <c r="O58" s="33"/>
      <c r="P58" s="33"/>
    </row>
    <row r="59" spans="1:16" ht="13.5" hidden="1" outlineLevel="1" thickBot="1">
      <c r="A59" s="33"/>
      <c r="B59" s="54">
        <v>46</v>
      </c>
      <c r="C59" s="57"/>
      <c r="D59" s="57"/>
      <c r="E59" s="57"/>
      <c r="F59" s="57"/>
      <c r="G59" s="655">
        <f t="shared" si="1"/>
        <v>0</v>
      </c>
      <c r="H59" s="655"/>
      <c r="I59" s="655"/>
      <c r="J59" s="658"/>
      <c r="K59" s="658"/>
      <c r="L59" s="656"/>
      <c r="M59" s="53"/>
      <c r="N59" s="33"/>
      <c r="O59" s="33"/>
      <c r="P59" s="33"/>
    </row>
    <row r="60" spans="1:16" ht="13.5" hidden="1" outlineLevel="1" thickBot="1">
      <c r="A60" s="33"/>
      <c r="B60" s="51">
        <v>47</v>
      </c>
      <c r="C60" s="57"/>
      <c r="D60" s="57"/>
      <c r="E60" s="57"/>
      <c r="F60" s="57"/>
      <c r="G60" s="655">
        <f t="shared" si="1"/>
        <v>0</v>
      </c>
      <c r="H60" s="655"/>
      <c r="I60" s="655"/>
      <c r="J60" s="658"/>
      <c r="K60" s="658"/>
      <c r="L60" s="656"/>
      <c r="M60" s="53"/>
      <c r="N60" s="33"/>
      <c r="O60" s="33"/>
      <c r="P60" s="33"/>
    </row>
    <row r="61" spans="1:16" ht="13.5" hidden="1" outlineLevel="1" thickBot="1">
      <c r="A61" s="33"/>
      <c r="B61" s="54">
        <v>48</v>
      </c>
      <c r="C61" s="57"/>
      <c r="D61" s="57"/>
      <c r="E61" s="57"/>
      <c r="F61" s="57"/>
      <c r="G61" s="655">
        <f t="shared" si="1"/>
        <v>0</v>
      </c>
      <c r="H61" s="655"/>
      <c r="I61" s="655"/>
      <c r="J61" s="658"/>
      <c r="K61" s="658"/>
      <c r="L61" s="656"/>
      <c r="M61" s="53"/>
      <c r="N61" s="33"/>
      <c r="O61" s="33"/>
      <c r="P61" s="33"/>
    </row>
    <row r="62" spans="1:16" ht="13.5" hidden="1" outlineLevel="1" thickBot="1">
      <c r="A62" s="33"/>
      <c r="B62" s="51">
        <v>49</v>
      </c>
      <c r="C62" s="57"/>
      <c r="D62" s="57"/>
      <c r="E62" s="57"/>
      <c r="F62" s="57"/>
      <c r="G62" s="655">
        <f t="shared" si="1"/>
        <v>0</v>
      </c>
      <c r="H62" s="655"/>
      <c r="I62" s="655"/>
      <c r="J62" s="658"/>
      <c r="K62" s="658"/>
      <c r="L62" s="656"/>
      <c r="M62" s="53"/>
      <c r="N62" s="33"/>
      <c r="O62" s="33"/>
      <c r="P62" s="33"/>
    </row>
    <row r="63" spans="1:16" ht="13.5" hidden="1" outlineLevel="1" thickBot="1">
      <c r="A63" s="33"/>
      <c r="B63" s="54">
        <v>50</v>
      </c>
      <c r="C63" s="57"/>
      <c r="D63" s="57"/>
      <c r="E63" s="57"/>
      <c r="F63" s="57"/>
      <c r="G63" s="655">
        <f t="shared" si="1"/>
        <v>0</v>
      </c>
      <c r="H63" s="655"/>
      <c r="I63" s="655"/>
      <c r="J63" s="658"/>
      <c r="K63" s="658"/>
      <c r="L63" s="656"/>
      <c r="M63" s="53"/>
      <c r="N63" s="33"/>
      <c r="O63" s="33"/>
      <c r="P63" s="33"/>
    </row>
    <row r="64" spans="1:16" ht="13.5" hidden="1" outlineLevel="1" thickBot="1">
      <c r="A64" s="33"/>
      <c r="B64" s="51">
        <v>51</v>
      </c>
      <c r="C64" s="57"/>
      <c r="D64" s="57"/>
      <c r="E64" s="57"/>
      <c r="F64" s="57"/>
      <c r="G64" s="655">
        <f t="shared" si="1"/>
        <v>0</v>
      </c>
      <c r="H64" s="655"/>
      <c r="I64" s="655"/>
      <c r="J64" s="658"/>
      <c r="K64" s="658"/>
      <c r="L64" s="656"/>
      <c r="M64" s="53"/>
      <c r="N64" s="33"/>
      <c r="O64" s="33"/>
      <c r="P64" s="33"/>
    </row>
    <row r="65" spans="1:16" ht="13.5" hidden="1" outlineLevel="1" thickBot="1">
      <c r="A65" s="33"/>
      <c r="B65" s="54">
        <v>52</v>
      </c>
      <c r="C65" s="57"/>
      <c r="D65" s="57"/>
      <c r="E65" s="57"/>
      <c r="F65" s="57"/>
      <c r="G65" s="655">
        <f t="shared" si="1"/>
        <v>0</v>
      </c>
      <c r="H65" s="655"/>
      <c r="I65" s="655"/>
      <c r="J65" s="658"/>
      <c r="K65" s="658"/>
      <c r="L65" s="656"/>
      <c r="M65" s="53"/>
      <c r="N65" s="33"/>
      <c r="O65" s="33"/>
      <c r="P65" s="33"/>
    </row>
    <row r="66" spans="1:16" ht="13.5" hidden="1" outlineLevel="1" thickBot="1">
      <c r="A66" s="33"/>
      <c r="B66" s="51">
        <v>53</v>
      </c>
      <c r="C66" s="57"/>
      <c r="D66" s="57"/>
      <c r="E66" s="57"/>
      <c r="F66" s="57"/>
      <c r="G66" s="655">
        <f t="shared" si="1"/>
        <v>0</v>
      </c>
      <c r="H66" s="655"/>
      <c r="I66" s="655"/>
      <c r="J66" s="658"/>
      <c r="K66" s="658"/>
      <c r="L66" s="656"/>
      <c r="M66" s="53"/>
      <c r="N66" s="33"/>
      <c r="O66" s="33"/>
      <c r="P66" s="33"/>
    </row>
    <row r="67" spans="1:16" ht="13.5" hidden="1" outlineLevel="1" thickBot="1">
      <c r="A67" s="33"/>
      <c r="B67" s="54">
        <v>54</v>
      </c>
      <c r="C67" s="57"/>
      <c r="D67" s="57"/>
      <c r="E67" s="57"/>
      <c r="F67" s="57"/>
      <c r="G67" s="655">
        <f t="shared" si="1"/>
        <v>0</v>
      </c>
      <c r="H67" s="655"/>
      <c r="I67" s="655"/>
      <c r="J67" s="658"/>
      <c r="K67" s="658"/>
      <c r="L67" s="656"/>
      <c r="M67" s="53"/>
      <c r="N67" s="33"/>
      <c r="O67" s="33"/>
      <c r="P67" s="33"/>
    </row>
    <row r="68" spans="1:16" ht="13.5" hidden="1" outlineLevel="1" thickBot="1">
      <c r="A68" s="33"/>
      <c r="B68" s="51">
        <v>55</v>
      </c>
      <c r="C68" s="57"/>
      <c r="D68" s="57"/>
      <c r="E68" s="57"/>
      <c r="F68" s="57"/>
      <c r="G68" s="655">
        <f t="shared" si="1"/>
        <v>0</v>
      </c>
      <c r="H68" s="655"/>
      <c r="I68" s="655"/>
      <c r="J68" s="658"/>
      <c r="K68" s="658"/>
      <c r="L68" s="656"/>
      <c r="M68" s="53"/>
      <c r="N68" s="33"/>
      <c r="O68" s="33"/>
      <c r="P68" s="33"/>
    </row>
    <row r="69" spans="1:16" ht="13.5" hidden="1" outlineLevel="1" thickBot="1">
      <c r="A69" s="33"/>
      <c r="B69" s="54">
        <v>56</v>
      </c>
      <c r="C69" s="57"/>
      <c r="D69" s="57"/>
      <c r="E69" s="57"/>
      <c r="F69" s="57"/>
      <c r="G69" s="655">
        <f t="shared" si="1"/>
        <v>0</v>
      </c>
      <c r="H69" s="655"/>
      <c r="I69" s="655"/>
      <c r="J69" s="658"/>
      <c r="K69" s="658"/>
      <c r="L69" s="656"/>
      <c r="M69" s="53"/>
      <c r="N69" s="33"/>
      <c r="O69" s="33"/>
      <c r="P69" s="33"/>
    </row>
    <row r="70" spans="1:16" ht="13.5" hidden="1" outlineLevel="1" thickBot="1">
      <c r="A70" s="33"/>
      <c r="B70" s="51">
        <v>57</v>
      </c>
      <c r="C70" s="57"/>
      <c r="D70" s="57"/>
      <c r="E70" s="57"/>
      <c r="F70" s="57"/>
      <c r="G70" s="655">
        <f t="shared" si="1"/>
        <v>0</v>
      </c>
      <c r="H70" s="655"/>
      <c r="I70" s="655"/>
      <c r="J70" s="658"/>
      <c r="K70" s="658"/>
      <c r="L70" s="656"/>
      <c r="M70" s="53"/>
      <c r="N70" s="33"/>
      <c r="O70" s="33"/>
      <c r="P70" s="33"/>
    </row>
    <row r="71" spans="1:16" ht="13.5" hidden="1" outlineLevel="1" thickBot="1">
      <c r="A71" s="33"/>
      <c r="B71" s="54">
        <v>58</v>
      </c>
      <c r="C71" s="57"/>
      <c r="D71" s="57"/>
      <c r="E71" s="57"/>
      <c r="F71" s="57"/>
      <c r="G71" s="655">
        <f t="shared" si="1"/>
        <v>0</v>
      </c>
      <c r="H71" s="655"/>
      <c r="I71" s="655"/>
      <c r="J71" s="658"/>
      <c r="K71" s="658"/>
      <c r="L71" s="656"/>
      <c r="M71" s="53"/>
      <c r="N71" s="33"/>
      <c r="O71" s="33"/>
      <c r="P71" s="33"/>
    </row>
    <row r="72" spans="1:16" ht="13.5" hidden="1" outlineLevel="1" thickBot="1">
      <c r="A72" s="33"/>
      <c r="B72" s="51">
        <v>59</v>
      </c>
      <c r="C72" s="57"/>
      <c r="D72" s="57"/>
      <c r="E72" s="57"/>
      <c r="F72" s="57"/>
      <c r="G72" s="655">
        <f t="shared" si="1"/>
        <v>0</v>
      </c>
      <c r="H72" s="655"/>
      <c r="I72" s="655"/>
      <c r="J72" s="658"/>
      <c r="K72" s="658"/>
      <c r="L72" s="656"/>
      <c r="M72" s="53"/>
      <c r="N72" s="33"/>
      <c r="O72" s="33"/>
      <c r="P72" s="33"/>
    </row>
    <row r="73" spans="1:16" ht="13.5" hidden="1" outlineLevel="1" thickBot="1">
      <c r="A73" s="33"/>
      <c r="B73" s="54">
        <v>60</v>
      </c>
      <c r="C73" s="57"/>
      <c r="D73" s="57"/>
      <c r="E73" s="57"/>
      <c r="F73" s="57"/>
      <c r="G73" s="655">
        <f t="shared" si="1"/>
        <v>0</v>
      </c>
      <c r="H73" s="655"/>
      <c r="I73" s="655"/>
      <c r="J73" s="658"/>
      <c r="K73" s="658"/>
      <c r="L73" s="656"/>
      <c r="M73" s="53"/>
      <c r="N73" s="33"/>
      <c r="O73" s="33"/>
      <c r="P73" s="33"/>
    </row>
    <row r="74" spans="1:16" ht="13.5" hidden="1" outlineLevel="1" thickBot="1">
      <c r="A74" s="33"/>
      <c r="B74" s="51">
        <v>61</v>
      </c>
      <c r="C74" s="57"/>
      <c r="D74" s="57"/>
      <c r="E74" s="57"/>
      <c r="F74" s="57"/>
      <c r="G74" s="655">
        <f t="shared" si="1"/>
        <v>0</v>
      </c>
      <c r="H74" s="655"/>
      <c r="I74" s="655"/>
      <c r="J74" s="658"/>
      <c r="K74" s="658"/>
      <c r="L74" s="656"/>
      <c r="M74" s="53"/>
      <c r="N74" s="33"/>
      <c r="O74" s="33"/>
      <c r="P74" s="33"/>
    </row>
    <row r="75" spans="1:16" ht="13.5" hidden="1" outlineLevel="1" thickBot="1">
      <c r="A75" s="33"/>
      <c r="B75" s="54">
        <v>62</v>
      </c>
      <c r="C75" s="57"/>
      <c r="D75" s="57"/>
      <c r="E75" s="57"/>
      <c r="F75" s="57"/>
      <c r="G75" s="655">
        <f t="shared" si="1"/>
        <v>0</v>
      </c>
      <c r="H75" s="655"/>
      <c r="I75" s="655"/>
      <c r="J75" s="658"/>
      <c r="K75" s="658"/>
      <c r="L75" s="656"/>
      <c r="M75" s="53"/>
      <c r="N75" s="33"/>
      <c r="O75" s="33"/>
      <c r="P75" s="33"/>
    </row>
    <row r="76" spans="1:16" ht="13.5" hidden="1" outlineLevel="1" thickBot="1">
      <c r="A76" s="33"/>
      <c r="B76" s="51">
        <v>63</v>
      </c>
      <c r="C76" s="57"/>
      <c r="D76" s="57"/>
      <c r="E76" s="57"/>
      <c r="F76" s="57"/>
      <c r="G76" s="655">
        <f t="shared" si="1"/>
        <v>0</v>
      </c>
      <c r="H76" s="655"/>
      <c r="I76" s="655"/>
      <c r="J76" s="658"/>
      <c r="K76" s="658"/>
      <c r="L76" s="656"/>
      <c r="M76" s="53"/>
      <c r="N76" s="33"/>
      <c r="O76" s="33"/>
      <c r="P76" s="33"/>
    </row>
    <row r="77" spans="1:16" ht="13.5" hidden="1" outlineLevel="1" thickBot="1">
      <c r="A77" s="33"/>
      <c r="B77" s="54">
        <v>64</v>
      </c>
      <c r="C77" s="57"/>
      <c r="D77" s="57"/>
      <c r="E77" s="57"/>
      <c r="F77" s="57"/>
      <c r="G77" s="655">
        <f t="shared" si="1"/>
        <v>0</v>
      </c>
      <c r="H77" s="655"/>
      <c r="I77" s="655"/>
      <c r="J77" s="658"/>
      <c r="K77" s="658"/>
      <c r="L77" s="656"/>
      <c r="M77" s="53"/>
      <c r="N77" s="33"/>
      <c r="O77" s="33"/>
      <c r="P77" s="33"/>
    </row>
    <row r="78" spans="1:16" ht="13.5" hidden="1" outlineLevel="1" thickBot="1">
      <c r="A78" s="33"/>
      <c r="B78" s="51">
        <v>65</v>
      </c>
      <c r="C78" s="57"/>
      <c r="D78" s="57"/>
      <c r="E78" s="57"/>
      <c r="F78" s="57"/>
      <c r="G78" s="655">
        <f t="shared" si="1"/>
        <v>0</v>
      </c>
      <c r="H78" s="655"/>
      <c r="I78" s="655"/>
      <c r="J78" s="658"/>
      <c r="K78" s="658"/>
      <c r="L78" s="656"/>
      <c r="M78" s="53"/>
      <c r="N78" s="33"/>
      <c r="O78" s="33"/>
      <c r="P78" s="33"/>
    </row>
    <row r="79" spans="1:16" ht="13.5" hidden="1" outlineLevel="1" thickBot="1">
      <c r="A79" s="33"/>
      <c r="B79" s="54">
        <v>66</v>
      </c>
      <c r="C79" s="57"/>
      <c r="D79" s="57"/>
      <c r="E79" s="57"/>
      <c r="F79" s="57"/>
      <c r="G79" s="655">
        <f t="shared" ref="G79:G142" si="2">SUM(H79:L79)</f>
        <v>0</v>
      </c>
      <c r="H79" s="655"/>
      <c r="I79" s="655"/>
      <c r="J79" s="658"/>
      <c r="K79" s="658"/>
      <c r="L79" s="656"/>
      <c r="M79" s="53"/>
      <c r="N79" s="33"/>
      <c r="O79" s="33"/>
      <c r="P79" s="33"/>
    </row>
    <row r="80" spans="1:16" ht="13.5" hidden="1" outlineLevel="1" thickBot="1">
      <c r="A80" s="33"/>
      <c r="B80" s="51">
        <v>67</v>
      </c>
      <c r="C80" s="57"/>
      <c r="D80" s="57"/>
      <c r="E80" s="57"/>
      <c r="F80" s="57"/>
      <c r="G80" s="655">
        <f t="shared" si="2"/>
        <v>0</v>
      </c>
      <c r="H80" s="655"/>
      <c r="I80" s="655"/>
      <c r="J80" s="658"/>
      <c r="K80" s="658"/>
      <c r="L80" s="656"/>
      <c r="M80" s="53"/>
      <c r="N80" s="33"/>
      <c r="O80" s="33"/>
      <c r="P80" s="33"/>
    </row>
    <row r="81" spans="1:16" ht="13.5" hidden="1" outlineLevel="1" thickBot="1">
      <c r="A81" s="33"/>
      <c r="B81" s="54">
        <v>68</v>
      </c>
      <c r="C81" s="57"/>
      <c r="D81" s="57"/>
      <c r="E81" s="57"/>
      <c r="F81" s="57"/>
      <c r="G81" s="655">
        <f t="shared" si="2"/>
        <v>0</v>
      </c>
      <c r="H81" s="655"/>
      <c r="I81" s="655"/>
      <c r="J81" s="658"/>
      <c r="K81" s="658"/>
      <c r="L81" s="656"/>
      <c r="M81" s="53"/>
      <c r="N81" s="33"/>
      <c r="O81" s="33"/>
      <c r="P81" s="33"/>
    </row>
    <row r="82" spans="1:16" ht="13.5" hidden="1" outlineLevel="1" thickBot="1">
      <c r="A82" s="33"/>
      <c r="B82" s="51">
        <v>69</v>
      </c>
      <c r="C82" s="57"/>
      <c r="D82" s="57"/>
      <c r="E82" s="57"/>
      <c r="F82" s="57"/>
      <c r="G82" s="655">
        <f t="shared" si="2"/>
        <v>0</v>
      </c>
      <c r="H82" s="655"/>
      <c r="I82" s="655"/>
      <c r="J82" s="658"/>
      <c r="K82" s="658"/>
      <c r="L82" s="656"/>
      <c r="M82" s="53"/>
      <c r="N82" s="33"/>
      <c r="O82" s="33"/>
      <c r="P82" s="33"/>
    </row>
    <row r="83" spans="1:16" ht="13.5" hidden="1" outlineLevel="1" thickBot="1">
      <c r="A83" s="33"/>
      <c r="B83" s="54">
        <v>70</v>
      </c>
      <c r="C83" s="57"/>
      <c r="D83" s="57"/>
      <c r="E83" s="57"/>
      <c r="F83" s="57"/>
      <c r="G83" s="655">
        <f t="shared" si="2"/>
        <v>0</v>
      </c>
      <c r="H83" s="655"/>
      <c r="I83" s="655"/>
      <c r="J83" s="658"/>
      <c r="K83" s="658"/>
      <c r="L83" s="656"/>
      <c r="M83" s="53"/>
      <c r="N83" s="33"/>
      <c r="O83" s="33"/>
      <c r="P83" s="33"/>
    </row>
    <row r="84" spans="1:16" ht="13.5" hidden="1" outlineLevel="1" thickBot="1">
      <c r="A84" s="33"/>
      <c r="B84" s="51">
        <v>71</v>
      </c>
      <c r="C84" s="57"/>
      <c r="D84" s="57"/>
      <c r="E84" s="57"/>
      <c r="F84" s="57"/>
      <c r="G84" s="655">
        <f t="shared" si="2"/>
        <v>0</v>
      </c>
      <c r="H84" s="655"/>
      <c r="I84" s="655"/>
      <c r="J84" s="658"/>
      <c r="K84" s="658"/>
      <c r="L84" s="656"/>
      <c r="M84" s="53"/>
      <c r="N84" s="33"/>
      <c r="O84" s="33"/>
      <c r="P84" s="33"/>
    </row>
    <row r="85" spans="1:16" ht="13.5" hidden="1" outlineLevel="1" thickBot="1">
      <c r="A85" s="33"/>
      <c r="B85" s="54">
        <v>72</v>
      </c>
      <c r="C85" s="57"/>
      <c r="D85" s="57"/>
      <c r="E85" s="57"/>
      <c r="F85" s="57"/>
      <c r="G85" s="655">
        <f t="shared" si="2"/>
        <v>0</v>
      </c>
      <c r="H85" s="655"/>
      <c r="I85" s="655"/>
      <c r="J85" s="658"/>
      <c r="K85" s="658"/>
      <c r="L85" s="656"/>
      <c r="M85" s="53"/>
      <c r="N85" s="33"/>
      <c r="O85" s="33"/>
      <c r="P85" s="33"/>
    </row>
    <row r="86" spans="1:16" ht="13.5" hidden="1" outlineLevel="1" thickBot="1">
      <c r="A86" s="33"/>
      <c r="B86" s="51">
        <v>73</v>
      </c>
      <c r="C86" s="57"/>
      <c r="D86" s="57"/>
      <c r="E86" s="57"/>
      <c r="F86" s="57"/>
      <c r="G86" s="655">
        <f t="shared" si="2"/>
        <v>0</v>
      </c>
      <c r="H86" s="655"/>
      <c r="I86" s="655"/>
      <c r="J86" s="658"/>
      <c r="K86" s="658"/>
      <c r="L86" s="656"/>
      <c r="M86" s="53"/>
      <c r="N86" s="33"/>
      <c r="O86" s="33"/>
      <c r="P86" s="33"/>
    </row>
    <row r="87" spans="1:16" ht="13.5" hidden="1" outlineLevel="1" thickBot="1">
      <c r="A87" s="33"/>
      <c r="B87" s="54">
        <v>74</v>
      </c>
      <c r="C87" s="57"/>
      <c r="D87" s="57"/>
      <c r="E87" s="57"/>
      <c r="F87" s="57"/>
      <c r="G87" s="655">
        <f t="shared" si="2"/>
        <v>0</v>
      </c>
      <c r="H87" s="655"/>
      <c r="I87" s="655"/>
      <c r="J87" s="658"/>
      <c r="K87" s="658"/>
      <c r="L87" s="656"/>
      <c r="M87" s="53"/>
      <c r="N87" s="33"/>
      <c r="O87" s="33"/>
      <c r="P87" s="33"/>
    </row>
    <row r="88" spans="1:16" ht="13.5" hidden="1" outlineLevel="1" thickBot="1">
      <c r="A88" s="33"/>
      <c r="B88" s="51">
        <v>75</v>
      </c>
      <c r="C88" s="57"/>
      <c r="D88" s="57"/>
      <c r="E88" s="57"/>
      <c r="F88" s="57"/>
      <c r="G88" s="655">
        <f t="shared" si="2"/>
        <v>0</v>
      </c>
      <c r="H88" s="655"/>
      <c r="I88" s="655"/>
      <c r="J88" s="658"/>
      <c r="K88" s="658"/>
      <c r="L88" s="656"/>
      <c r="M88" s="53"/>
      <c r="N88" s="33"/>
      <c r="O88" s="33"/>
      <c r="P88" s="33"/>
    </row>
    <row r="89" spans="1:16" ht="13.5" hidden="1" outlineLevel="1" thickBot="1">
      <c r="A89" s="33"/>
      <c r="B89" s="54">
        <v>76</v>
      </c>
      <c r="C89" s="57"/>
      <c r="D89" s="57"/>
      <c r="E89" s="57"/>
      <c r="F89" s="57"/>
      <c r="G89" s="655">
        <f t="shared" si="2"/>
        <v>0</v>
      </c>
      <c r="H89" s="655"/>
      <c r="I89" s="655"/>
      <c r="J89" s="658"/>
      <c r="K89" s="658"/>
      <c r="L89" s="656"/>
      <c r="M89" s="53"/>
      <c r="N89" s="33"/>
      <c r="O89" s="33"/>
      <c r="P89" s="33"/>
    </row>
    <row r="90" spans="1:16" ht="13.5" hidden="1" outlineLevel="1" thickBot="1">
      <c r="A90" s="33"/>
      <c r="B90" s="51">
        <v>77</v>
      </c>
      <c r="C90" s="57"/>
      <c r="D90" s="57"/>
      <c r="E90" s="57"/>
      <c r="F90" s="57"/>
      <c r="G90" s="655">
        <f t="shared" si="2"/>
        <v>0</v>
      </c>
      <c r="H90" s="655"/>
      <c r="I90" s="655"/>
      <c r="J90" s="658"/>
      <c r="K90" s="658"/>
      <c r="L90" s="656"/>
      <c r="M90" s="53"/>
      <c r="N90" s="33"/>
      <c r="O90" s="33"/>
      <c r="P90" s="33"/>
    </row>
    <row r="91" spans="1:16" ht="13.5" hidden="1" outlineLevel="1" thickBot="1">
      <c r="A91" s="33"/>
      <c r="B91" s="54">
        <v>78</v>
      </c>
      <c r="C91" s="57"/>
      <c r="D91" s="57"/>
      <c r="E91" s="57"/>
      <c r="F91" s="57"/>
      <c r="G91" s="655">
        <f t="shared" si="2"/>
        <v>0</v>
      </c>
      <c r="H91" s="655"/>
      <c r="I91" s="655"/>
      <c r="J91" s="658"/>
      <c r="K91" s="658"/>
      <c r="L91" s="656"/>
      <c r="M91" s="53"/>
      <c r="N91" s="33"/>
      <c r="O91" s="33"/>
      <c r="P91" s="33"/>
    </row>
    <row r="92" spans="1:16" ht="13.5" hidden="1" outlineLevel="1" thickBot="1">
      <c r="A92" s="33"/>
      <c r="B92" s="51">
        <v>79</v>
      </c>
      <c r="C92" s="57"/>
      <c r="D92" s="57"/>
      <c r="E92" s="57"/>
      <c r="F92" s="57"/>
      <c r="G92" s="655">
        <f t="shared" si="2"/>
        <v>0</v>
      </c>
      <c r="H92" s="655"/>
      <c r="I92" s="655"/>
      <c r="J92" s="658"/>
      <c r="K92" s="658"/>
      <c r="L92" s="656"/>
      <c r="M92" s="53"/>
      <c r="N92" s="33"/>
      <c r="O92" s="33"/>
      <c r="P92" s="33"/>
    </row>
    <row r="93" spans="1:16" ht="13.5" hidden="1" outlineLevel="1" thickBot="1">
      <c r="A93" s="33"/>
      <c r="B93" s="54">
        <v>80</v>
      </c>
      <c r="C93" s="57"/>
      <c r="D93" s="57"/>
      <c r="E93" s="57"/>
      <c r="F93" s="57"/>
      <c r="G93" s="655">
        <f t="shared" si="2"/>
        <v>0</v>
      </c>
      <c r="H93" s="655"/>
      <c r="I93" s="655"/>
      <c r="J93" s="658"/>
      <c r="K93" s="658"/>
      <c r="L93" s="656"/>
      <c r="M93" s="53"/>
      <c r="N93" s="33"/>
      <c r="O93" s="33"/>
      <c r="P93" s="33"/>
    </row>
    <row r="94" spans="1:16" ht="13.5" hidden="1" outlineLevel="1" thickBot="1">
      <c r="A94" s="33"/>
      <c r="B94" s="51">
        <v>81</v>
      </c>
      <c r="C94" s="57"/>
      <c r="D94" s="57"/>
      <c r="E94" s="57"/>
      <c r="F94" s="57"/>
      <c r="G94" s="655">
        <f t="shared" si="2"/>
        <v>0</v>
      </c>
      <c r="H94" s="655"/>
      <c r="I94" s="655"/>
      <c r="J94" s="658"/>
      <c r="K94" s="658"/>
      <c r="L94" s="656"/>
      <c r="M94" s="53"/>
      <c r="N94" s="33"/>
      <c r="O94" s="33"/>
      <c r="P94" s="33"/>
    </row>
    <row r="95" spans="1:16" ht="13.5" hidden="1" outlineLevel="1" thickBot="1">
      <c r="A95" s="33"/>
      <c r="B95" s="54">
        <v>82</v>
      </c>
      <c r="C95" s="57"/>
      <c r="D95" s="57"/>
      <c r="E95" s="57"/>
      <c r="F95" s="57"/>
      <c r="G95" s="655">
        <f t="shared" si="2"/>
        <v>0</v>
      </c>
      <c r="H95" s="655"/>
      <c r="I95" s="655"/>
      <c r="J95" s="658"/>
      <c r="K95" s="658"/>
      <c r="L95" s="656"/>
      <c r="M95" s="53"/>
      <c r="N95" s="33"/>
      <c r="O95" s="33"/>
      <c r="P95" s="33"/>
    </row>
    <row r="96" spans="1:16" ht="13.5" hidden="1" outlineLevel="1" thickBot="1">
      <c r="A96" s="33"/>
      <c r="B96" s="51">
        <v>83</v>
      </c>
      <c r="C96" s="57"/>
      <c r="D96" s="57"/>
      <c r="E96" s="57"/>
      <c r="F96" s="57"/>
      <c r="G96" s="655">
        <f t="shared" si="2"/>
        <v>0</v>
      </c>
      <c r="H96" s="655"/>
      <c r="I96" s="655"/>
      <c r="J96" s="658"/>
      <c r="K96" s="658"/>
      <c r="L96" s="656"/>
      <c r="M96" s="53"/>
      <c r="N96" s="33"/>
      <c r="O96" s="33"/>
      <c r="P96" s="33"/>
    </row>
    <row r="97" spans="1:16" ht="13.5" hidden="1" outlineLevel="1" thickBot="1">
      <c r="A97" s="33"/>
      <c r="B97" s="54">
        <v>84</v>
      </c>
      <c r="C97" s="57"/>
      <c r="D97" s="57"/>
      <c r="E97" s="57"/>
      <c r="F97" s="57"/>
      <c r="G97" s="655">
        <f t="shared" si="2"/>
        <v>0</v>
      </c>
      <c r="H97" s="655"/>
      <c r="I97" s="655"/>
      <c r="J97" s="658"/>
      <c r="K97" s="658"/>
      <c r="L97" s="656"/>
      <c r="M97" s="53"/>
      <c r="N97" s="33"/>
      <c r="O97" s="33"/>
      <c r="P97" s="33"/>
    </row>
    <row r="98" spans="1:16" ht="13.5" hidden="1" outlineLevel="1" thickBot="1">
      <c r="A98" s="33"/>
      <c r="B98" s="51">
        <v>85</v>
      </c>
      <c r="C98" s="57"/>
      <c r="D98" s="57"/>
      <c r="E98" s="57"/>
      <c r="F98" s="57"/>
      <c r="G98" s="655">
        <f t="shared" si="2"/>
        <v>0</v>
      </c>
      <c r="H98" s="655"/>
      <c r="I98" s="655"/>
      <c r="J98" s="658"/>
      <c r="K98" s="658"/>
      <c r="L98" s="656"/>
      <c r="M98" s="53"/>
      <c r="N98" s="33"/>
      <c r="O98" s="33"/>
      <c r="P98" s="33"/>
    </row>
    <row r="99" spans="1:16" ht="13.5" hidden="1" outlineLevel="1" thickBot="1">
      <c r="A99" s="33"/>
      <c r="B99" s="54">
        <v>86</v>
      </c>
      <c r="C99" s="57"/>
      <c r="D99" s="57"/>
      <c r="E99" s="57"/>
      <c r="F99" s="57"/>
      <c r="G99" s="655">
        <f t="shared" si="2"/>
        <v>0</v>
      </c>
      <c r="H99" s="655"/>
      <c r="I99" s="655"/>
      <c r="J99" s="658"/>
      <c r="K99" s="658"/>
      <c r="L99" s="656"/>
      <c r="M99" s="53"/>
      <c r="N99" s="33"/>
      <c r="O99" s="33"/>
      <c r="P99" s="33"/>
    </row>
    <row r="100" spans="1:16" ht="13.5" hidden="1" outlineLevel="1" thickBot="1">
      <c r="A100" s="33"/>
      <c r="B100" s="51">
        <v>87</v>
      </c>
      <c r="C100" s="57"/>
      <c r="D100" s="57"/>
      <c r="E100" s="57"/>
      <c r="F100" s="57"/>
      <c r="G100" s="655">
        <f t="shared" si="2"/>
        <v>0</v>
      </c>
      <c r="H100" s="655"/>
      <c r="I100" s="655"/>
      <c r="J100" s="658"/>
      <c r="K100" s="658"/>
      <c r="L100" s="656"/>
      <c r="M100" s="53"/>
      <c r="N100" s="33"/>
      <c r="O100" s="33"/>
      <c r="P100" s="33"/>
    </row>
    <row r="101" spans="1:16" ht="13.5" hidden="1" outlineLevel="1" thickBot="1">
      <c r="A101" s="33"/>
      <c r="B101" s="54">
        <v>88</v>
      </c>
      <c r="C101" s="57"/>
      <c r="D101" s="57"/>
      <c r="E101" s="57"/>
      <c r="F101" s="57"/>
      <c r="G101" s="655">
        <f t="shared" si="2"/>
        <v>0</v>
      </c>
      <c r="H101" s="655"/>
      <c r="I101" s="655"/>
      <c r="J101" s="658"/>
      <c r="K101" s="658"/>
      <c r="L101" s="656"/>
      <c r="M101" s="53"/>
      <c r="N101" s="33"/>
      <c r="O101" s="33"/>
      <c r="P101" s="33"/>
    </row>
    <row r="102" spans="1:16" ht="13.5" hidden="1" outlineLevel="1" thickBot="1">
      <c r="A102" s="33"/>
      <c r="B102" s="51">
        <v>89</v>
      </c>
      <c r="C102" s="57"/>
      <c r="D102" s="57"/>
      <c r="E102" s="57"/>
      <c r="F102" s="57"/>
      <c r="G102" s="655">
        <f t="shared" si="2"/>
        <v>0</v>
      </c>
      <c r="H102" s="655"/>
      <c r="I102" s="655"/>
      <c r="J102" s="658"/>
      <c r="K102" s="658"/>
      <c r="L102" s="656"/>
      <c r="M102" s="53"/>
      <c r="N102" s="33"/>
      <c r="O102" s="33"/>
      <c r="P102" s="33"/>
    </row>
    <row r="103" spans="1:16" ht="13.5" hidden="1" outlineLevel="1" thickBot="1">
      <c r="A103" s="33"/>
      <c r="B103" s="54">
        <v>90</v>
      </c>
      <c r="C103" s="57"/>
      <c r="D103" s="57"/>
      <c r="E103" s="57"/>
      <c r="F103" s="57"/>
      <c r="G103" s="655">
        <f t="shared" si="2"/>
        <v>0</v>
      </c>
      <c r="H103" s="655"/>
      <c r="I103" s="655"/>
      <c r="J103" s="658"/>
      <c r="K103" s="658"/>
      <c r="L103" s="656"/>
      <c r="M103" s="53"/>
      <c r="N103" s="33"/>
      <c r="O103" s="33"/>
      <c r="P103" s="33"/>
    </row>
    <row r="104" spans="1:16" ht="13.5" hidden="1" outlineLevel="1" thickBot="1">
      <c r="A104" s="33"/>
      <c r="B104" s="51">
        <v>91</v>
      </c>
      <c r="C104" s="57"/>
      <c r="D104" s="57"/>
      <c r="E104" s="57"/>
      <c r="F104" s="57"/>
      <c r="G104" s="655">
        <f t="shared" si="2"/>
        <v>0</v>
      </c>
      <c r="H104" s="655"/>
      <c r="I104" s="655"/>
      <c r="J104" s="658"/>
      <c r="K104" s="658"/>
      <c r="L104" s="656"/>
      <c r="M104" s="53"/>
      <c r="N104" s="33"/>
      <c r="O104" s="33"/>
      <c r="P104" s="33"/>
    </row>
    <row r="105" spans="1:16" ht="13.5" hidden="1" outlineLevel="1" thickBot="1">
      <c r="A105" s="33"/>
      <c r="B105" s="54">
        <v>92</v>
      </c>
      <c r="C105" s="57"/>
      <c r="D105" s="57"/>
      <c r="E105" s="57"/>
      <c r="F105" s="57"/>
      <c r="G105" s="655">
        <f t="shared" si="2"/>
        <v>0</v>
      </c>
      <c r="H105" s="655"/>
      <c r="I105" s="655"/>
      <c r="J105" s="658"/>
      <c r="K105" s="658"/>
      <c r="L105" s="656"/>
      <c r="M105" s="53"/>
      <c r="N105" s="33"/>
      <c r="O105" s="33"/>
      <c r="P105" s="33"/>
    </row>
    <row r="106" spans="1:16" ht="13.5" hidden="1" outlineLevel="1" thickBot="1">
      <c r="A106" s="33"/>
      <c r="B106" s="51">
        <v>93</v>
      </c>
      <c r="C106" s="57"/>
      <c r="D106" s="57"/>
      <c r="E106" s="57"/>
      <c r="F106" s="57"/>
      <c r="G106" s="655">
        <f t="shared" si="2"/>
        <v>0</v>
      </c>
      <c r="H106" s="655"/>
      <c r="I106" s="655"/>
      <c r="J106" s="658"/>
      <c r="K106" s="658"/>
      <c r="L106" s="656"/>
      <c r="M106" s="53"/>
      <c r="N106" s="33"/>
      <c r="O106" s="33"/>
      <c r="P106" s="33"/>
    </row>
    <row r="107" spans="1:16" ht="13.5" hidden="1" outlineLevel="1" thickBot="1">
      <c r="A107" s="33"/>
      <c r="B107" s="54">
        <v>94</v>
      </c>
      <c r="C107" s="57"/>
      <c r="D107" s="57"/>
      <c r="E107" s="57"/>
      <c r="F107" s="57"/>
      <c r="G107" s="655">
        <f t="shared" si="2"/>
        <v>0</v>
      </c>
      <c r="H107" s="655"/>
      <c r="I107" s="655"/>
      <c r="J107" s="658"/>
      <c r="K107" s="658"/>
      <c r="L107" s="656"/>
      <c r="M107" s="53"/>
      <c r="N107" s="33"/>
      <c r="O107" s="33"/>
      <c r="P107" s="33"/>
    </row>
    <row r="108" spans="1:16" ht="13.5" hidden="1" outlineLevel="1" thickBot="1">
      <c r="A108" s="33"/>
      <c r="B108" s="51">
        <v>95</v>
      </c>
      <c r="C108" s="57"/>
      <c r="D108" s="57"/>
      <c r="E108" s="57"/>
      <c r="F108" s="57"/>
      <c r="G108" s="655">
        <f t="shared" si="2"/>
        <v>0</v>
      </c>
      <c r="H108" s="655"/>
      <c r="I108" s="655"/>
      <c r="J108" s="658"/>
      <c r="K108" s="658"/>
      <c r="L108" s="656"/>
      <c r="M108" s="53"/>
      <c r="N108" s="33"/>
      <c r="O108" s="33"/>
      <c r="P108" s="33"/>
    </row>
    <row r="109" spans="1:16" ht="13.5" hidden="1" outlineLevel="1" thickBot="1">
      <c r="A109" s="33"/>
      <c r="B109" s="54">
        <v>96</v>
      </c>
      <c r="C109" s="57"/>
      <c r="D109" s="57"/>
      <c r="E109" s="57"/>
      <c r="F109" s="57"/>
      <c r="G109" s="655">
        <f t="shared" si="2"/>
        <v>0</v>
      </c>
      <c r="H109" s="655"/>
      <c r="I109" s="655"/>
      <c r="J109" s="658"/>
      <c r="K109" s="658"/>
      <c r="L109" s="656"/>
      <c r="M109" s="53"/>
      <c r="N109" s="33"/>
      <c r="O109" s="33"/>
      <c r="P109" s="33"/>
    </row>
    <row r="110" spans="1:16" ht="13.5" hidden="1" outlineLevel="1" thickBot="1">
      <c r="A110" s="33"/>
      <c r="B110" s="51">
        <v>97</v>
      </c>
      <c r="C110" s="57"/>
      <c r="D110" s="57"/>
      <c r="E110" s="57"/>
      <c r="F110" s="57"/>
      <c r="G110" s="655">
        <f t="shared" si="2"/>
        <v>0</v>
      </c>
      <c r="H110" s="655"/>
      <c r="I110" s="655"/>
      <c r="J110" s="658"/>
      <c r="K110" s="658"/>
      <c r="L110" s="656"/>
      <c r="M110" s="53"/>
      <c r="N110" s="33"/>
      <c r="O110" s="33"/>
      <c r="P110" s="33"/>
    </row>
    <row r="111" spans="1:16" ht="13.5" hidden="1" outlineLevel="1" thickBot="1">
      <c r="A111" s="33"/>
      <c r="B111" s="54">
        <v>98</v>
      </c>
      <c r="C111" s="57"/>
      <c r="D111" s="57"/>
      <c r="E111" s="57"/>
      <c r="F111" s="57"/>
      <c r="G111" s="655">
        <f t="shared" si="2"/>
        <v>0</v>
      </c>
      <c r="H111" s="655"/>
      <c r="I111" s="655"/>
      <c r="J111" s="658"/>
      <c r="K111" s="658"/>
      <c r="L111" s="656"/>
      <c r="M111" s="53"/>
      <c r="N111" s="33"/>
      <c r="O111" s="33"/>
      <c r="P111" s="33"/>
    </row>
    <row r="112" spans="1:16" ht="13.5" hidden="1" outlineLevel="1" thickBot="1">
      <c r="A112" s="33"/>
      <c r="B112" s="51">
        <v>99</v>
      </c>
      <c r="C112" s="57"/>
      <c r="D112" s="57"/>
      <c r="E112" s="57"/>
      <c r="F112" s="57"/>
      <c r="G112" s="655">
        <f t="shared" si="2"/>
        <v>0</v>
      </c>
      <c r="H112" s="655"/>
      <c r="I112" s="655"/>
      <c r="J112" s="658"/>
      <c r="K112" s="658"/>
      <c r="L112" s="656"/>
      <c r="M112" s="53"/>
      <c r="N112" s="33"/>
      <c r="O112" s="33"/>
      <c r="P112" s="33"/>
    </row>
    <row r="113" spans="1:16" ht="13.5" hidden="1" outlineLevel="1" thickBot="1">
      <c r="A113" s="33"/>
      <c r="B113" s="54">
        <v>100</v>
      </c>
      <c r="C113" s="57"/>
      <c r="D113" s="57"/>
      <c r="E113" s="57"/>
      <c r="F113" s="57"/>
      <c r="G113" s="655">
        <f t="shared" si="2"/>
        <v>0</v>
      </c>
      <c r="H113" s="655"/>
      <c r="I113" s="655"/>
      <c r="J113" s="658"/>
      <c r="K113" s="658"/>
      <c r="L113" s="656"/>
      <c r="M113" s="53"/>
      <c r="N113" s="33"/>
      <c r="O113" s="33"/>
      <c r="P113" s="33"/>
    </row>
    <row r="114" spans="1:16" ht="13.5" hidden="1" outlineLevel="1" thickBot="1">
      <c r="A114" s="33"/>
      <c r="B114" s="51">
        <v>101</v>
      </c>
      <c r="C114" s="57"/>
      <c r="D114" s="57"/>
      <c r="E114" s="57"/>
      <c r="F114" s="57"/>
      <c r="G114" s="655">
        <f t="shared" si="2"/>
        <v>0</v>
      </c>
      <c r="H114" s="655"/>
      <c r="I114" s="655"/>
      <c r="J114" s="658"/>
      <c r="K114" s="658"/>
      <c r="L114" s="656"/>
      <c r="M114" s="53"/>
      <c r="N114" s="33"/>
      <c r="O114" s="33"/>
      <c r="P114" s="33"/>
    </row>
    <row r="115" spans="1:16" ht="13.5" hidden="1" outlineLevel="1" thickBot="1">
      <c r="A115" s="33"/>
      <c r="B115" s="54">
        <v>102</v>
      </c>
      <c r="C115" s="57"/>
      <c r="D115" s="57"/>
      <c r="E115" s="57"/>
      <c r="F115" s="57"/>
      <c r="G115" s="655">
        <f t="shared" si="2"/>
        <v>0</v>
      </c>
      <c r="H115" s="655"/>
      <c r="I115" s="655"/>
      <c r="J115" s="658"/>
      <c r="K115" s="658"/>
      <c r="L115" s="656"/>
      <c r="M115" s="53"/>
      <c r="N115" s="33"/>
      <c r="O115" s="33"/>
      <c r="P115" s="33"/>
    </row>
    <row r="116" spans="1:16" ht="13.5" hidden="1" outlineLevel="1" thickBot="1">
      <c r="A116" s="33"/>
      <c r="B116" s="51">
        <v>103</v>
      </c>
      <c r="C116" s="57"/>
      <c r="D116" s="57"/>
      <c r="E116" s="57"/>
      <c r="F116" s="57"/>
      <c r="G116" s="655">
        <f t="shared" si="2"/>
        <v>0</v>
      </c>
      <c r="H116" s="655"/>
      <c r="I116" s="655"/>
      <c r="J116" s="658"/>
      <c r="K116" s="658"/>
      <c r="L116" s="656"/>
      <c r="M116" s="53"/>
      <c r="N116" s="33"/>
      <c r="O116" s="33"/>
      <c r="P116" s="33"/>
    </row>
    <row r="117" spans="1:16" ht="13.5" hidden="1" outlineLevel="1" thickBot="1">
      <c r="A117" s="33"/>
      <c r="B117" s="54">
        <v>104</v>
      </c>
      <c r="C117" s="57"/>
      <c r="D117" s="57"/>
      <c r="E117" s="57"/>
      <c r="F117" s="57"/>
      <c r="G117" s="655">
        <f t="shared" si="2"/>
        <v>0</v>
      </c>
      <c r="H117" s="655"/>
      <c r="I117" s="655"/>
      <c r="J117" s="658"/>
      <c r="K117" s="658"/>
      <c r="L117" s="656"/>
      <c r="M117" s="53"/>
      <c r="N117" s="33"/>
      <c r="O117" s="33"/>
      <c r="P117" s="33"/>
    </row>
    <row r="118" spans="1:16" ht="13.5" hidden="1" outlineLevel="1" thickBot="1">
      <c r="A118" s="33"/>
      <c r="B118" s="51">
        <v>105</v>
      </c>
      <c r="C118" s="57"/>
      <c r="D118" s="57"/>
      <c r="E118" s="57"/>
      <c r="F118" s="57"/>
      <c r="G118" s="655">
        <f t="shared" si="2"/>
        <v>0</v>
      </c>
      <c r="H118" s="655"/>
      <c r="I118" s="655"/>
      <c r="J118" s="658"/>
      <c r="K118" s="658"/>
      <c r="L118" s="656"/>
      <c r="M118" s="53"/>
      <c r="N118" s="33"/>
      <c r="O118" s="33"/>
      <c r="P118" s="33"/>
    </row>
    <row r="119" spans="1:16" ht="13.5" hidden="1" outlineLevel="1" thickBot="1">
      <c r="A119" s="33"/>
      <c r="B119" s="54">
        <v>106</v>
      </c>
      <c r="C119" s="57"/>
      <c r="D119" s="57"/>
      <c r="E119" s="57"/>
      <c r="F119" s="57"/>
      <c r="G119" s="655">
        <f t="shared" si="2"/>
        <v>0</v>
      </c>
      <c r="H119" s="655"/>
      <c r="I119" s="655"/>
      <c r="J119" s="658"/>
      <c r="K119" s="658"/>
      <c r="L119" s="656"/>
      <c r="M119" s="53"/>
      <c r="N119" s="33"/>
      <c r="O119" s="33"/>
      <c r="P119" s="33"/>
    </row>
    <row r="120" spans="1:16" ht="13.5" hidden="1" outlineLevel="1" thickBot="1">
      <c r="A120" s="33"/>
      <c r="B120" s="51">
        <v>107</v>
      </c>
      <c r="C120" s="57"/>
      <c r="D120" s="57"/>
      <c r="E120" s="57"/>
      <c r="F120" s="57"/>
      <c r="G120" s="655">
        <f t="shared" si="2"/>
        <v>0</v>
      </c>
      <c r="H120" s="655"/>
      <c r="I120" s="655"/>
      <c r="J120" s="658"/>
      <c r="K120" s="658"/>
      <c r="L120" s="656"/>
      <c r="M120" s="53"/>
      <c r="N120" s="33"/>
      <c r="O120" s="33"/>
      <c r="P120" s="33"/>
    </row>
    <row r="121" spans="1:16" ht="13.5" hidden="1" outlineLevel="1" thickBot="1">
      <c r="A121" s="33"/>
      <c r="B121" s="54">
        <v>108</v>
      </c>
      <c r="C121" s="57"/>
      <c r="D121" s="57"/>
      <c r="E121" s="57"/>
      <c r="F121" s="57"/>
      <c r="G121" s="655">
        <f t="shared" si="2"/>
        <v>0</v>
      </c>
      <c r="H121" s="655"/>
      <c r="I121" s="655"/>
      <c r="J121" s="658"/>
      <c r="K121" s="658"/>
      <c r="L121" s="656"/>
      <c r="M121" s="53"/>
      <c r="N121" s="33"/>
      <c r="O121" s="33"/>
      <c r="P121" s="33"/>
    </row>
    <row r="122" spans="1:16" ht="13.5" hidden="1" outlineLevel="1" thickBot="1">
      <c r="A122" s="33"/>
      <c r="B122" s="51">
        <v>109</v>
      </c>
      <c r="C122" s="57"/>
      <c r="D122" s="57"/>
      <c r="E122" s="57"/>
      <c r="F122" s="57"/>
      <c r="G122" s="655">
        <f t="shared" si="2"/>
        <v>0</v>
      </c>
      <c r="H122" s="655"/>
      <c r="I122" s="655"/>
      <c r="J122" s="658"/>
      <c r="K122" s="658"/>
      <c r="L122" s="656"/>
      <c r="M122" s="53"/>
      <c r="N122" s="33"/>
      <c r="O122" s="33"/>
      <c r="P122" s="33"/>
    </row>
    <row r="123" spans="1:16" ht="13.5" hidden="1" outlineLevel="1" thickBot="1">
      <c r="A123" s="33"/>
      <c r="B123" s="54">
        <v>110</v>
      </c>
      <c r="C123" s="57"/>
      <c r="D123" s="57"/>
      <c r="E123" s="57"/>
      <c r="F123" s="57"/>
      <c r="G123" s="655">
        <f t="shared" si="2"/>
        <v>0</v>
      </c>
      <c r="H123" s="655"/>
      <c r="I123" s="655"/>
      <c r="J123" s="658"/>
      <c r="K123" s="658"/>
      <c r="L123" s="656"/>
      <c r="M123" s="53"/>
      <c r="N123" s="33"/>
      <c r="O123" s="33"/>
      <c r="P123" s="33"/>
    </row>
    <row r="124" spans="1:16" ht="13.5" hidden="1" outlineLevel="1" thickBot="1">
      <c r="A124" s="33"/>
      <c r="B124" s="51">
        <v>111</v>
      </c>
      <c r="C124" s="57"/>
      <c r="D124" s="57"/>
      <c r="E124" s="57"/>
      <c r="F124" s="57"/>
      <c r="G124" s="655">
        <f t="shared" si="2"/>
        <v>0</v>
      </c>
      <c r="H124" s="655"/>
      <c r="I124" s="655"/>
      <c r="J124" s="658"/>
      <c r="K124" s="658"/>
      <c r="L124" s="656"/>
      <c r="M124" s="53"/>
      <c r="N124" s="33"/>
      <c r="O124" s="33"/>
      <c r="P124" s="33"/>
    </row>
    <row r="125" spans="1:16" ht="13.5" hidden="1" outlineLevel="1" thickBot="1">
      <c r="A125" s="33"/>
      <c r="B125" s="54">
        <v>112</v>
      </c>
      <c r="C125" s="57"/>
      <c r="D125" s="57"/>
      <c r="E125" s="57"/>
      <c r="F125" s="57"/>
      <c r="G125" s="655">
        <f t="shared" si="2"/>
        <v>0</v>
      </c>
      <c r="H125" s="655"/>
      <c r="I125" s="655"/>
      <c r="J125" s="658"/>
      <c r="K125" s="658"/>
      <c r="L125" s="656"/>
      <c r="M125" s="53"/>
      <c r="N125" s="33"/>
      <c r="O125" s="33"/>
      <c r="P125" s="33"/>
    </row>
    <row r="126" spans="1:16" ht="13.5" hidden="1" outlineLevel="1" thickBot="1">
      <c r="A126" s="33"/>
      <c r="B126" s="51">
        <v>113</v>
      </c>
      <c r="C126" s="57"/>
      <c r="D126" s="57"/>
      <c r="E126" s="57"/>
      <c r="F126" s="57"/>
      <c r="G126" s="655">
        <f t="shared" si="2"/>
        <v>0</v>
      </c>
      <c r="H126" s="655"/>
      <c r="I126" s="655"/>
      <c r="J126" s="658"/>
      <c r="K126" s="658"/>
      <c r="L126" s="656"/>
      <c r="M126" s="53"/>
      <c r="N126" s="33"/>
      <c r="O126" s="33"/>
      <c r="P126" s="33"/>
    </row>
    <row r="127" spans="1:16" ht="13.5" hidden="1" outlineLevel="1" thickBot="1">
      <c r="A127" s="33"/>
      <c r="B127" s="54">
        <v>114</v>
      </c>
      <c r="C127" s="57"/>
      <c r="D127" s="57"/>
      <c r="E127" s="57"/>
      <c r="F127" s="57"/>
      <c r="G127" s="655">
        <f t="shared" si="2"/>
        <v>0</v>
      </c>
      <c r="H127" s="655"/>
      <c r="I127" s="655"/>
      <c r="J127" s="658"/>
      <c r="K127" s="658"/>
      <c r="L127" s="656"/>
      <c r="M127" s="53"/>
      <c r="N127" s="33"/>
      <c r="O127" s="33"/>
      <c r="P127" s="33"/>
    </row>
    <row r="128" spans="1:16" ht="13.5" hidden="1" outlineLevel="1" thickBot="1">
      <c r="A128" s="33"/>
      <c r="B128" s="51">
        <v>115</v>
      </c>
      <c r="C128" s="57"/>
      <c r="D128" s="57"/>
      <c r="E128" s="57"/>
      <c r="F128" s="57"/>
      <c r="G128" s="655">
        <f t="shared" si="2"/>
        <v>0</v>
      </c>
      <c r="H128" s="655"/>
      <c r="I128" s="655"/>
      <c r="J128" s="658"/>
      <c r="K128" s="658"/>
      <c r="L128" s="656"/>
      <c r="M128" s="53"/>
      <c r="N128" s="33"/>
      <c r="O128" s="33"/>
      <c r="P128" s="33"/>
    </row>
    <row r="129" spans="1:16" ht="13.5" hidden="1" outlineLevel="1" thickBot="1">
      <c r="A129" s="33"/>
      <c r="B129" s="54">
        <v>116</v>
      </c>
      <c r="C129" s="57"/>
      <c r="D129" s="57"/>
      <c r="E129" s="57"/>
      <c r="F129" s="57"/>
      <c r="G129" s="655">
        <f t="shared" si="2"/>
        <v>0</v>
      </c>
      <c r="H129" s="655"/>
      <c r="I129" s="655"/>
      <c r="J129" s="658"/>
      <c r="K129" s="658"/>
      <c r="L129" s="656"/>
      <c r="M129" s="53"/>
      <c r="N129" s="33"/>
      <c r="O129" s="33"/>
      <c r="P129" s="33"/>
    </row>
    <row r="130" spans="1:16" ht="13.5" hidden="1" outlineLevel="1" thickBot="1">
      <c r="A130" s="33"/>
      <c r="B130" s="51">
        <v>117</v>
      </c>
      <c r="C130" s="57"/>
      <c r="D130" s="57"/>
      <c r="E130" s="57"/>
      <c r="F130" s="57"/>
      <c r="G130" s="655">
        <f t="shared" si="2"/>
        <v>0</v>
      </c>
      <c r="H130" s="655"/>
      <c r="I130" s="655"/>
      <c r="J130" s="658"/>
      <c r="K130" s="658"/>
      <c r="L130" s="656"/>
      <c r="M130" s="53"/>
      <c r="N130" s="33"/>
      <c r="O130" s="33"/>
      <c r="P130" s="33"/>
    </row>
    <row r="131" spans="1:16" ht="13.5" hidden="1" outlineLevel="1" thickBot="1">
      <c r="A131" s="33"/>
      <c r="B131" s="54">
        <v>118</v>
      </c>
      <c r="C131" s="57"/>
      <c r="D131" s="57"/>
      <c r="E131" s="57"/>
      <c r="F131" s="57"/>
      <c r="G131" s="655">
        <f t="shared" si="2"/>
        <v>0</v>
      </c>
      <c r="H131" s="655"/>
      <c r="I131" s="655"/>
      <c r="J131" s="658"/>
      <c r="K131" s="658"/>
      <c r="L131" s="656"/>
      <c r="M131" s="53"/>
      <c r="N131" s="33"/>
      <c r="O131" s="33"/>
      <c r="P131" s="33"/>
    </row>
    <row r="132" spans="1:16" ht="13.5" hidden="1" outlineLevel="1" thickBot="1">
      <c r="A132" s="33"/>
      <c r="B132" s="51">
        <v>119</v>
      </c>
      <c r="C132" s="57"/>
      <c r="D132" s="57"/>
      <c r="E132" s="57"/>
      <c r="F132" s="57"/>
      <c r="G132" s="655">
        <f t="shared" si="2"/>
        <v>0</v>
      </c>
      <c r="H132" s="655"/>
      <c r="I132" s="655"/>
      <c r="J132" s="658"/>
      <c r="K132" s="658"/>
      <c r="L132" s="656"/>
      <c r="M132" s="53"/>
      <c r="N132" s="33"/>
      <c r="O132" s="33"/>
      <c r="P132" s="33"/>
    </row>
    <row r="133" spans="1:16" ht="13.5" hidden="1" outlineLevel="1" thickBot="1">
      <c r="A133" s="33"/>
      <c r="B133" s="54">
        <v>120</v>
      </c>
      <c r="C133" s="57"/>
      <c r="D133" s="57"/>
      <c r="E133" s="57"/>
      <c r="F133" s="57"/>
      <c r="G133" s="655">
        <f t="shared" si="2"/>
        <v>0</v>
      </c>
      <c r="H133" s="655"/>
      <c r="I133" s="655"/>
      <c r="J133" s="658"/>
      <c r="K133" s="658"/>
      <c r="L133" s="656"/>
      <c r="M133" s="53"/>
      <c r="N133" s="33"/>
      <c r="O133" s="33"/>
      <c r="P133" s="33"/>
    </row>
    <row r="134" spans="1:16" ht="13.5" hidden="1" outlineLevel="1" thickBot="1">
      <c r="A134" s="33"/>
      <c r="B134" s="51">
        <v>121</v>
      </c>
      <c r="C134" s="57"/>
      <c r="D134" s="57"/>
      <c r="E134" s="57"/>
      <c r="F134" s="57"/>
      <c r="G134" s="655">
        <f t="shared" si="2"/>
        <v>0</v>
      </c>
      <c r="H134" s="655"/>
      <c r="I134" s="655"/>
      <c r="J134" s="658"/>
      <c r="K134" s="658"/>
      <c r="L134" s="656"/>
      <c r="M134" s="53"/>
      <c r="N134" s="33"/>
      <c r="O134" s="33"/>
      <c r="P134" s="33"/>
    </row>
    <row r="135" spans="1:16" ht="13.5" hidden="1" outlineLevel="1" thickBot="1">
      <c r="A135" s="33"/>
      <c r="B135" s="54">
        <v>122</v>
      </c>
      <c r="C135" s="57"/>
      <c r="D135" s="57"/>
      <c r="E135" s="57"/>
      <c r="F135" s="57"/>
      <c r="G135" s="655">
        <f t="shared" si="2"/>
        <v>0</v>
      </c>
      <c r="H135" s="655"/>
      <c r="I135" s="655"/>
      <c r="J135" s="658"/>
      <c r="K135" s="658"/>
      <c r="L135" s="656"/>
      <c r="M135" s="53"/>
      <c r="N135" s="33"/>
      <c r="O135" s="33"/>
      <c r="P135" s="33"/>
    </row>
    <row r="136" spans="1:16" ht="13.5" hidden="1" outlineLevel="1" thickBot="1">
      <c r="A136" s="33"/>
      <c r="B136" s="51">
        <v>123</v>
      </c>
      <c r="C136" s="57"/>
      <c r="D136" s="57"/>
      <c r="E136" s="57"/>
      <c r="F136" s="57"/>
      <c r="G136" s="655">
        <f t="shared" si="2"/>
        <v>0</v>
      </c>
      <c r="H136" s="655"/>
      <c r="I136" s="655"/>
      <c r="J136" s="658"/>
      <c r="K136" s="658"/>
      <c r="L136" s="656"/>
      <c r="M136" s="53"/>
      <c r="N136" s="33"/>
      <c r="O136" s="33"/>
      <c r="P136" s="33"/>
    </row>
    <row r="137" spans="1:16" ht="13.5" hidden="1" outlineLevel="1" thickBot="1">
      <c r="A137" s="33"/>
      <c r="B137" s="54">
        <v>124</v>
      </c>
      <c r="C137" s="57"/>
      <c r="D137" s="57"/>
      <c r="E137" s="57"/>
      <c r="F137" s="57"/>
      <c r="G137" s="655">
        <f t="shared" si="2"/>
        <v>0</v>
      </c>
      <c r="H137" s="655"/>
      <c r="I137" s="655"/>
      <c r="J137" s="658"/>
      <c r="K137" s="658"/>
      <c r="L137" s="656"/>
      <c r="M137" s="53"/>
      <c r="N137" s="33"/>
      <c r="O137" s="33"/>
      <c r="P137" s="33"/>
    </row>
    <row r="138" spans="1:16" ht="13.5" hidden="1" outlineLevel="1" thickBot="1">
      <c r="A138" s="33"/>
      <c r="B138" s="51">
        <v>125</v>
      </c>
      <c r="C138" s="57"/>
      <c r="D138" s="57"/>
      <c r="E138" s="57"/>
      <c r="F138" s="57"/>
      <c r="G138" s="655">
        <f t="shared" si="2"/>
        <v>0</v>
      </c>
      <c r="H138" s="655"/>
      <c r="I138" s="655"/>
      <c r="J138" s="658"/>
      <c r="K138" s="658"/>
      <c r="L138" s="656"/>
      <c r="M138" s="53"/>
      <c r="N138" s="33"/>
      <c r="O138" s="33"/>
      <c r="P138" s="33"/>
    </row>
    <row r="139" spans="1:16" ht="13.5" hidden="1" outlineLevel="1" thickBot="1">
      <c r="A139" s="33"/>
      <c r="B139" s="54">
        <v>126</v>
      </c>
      <c r="C139" s="57"/>
      <c r="D139" s="57"/>
      <c r="E139" s="57"/>
      <c r="F139" s="57"/>
      <c r="G139" s="655">
        <f t="shared" si="2"/>
        <v>0</v>
      </c>
      <c r="H139" s="655"/>
      <c r="I139" s="655"/>
      <c r="J139" s="658"/>
      <c r="K139" s="658"/>
      <c r="L139" s="656"/>
      <c r="M139" s="53"/>
      <c r="N139" s="33"/>
      <c r="O139" s="33"/>
      <c r="P139" s="33"/>
    </row>
    <row r="140" spans="1:16" ht="13.5" hidden="1" outlineLevel="1" thickBot="1">
      <c r="A140" s="33"/>
      <c r="B140" s="51">
        <v>127</v>
      </c>
      <c r="C140" s="57"/>
      <c r="D140" s="57"/>
      <c r="E140" s="57"/>
      <c r="F140" s="57"/>
      <c r="G140" s="655">
        <f t="shared" si="2"/>
        <v>0</v>
      </c>
      <c r="H140" s="655"/>
      <c r="I140" s="655"/>
      <c r="J140" s="658"/>
      <c r="K140" s="658"/>
      <c r="L140" s="656"/>
      <c r="M140" s="53"/>
      <c r="N140" s="33"/>
      <c r="O140" s="33"/>
      <c r="P140" s="33"/>
    </row>
    <row r="141" spans="1:16" ht="13.5" hidden="1" outlineLevel="1" thickBot="1">
      <c r="A141" s="33"/>
      <c r="B141" s="54">
        <v>128</v>
      </c>
      <c r="C141" s="57"/>
      <c r="D141" s="57"/>
      <c r="E141" s="57"/>
      <c r="F141" s="57"/>
      <c r="G141" s="655">
        <f t="shared" si="2"/>
        <v>0</v>
      </c>
      <c r="H141" s="655"/>
      <c r="I141" s="655"/>
      <c r="J141" s="658"/>
      <c r="K141" s="658"/>
      <c r="L141" s="656"/>
      <c r="M141" s="53"/>
      <c r="N141" s="33"/>
      <c r="O141" s="33"/>
      <c r="P141" s="33"/>
    </row>
    <row r="142" spans="1:16" ht="13.5" hidden="1" outlineLevel="1" thickBot="1">
      <c r="A142" s="33"/>
      <c r="B142" s="51">
        <v>129</v>
      </c>
      <c r="C142" s="57"/>
      <c r="D142" s="57"/>
      <c r="E142" s="57"/>
      <c r="F142" s="57"/>
      <c r="G142" s="655">
        <f t="shared" si="2"/>
        <v>0</v>
      </c>
      <c r="H142" s="655"/>
      <c r="I142" s="655"/>
      <c r="J142" s="658"/>
      <c r="K142" s="658"/>
      <c r="L142" s="656"/>
      <c r="M142" s="53"/>
      <c r="N142" s="33"/>
      <c r="O142" s="33"/>
      <c r="P142" s="33"/>
    </row>
    <row r="143" spans="1:16" ht="13.5" hidden="1" outlineLevel="1" thickBot="1">
      <c r="A143" s="33"/>
      <c r="B143" s="54">
        <v>130</v>
      </c>
      <c r="C143" s="57"/>
      <c r="D143" s="57"/>
      <c r="E143" s="57"/>
      <c r="F143" s="57"/>
      <c r="G143" s="655">
        <f t="shared" ref="G143:G206" si="3">SUM(H143:L143)</f>
        <v>0</v>
      </c>
      <c r="H143" s="655"/>
      <c r="I143" s="655"/>
      <c r="J143" s="658"/>
      <c r="K143" s="658"/>
      <c r="L143" s="656"/>
      <c r="M143" s="53"/>
      <c r="N143" s="33"/>
      <c r="O143" s="33"/>
      <c r="P143" s="33"/>
    </row>
    <row r="144" spans="1:16" ht="13.5" hidden="1" outlineLevel="1" thickBot="1">
      <c r="A144" s="33"/>
      <c r="B144" s="51">
        <v>131</v>
      </c>
      <c r="C144" s="57"/>
      <c r="D144" s="57"/>
      <c r="E144" s="57"/>
      <c r="F144" s="57"/>
      <c r="G144" s="655">
        <f t="shared" si="3"/>
        <v>0</v>
      </c>
      <c r="H144" s="655"/>
      <c r="I144" s="655"/>
      <c r="J144" s="658"/>
      <c r="K144" s="658"/>
      <c r="L144" s="656"/>
      <c r="M144" s="53"/>
      <c r="N144" s="33"/>
      <c r="O144" s="33"/>
      <c r="P144" s="33"/>
    </row>
    <row r="145" spans="1:16" ht="13.5" hidden="1" outlineLevel="1" thickBot="1">
      <c r="A145" s="33"/>
      <c r="B145" s="54">
        <v>132</v>
      </c>
      <c r="C145" s="57"/>
      <c r="D145" s="57"/>
      <c r="E145" s="57"/>
      <c r="F145" s="57"/>
      <c r="G145" s="655">
        <f t="shared" si="3"/>
        <v>0</v>
      </c>
      <c r="H145" s="655"/>
      <c r="I145" s="655"/>
      <c r="J145" s="658"/>
      <c r="K145" s="658"/>
      <c r="L145" s="656"/>
      <c r="M145" s="53"/>
      <c r="N145" s="33"/>
      <c r="O145" s="33"/>
      <c r="P145" s="33"/>
    </row>
    <row r="146" spans="1:16" ht="13.5" hidden="1" outlineLevel="1" thickBot="1">
      <c r="A146" s="33"/>
      <c r="B146" s="51">
        <v>133</v>
      </c>
      <c r="C146" s="57"/>
      <c r="D146" s="57"/>
      <c r="E146" s="57"/>
      <c r="F146" s="57"/>
      <c r="G146" s="655">
        <f t="shared" si="3"/>
        <v>0</v>
      </c>
      <c r="H146" s="655"/>
      <c r="I146" s="655"/>
      <c r="J146" s="658"/>
      <c r="K146" s="658"/>
      <c r="L146" s="656"/>
      <c r="M146" s="53"/>
      <c r="N146" s="33"/>
      <c r="O146" s="33"/>
      <c r="P146" s="33"/>
    </row>
    <row r="147" spans="1:16" ht="13.5" hidden="1" outlineLevel="1" thickBot="1">
      <c r="A147" s="33"/>
      <c r="B147" s="54">
        <v>134</v>
      </c>
      <c r="C147" s="57"/>
      <c r="D147" s="57"/>
      <c r="E147" s="57"/>
      <c r="F147" s="57"/>
      <c r="G147" s="655">
        <f t="shared" si="3"/>
        <v>0</v>
      </c>
      <c r="H147" s="655"/>
      <c r="I147" s="655"/>
      <c r="J147" s="658"/>
      <c r="K147" s="658"/>
      <c r="L147" s="656"/>
      <c r="M147" s="53"/>
      <c r="N147" s="33"/>
      <c r="O147" s="33"/>
      <c r="P147" s="33"/>
    </row>
    <row r="148" spans="1:16" ht="13.5" hidden="1" outlineLevel="1" thickBot="1">
      <c r="A148" s="33"/>
      <c r="B148" s="51">
        <v>135</v>
      </c>
      <c r="C148" s="57"/>
      <c r="D148" s="57"/>
      <c r="E148" s="57"/>
      <c r="F148" s="57"/>
      <c r="G148" s="655">
        <f t="shared" si="3"/>
        <v>0</v>
      </c>
      <c r="H148" s="655"/>
      <c r="I148" s="655"/>
      <c r="J148" s="658"/>
      <c r="K148" s="658"/>
      <c r="L148" s="656"/>
      <c r="M148" s="53"/>
      <c r="N148" s="33"/>
      <c r="O148" s="33"/>
      <c r="P148" s="33"/>
    </row>
    <row r="149" spans="1:16" ht="13.5" hidden="1" outlineLevel="1" thickBot="1">
      <c r="A149" s="33"/>
      <c r="B149" s="54">
        <v>136</v>
      </c>
      <c r="C149" s="57"/>
      <c r="D149" s="57"/>
      <c r="E149" s="57"/>
      <c r="F149" s="57"/>
      <c r="G149" s="655">
        <f t="shared" si="3"/>
        <v>0</v>
      </c>
      <c r="H149" s="655"/>
      <c r="I149" s="655"/>
      <c r="J149" s="658"/>
      <c r="K149" s="658"/>
      <c r="L149" s="656"/>
      <c r="M149" s="53"/>
      <c r="N149" s="33"/>
      <c r="O149" s="33"/>
      <c r="P149" s="33"/>
    </row>
    <row r="150" spans="1:16" ht="13.5" hidden="1" outlineLevel="1" thickBot="1">
      <c r="A150" s="33"/>
      <c r="B150" s="51">
        <v>137</v>
      </c>
      <c r="C150" s="57"/>
      <c r="D150" s="57"/>
      <c r="E150" s="57"/>
      <c r="F150" s="57"/>
      <c r="G150" s="655">
        <f t="shared" si="3"/>
        <v>0</v>
      </c>
      <c r="H150" s="655"/>
      <c r="I150" s="655"/>
      <c r="J150" s="658"/>
      <c r="K150" s="658"/>
      <c r="L150" s="656"/>
      <c r="M150" s="53"/>
      <c r="N150" s="33"/>
      <c r="O150" s="33"/>
      <c r="P150" s="33"/>
    </row>
    <row r="151" spans="1:16" ht="13.5" hidden="1" outlineLevel="1" thickBot="1">
      <c r="A151" s="33"/>
      <c r="B151" s="54">
        <v>138</v>
      </c>
      <c r="C151" s="57"/>
      <c r="D151" s="57"/>
      <c r="E151" s="57"/>
      <c r="F151" s="57"/>
      <c r="G151" s="655">
        <f t="shared" si="3"/>
        <v>0</v>
      </c>
      <c r="H151" s="655"/>
      <c r="I151" s="655"/>
      <c r="J151" s="658"/>
      <c r="K151" s="658"/>
      <c r="L151" s="656"/>
      <c r="M151" s="53"/>
      <c r="N151" s="33"/>
      <c r="O151" s="33"/>
      <c r="P151" s="33"/>
    </row>
    <row r="152" spans="1:16" ht="13.5" hidden="1" outlineLevel="1" thickBot="1">
      <c r="A152" s="33"/>
      <c r="B152" s="51">
        <v>139</v>
      </c>
      <c r="C152" s="57"/>
      <c r="D152" s="57"/>
      <c r="E152" s="57"/>
      <c r="F152" s="57"/>
      <c r="G152" s="655">
        <f t="shared" si="3"/>
        <v>0</v>
      </c>
      <c r="H152" s="655"/>
      <c r="I152" s="655"/>
      <c r="J152" s="658"/>
      <c r="K152" s="658"/>
      <c r="L152" s="656"/>
      <c r="M152" s="53"/>
      <c r="N152" s="33"/>
      <c r="O152" s="33"/>
      <c r="P152" s="33"/>
    </row>
    <row r="153" spans="1:16" ht="13.5" hidden="1" outlineLevel="1" thickBot="1">
      <c r="A153" s="33"/>
      <c r="B153" s="54">
        <v>140</v>
      </c>
      <c r="C153" s="57"/>
      <c r="D153" s="57"/>
      <c r="E153" s="57"/>
      <c r="F153" s="57"/>
      <c r="G153" s="655">
        <f t="shared" si="3"/>
        <v>0</v>
      </c>
      <c r="H153" s="655"/>
      <c r="I153" s="655"/>
      <c r="J153" s="658"/>
      <c r="K153" s="658"/>
      <c r="L153" s="656"/>
      <c r="M153" s="53"/>
      <c r="N153" s="33"/>
      <c r="O153" s="33"/>
      <c r="P153" s="33"/>
    </row>
    <row r="154" spans="1:16" ht="13.5" hidden="1" outlineLevel="1" thickBot="1">
      <c r="A154" s="33"/>
      <c r="B154" s="51">
        <v>141</v>
      </c>
      <c r="C154" s="57"/>
      <c r="D154" s="57"/>
      <c r="E154" s="57"/>
      <c r="F154" s="57"/>
      <c r="G154" s="655">
        <f t="shared" si="3"/>
        <v>0</v>
      </c>
      <c r="H154" s="655"/>
      <c r="I154" s="655"/>
      <c r="J154" s="658"/>
      <c r="K154" s="658"/>
      <c r="L154" s="656"/>
      <c r="M154" s="53"/>
      <c r="N154" s="33"/>
      <c r="O154" s="33"/>
      <c r="P154" s="33"/>
    </row>
    <row r="155" spans="1:16" ht="13.5" hidden="1" outlineLevel="1" thickBot="1">
      <c r="A155" s="33"/>
      <c r="B155" s="54">
        <v>142</v>
      </c>
      <c r="C155" s="57"/>
      <c r="D155" s="57"/>
      <c r="E155" s="57"/>
      <c r="F155" s="57"/>
      <c r="G155" s="655">
        <f t="shared" si="3"/>
        <v>0</v>
      </c>
      <c r="H155" s="655"/>
      <c r="I155" s="655"/>
      <c r="J155" s="658"/>
      <c r="K155" s="658"/>
      <c r="L155" s="656"/>
      <c r="M155" s="53"/>
      <c r="N155" s="33"/>
      <c r="O155" s="33"/>
      <c r="P155" s="33"/>
    </row>
    <row r="156" spans="1:16" ht="13.5" hidden="1" outlineLevel="1" thickBot="1">
      <c r="A156" s="33"/>
      <c r="B156" s="51">
        <v>143</v>
      </c>
      <c r="C156" s="57"/>
      <c r="D156" s="57"/>
      <c r="E156" s="57"/>
      <c r="F156" s="57"/>
      <c r="G156" s="655">
        <f t="shared" si="3"/>
        <v>0</v>
      </c>
      <c r="H156" s="655"/>
      <c r="I156" s="655"/>
      <c r="J156" s="658"/>
      <c r="K156" s="658"/>
      <c r="L156" s="656"/>
      <c r="M156" s="53"/>
      <c r="N156" s="33"/>
      <c r="O156" s="33"/>
      <c r="P156" s="33"/>
    </row>
    <row r="157" spans="1:16" ht="13.5" hidden="1" outlineLevel="1" thickBot="1">
      <c r="A157" s="33"/>
      <c r="B157" s="54">
        <v>144</v>
      </c>
      <c r="C157" s="57"/>
      <c r="D157" s="57"/>
      <c r="E157" s="57"/>
      <c r="F157" s="57"/>
      <c r="G157" s="655">
        <f t="shared" si="3"/>
        <v>0</v>
      </c>
      <c r="H157" s="655"/>
      <c r="I157" s="655"/>
      <c r="J157" s="658"/>
      <c r="K157" s="658"/>
      <c r="L157" s="656"/>
      <c r="M157" s="53"/>
      <c r="N157" s="33"/>
      <c r="O157" s="33"/>
      <c r="P157" s="33"/>
    </row>
    <row r="158" spans="1:16" ht="13.5" hidden="1" outlineLevel="1" thickBot="1">
      <c r="A158" s="33"/>
      <c r="B158" s="51">
        <v>145</v>
      </c>
      <c r="C158" s="57"/>
      <c r="D158" s="57"/>
      <c r="E158" s="57"/>
      <c r="F158" s="57"/>
      <c r="G158" s="655">
        <f t="shared" si="3"/>
        <v>0</v>
      </c>
      <c r="H158" s="655"/>
      <c r="I158" s="655"/>
      <c r="J158" s="658"/>
      <c r="K158" s="658"/>
      <c r="L158" s="656"/>
      <c r="M158" s="53"/>
      <c r="N158" s="33"/>
      <c r="O158" s="33"/>
      <c r="P158" s="33"/>
    </row>
    <row r="159" spans="1:16" ht="13.5" hidden="1" outlineLevel="1" thickBot="1">
      <c r="A159" s="33"/>
      <c r="B159" s="54">
        <v>146</v>
      </c>
      <c r="C159" s="57"/>
      <c r="D159" s="57"/>
      <c r="E159" s="57"/>
      <c r="F159" s="57"/>
      <c r="G159" s="655">
        <f t="shared" si="3"/>
        <v>0</v>
      </c>
      <c r="H159" s="655"/>
      <c r="I159" s="655"/>
      <c r="J159" s="658"/>
      <c r="K159" s="658"/>
      <c r="L159" s="656"/>
      <c r="M159" s="53"/>
      <c r="N159" s="33"/>
      <c r="O159" s="33"/>
      <c r="P159" s="33"/>
    </row>
    <row r="160" spans="1:16" ht="13.5" hidden="1" outlineLevel="1" thickBot="1">
      <c r="A160" s="33"/>
      <c r="B160" s="51">
        <v>147</v>
      </c>
      <c r="C160" s="57"/>
      <c r="D160" s="57"/>
      <c r="E160" s="57"/>
      <c r="F160" s="57"/>
      <c r="G160" s="655">
        <f t="shared" si="3"/>
        <v>0</v>
      </c>
      <c r="H160" s="655"/>
      <c r="I160" s="655"/>
      <c r="J160" s="658"/>
      <c r="K160" s="658"/>
      <c r="L160" s="656"/>
      <c r="M160" s="53"/>
      <c r="N160" s="33"/>
      <c r="O160" s="33"/>
      <c r="P160" s="33"/>
    </row>
    <row r="161" spans="1:16" ht="13.5" hidden="1" outlineLevel="1" thickBot="1">
      <c r="A161" s="33"/>
      <c r="B161" s="54">
        <v>148</v>
      </c>
      <c r="C161" s="57"/>
      <c r="D161" s="57"/>
      <c r="E161" s="57"/>
      <c r="F161" s="57"/>
      <c r="G161" s="655">
        <f t="shared" si="3"/>
        <v>0</v>
      </c>
      <c r="H161" s="655"/>
      <c r="I161" s="655"/>
      <c r="J161" s="658"/>
      <c r="K161" s="658"/>
      <c r="L161" s="656"/>
      <c r="M161" s="53"/>
      <c r="N161" s="33"/>
      <c r="O161" s="33"/>
      <c r="P161" s="33"/>
    </row>
    <row r="162" spans="1:16" ht="13.5" hidden="1" outlineLevel="1" thickBot="1">
      <c r="A162" s="33"/>
      <c r="B162" s="51">
        <v>149</v>
      </c>
      <c r="C162" s="57"/>
      <c r="D162" s="57"/>
      <c r="E162" s="57"/>
      <c r="F162" s="57"/>
      <c r="G162" s="655">
        <f t="shared" si="3"/>
        <v>0</v>
      </c>
      <c r="H162" s="655"/>
      <c r="I162" s="655"/>
      <c r="J162" s="658"/>
      <c r="K162" s="658"/>
      <c r="L162" s="656"/>
      <c r="M162" s="53"/>
      <c r="N162" s="33"/>
      <c r="O162" s="33"/>
      <c r="P162" s="33"/>
    </row>
    <row r="163" spans="1:16" ht="13.5" hidden="1" outlineLevel="1" thickBot="1">
      <c r="A163" s="33"/>
      <c r="B163" s="54">
        <v>150</v>
      </c>
      <c r="C163" s="57"/>
      <c r="D163" s="57"/>
      <c r="E163" s="57"/>
      <c r="F163" s="57"/>
      <c r="G163" s="655">
        <f t="shared" si="3"/>
        <v>0</v>
      </c>
      <c r="H163" s="655"/>
      <c r="I163" s="655"/>
      <c r="J163" s="658"/>
      <c r="K163" s="658"/>
      <c r="L163" s="656"/>
      <c r="M163" s="53"/>
      <c r="N163" s="33"/>
      <c r="O163" s="33"/>
      <c r="P163" s="33"/>
    </row>
    <row r="164" spans="1:16" ht="13.5" hidden="1" outlineLevel="1" thickBot="1">
      <c r="A164" s="33"/>
      <c r="B164" s="51">
        <v>151</v>
      </c>
      <c r="C164" s="57"/>
      <c r="D164" s="57"/>
      <c r="E164" s="57"/>
      <c r="F164" s="57"/>
      <c r="G164" s="655">
        <f t="shared" si="3"/>
        <v>0</v>
      </c>
      <c r="H164" s="655"/>
      <c r="I164" s="655"/>
      <c r="J164" s="658"/>
      <c r="K164" s="658"/>
      <c r="L164" s="656"/>
      <c r="M164" s="53"/>
      <c r="N164" s="33"/>
      <c r="O164" s="33"/>
      <c r="P164" s="33"/>
    </row>
    <row r="165" spans="1:16" ht="13.5" hidden="1" outlineLevel="1" thickBot="1">
      <c r="A165" s="33"/>
      <c r="B165" s="54">
        <v>152</v>
      </c>
      <c r="C165" s="57"/>
      <c r="D165" s="57"/>
      <c r="E165" s="57"/>
      <c r="F165" s="57"/>
      <c r="G165" s="655">
        <f t="shared" si="3"/>
        <v>0</v>
      </c>
      <c r="H165" s="655"/>
      <c r="I165" s="655"/>
      <c r="J165" s="658"/>
      <c r="K165" s="658"/>
      <c r="L165" s="656"/>
      <c r="M165" s="53"/>
      <c r="N165" s="33"/>
      <c r="O165" s="33"/>
      <c r="P165" s="33"/>
    </row>
    <row r="166" spans="1:16" ht="13.5" hidden="1" outlineLevel="1" thickBot="1">
      <c r="A166" s="33"/>
      <c r="B166" s="51">
        <v>153</v>
      </c>
      <c r="C166" s="57"/>
      <c r="D166" s="57"/>
      <c r="E166" s="57"/>
      <c r="F166" s="57"/>
      <c r="G166" s="655">
        <f t="shared" si="3"/>
        <v>0</v>
      </c>
      <c r="H166" s="655"/>
      <c r="I166" s="655"/>
      <c r="J166" s="658"/>
      <c r="K166" s="658"/>
      <c r="L166" s="656"/>
      <c r="M166" s="53"/>
      <c r="N166" s="33"/>
      <c r="O166" s="33"/>
      <c r="P166" s="33"/>
    </row>
    <row r="167" spans="1:16" ht="13.5" hidden="1" outlineLevel="1" thickBot="1">
      <c r="A167" s="33"/>
      <c r="B167" s="54">
        <v>154</v>
      </c>
      <c r="C167" s="57"/>
      <c r="D167" s="57"/>
      <c r="E167" s="57"/>
      <c r="F167" s="57"/>
      <c r="G167" s="655">
        <f t="shared" si="3"/>
        <v>0</v>
      </c>
      <c r="H167" s="655"/>
      <c r="I167" s="655"/>
      <c r="J167" s="658"/>
      <c r="K167" s="658"/>
      <c r="L167" s="656"/>
      <c r="M167" s="53"/>
      <c r="N167" s="33"/>
      <c r="O167" s="33"/>
      <c r="P167" s="33"/>
    </row>
    <row r="168" spans="1:16" ht="13.5" hidden="1" outlineLevel="1" thickBot="1">
      <c r="A168" s="33"/>
      <c r="B168" s="51">
        <v>155</v>
      </c>
      <c r="C168" s="57"/>
      <c r="D168" s="57"/>
      <c r="E168" s="57"/>
      <c r="F168" s="57"/>
      <c r="G168" s="655">
        <f t="shared" si="3"/>
        <v>0</v>
      </c>
      <c r="H168" s="655"/>
      <c r="I168" s="655"/>
      <c r="J168" s="658"/>
      <c r="K168" s="658"/>
      <c r="L168" s="656"/>
      <c r="M168" s="53"/>
      <c r="N168" s="33"/>
      <c r="O168" s="33"/>
      <c r="P168" s="33"/>
    </row>
    <row r="169" spans="1:16" ht="13.5" hidden="1" outlineLevel="1" thickBot="1">
      <c r="A169" s="33"/>
      <c r="B169" s="54">
        <v>156</v>
      </c>
      <c r="C169" s="57"/>
      <c r="D169" s="57"/>
      <c r="E169" s="57"/>
      <c r="F169" s="57"/>
      <c r="G169" s="655">
        <f t="shared" si="3"/>
        <v>0</v>
      </c>
      <c r="H169" s="655"/>
      <c r="I169" s="655"/>
      <c r="J169" s="658"/>
      <c r="K169" s="658"/>
      <c r="L169" s="656"/>
      <c r="M169" s="53"/>
      <c r="N169" s="33"/>
      <c r="O169" s="33"/>
      <c r="P169" s="33"/>
    </row>
    <row r="170" spans="1:16" ht="13.5" hidden="1" outlineLevel="1" thickBot="1">
      <c r="A170" s="33"/>
      <c r="B170" s="51">
        <v>157</v>
      </c>
      <c r="C170" s="57"/>
      <c r="D170" s="57"/>
      <c r="E170" s="57"/>
      <c r="F170" s="57"/>
      <c r="G170" s="655">
        <f t="shared" si="3"/>
        <v>0</v>
      </c>
      <c r="H170" s="655"/>
      <c r="I170" s="655"/>
      <c r="J170" s="658"/>
      <c r="K170" s="658"/>
      <c r="L170" s="656"/>
      <c r="M170" s="53"/>
      <c r="N170" s="33"/>
      <c r="O170" s="33"/>
      <c r="P170" s="33"/>
    </row>
    <row r="171" spans="1:16" ht="13.5" hidden="1" outlineLevel="1" thickBot="1">
      <c r="A171" s="33"/>
      <c r="B171" s="54">
        <v>158</v>
      </c>
      <c r="C171" s="57"/>
      <c r="D171" s="57"/>
      <c r="E171" s="57"/>
      <c r="F171" s="57"/>
      <c r="G171" s="655">
        <f t="shared" si="3"/>
        <v>0</v>
      </c>
      <c r="H171" s="655"/>
      <c r="I171" s="655"/>
      <c r="J171" s="658"/>
      <c r="K171" s="658"/>
      <c r="L171" s="656"/>
      <c r="M171" s="53"/>
      <c r="N171" s="33"/>
      <c r="O171" s="33"/>
      <c r="P171" s="33"/>
    </row>
    <row r="172" spans="1:16" ht="13.5" hidden="1" outlineLevel="1" thickBot="1">
      <c r="A172" s="33"/>
      <c r="B172" s="51">
        <v>159</v>
      </c>
      <c r="C172" s="57"/>
      <c r="D172" s="57"/>
      <c r="E172" s="57"/>
      <c r="F172" s="57"/>
      <c r="G172" s="655">
        <f t="shared" si="3"/>
        <v>0</v>
      </c>
      <c r="H172" s="655"/>
      <c r="I172" s="655"/>
      <c r="J172" s="658"/>
      <c r="K172" s="658"/>
      <c r="L172" s="656"/>
      <c r="M172" s="53"/>
      <c r="N172" s="33"/>
      <c r="O172" s="33"/>
      <c r="P172" s="33"/>
    </row>
    <row r="173" spans="1:16" ht="13.5" hidden="1" outlineLevel="1" thickBot="1">
      <c r="A173" s="33"/>
      <c r="B173" s="54">
        <v>160</v>
      </c>
      <c r="C173" s="57"/>
      <c r="D173" s="57"/>
      <c r="E173" s="57"/>
      <c r="F173" s="57"/>
      <c r="G173" s="655">
        <f t="shared" si="3"/>
        <v>0</v>
      </c>
      <c r="H173" s="655"/>
      <c r="I173" s="655"/>
      <c r="J173" s="658"/>
      <c r="K173" s="658"/>
      <c r="L173" s="656"/>
      <c r="M173" s="53"/>
      <c r="N173" s="33"/>
      <c r="O173" s="33"/>
      <c r="P173" s="33"/>
    </row>
    <row r="174" spans="1:16" ht="13.5" hidden="1" outlineLevel="1" thickBot="1">
      <c r="A174" s="33"/>
      <c r="B174" s="51">
        <v>161</v>
      </c>
      <c r="C174" s="57"/>
      <c r="D174" s="57"/>
      <c r="E174" s="57"/>
      <c r="F174" s="57"/>
      <c r="G174" s="655">
        <f t="shared" si="3"/>
        <v>0</v>
      </c>
      <c r="H174" s="655"/>
      <c r="I174" s="655"/>
      <c r="J174" s="658"/>
      <c r="K174" s="658"/>
      <c r="L174" s="656"/>
      <c r="M174" s="53"/>
      <c r="N174" s="33"/>
      <c r="O174" s="33"/>
      <c r="P174" s="33"/>
    </row>
    <row r="175" spans="1:16" ht="13.5" hidden="1" outlineLevel="1" thickBot="1">
      <c r="A175" s="33"/>
      <c r="B175" s="54">
        <v>162</v>
      </c>
      <c r="C175" s="57"/>
      <c r="D175" s="57"/>
      <c r="E175" s="57"/>
      <c r="F175" s="57"/>
      <c r="G175" s="655">
        <f t="shared" si="3"/>
        <v>0</v>
      </c>
      <c r="H175" s="655"/>
      <c r="I175" s="655"/>
      <c r="J175" s="658"/>
      <c r="K175" s="658"/>
      <c r="L175" s="656"/>
      <c r="M175" s="53"/>
      <c r="N175" s="33"/>
      <c r="O175" s="33"/>
      <c r="P175" s="33"/>
    </row>
    <row r="176" spans="1:16" ht="13.5" hidden="1" outlineLevel="1" thickBot="1">
      <c r="A176" s="33"/>
      <c r="B176" s="51">
        <v>163</v>
      </c>
      <c r="C176" s="57"/>
      <c r="D176" s="57"/>
      <c r="E176" s="57"/>
      <c r="F176" s="57"/>
      <c r="G176" s="655">
        <f t="shared" si="3"/>
        <v>0</v>
      </c>
      <c r="H176" s="655"/>
      <c r="I176" s="655"/>
      <c r="J176" s="658"/>
      <c r="K176" s="658"/>
      <c r="L176" s="656"/>
      <c r="M176" s="53"/>
      <c r="N176" s="33"/>
      <c r="O176" s="33"/>
      <c r="P176" s="33"/>
    </row>
    <row r="177" spans="1:16" ht="13.5" hidden="1" outlineLevel="1" thickBot="1">
      <c r="A177" s="33"/>
      <c r="B177" s="54">
        <v>164</v>
      </c>
      <c r="C177" s="57"/>
      <c r="D177" s="57"/>
      <c r="E177" s="57"/>
      <c r="F177" s="57"/>
      <c r="G177" s="655">
        <f t="shared" si="3"/>
        <v>0</v>
      </c>
      <c r="H177" s="655"/>
      <c r="I177" s="655"/>
      <c r="J177" s="658"/>
      <c r="K177" s="658"/>
      <c r="L177" s="656"/>
      <c r="M177" s="53"/>
      <c r="N177" s="33"/>
      <c r="O177" s="33"/>
      <c r="P177" s="33"/>
    </row>
    <row r="178" spans="1:16" ht="13.5" hidden="1" outlineLevel="1" thickBot="1">
      <c r="A178" s="33"/>
      <c r="B178" s="51">
        <v>165</v>
      </c>
      <c r="C178" s="57"/>
      <c r="D178" s="57"/>
      <c r="E178" s="57"/>
      <c r="F178" s="57"/>
      <c r="G178" s="655">
        <f t="shared" si="3"/>
        <v>0</v>
      </c>
      <c r="H178" s="655"/>
      <c r="I178" s="655"/>
      <c r="J178" s="658"/>
      <c r="K178" s="658"/>
      <c r="L178" s="656"/>
      <c r="M178" s="53"/>
      <c r="N178" s="33"/>
      <c r="O178" s="33"/>
      <c r="P178" s="33"/>
    </row>
    <row r="179" spans="1:16" ht="13.5" hidden="1" outlineLevel="1" thickBot="1">
      <c r="A179" s="33"/>
      <c r="B179" s="54">
        <v>166</v>
      </c>
      <c r="C179" s="57"/>
      <c r="D179" s="57"/>
      <c r="E179" s="57"/>
      <c r="F179" s="57"/>
      <c r="G179" s="655">
        <f t="shared" si="3"/>
        <v>0</v>
      </c>
      <c r="H179" s="655"/>
      <c r="I179" s="655"/>
      <c r="J179" s="658"/>
      <c r="K179" s="658"/>
      <c r="L179" s="656"/>
      <c r="M179" s="53"/>
      <c r="N179" s="33"/>
      <c r="O179" s="33"/>
      <c r="P179" s="33"/>
    </row>
    <row r="180" spans="1:16" ht="13.5" hidden="1" outlineLevel="1" thickBot="1">
      <c r="A180" s="33"/>
      <c r="B180" s="51">
        <v>167</v>
      </c>
      <c r="C180" s="57"/>
      <c r="D180" s="57"/>
      <c r="E180" s="57"/>
      <c r="F180" s="57"/>
      <c r="G180" s="655">
        <f t="shared" si="3"/>
        <v>0</v>
      </c>
      <c r="H180" s="655"/>
      <c r="I180" s="655"/>
      <c r="J180" s="658"/>
      <c r="K180" s="658"/>
      <c r="L180" s="656"/>
      <c r="M180" s="53"/>
      <c r="N180" s="33"/>
      <c r="O180" s="33"/>
      <c r="P180" s="33"/>
    </row>
    <row r="181" spans="1:16" ht="13.5" hidden="1" outlineLevel="1" thickBot="1">
      <c r="A181" s="33"/>
      <c r="B181" s="54">
        <v>168</v>
      </c>
      <c r="C181" s="57"/>
      <c r="D181" s="57"/>
      <c r="E181" s="57"/>
      <c r="F181" s="57"/>
      <c r="G181" s="655">
        <f t="shared" si="3"/>
        <v>0</v>
      </c>
      <c r="H181" s="655"/>
      <c r="I181" s="655"/>
      <c r="J181" s="658"/>
      <c r="K181" s="658"/>
      <c r="L181" s="656"/>
      <c r="M181" s="53"/>
      <c r="N181" s="33"/>
      <c r="O181" s="33"/>
      <c r="P181" s="33"/>
    </row>
    <row r="182" spans="1:16" ht="13.5" hidden="1" outlineLevel="1" thickBot="1">
      <c r="A182" s="33"/>
      <c r="B182" s="51">
        <v>169</v>
      </c>
      <c r="C182" s="57"/>
      <c r="D182" s="57"/>
      <c r="E182" s="57"/>
      <c r="F182" s="57"/>
      <c r="G182" s="655">
        <f t="shared" si="3"/>
        <v>0</v>
      </c>
      <c r="H182" s="655"/>
      <c r="I182" s="655"/>
      <c r="J182" s="658"/>
      <c r="K182" s="658"/>
      <c r="L182" s="656"/>
      <c r="M182" s="53"/>
      <c r="N182" s="33"/>
      <c r="O182" s="33"/>
      <c r="P182" s="33"/>
    </row>
    <row r="183" spans="1:16" ht="13.5" hidden="1" outlineLevel="1" thickBot="1">
      <c r="A183" s="33"/>
      <c r="B183" s="54">
        <v>170</v>
      </c>
      <c r="C183" s="57"/>
      <c r="D183" s="57"/>
      <c r="E183" s="57"/>
      <c r="F183" s="57"/>
      <c r="G183" s="655">
        <f t="shared" si="3"/>
        <v>0</v>
      </c>
      <c r="H183" s="655"/>
      <c r="I183" s="655"/>
      <c r="J183" s="658"/>
      <c r="K183" s="658"/>
      <c r="L183" s="656"/>
      <c r="M183" s="53"/>
      <c r="N183" s="33"/>
      <c r="O183" s="33"/>
      <c r="P183" s="33"/>
    </row>
    <row r="184" spans="1:16" ht="13.5" hidden="1" outlineLevel="1" thickBot="1">
      <c r="A184" s="33"/>
      <c r="B184" s="51">
        <v>171</v>
      </c>
      <c r="C184" s="57"/>
      <c r="D184" s="57"/>
      <c r="E184" s="57"/>
      <c r="F184" s="57"/>
      <c r="G184" s="655">
        <f t="shared" si="3"/>
        <v>0</v>
      </c>
      <c r="H184" s="655"/>
      <c r="I184" s="655"/>
      <c r="J184" s="658"/>
      <c r="K184" s="658"/>
      <c r="L184" s="656"/>
      <c r="M184" s="53"/>
      <c r="N184" s="33"/>
      <c r="O184" s="33"/>
      <c r="P184" s="33"/>
    </row>
    <row r="185" spans="1:16" ht="13.5" hidden="1" outlineLevel="1" thickBot="1">
      <c r="A185" s="33"/>
      <c r="B185" s="54">
        <v>172</v>
      </c>
      <c r="C185" s="57"/>
      <c r="D185" s="57"/>
      <c r="E185" s="57"/>
      <c r="F185" s="57"/>
      <c r="G185" s="655">
        <f t="shared" si="3"/>
        <v>0</v>
      </c>
      <c r="H185" s="655"/>
      <c r="I185" s="655"/>
      <c r="J185" s="658"/>
      <c r="K185" s="658"/>
      <c r="L185" s="656"/>
      <c r="M185" s="53"/>
      <c r="N185" s="33"/>
      <c r="O185" s="33"/>
      <c r="P185" s="33"/>
    </row>
    <row r="186" spans="1:16" ht="13.5" hidden="1" outlineLevel="1" thickBot="1">
      <c r="A186" s="33"/>
      <c r="B186" s="51">
        <v>173</v>
      </c>
      <c r="C186" s="57"/>
      <c r="D186" s="57"/>
      <c r="E186" s="57"/>
      <c r="F186" s="57"/>
      <c r="G186" s="655">
        <f t="shared" si="3"/>
        <v>0</v>
      </c>
      <c r="H186" s="655"/>
      <c r="I186" s="655"/>
      <c r="J186" s="658"/>
      <c r="K186" s="658"/>
      <c r="L186" s="656"/>
      <c r="M186" s="53"/>
      <c r="N186" s="33"/>
      <c r="O186" s="33"/>
      <c r="P186" s="33"/>
    </row>
    <row r="187" spans="1:16" ht="13.5" hidden="1" outlineLevel="1" thickBot="1">
      <c r="A187" s="33"/>
      <c r="B187" s="54">
        <v>174</v>
      </c>
      <c r="C187" s="57"/>
      <c r="D187" s="57"/>
      <c r="E187" s="57"/>
      <c r="F187" s="57"/>
      <c r="G187" s="655">
        <f t="shared" si="3"/>
        <v>0</v>
      </c>
      <c r="H187" s="655"/>
      <c r="I187" s="655"/>
      <c r="J187" s="658"/>
      <c r="K187" s="658"/>
      <c r="L187" s="656"/>
      <c r="M187" s="53"/>
      <c r="N187" s="33"/>
      <c r="O187" s="33"/>
      <c r="P187" s="33"/>
    </row>
    <row r="188" spans="1:16" ht="13.5" hidden="1" outlineLevel="1" thickBot="1">
      <c r="A188" s="33"/>
      <c r="B188" s="51">
        <v>175</v>
      </c>
      <c r="C188" s="57"/>
      <c r="D188" s="57"/>
      <c r="E188" s="57"/>
      <c r="F188" s="57"/>
      <c r="G188" s="655">
        <f t="shared" si="3"/>
        <v>0</v>
      </c>
      <c r="H188" s="655"/>
      <c r="I188" s="655"/>
      <c r="J188" s="658"/>
      <c r="K188" s="658"/>
      <c r="L188" s="656"/>
      <c r="M188" s="53"/>
      <c r="N188" s="33"/>
      <c r="O188" s="33"/>
      <c r="P188" s="33"/>
    </row>
    <row r="189" spans="1:16" ht="13.5" hidden="1" outlineLevel="1" thickBot="1">
      <c r="A189" s="33"/>
      <c r="B189" s="54">
        <v>176</v>
      </c>
      <c r="C189" s="57"/>
      <c r="D189" s="57"/>
      <c r="E189" s="57"/>
      <c r="F189" s="57"/>
      <c r="G189" s="655">
        <f t="shared" si="3"/>
        <v>0</v>
      </c>
      <c r="H189" s="655"/>
      <c r="I189" s="655"/>
      <c r="J189" s="658"/>
      <c r="K189" s="658"/>
      <c r="L189" s="656"/>
      <c r="M189" s="53"/>
      <c r="N189" s="33"/>
      <c r="O189" s="33"/>
      <c r="P189" s="33"/>
    </row>
    <row r="190" spans="1:16" ht="13.5" hidden="1" outlineLevel="1" thickBot="1">
      <c r="A190" s="33"/>
      <c r="B190" s="51">
        <v>177</v>
      </c>
      <c r="C190" s="57"/>
      <c r="D190" s="57"/>
      <c r="E190" s="57"/>
      <c r="F190" s="57"/>
      <c r="G190" s="655">
        <f t="shared" si="3"/>
        <v>0</v>
      </c>
      <c r="H190" s="655"/>
      <c r="I190" s="655"/>
      <c r="J190" s="658"/>
      <c r="K190" s="658"/>
      <c r="L190" s="656"/>
      <c r="M190" s="53"/>
      <c r="N190" s="33"/>
      <c r="O190" s="33"/>
      <c r="P190" s="33"/>
    </row>
    <row r="191" spans="1:16" ht="13.5" hidden="1" outlineLevel="1" thickBot="1">
      <c r="A191" s="33"/>
      <c r="B191" s="54">
        <v>178</v>
      </c>
      <c r="C191" s="57"/>
      <c r="D191" s="57"/>
      <c r="E191" s="57"/>
      <c r="F191" s="57"/>
      <c r="G191" s="655">
        <f t="shared" si="3"/>
        <v>0</v>
      </c>
      <c r="H191" s="655"/>
      <c r="I191" s="655"/>
      <c r="J191" s="658"/>
      <c r="K191" s="658"/>
      <c r="L191" s="656"/>
      <c r="M191" s="53"/>
      <c r="N191" s="33"/>
      <c r="O191" s="33"/>
      <c r="P191" s="33"/>
    </row>
    <row r="192" spans="1:16" ht="13.5" hidden="1" outlineLevel="1" thickBot="1">
      <c r="A192" s="33"/>
      <c r="B192" s="51">
        <v>179</v>
      </c>
      <c r="C192" s="57"/>
      <c r="D192" s="57"/>
      <c r="E192" s="57"/>
      <c r="F192" s="57"/>
      <c r="G192" s="655">
        <f t="shared" si="3"/>
        <v>0</v>
      </c>
      <c r="H192" s="655"/>
      <c r="I192" s="655"/>
      <c r="J192" s="658"/>
      <c r="K192" s="658"/>
      <c r="L192" s="656"/>
      <c r="M192" s="53"/>
      <c r="N192" s="33"/>
      <c r="O192" s="33"/>
      <c r="P192" s="33"/>
    </row>
    <row r="193" spans="1:16" ht="13.5" hidden="1" outlineLevel="1" thickBot="1">
      <c r="A193" s="33"/>
      <c r="B193" s="54">
        <v>180</v>
      </c>
      <c r="C193" s="57"/>
      <c r="D193" s="57"/>
      <c r="E193" s="57"/>
      <c r="F193" s="57"/>
      <c r="G193" s="655">
        <f t="shared" si="3"/>
        <v>0</v>
      </c>
      <c r="H193" s="655"/>
      <c r="I193" s="655"/>
      <c r="J193" s="658"/>
      <c r="K193" s="658"/>
      <c r="L193" s="656"/>
      <c r="M193" s="53"/>
      <c r="N193" s="33"/>
      <c r="O193" s="33"/>
      <c r="P193" s="33"/>
    </row>
    <row r="194" spans="1:16" ht="13.5" hidden="1" outlineLevel="1" thickBot="1">
      <c r="A194" s="33"/>
      <c r="B194" s="51">
        <v>181</v>
      </c>
      <c r="C194" s="57"/>
      <c r="D194" s="57"/>
      <c r="E194" s="57"/>
      <c r="F194" s="57"/>
      <c r="G194" s="655">
        <f t="shared" si="3"/>
        <v>0</v>
      </c>
      <c r="H194" s="655"/>
      <c r="I194" s="655"/>
      <c r="J194" s="658"/>
      <c r="K194" s="658"/>
      <c r="L194" s="656"/>
      <c r="M194" s="53"/>
      <c r="N194" s="33"/>
      <c r="O194" s="33"/>
      <c r="P194" s="33"/>
    </row>
    <row r="195" spans="1:16" ht="13.5" hidden="1" outlineLevel="1" thickBot="1">
      <c r="A195" s="33"/>
      <c r="B195" s="54">
        <v>182</v>
      </c>
      <c r="C195" s="57"/>
      <c r="D195" s="57"/>
      <c r="E195" s="57"/>
      <c r="F195" s="57"/>
      <c r="G195" s="655">
        <f t="shared" si="3"/>
        <v>0</v>
      </c>
      <c r="H195" s="655"/>
      <c r="I195" s="655"/>
      <c r="J195" s="658"/>
      <c r="K195" s="658"/>
      <c r="L195" s="656"/>
      <c r="M195" s="53"/>
      <c r="N195" s="33"/>
      <c r="O195" s="33"/>
      <c r="P195" s="33"/>
    </row>
    <row r="196" spans="1:16" ht="13.5" hidden="1" outlineLevel="1" thickBot="1">
      <c r="A196" s="33"/>
      <c r="B196" s="51">
        <v>183</v>
      </c>
      <c r="C196" s="57"/>
      <c r="D196" s="57"/>
      <c r="E196" s="57"/>
      <c r="F196" s="57"/>
      <c r="G196" s="655">
        <f t="shared" si="3"/>
        <v>0</v>
      </c>
      <c r="H196" s="655"/>
      <c r="I196" s="655"/>
      <c r="J196" s="658"/>
      <c r="K196" s="658"/>
      <c r="L196" s="656"/>
      <c r="M196" s="53"/>
      <c r="N196" s="33"/>
      <c r="O196" s="33"/>
      <c r="P196" s="33"/>
    </row>
    <row r="197" spans="1:16" ht="13.5" hidden="1" outlineLevel="1" thickBot="1">
      <c r="A197" s="33"/>
      <c r="B197" s="54">
        <v>184</v>
      </c>
      <c r="C197" s="57"/>
      <c r="D197" s="57"/>
      <c r="E197" s="57"/>
      <c r="F197" s="57"/>
      <c r="G197" s="655">
        <f t="shared" si="3"/>
        <v>0</v>
      </c>
      <c r="H197" s="655"/>
      <c r="I197" s="655"/>
      <c r="J197" s="658"/>
      <c r="K197" s="658"/>
      <c r="L197" s="656"/>
      <c r="M197" s="53"/>
      <c r="N197" s="33"/>
      <c r="O197" s="33"/>
      <c r="P197" s="33"/>
    </row>
    <row r="198" spans="1:16" ht="13.5" hidden="1" outlineLevel="1" thickBot="1">
      <c r="A198" s="33"/>
      <c r="B198" s="51">
        <v>185</v>
      </c>
      <c r="C198" s="57"/>
      <c r="D198" s="57"/>
      <c r="E198" s="57"/>
      <c r="F198" s="57"/>
      <c r="G198" s="655">
        <f t="shared" si="3"/>
        <v>0</v>
      </c>
      <c r="H198" s="655"/>
      <c r="I198" s="655"/>
      <c r="J198" s="658"/>
      <c r="K198" s="658"/>
      <c r="L198" s="656"/>
      <c r="M198" s="53"/>
      <c r="N198" s="33"/>
      <c r="O198" s="33"/>
      <c r="P198" s="33"/>
    </row>
    <row r="199" spans="1:16" ht="13.5" hidden="1" outlineLevel="1" thickBot="1">
      <c r="A199" s="33"/>
      <c r="B199" s="54">
        <v>186</v>
      </c>
      <c r="C199" s="57"/>
      <c r="D199" s="57"/>
      <c r="E199" s="57"/>
      <c r="F199" s="57"/>
      <c r="G199" s="655">
        <f t="shared" si="3"/>
        <v>0</v>
      </c>
      <c r="H199" s="655"/>
      <c r="I199" s="655"/>
      <c r="J199" s="658"/>
      <c r="K199" s="658"/>
      <c r="L199" s="656"/>
      <c r="M199" s="53"/>
      <c r="N199" s="33"/>
      <c r="O199" s="33"/>
      <c r="P199" s="33"/>
    </row>
    <row r="200" spans="1:16" ht="13.5" hidden="1" outlineLevel="1" thickBot="1">
      <c r="A200" s="33"/>
      <c r="B200" s="51">
        <v>187</v>
      </c>
      <c r="C200" s="57"/>
      <c r="D200" s="57"/>
      <c r="E200" s="57"/>
      <c r="F200" s="57"/>
      <c r="G200" s="655">
        <f t="shared" si="3"/>
        <v>0</v>
      </c>
      <c r="H200" s="655"/>
      <c r="I200" s="655"/>
      <c r="J200" s="658"/>
      <c r="K200" s="658"/>
      <c r="L200" s="656"/>
      <c r="M200" s="53"/>
      <c r="N200" s="33"/>
      <c r="O200" s="33"/>
      <c r="P200" s="33"/>
    </row>
    <row r="201" spans="1:16" ht="13.5" hidden="1" outlineLevel="1" thickBot="1">
      <c r="A201" s="33"/>
      <c r="B201" s="54">
        <v>188</v>
      </c>
      <c r="C201" s="57"/>
      <c r="D201" s="57"/>
      <c r="E201" s="57"/>
      <c r="F201" s="57"/>
      <c r="G201" s="655">
        <f t="shared" si="3"/>
        <v>0</v>
      </c>
      <c r="H201" s="655"/>
      <c r="I201" s="655"/>
      <c r="J201" s="658"/>
      <c r="K201" s="658"/>
      <c r="L201" s="656"/>
      <c r="M201" s="53"/>
      <c r="N201" s="33"/>
      <c r="O201" s="33"/>
      <c r="P201" s="33"/>
    </row>
    <row r="202" spans="1:16" ht="13.5" hidden="1" outlineLevel="1" thickBot="1">
      <c r="A202" s="33"/>
      <c r="B202" s="51">
        <v>189</v>
      </c>
      <c r="C202" s="57"/>
      <c r="D202" s="57"/>
      <c r="E202" s="57"/>
      <c r="F202" s="57"/>
      <c r="G202" s="655">
        <f t="shared" si="3"/>
        <v>0</v>
      </c>
      <c r="H202" s="655"/>
      <c r="I202" s="655"/>
      <c r="J202" s="658"/>
      <c r="K202" s="658"/>
      <c r="L202" s="656"/>
      <c r="M202" s="53"/>
      <c r="N202" s="33"/>
      <c r="O202" s="33"/>
      <c r="P202" s="33"/>
    </row>
    <row r="203" spans="1:16" ht="13.5" hidden="1" outlineLevel="1" thickBot="1">
      <c r="A203" s="33"/>
      <c r="B203" s="51">
        <v>190</v>
      </c>
      <c r="C203" s="57"/>
      <c r="D203" s="57"/>
      <c r="E203" s="57"/>
      <c r="F203" s="57"/>
      <c r="G203" s="655">
        <f t="shared" si="3"/>
        <v>0</v>
      </c>
      <c r="H203" s="655"/>
      <c r="I203" s="655"/>
      <c r="J203" s="658"/>
      <c r="K203" s="658"/>
      <c r="L203" s="656"/>
      <c r="M203" s="53"/>
      <c r="N203" s="33"/>
      <c r="O203" s="33"/>
      <c r="P203" s="33"/>
    </row>
    <row r="204" spans="1:16" ht="13.5" hidden="1" outlineLevel="1" thickBot="1">
      <c r="A204" s="33"/>
      <c r="B204" s="51">
        <v>191</v>
      </c>
      <c r="C204" s="57"/>
      <c r="D204" s="57"/>
      <c r="E204" s="57"/>
      <c r="F204" s="57"/>
      <c r="G204" s="655">
        <f t="shared" si="3"/>
        <v>0</v>
      </c>
      <c r="H204" s="655"/>
      <c r="I204" s="655"/>
      <c r="J204" s="658"/>
      <c r="K204" s="658"/>
      <c r="L204" s="656"/>
      <c r="M204" s="53"/>
      <c r="N204" s="33"/>
      <c r="O204" s="33"/>
      <c r="P204" s="33"/>
    </row>
    <row r="205" spans="1:16" ht="13.5" hidden="1" outlineLevel="1" thickBot="1">
      <c r="A205" s="33"/>
      <c r="B205" s="51">
        <v>192</v>
      </c>
      <c r="C205" s="57"/>
      <c r="D205" s="57"/>
      <c r="E205" s="57"/>
      <c r="F205" s="57"/>
      <c r="G205" s="655">
        <f t="shared" si="3"/>
        <v>0</v>
      </c>
      <c r="H205" s="655"/>
      <c r="I205" s="655"/>
      <c r="J205" s="658"/>
      <c r="K205" s="658"/>
      <c r="L205" s="656"/>
      <c r="M205" s="53"/>
      <c r="N205" s="33"/>
      <c r="O205" s="33"/>
      <c r="P205" s="33"/>
    </row>
    <row r="206" spans="1:16" ht="13.5" hidden="1" outlineLevel="1" thickBot="1">
      <c r="A206" s="33"/>
      <c r="B206" s="51">
        <v>193</v>
      </c>
      <c r="C206" s="57"/>
      <c r="D206" s="57"/>
      <c r="E206" s="57"/>
      <c r="F206" s="57"/>
      <c r="G206" s="655">
        <f t="shared" si="3"/>
        <v>0</v>
      </c>
      <c r="H206" s="655"/>
      <c r="I206" s="655"/>
      <c r="J206" s="658"/>
      <c r="K206" s="658"/>
      <c r="L206" s="656"/>
      <c r="M206" s="53"/>
      <c r="N206" s="33"/>
      <c r="O206" s="33"/>
      <c r="P206" s="33"/>
    </row>
    <row r="207" spans="1:16" ht="13.5" hidden="1" outlineLevel="1" thickBot="1">
      <c r="A207" s="33"/>
      <c r="B207" s="51">
        <v>194</v>
      </c>
      <c r="C207" s="57"/>
      <c r="D207" s="57"/>
      <c r="E207" s="57"/>
      <c r="F207" s="57"/>
      <c r="G207" s="655">
        <f t="shared" ref="G207:G212" si="4">SUM(H207:L207)</f>
        <v>0</v>
      </c>
      <c r="H207" s="655"/>
      <c r="I207" s="655"/>
      <c r="J207" s="658"/>
      <c r="K207" s="658"/>
      <c r="L207" s="656"/>
      <c r="M207" s="53"/>
      <c r="N207" s="33"/>
      <c r="O207" s="33"/>
      <c r="P207" s="33"/>
    </row>
    <row r="208" spans="1:16" ht="13.5" hidden="1" outlineLevel="1" thickBot="1">
      <c r="A208" s="33"/>
      <c r="B208" s="51">
        <v>195</v>
      </c>
      <c r="C208" s="57"/>
      <c r="D208" s="57"/>
      <c r="E208" s="57"/>
      <c r="F208" s="57"/>
      <c r="G208" s="655">
        <f t="shared" si="4"/>
        <v>0</v>
      </c>
      <c r="H208" s="655"/>
      <c r="I208" s="655"/>
      <c r="J208" s="658"/>
      <c r="K208" s="658"/>
      <c r="L208" s="656"/>
      <c r="M208" s="53"/>
      <c r="N208" s="33"/>
      <c r="O208" s="33"/>
      <c r="P208" s="33"/>
    </row>
    <row r="209" spans="1:16" ht="13.5" hidden="1" outlineLevel="1" thickBot="1">
      <c r="A209" s="33"/>
      <c r="B209" s="51">
        <v>196</v>
      </c>
      <c r="C209" s="57"/>
      <c r="D209" s="57"/>
      <c r="E209" s="57"/>
      <c r="F209" s="57"/>
      <c r="G209" s="655">
        <f t="shared" si="4"/>
        <v>0</v>
      </c>
      <c r="H209" s="655"/>
      <c r="I209" s="655"/>
      <c r="J209" s="658"/>
      <c r="K209" s="658"/>
      <c r="L209" s="656"/>
      <c r="M209" s="53"/>
      <c r="N209" s="33"/>
      <c r="O209" s="33"/>
      <c r="P209" s="33"/>
    </row>
    <row r="210" spans="1:16" ht="13.5" hidden="1" outlineLevel="1" thickBot="1">
      <c r="A210" s="33"/>
      <c r="B210" s="51">
        <v>197</v>
      </c>
      <c r="C210" s="57"/>
      <c r="D210" s="57"/>
      <c r="E210" s="57"/>
      <c r="F210" s="57"/>
      <c r="G210" s="655">
        <f t="shared" si="4"/>
        <v>0</v>
      </c>
      <c r="H210" s="655"/>
      <c r="I210" s="655"/>
      <c r="J210" s="658"/>
      <c r="K210" s="658"/>
      <c r="L210" s="656"/>
      <c r="M210" s="53"/>
      <c r="N210" s="33"/>
      <c r="O210" s="33"/>
      <c r="P210" s="33"/>
    </row>
    <row r="211" spans="1:16" ht="13.5" hidden="1" outlineLevel="1" thickBot="1">
      <c r="A211" s="33"/>
      <c r="B211" s="51">
        <v>198</v>
      </c>
      <c r="C211" s="57"/>
      <c r="D211" s="57"/>
      <c r="E211" s="57"/>
      <c r="F211" s="57"/>
      <c r="G211" s="655">
        <f t="shared" si="4"/>
        <v>0</v>
      </c>
      <c r="H211" s="655"/>
      <c r="I211" s="655"/>
      <c r="J211" s="658"/>
      <c r="K211" s="658"/>
      <c r="L211" s="656"/>
      <c r="M211" s="53"/>
      <c r="N211" s="33"/>
      <c r="O211" s="33"/>
      <c r="P211" s="33"/>
    </row>
    <row r="212" spans="1:16" ht="13.5" hidden="1" outlineLevel="1" thickBot="1">
      <c r="A212" s="33"/>
      <c r="B212" s="51">
        <v>199</v>
      </c>
      <c r="C212" s="57"/>
      <c r="D212" s="57"/>
      <c r="E212" s="57"/>
      <c r="F212" s="57"/>
      <c r="G212" s="655">
        <f t="shared" si="4"/>
        <v>0</v>
      </c>
      <c r="H212" s="655"/>
      <c r="I212" s="655"/>
      <c r="J212" s="658"/>
      <c r="K212" s="658"/>
      <c r="L212" s="656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59">
        <f>SUM(H213:L213)</f>
        <v>0</v>
      </c>
      <c r="H213" s="659"/>
      <c r="I213" s="659"/>
      <c r="J213" s="659"/>
      <c r="K213" s="659"/>
      <c r="L213" s="660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1">
        <f t="shared" ref="G214:L214" si="5">SUM(G14:G213)</f>
        <v>0</v>
      </c>
      <c r="H214" s="661">
        <f t="shared" si="5"/>
        <v>0</v>
      </c>
      <c r="I214" s="661">
        <f t="shared" si="5"/>
        <v>0</v>
      </c>
      <c r="J214" s="661">
        <f t="shared" si="5"/>
        <v>0</v>
      </c>
      <c r="K214" s="661">
        <f t="shared" si="5"/>
        <v>0</v>
      </c>
      <c r="L214" s="661">
        <f t="shared" si="5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951" t="s">
        <v>30</v>
      </c>
      <c r="G217" s="827"/>
      <c r="H217" s="67">
        <f>'Tab.G1.1-4'!E14-H214</f>
        <v>0</v>
      </c>
      <c r="I217" s="67">
        <f>'Tab.G1.1-4'!F14-I214</f>
        <v>0</v>
      </c>
      <c r="J217" s="67">
        <f>'Tab.G1.1-4'!G14-J214</f>
        <v>0</v>
      </c>
      <c r="K217" s="67">
        <f>'Tab.G1.1-4'!H14-K214</f>
        <v>0</v>
      </c>
      <c r="L217" s="67">
        <f>'Tab.G1.1-4'!I14-L214</f>
        <v>0</v>
      </c>
      <c r="M217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</sheetData>
  <mergeCells count="14">
    <mergeCell ref="C3:P3"/>
    <mergeCell ref="C4:M4"/>
    <mergeCell ref="C6:P6"/>
    <mergeCell ref="H9:L9"/>
    <mergeCell ref="F217:G217"/>
    <mergeCell ref="C5:P5"/>
    <mergeCell ref="G8:L8"/>
    <mergeCell ref="M8:M11"/>
    <mergeCell ref="G9:G10"/>
    <mergeCell ref="B8:B11"/>
    <mergeCell ref="C8:C11"/>
    <mergeCell ref="D8:D11"/>
    <mergeCell ref="E8:E11"/>
    <mergeCell ref="F8:F11"/>
  </mergeCells>
  <phoneticPr fontId="0" type="noConversion"/>
  <hyperlinks>
    <hyperlink ref="C1" location="Spis!B52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3" fitToHeight="0" orientation="landscape" r:id="rId1"/>
  <headerFooter alignWithMargins="0">
    <oddFooter>&amp;LModuł planu inwestycyjnego&amp;C&amp;P/&amp;N&amp;R&amp;A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P225"/>
  <sheetViews>
    <sheetView topLeftCell="F1" zoomScale="90" zoomScaleNormal="90" workbookViewId="0">
      <pane ySplit="6" topLeftCell="A7" activePane="bottomLeft" state="frozen"/>
      <selection pane="bottomLeft" activeCell="H9" sqref="H9:L9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6" ht="15.75">
      <c r="A1" s="33"/>
      <c r="B1" s="39"/>
      <c r="C1" s="498" t="s">
        <v>9</v>
      </c>
      <c r="D1" s="40"/>
      <c r="E1" s="41"/>
      <c r="F1" s="41"/>
      <c r="G1" s="41"/>
      <c r="H1" s="41"/>
      <c r="I1" s="41"/>
      <c r="J1" s="41"/>
      <c r="K1" s="41"/>
      <c r="L1" s="42"/>
      <c r="M1" s="474"/>
      <c r="N1" s="376"/>
      <c r="O1" s="376"/>
      <c r="P1" s="376"/>
    </row>
    <row r="2" spans="1:16" ht="9.9499999999999993" customHeight="1">
      <c r="A2" s="33"/>
      <c r="B2" s="43"/>
      <c r="C2" s="43"/>
      <c r="D2" s="43"/>
      <c r="E2" s="43"/>
      <c r="F2" s="43"/>
      <c r="G2" s="43"/>
      <c r="H2" s="43"/>
      <c r="I2" s="43"/>
      <c r="J2" s="43"/>
      <c r="K2" s="43"/>
      <c r="L2" s="39"/>
      <c r="M2" s="39"/>
      <c r="N2" s="33"/>
      <c r="O2" s="33"/>
      <c r="P2" s="33"/>
    </row>
    <row r="3" spans="1:16" ht="15" customHeight="1">
      <c r="A3" s="33"/>
      <c r="B3" s="505" t="s">
        <v>13</v>
      </c>
      <c r="C3" s="958" t="s">
        <v>221</v>
      </c>
      <c r="D3" s="959"/>
      <c r="E3" s="959"/>
      <c r="F3" s="959"/>
      <c r="G3" s="959"/>
      <c r="H3" s="959"/>
      <c r="I3" s="959"/>
      <c r="J3" s="959"/>
      <c r="K3" s="959"/>
      <c r="L3" s="959"/>
      <c r="M3" s="959"/>
      <c r="N3" s="33"/>
      <c r="O3" s="33"/>
      <c r="P3" s="33"/>
    </row>
    <row r="4" spans="1:16" ht="15" customHeight="1">
      <c r="A4" s="33"/>
      <c r="B4" s="505" t="s">
        <v>28</v>
      </c>
      <c r="C4" s="958" t="s">
        <v>149</v>
      </c>
      <c r="D4" s="960"/>
      <c r="E4" s="960"/>
      <c r="F4" s="960"/>
      <c r="G4" s="960"/>
      <c r="H4" s="960"/>
      <c r="I4" s="960"/>
      <c r="J4" s="960"/>
      <c r="K4" s="960"/>
      <c r="L4" s="960"/>
      <c r="M4" s="960"/>
      <c r="N4" s="33"/>
      <c r="O4" s="33"/>
      <c r="P4" s="33"/>
    </row>
    <row r="5" spans="1:16" ht="15" customHeight="1">
      <c r="A5" s="33"/>
      <c r="B5" s="505" t="s">
        <v>29</v>
      </c>
      <c r="C5" s="961" t="s">
        <v>218</v>
      </c>
      <c r="D5" s="962"/>
      <c r="E5" s="962"/>
      <c r="F5" s="962"/>
      <c r="G5" s="962"/>
      <c r="H5" s="962"/>
      <c r="I5" s="962"/>
      <c r="J5" s="962"/>
      <c r="K5" s="962"/>
      <c r="L5" s="962"/>
      <c r="M5" s="962"/>
      <c r="N5" s="33"/>
      <c r="O5" s="33"/>
      <c r="P5" s="33"/>
    </row>
    <row r="6" spans="1:16" ht="50.1" customHeight="1">
      <c r="A6" s="33"/>
      <c r="B6" s="505" t="s">
        <v>35</v>
      </c>
      <c r="C6" s="958" t="s">
        <v>217</v>
      </c>
      <c r="D6" s="963"/>
      <c r="E6" s="963"/>
      <c r="F6" s="963"/>
      <c r="G6" s="963"/>
      <c r="H6" s="963"/>
      <c r="I6" s="963"/>
      <c r="J6" s="963"/>
      <c r="K6" s="963"/>
      <c r="L6" s="963"/>
      <c r="M6" s="963"/>
      <c r="N6" s="33"/>
      <c r="O6" s="33"/>
      <c r="P6" s="33"/>
    </row>
    <row r="7" spans="1:16" ht="30" customHeight="1" thickBot="1">
      <c r="A7" s="33"/>
      <c r="B7" s="377" t="s">
        <v>182</v>
      </c>
      <c r="C7" s="44"/>
      <c r="D7" s="45"/>
      <c r="E7" s="44"/>
      <c r="F7" s="46"/>
      <c r="G7" s="46"/>
      <c r="H7" s="46"/>
      <c r="I7" s="46"/>
      <c r="J7" s="46"/>
      <c r="K7" s="46"/>
      <c r="L7" s="47"/>
      <c r="M7" s="48"/>
      <c r="N7" s="33"/>
      <c r="O7" s="33"/>
      <c r="P7" s="33"/>
    </row>
    <row r="8" spans="1:16" ht="20.100000000000001" customHeight="1" thickBot="1">
      <c r="A8" s="33"/>
      <c r="B8" s="935" t="str">
        <f>'Tab.G1.1-4'!$B$8</f>
        <v>LP</v>
      </c>
      <c r="C8" s="908" t="str">
        <f>"Województwo"</f>
        <v>Województwo</v>
      </c>
      <c r="D8" s="908" t="str">
        <f>"Gmina"</f>
        <v>Gmina</v>
      </c>
      <c r="E8" s="908" t="str">
        <f>"Nazwa/rodzaj projektu inwestycyjnego"</f>
        <v>Nazwa/rodzaj projektu inwestycyjnego</v>
      </c>
      <c r="F8" s="908" t="str">
        <f>Tab.G6!$H$9</f>
        <v>Zakres prac</v>
      </c>
      <c r="G8" s="881" t="str">
        <f>"POZIOM NAKŁADÓW INWESTYCYJNYCH"</f>
        <v>POZIOM NAKŁADÓW INWESTYCYJNYCH</v>
      </c>
      <c r="H8" s="882"/>
      <c r="I8" s="882"/>
      <c r="J8" s="883"/>
      <c r="K8" s="883"/>
      <c r="L8" s="884"/>
      <c r="M8" s="944" t="str">
        <f>Tab.G6!$O$9</f>
        <v>UWAGI</v>
      </c>
      <c r="N8" s="33"/>
      <c r="O8" s="33"/>
      <c r="P8" s="33"/>
    </row>
    <row r="9" spans="1:16" ht="20.100000000000001" customHeight="1">
      <c r="A9" s="33"/>
      <c r="B9" s="905"/>
      <c r="C9" s="936"/>
      <c r="D9" s="938"/>
      <c r="E9" s="936"/>
      <c r="F9" s="940"/>
      <c r="G9" s="879" t="str">
        <f>"OGÓŁEM"</f>
        <v>OGÓŁEM</v>
      </c>
      <c r="H9" s="804" t="str">
        <f>'Tab.G1.1-4'!$E$8</f>
        <v>PLAN DO REALIZACJI</v>
      </c>
      <c r="I9" s="805"/>
      <c r="J9" s="805"/>
      <c r="K9" s="805"/>
      <c r="L9" s="806"/>
      <c r="M9" s="947"/>
      <c r="N9" s="33"/>
      <c r="O9" s="33"/>
      <c r="P9" s="33"/>
    </row>
    <row r="10" spans="1:16" ht="20.100000000000001" customHeight="1">
      <c r="A10" s="33"/>
      <c r="B10" s="905"/>
      <c r="C10" s="936"/>
      <c r="D10" s="938"/>
      <c r="E10" s="936"/>
      <c r="F10" s="940"/>
      <c r="G10" s="880"/>
      <c r="H10" s="514">
        <f>SUM(Rok_ZPR,1)</f>
        <v>2024</v>
      </c>
      <c r="I10" s="514">
        <f>SUM(H10,1)</f>
        <v>2025</v>
      </c>
      <c r="J10" s="514">
        <f>SUM(I10,1)</f>
        <v>2026</v>
      </c>
      <c r="K10" s="514">
        <f>SUM(J10,1)</f>
        <v>2027</v>
      </c>
      <c r="L10" s="684">
        <f>SUM(K10,1)</f>
        <v>2028</v>
      </c>
      <c r="M10" s="947"/>
      <c r="N10" s="33"/>
      <c r="O10" s="33"/>
      <c r="P10" s="33"/>
    </row>
    <row r="11" spans="1:16" ht="20.100000000000001" customHeight="1">
      <c r="A11" s="33"/>
      <c r="B11" s="906"/>
      <c r="C11" s="937"/>
      <c r="D11" s="939"/>
      <c r="E11" s="937"/>
      <c r="F11" s="941"/>
      <c r="G11" s="647" t="str">
        <f t="shared" ref="G11:L11" si="0">JM_01</f>
        <v>[tys. zł]</v>
      </c>
      <c r="H11" s="646" t="str">
        <f t="shared" si="0"/>
        <v>[tys. zł]</v>
      </c>
      <c r="I11" s="646" t="str">
        <f t="shared" si="0"/>
        <v>[tys. zł]</v>
      </c>
      <c r="J11" s="646" t="str">
        <f t="shared" si="0"/>
        <v>[tys. zł]</v>
      </c>
      <c r="K11" s="646" t="str">
        <f t="shared" si="0"/>
        <v>[tys. zł]</v>
      </c>
      <c r="L11" s="709" t="str">
        <f t="shared" si="0"/>
        <v>[tys. zł]</v>
      </c>
      <c r="M11" s="948"/>
      <c r="N11" s="33"/>
      <c r="O11" s="33"/>
      <c r="P11" s="33"/>
    </row>
    <row r="12" spans="1:16" ht="15" customHeight="1" thickBot="1">
      <c r="A12" s="33"/>
      <c r="B12" s="282" t="str">
        <f t="array" ref="B12:M12">TRANSPOSE('Tab.G5.1-3'!$B$9:$B$20)</f>
        <v>01</v>
      </c>
      <c r="C12" s="282" t="str">
        <v>02</v>
      </c>
      <c r="D12" s="282" t="str">
        <v>03</v>
      </c>
      <c r="E12" s="282" t="str">
        <v>04</v>
      </c>
      <c r="F12" s="282" t="str">
        <v>05</v>
      </c>
      <c r="G12" s="282" t="str">
        <v>06</v>
      </c>
      <c r="H12" s="282" t="str">
        <v>07</v>
      </c>
      <c r="I12" s="282" t="str">
        <v>08</v>
      </c>
      <c r="J12" s="282" t="str">
        <v>09</v>
      </c>
      <c r="K12" s="282" t="str">
        <v>10</v>
      </c>
      <c r="L12" s="282" t="str">
        <v>11</v>
      </c>
      <c r="M12" s="282" t="str">
        <v>12</v>
      </c>
      <c r="N12" s="33"/>
      <c r="O12" s="33"/>
      <c r="P12" s="33"/>
    </row>
    <row r="13" spans="1:16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6">
      <c r="A14" s="33"/>
      <c r="B14" s="51">
        <v>1</v>
      </c>
      <c r="C14" s="52"/>
      <c r="D14" s="52"/>
      <c r="E14" s="52"/>
      <c r="F14" s="52"/>
      <c r="G14" s="655">
        <f>SUM(H14:L14)</f>
        <v>0</v>
      </c>
      <c r="H14" s="655"/>
      <c r="I14" s="655"/>
      <c r="J14" s="655"/>
      <c r="K14" s="655"/>
      <c r="L14" s="656"/>
      <c r="M14" s="53"/>
      <c r="N14" s="33"/>
      <c r="O14" s="33"/>
      <c r="P14" s="33"/>
    </row>
    <row r="15" spans="1:16">
      <c r="A15" s="33"/>
      <c r="B15" s="54">
        <v>2</v>
      </c>
      <c r="C15" s="55"/>
      <c r="D15" s="55"/>
      <c r="E15" s="55"/>
      <c r="F15" s="55"/>
      <c r="G15" s="655">
        <f t="shared" ref="G15:G78" si="1">SUM(H15:L15)</f>
        <v>0</v>
      </c>
      <c r="H15" s="655"/>
      <c r="I15" s="655"/>
      <c r="J15" s="657"/>
      <c r="K15" s="657"/>
      <c r="L15" s="656"/>
      <c r="M15" s="53"/>
      <c r="N15" s="33"/>
      <c r="O15" s="33"/>
      <c r="P15" s="33"/>
    </row>
    <row r="16" spans="1:16">
      <c r="A16" s="33"/>
      <c r="B16" s="51">
        <v>3</v>
      </c>
      <c r="C16" s="55"/>
      <c r="D16" s="55"/>
      <c r="E16" s="55"/>
      <c r="F16" s="55"/>
      <c r="G16" s="655">
        <f t="shared" si="1"/>
        <v>0</v>
      </c>
      <c r="H16" s="655"/>
      <c r="I16" s="655"/>
      <c r="J16" s="657"/>
      <c r="K16" s="657"/>
      <c r="L16" s="656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55">
        <f t="shared" si="1"/>
        <v>0</v>
      </c>
      <c r="H17" s="655"/>
      <c r="I17" s="655"/>
      <c r="J17" s="657"/>
      <c r="K17" s="657"/>
      <c r="L17" s="656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55">
        <f t="shared" si="1"/>
        <v>0</v>
      </c>
      <c r="H18" s="655"/>
      <c r="I18" s="655"/>
      <c r="J18" s="657"/>
      <c r="K18" s="657"/>
      <c r="L18" s="656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55">
        <f t="shared" si="1"/>
        <v>0</v>
      </c>
      <c r="H19" s="655"/>
      <c r="I19" s="655"/>
      <c r="J19" s="658"/>
      <c r="K19" s="658"/>
      <c r="L19" s="656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55">
        <f t="shared" si="1"/>
        <v>0</v>
      </c>
      <c r="H20" s="655"/>
      <c r="I20" s="655"/>
      <c r="J20" s="658"/>
      <c r="K20" s="658"/>
      <c r="L20" s="656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55">
        <f t="shared" si="1"/>
        <v>0</v>
      </c>
      <c r="H21" s="655"/>
      <c r="I21" s="655"/>
      <c r="J21" s="658"/>
      <c r="K21" s="658"/>
      <c r="L21" s="656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55">
        <f t="shared" si="1"/>
        <v>0</v>
      </c>
      <c r="H22" s="655"/>
      <c r="I22" s="655"/>
      <c r="J22" s="658"/>
      <c r="K22" s="658"/>
      <c r="L22" s="656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55">
        <f t="shared" si="1"/>
        <v>0</v>
      </c>
      <c r="H23" s="655"/>
      <c r="I23" s="655"/>
      <c r="J23" s="658"/>
      <c r="K23" s="658"/>
      <c r="L23" s="656"/>
      <c r="M23" s="53"/>
      <c r="N23" s="33"/>
      <c r="O23" s="33"/>
      <c r="P23" s="33"/>
    </row>
    <row r="24" spans="1:16" hidden="1" outlineLevel="1">
      <c r="A24" s="33"/>
      <c r="B24" s="51">
        <v>11</v>
      </c>
      <c r="C24" s="58"/>
      <c r="D24" s="58"/>
      <c r="E24" s="58"/>
      <c r="F24" s="58"/>
      <c r="G24" s="655">
        <f t="shared" si="1"/>
        <v>0</v>
      </c>
      <c r="H24" s="655"/>
      <c r="I24" s="655"/>
      <c r="J24" s="655"/>
      <c r="K24" s="655"/>
      <c r="L24" s="656"/>
      <c r="M24" s="53"/>
      <c r="N24" s="33"/>
      <c r="O24" s="33"/>
      <c r="P24" s="33"/>
    </row>
    <row r="25" spans="1:16" hidden="1" outlineLevel="1">
      <c r="A25" s="33"/>
      <c r="B25" s="54">
        <v>12</v>
      </c>
      <c r="C25" s="57"/>
      <c r="D25" s="57"/>
      <c r="E25" s="57"/>
      <c r="F25" s="57"/>
      <c r="G25" s="655">
        <f t="shared" si="1"/>
        <v>0</v>
      </c>
      <c r="H25" s="655"/>
      <c r="I25" s="655"/>
      <c r="J25" s="658"/>
      <c r="K25" s="658"/>
      <c r="L25" s="656"/>
      <c r="M25" s="53"/>
      <c r="N25" s="33"/>
      <c r="O25" s="33"/>
      <c r="P25" s="33"/>
    </row>
    <row r="26" spans="1:16" hidden="1" outlineLevel="1">
      <c r="A26" s="33"/>
      <c r="B26" s="51">
        <v>13</v>
      </c>
      <c r="C26" s="57"/>
      <c r="D26" s="57"/>
      <c r="E26" s="57"/>
      <c r="F26" s="57"/>
      <c r="G26" s="655">
        <f t="shared" si="1"/>
        <v>0</v>
      </c>
      <c r="H26" s="655"/>
      <c r="I26" s="655"/>
      <c r="J26" s="658"/>
      <c r="K26" s="658"/>
      <c r="L26" s="656"/>
      <c r="M26" s="53"/>
      <c r="N26" s="33"/>
      <c r="O26" s="33"/>
      <c r="P26" s="33"/>
    </row>
    <row r="27" spans="1:16" hidden="1" outlineLevel="1">
      <c r="A27" s="33"/>
      <c r="B27" s="54">
        <v>14</v>
      </c>
      <c r="C27" s="57"/>
      <c r="D27" s="57"/>
      <c r="E27" s="57"/>
      <c r="F27" s="57"/>
      <c r="G27" s="655">
        <f t="shared" si="1"/>
        <v>0</v>
      </c>
      <c r="H27" s="655"/>
      <c r="I27" s="655"/>
      <c r="J27" s="658"/>
      <c r="K27" s="658"/>
      <c r="L27" s="656"/>
      <c r="M27" s="53"/>
      <c r="N27" s="33"/>
      <c r="O27" s="33"/>
      <c r="P27" s="33"/>
    </row>
    <row r="28" spans="1:16" hidden="1" outlineLevel="1">
      <c r="A28" s="33"/>
      <c r="B28" s="51">
        <v>15</v>
      </c>
      <c r="C28" s="57"/>
      <c r="D28" s="57"/>
      <c r="E28" s="57"/>
      <c r="F28" s="57"/>
      <c r="G28" s="655">
        <f t="shared" si="1"/>
        <v>0</v>
      </c>
      <c r="H28" s="655"/>
      <c r="I28" s="655"/>
      <c r="J28" s="658"/>
      <c r="K28" s="658"/>
      <c r="L28" s="656"/>
      <c r="M28" s="53"/>
      <c r="N28" s="33"/>
      <c r="O28" s="33"/>
      <c r="P28" s="33"/>
    </row>
    <row r="29" spans="1:16" hidden="1" outlineLevel="1">
      <c r="A29" s="33"/>
      <c r="B29" s="54">
        <v>16</v>
      </c>
      <c r="C29" s="57"/>
      <c r="D29" s="57"/>
      <c r="E29" s="57"/>
      <c r="F29" s="57"/>
      <c r="G29" s="655">
        <f t="shared" si="1"/>
        <v>0</v>
      </c>
      <c r="H29" s="655"/>
      <c r="I29" s="655"/>
      <c r="J29" s="658"/>
      <c r="K29" s="658"/>
      <c r="L29" s="656"/>
      <c r="M29" s="53"/>
      <c r="N29" s="33"/>
      <c r="O29" s="33"/>
      <c r="P29" s="33"/>
    </row>
    <row r="30" spans="1:16" hidden="1" outlineLevel="1">
      <c r="A30" s="33"/>
      <c r="B30" s="51">
        <v>17</v>
      </c>
      <c r="C30" s="57"/>
      <c r="D30" s="57"/>
      <c r="E30" s="57"/>
      <c r="F30" s="57"/>
      <c r="G30" s="655">
        <f t="shared" si="1"/>
        <v>0</v>
      </c>
      <c r="H30" s="655"/>
      <c r="I30" s="655"/>
      <c r="J30" s="658"/>
      <c r="K30" s="658"/>
      <c r="L30" s="656"/>
      <c r="M30" s="53"/>
      <c r="N30" s="33"/>
      <c r="O30" s="33"/>
      <c r="P30" s="33"/>
    </row>
    <row r="31" spans="1:16" hidden="1" outlineLevel="1">
      <c r="A31" s="33"/>
      <c r="B31" s="54">
        <v>18</v>
      </c>
      <c r="C31" s="57"/>
      <c r="D31" s="57"/>
      <c r="E31" s="57"/>
      <c r="F31" s="57"/>
      <c r="G31" s="655">
        <f t="shared" si="1"/>
        <v>0</v>
      </c>
      <c r="H31" s="655"/>
      <c r="I31" s="655"/>
      <c r="J31" s="658"/>
      <c r="K31" s="658"/>
      <c r="L31" s="656"/>
      <c r="M31" s="53"/>
      <c r="N31" s="33"/>
      <c r="O31" s="33"/>
      <c r="P31" s="33"/>
    </row>
    <row r="32" spans="1:16" hidden="1" outlineLevel="1">
      <c r="A32" s="33"/>
      <c r="B32" s="51">
        <v>19</v>
      </c>
      <c r="C32" s="57"/>
      <c r="D32" s="57"/>
      <c r="E32" s="57"/>
      <c r="F32" s="57"/>
      <c r="G32" s="655">
        <f t="shared" si="1"/>
        <v>0</v>
      </c>
      <c r="H32" s="655"/>
      <c r="I32" s="655"/>
      <c r="J32" s="658"/>
      <c r="K32" s="658"/>
      <c r="L32" s="656"/>
      <c r="M32" s="53"/>
      <c r="N32" s="33"/>
      <c r="O32" s="33"/>
      <c r="P32" s="33"/>
    </row>
    <row r="33" spans="1:16" hidden="1" outlineLevel="1">
      <c r="A33" s="33"/>
      <c r="B33" s="54">
        <v>20</v>
      </c>
      <c r="C33" s="57"/>
      <c r="D33" s="57"/>
      <c r="E33" s="57"/>
      <c r="F33" s="57"/>
      <c r="G33" s="655">
        <f t="shared" si="1"/>
        <v>0</v>
      </c>
      <c r="H33" s="655"/>
      <c r="I33" s="655"/>
      <c r="J33" s="658"/>
      <c r="K33" s="658"/>
      <c r="L33" s="656"/>
      <c r="M33" s="53"/>
      <c r="N33" s="33"/>
      <c r="O33" s="33"/>
      <c r="P33" s="33"/>
    </row>
    <row r="34" spans="1:16" hidden="1" outlineLevel="1">
      <c r="A34" s="33"/>
      <c r="B34" s="51">
        <v>21</v>
      </c>
      <c r="C34" s="57"/>
      <c r="D34" s="57"/>
      <c r="E34" s="57"/>
      <c r="F34" s="57"/>
      <c r="G34" s="655">
        <f t="shared" si="1"/>
        <v>0</v>
      </c>
      <c r="H34" s="655"/>
      <c r="I34" s="655"/>
      <c r="J34" s="658"/>
      <c r="K34" s="658"/>
      <c r="L34" s="656"/>
      <c r="M34" s="53"/>
      <c r="N34" s="33"/>
      <c r="O34" s="33"/>
      <c r="P34" s="33"/>
    </row>
    <row r="35" spans="1:16" hidden="1" outlineLevel="1">
      <c r="A35" s="33"/>
      <c r="B35" s="54">
        <v>22</v>
      </c>
      <c r="C35" s="57"/>
      <c r="D35" s="57"/>
      <c r="E35" s="57"/>
      <c r="F35" s="57"/>
      <c r="G35" s="655">
        <f t="shared" si="1"/>
        <v>0</v>
      </c>
      <c r="H35" s="655"/>
      <c r="I35" s="655"/>
      <c r="J35" s="658"/>
      <c r="K35" s="658"/>
      <c r="L35" s="656"/>
      <c r="M35" s="53"/>
      <c r="N35" s="33"/>
      <c r="O35" s="33"/>
      <c r="P35" s="33"/>
    </row>
    <row r="36" spans="1:16" hidden="1" outlineLevel="1">
      <c r="A36" s="33"/>
      <c r="B36" s="51">
        <v>23</v>
      </c>
      <c r="C36" s="57"/>
      <c r="D36" s="57"/>
      <c r="E36" s="57"/>
      <c r="F36" s="57"/>
      <c r="G36" s="655">
        <f t="shared" si="1"/>
        <v>0</v>
      </c>
      <c r="H36" s="655"/>
      <c r="I36" s="655"/>
      <c r="J36" s="658"/>
      <c r="K36" s="658"/>
      <c r="L36" s="656"/>
      <c r="M36" s="53"/>
      <c r="N36" s="33"/>
      <c r="O36" s="33"/>
      <c r="P36" s="33"/>
    </row>
    <row r="37" spans="1:16" hidden="1" outlineLevel="1">
      <c r="A37" s="33"/>
      <c r="B37" s="54">
        <v>24</v>
      </c>
      <c r="C37" s="57"/>
      <c r="D37" s="57"/>
      <c r="E37" s="57"/>
      <c r="F37" s="57"/>
      <c r="G37" s="655">
        <f t="shared" si="1"/>
        <v>0</v>
      </c>
      <c r="H37" s="655"/>
      <c r="I37" s="655"/>
      <c r="J37" s="658"/>
      <c r="K37" s="658"/>
      <c r="L37" s="656"/>
      <c r="M37" s="53"/>
      <c r="N37" s="33"/>
      <c r="O37" s="33"/>
      <c r="P37" s="33"/>
    </row>
    <row r="38" spans="1:16" hidden="1" outlineLevel="1">
      <c r="A38" s="33"/>
      <c r="B38" s="51">
        <v>25</v>
      </c>
      <c r="C38" s="57"/>
      <c r="D38" s="57"/>
      <c r="E38" s="57"/>
      <c r="F38" s="57"/>
      <c r="G38" s="655">
        <f t="shared" si="1"/>
        <v>0</v>
      </c>
      <c r="H38" s="655"/>
      <c r="I38" s="655"/>
      <c r="J38" s="658"/>
      <c r="K38" s="658"/>
      <c r="L38" s="656"/>
      <c r="M38" s="53"/>
      <c r="N38" s="33"/>
      <c r="O38" s="33"/>
      <c r="P38" s="33"/>
    </row>
    <row r="39" spans="1:16" hidden="1" outlineLevel="1">
      <c r="A39" s="33"/>
      <c r="B39" s="54">
        <v>26</v>
      </c>
      <c r="C39" s="57"/>
      <c r="D39" s="57"/>
      <c r="E39" s="57"/>
      <c r="F39" s="57"/>
      <c r="G39" s="655">
        <f t="shared" si="1"/>
        <v>0</v>
      </c>
      <c r="H39" s="655"/>
      <c r="I39" s="655"/>
      <c r="J39" s="658"/>
      <c r="K39" s="658"/>
      <c r="L39" s="656"/>
      <c r="M39" s="53"/>
      <c r="N39" s="33"/>
      <c r="O39" s="33"/>
      <c r="P39" s="33"/>
    </row>
    <row r="40" spans="1:16" hidden="1" outlineLevel="1">
      <c r="A40" s="33"/>
      <c r="B40" s="51">
        <v>27</v>
      </c>
      <c r="C40" s="57"/>
      <c r="D40" s="57"/>
      <c r="E40" s="57"/>
      <c r="F40" s="57"/>
      <c r="G40" s="655">
        <f t="shared" si="1"/>
        <v>0</v>
      </c>
      <c r="H40" s="655"/>
      <c r="I40" s="655"/>
      <c r="J40" s="658"/>
      <c r="K40" s="658"/>
      <c r="L40" s="656"/>
      <c r="M40" s="53"/>
      <c r="N40" s="33"/>
      <c r="O40" s="33"/>
      <c r="P40" s="33"/>
    </row>
    <row r="41" spans="1:16" hidden="1" outlineLevel="1">
      <c r="A41" s="33"/>
      <c r="B41" s="54">
        <v>28</v>
      </c>
      <c r="C41" s="57"/>
      <c r="D41" s="57"/>
      <c r="E41" s="57"/>
      <c r="F41" s="57"/>
      <c r="G41" s="655">
        <f t="shared" si="1"/>
        <v>0</v>
      </c>
      <c r="H41" s="655"/>
      <c r="I41" s="655"/>
      <c r="J41" s="658"/>
      <c r="K41" s="658"/>
      <c r="L41" s="656"/>
      <c r="M41" s="53"/>
      <c r="N41" s="33"/>
      <c r="O41" s="33"/>
      <c r="P41" s="33"/>
    </row>
    <row r="42" spans="1:16" hidden="1" outlineLevel="1">
      <c r="A42" s="33"/>
      <c r="B42" s="51">
        <v>29</v>
      </c>
      <c r="C42" s="57"/>
      <c r="D42" s="57"/>
      <c r="E42" s="57"/>
      <c r="F42" s="57"/>
      <c r="G42" s="655">
        <f t="shared" si="1"/>
        <v>0</v>
      </c>
      <c r="H42" s="655"/>
      <c r="I42" s="655"/>
      <c r="J42" s="658"/>
      <c r="K42" s="658"/>
      <c r="L42" s="656"/>
      <c r="M42" s="53"/>
      <c r="N42" s="33"/>
      <c r="O42" s="33"/>
      <c r="P42" s="33"/>
    </row>
    <row r="43" spans="1:16" hidden="1" outlineLevel="1">
      <c r="A43" s="33"/>
      <c r="B43" s="54">
        <v>30</v>
      </c>
      <c r="C43" s="57"/>
      <c r="D43" s="57"/>
      <c r="E43" s="57"/>
      <c r="F43" s="57"/>
      <c r="G43" s="655">
        <f t="shared" si="1"/>
        <v>0</v>
      </c>
      <c r="H43" s="655"/>
      <c r="I43" s="655"/>
      <c r="J43" s="658"/>
      <c r="K43" s="658"/>
      <c r="L43" s="656"/>
      <c r="M43" s="53"/>
      <c r="N43" s="33"/>
      <c r="O43" s="33"/>
      <c r="P43" s="33"/>
    </row>
    <row r="44" spans="1:16" hidden="1" outlineLevel="1">
      <c r="A44" s="33"/>
      <c r="B44" s="51">
        <v>31</v>
      </c>
      <c r="C44" s="57"/>
      <c r="D44" s="57"/>
      <c r="E44" s="57"/>
      <c r="F44" s="57"/>
      <c r="G44" s="655">
        <f t="shared" si="1"/>
        <v>0</v>
      </c>
      <c r="H44" s="655"/>
      <c r="I44" s="655"/>
      <c r="J44" s="658"/>
      <c r="K44" s="658"/>
      <c r="L44" s="656"/>
      <c r="M44" s="53"/>
      <c r="N44" s="33"/>
      <c r="O44" s="33"/>
      <c r="P44" s="33"/>
    </row>
    <row r="45" spans="1:16" hidden="1" outlineLevel="1">
      <c r="A45" s="33"/>
      <c r="B45" s="54">
        <v>32</v>
      </c>
      <c r="C45" s="57"/>
      <c r="D45" s="57"/>
      <c r="E45" s="57"/>
      <c r="F45" s="57"/>
      <c r="G45" s="655">
        <f t="shared" si="1"/>
        <v>0</v>
      </c>
      <c r="H45" s="655"/>
      <c r="I45" s="655"/>
      <c r="J45" s="658"/>
      <c r="K45" s="658"/>
      <c r="L45" s="656"/>
      <c r="M45" s="53"/>
      <c r="N45" s="33"/>
      <c r="O45" s="33"/>
      <c r="P45" s="33"/>
    </row>
    <row r="46" spans="1:16" hidden="1" outlineLevel="1">
      <c r="A46" s="33"/>
      <c r="B46" s="51">
        <v>33</v>
      </c>
      <c r="C46" s="57"/>
      <c r="D46" s="57"/>
      <c r="E46" s="57"/>
      <c r="F46" s="57"/>
      <c r="G46" s="655">
        <f t="shared" si="1"/>
        <v>0</v>
      </c>
      <c r="H46" s="655"/>
      <c r="I46" s="655"/>
      <c r="J46" s="658"/>
      <c r="K46" s="658"/>
      <c r="L46" s="656"/>
      <c r="M46" s="53"/>
      <c r="N46" s="33"/>
      <c r="O46" s="33"/>
      <c r="P46" s="33"/>
    </row>
    <row r="47" spans="1:16" hidden="1" outlineLevel="1">
      <c r="A47" s="33"/>
      <c r="B47" s="54">
        <v>34</v>
      </c>
      <c r="C47" s="57"/>
      <c r="D47" s="57"/>
      <c r="E47" s="57"/>
      <c r="F47" s="57"/>
      <c r="G47" s="655">
        <f t="shared" si="1"/>
        <v>0</v>
      </c>
      <c r="H47" s="655"/>
      <c r="I47" s="655"/>
      <c r="J47" s="658"/>
      <c r="K47" s="658"/>
      <c r="L47" s="656"/>
      <c r="M47" s="53"/>
      <c r="N47" s="33"/>
      <c r="O47" s="33"/>
      <c r="P47" s="33"/>
    </row>
    <row r="48" spans="1:16" hidden="1" outlineLevel="1">
      <c r="A48" s="33"/>
      <c r="B48" s="51">
        <v>35</v>
      </c>
      <c r="C48" s="57"/>
      <c r="D48" s="57"/>
      <c r="E48" s="57"/>
      <c r="F48" s="57"/>
      <c r="G48" s="655">
        <f t="shared" si="1"/>
        <v>0</v>
      </c>
      <c r="H48" s="655"/>
      <c r="I48" s="655"/>
      <c r="J48" s="658"/>
      <c r="K48" s="658"/>
      <c r="L48" s="656"/>
      <c r="M48" s="53"/>
      <c r="N48" s="33"/>
      <c r="O48" s="33"/>
      <c r="P48" s="33"/>
    </row>
    <row r="49" spans="1:16" hidden="1" outlineLevel="1">
      <c r="A49" s="33"/>
      <c r="B49" s="54">
        <v>36</v>
      </c>
      <c r="C49" s="57"/>
      <c r="D49" s="57"/>
      <c r="E49" s="57"/>
      <c r="F49" s="57"/>
      <c r="G49" s="655">
        <f t="shared" si="1"/>
        <v>0</v>
      </c>
      <c r="H49" s="655"/>
      <c r="I49" s="655"/>
      <c r="J49" s="658"/>
      <c r="K49" s="658"/>
      <c r="L49" s="656"/>
      <c r="M49" s="53"/>
      <c r="N49" s="33"/>
      <c r="O49" s="33"/>
      <c r="P49" s="33"/>
    </row>
    <row r="50" spans="1:16" hidden="1" outlineLevel="1">
      <c r="A50" s="33"/>
      <c r="B50" s="51">
        <v>37</v>
      </c>
      <c r="C50" s="57"/>
      <c r="D50" s="57"/>
      <c r="E50" s="57"/>
      <c r="F50" s="57"/>
      <c r="G50" s="655">
        <f t="shared" si="1"/>
        <v>0</v>
      </c>
      <c r="H50" s="655"/>
      <c r="I50" s="655"/>
      <c r="J50" s="658"/>
      <c r="K50" s="658"/>
      <c r="L50" s="656"/>
      <c r="M50" s="53"/>
      <c r="N50" s="33"/>
      <c r="O50" s="33"/>
      <c r="P50" s="33"/>
    </row>
    <row r="51" spans="1:16" hidden="1" outlineLevel="1">
      <c r="A51" s="33"/>
      <c r="B51" s="54">
        <v>38</v>
      </c>
      <c r="C51" s="57"/>
      <c r="D51" s="57"/>
      <c r="E51" s="57"/>
      <c r="F51" s="57"/>
      <c r="G51" s="655">
        <f t="shared" si="1"/>
        <v>0</v>
      </c>
      <c r="H51" s="655"/>
      <c r="I51" s="655"/>
      <c r="J51" s="658"/>
      <c r="K51" s="658"/>
      <c r="L51" s="656"/>
      <c r="M51" s="53"/>
      <c r="N51" s="33"/>
      <c r="O51" s="33"/>
      <c r="P51" s="33"/>
    </row>
    <row r="52" spans="1:16" hidden="1" outlineLevel="1">
      <c r="A52" s="33"/>
      <c r="B52" s="51">
        <v>39</v>
      </c>
      <c r="C52" s="57"/>
      <c r="D52" s="57"/>
      <c r="E52" s="57"/>
      <c r="F52" s="57"/>
      <c r="G52" s="655">
        <f t="shared" si="1"/>
        <v>0</v>
      </c>
      <c r="H52" s="655"/>
      <c r="I52" s="655"/>
      <c r="J52" s="658"/>
      <c r="K52" s="658"/>
      <c r="L52" s="656"/>
      <c r="M52" s="53"/>
      <c r="N52" s="33"/>
      <c r="O52" s="33"/>
      <c r="P52" s="33"/>
    </row>
    <row r="53" spans="1:16" hidden="1" outlineLevel="1">
      <c r="A53" s="33"/>
      <c r="B53" s="54">
        <v>40</v>
      </c>
      <c r="C53" s="57"/>
      <c r="D53" s="57"/>
      <c r="E53" s="57"/>
      <c r="F53" s="57"/>
      <c r="G53" s="655">
        <f t="shared" si="1"/>
        <v>0</v>
      </c>
      <c r="H53" s="655"/>
      <c r="I53" s="655"/>
      <c r="J53" s="658"/>
      <c r="K53" s="658"/>
      <c r="L53" s="656"/>
      <c r="M53" s="53"/>
      <c r="N53" s="33"/>
      <c r="O53" s="33"/>
      <c r="P53" s="33"/>
    </row>
    <row r="54" spans="1:16" hidden="1" outlineLevel="1">
      <c r="A54" s="33"/>
      <c r="B54" s="51">
        <v>41</v>
      </c>
      <c r="C54" s="57"/>
      <c r="D54" s="57"/>
      <c r="E54" s="57"/>
      <c r="F54" s="57"/>
      <c r="G54" s="655">
        <f t="shared" si="1"/>
        <v>0</v>
      </c>
      <c r="H54" s="655"/>
      <c r="I54" s="655"/>
      <c r="J54" s="658"/>
      <c r="K54" s="658"/>
      <c r="L54" s="656"/>
      <c r="M54" s="53"/>
      <c r="N54" s="33"/>
      <c r="O54" s="33"/>
      <c r="P54" s="33"/>
    </row>
    <row r="55" spans="1:16" hidden="1" outlineLevel="1">
      <c r="A55" s="33"/>
      <c r="B55" s="54">
        <v>42</v>
      </c>
      <c r="C55" s="57"/>
      <c r="D55" s="57"/>
      <c r="E55" s="57"/>
      <c r="F55" s="57"/>
      <c r="G55" s="655">
        <f t="shared" si="1"/>
        <v>0</v>
      </c>
      <c r="H55" s="655"/>
      <c r="I55" s="655"/>
      <c r="J55" s="658"/>
      <c r="K55" s="658"/>
      <c r="L55" s="656"/>
      <c r="M55" s="53"/>
      <c r="N55" s="33"/>
      <c r="O55" s="33"/>
      <c r="P55" s="33"/>
    </row>
    <row r="56" spans="1:16" hidden="1" outlineLevel="1">
      <c r="A56" s="33"/>
      <c r="B56" s="51">
        <v>43</v>
      </c>
      <c r="C56" s="57"/>
      <c r="D56" s="57"/>
      <c r="E56" s="57"/>
      <c r="F56" s="57"/>
      <c r="G56" s="655">
        <f t="shared" si="1"/>
        <v>0</v>
      </c>
      <c r="H56" s="655"/>
      <c r="I56" s="655"/>
      <c r="J56" s="658"/>
      <c r="K56" s="658"/>
      <c r="L56" s="656"/>
      <c r="M56" s="53"/>
      <c r="N56" s="33"/>
      <c r="O56" s="33"/>
      <c r="P56" s="33"/>
    </row>
    <row r="57" spans="1:16" hidden="1" outlineLevel="1">
      <c r="A57" s="33"/>
      <c r="B57" s="54">
        <v>44</v>
      </c>
      <c r="C57" s="57"/>
      <c r="D57" s="57"/>
      <c r="E57" s="57"/>
      <c r="F57" s="57"/>
      <c r="G57" s="655">
        <f t="shared" si="1"/>
        <v>0</v>
      </c>
      <c r="H57" s="655"/>
      <c r="I57" s="655"/>
      <c r="J57" s="658"/>
      <c r="K57" s="658"/>
      <c r="L57" s="656"/>
      <c r="M57" s="53"/>
      <c r="N57" s="33"/>
      <c r="O57" s="33"/>
      <c r="P57" s="33"/>
    </row>
    <row r="58" spans="1:16" hidden="1" outlineLevel="1">
      <c r="A58" s="33"/>
      <c r="B58" s="51">
        <v>45</v>
      </c>
      <c r="C58" s="57"/>
      <c r="D58" s="57"/>
      <c r="E58" s="57"/>
      <c r="F58" s="57"/>
      <c r="G58" s="655">
        <f t="shared" si="1"/>
        <v>0</v>
      </c>
      <c r="H58" s="655"/>
      <c r="I58" s="655"/>
      <c r="J58" s="658"/>
      <c r="K58" s="658"/>
      <c r="L58" s="656"/>
      <c r="M58" s="53"/>
      <c r="N58" s="33"/>
      <c r="O58" s="33"/>
      <c r="P58" s="33"/>
    </row>
    <row r="59" spans="1:16" hidden="1" outlineLevel="1">
      <c r="A59" s="33"/>
      <c r="B59" s="54">
        <v>46</v>
      </c>
      <c r="C59" s="57"/>
      <c r="D59" s="57"/>
      <c r="E59" s="57"/>
      <c r="F59" s="57"/>
      <c r="G59" s="655">
        <f t="shared" si="1"/>
        <v>0</v>
      </c>
      <c r="H59" s="655"/>
      <c r="I59" s="655"/>
      <c r="J59" s="658"/>
      <c r="K59" s="658"/>
      <c r="L59" s="656"/>
      <c r="M59" s="53"/>
      <c r="N59" s="33"/>
      <c r="O59" s="33"/>
      <c r="P59" s="33"/>
    </row>
    <row r="60" spans="1:16" hidden="1" outlineLevel="1">
      <c r="A60" s="33"/>
      <c r="B60" s="51">
        <v>47</v>
      </c>
      <c r="C60" s="57"/>
      <c r="D60" s="57"/>
      <c r="E60" s="57"/>
      <c r="F60" s="57"/>
      <c r="G60" s="655">
        <f t="shared" si="1"/>
        <v>0</v>
      </c>
      <c r="H60" s="655"/>
      <c r="I60" s="655"/>
      <c r="J60" s="658"/>
      <c r="K60" s="658"/>
      <c r="L60" s="656"/>
      <c r="M60" s="53"/>
      <c r="N60" s="33"/>
      <c r="O60" s="33"/>
      <c r="P60" s="33"/>
    </row>
    <row r="61" spans="1:16" hidden="1" outlineLevel="1">
      <c r="A61" s="33"/>
      <c r="B61" s="54">
        <v>48</v>
      </c>
      <c r="C61" s="57"/>
      <c r="D61" s="57"/>
      <c r="E61" s="57"/>
      <c r="F61" s="57"/>
      <c r="G61" s="655">
        <f t="shared" si="1"/>
        <v>0</v>
      </c>
      <c r="H61" s="655"/>
      <c r="I61" s="655"/>
      <c r="J61" s="658"/>
      <c r="K61" s="658"/>
      <c r="L61" s="656"/>
      <c r="M61" s="53"/>
      <c r="N61" s="33"/>
      <c r="O61" s="33"/>
      <c r="P61" s="33"/>
    </row>
    <row r="62" spans="1:16" hidden="1" outlineLevel="1">
      <c r="A62" s="33"/>
      <c r="B62" s="51">
        <v>49</v>
      </c>
      <c r="C62" s="57"/>
      <c r="D62" s="57"/>
      <c r="E62" s="57"/>
      <c r="F62" s="57"/>
      <c r="G62" s="655">
        <f t="shared" si="1"/>
        <v>0</v>
      </c>
      <c r="H62" s="655"/>
      <c r="I62" s="655"/>
      <c r="J62" s="658"/>
      <c r="K62" s="658"/>
      <c r="L62" s="656"/>
      <c r="M62" s="53"/>
      <c r="N62" s="33"/>
      <c r="O62" s="33"/>
      <c r="P62" s="33"/>
    </row>
    <row r="63" spans="1:16" hidden="1" outlineLevel="1">
      <c r="A63" s="33"/>
      <c r="B63" s="54">
        <v>50</v>
      </c>
      <c r="C63" s="57"/>
      <c r="D63" s="57"/>
      <c r="E63" s="57"/>
      <c r="F63" s="57"/>
      <c r="G63" s="655">
        <f t="shared" si="1"/>
        <v>0</v>
      </c>
      <c r="H63" s="655"/>
      <c r="I63" s="655"/>
      <c r="J63" s="658"/>
      <c r="K63" s="658"/>
      <c r="L63" s="656"/>
      <c r="M63" s="53"/>
      <c r="N63" s="33"/>
      <c r="O63" s="33"/>
      <c r="P63" s="33"/>
    </row>
    <row r="64" spans="1:16" hidden="1" outlineLevel="1">
      <c r="A64" s="33"/>
      <c r="B64" s="51">
        <v>51</v>
      </c>
      <c r="C64" s="57"/>
      <c r="D64" s="57"/>
      <c r="E64" s="57"/>
      <c r="F64" s="57"/>
      <c r="G64" s="655">
        <f t="shared" si="1"/>
        <v>0</v>
      </c>
      <c r="H64" s="655"/>
      <c r="I64" s="655"/>
      <c r="J64" s="658"/>
      <c r="K64" s="658"/>
      <c r="L64" s="656"/>
      <c r="M64" s="53"/>
      <c r="N64" s="33"/>
      <c r="O64" s="33"/>
      <c r="P64" s="33"/>
    </row>
    <row r="65" spans="1:16" hidden="1" outlineLevel="1">
      <c r="A65" s="33"/>
      <c r="B65" s="54">
        <v>52</v>
      </c>
      <c r="C65" s="57"/>
      <c r="D65" s="57"/>
      <c r="E65" s="57"/>
      <c r="F65" s="57"/>
      <c r="G65" s="655">
        <f t="shared" si="1"/>
        <v>0</v>
      </c>
      <c r="H65" s="655"/>
      <c r="I65" s="655"/>
      <c r="J65" s="658"/>
      <c r="K65" s="658"/>
      <c r="L65" s="656"/>
      <c r="M65" s="53"/>
      <c r="N65" s="33"/>
      <c r="O65" s="33"/>
      <c r="P65" s="33"/>
    </row>
    <row r="66" spans="1:16" hidden="1" outlineLevel="1">
      <c r="A66" s="33"/>
      <c r="B66" s="51">
        <v>53</v>
      </c>
      <c r="C66" s="57"/>
      <c r="D66" s="57"/>
      <c r="E66" s="57"/>
      <c r="F66" s="57"/>
      <c r="G66" s="655">
        <f t="shared" si="1"/>
        <v>0</v>
      </c>
      <c r="H66" s="655"/>
      <c r="I66" s="655"/>
      <c r="J66" s="658"/>
      <c r="K66" s="658"/>
      <c r="L66" s="656"/>
      <c r="M66" s="53"/>
      <c r="N66" s="33"/>
      <c r="O66" s="33"/>
      <c r="P66" s="33"/>
    </row>
    <row r="67" spans="1:16" hidden="1" outlineLevel="1">
      <c r="A67" s="33"/>
      <c r="B67" s="54">
        <v>54</v>
      </c>
      <c r="C67" s="57"/>
      <c r="D67" s="57"/>
      <c r="E67" s="57"/>
      <c r="F67" s="57"/>
      <c r="G67" s="655">
        <f t="shared" si="1"/>
        <v>0</v>
      </c>
      <c r="H67" s="655"/>
      <c r="I67" s="655"/>
      <c r="J67" s="658"/>
      <c r="K67" s="658"/>
      <c r="L67" s="656"/>
      <c r="M67" s="53"/>
      <c r="N67" s="33"/>
      <c r="O67" s="33"/>
      <c r="P67" s="33"/>
    </row>
    <row r="68" spans="1:16" hidden="1" outlineLevel="1">
      <c r="A68" s="33"/>
      <c r="B68" s="51">
        <v>55</v>
      </c>
      <c r="C68" s="57"/>
      <c r="D68" s="57"/>
      <c r="E68" s="57"/>
      <c r="F68" s="57"/>
      <c r="G68" s="655">
        <f t="shared" si="1"/>
        <v>0</v>
      </c>
      <c r="H68" s="655"/>
      <c r="I68" s="655"/>
      <c r="J68" s="658"/>
      <c r="K68" s="658"/>
      <c r="L68" s="656"/>
      <c r="M68" s="53"/>
      <c r="N68" s="33"/>
      <c r="O68" s="33"/>
      <c r="P68" s="33"/>
    </row>
    <row r="69" spans="1:16" hidden="1" outlineLevel="1">
      <c r="A69" s="33"/>
      <c r="B69" s="54">
        <v>56</v>
      </c>
      <c r="C69" s="57"/>
      <c r="D69" s="57"/>
      <c r="E69" s="57"/>
      <c r="F69" s="57"/>
      <c r="G69" s="655">
        <f t="shared" si="1"/>
        <v>0</v>
      </c>
      <c r="H69" s="655"/>
      <c r="I69" s="655"/>
      <c r="J69" s="658"/>
      <c r="K69" s="658"/>
      <c r="L69" s="656"/>
      <c r="M69" s="53"/>
      <c r="N69" s="33"/>
      <c r="O69" s="33"/>
      <c r="P69" s="33"/>
    </row>
    <row r="70" spans="1:16" hidden="1" outlineLevel="1">
      <c r="A70" s="33"/>
      <c r="B70" s="51">
        <v>57</v>
      </c>
      <c r="C70" s="57"/>
      <c r="D70" s="57"/>
      <c r="E70" s="57"/>
      <c r="F70" s="57"/>
      <c r="G70" s="655">
        <f t="shared" si="1"/>
        <v>0</v>
      </c>
      <c r="H70" s="655"/>
      <c r="I70" s="655"/>
      <c r="J70" s="658"/>
      <c r="K70" s="658"/>
      <c r="L70" s="656"/>
      <c r="M70" s="53"/>
      <c r="N70" s="33"/>
      <c r="O70" s="33"/>
      <c r="P70" s="33"/>
    </row>
    <row r="71" spans="1:16" hidden="1" outlineLevel="1">
      <c r="A71" s="33"/>
      <c r="B71" s="54">
        <v>58</v>
      </c>
      <c r="C71" s="57"/>
      <c r="D71" s="57"/>
      <c r="E71" s="57"/>
      <c r="F71" s="57"/>
      <c r="G71" s="655">
        <f t="shared" si="1"/>
        <v>0</v>
      </c>
      <c r="H71" s="655"/>
      <c r="I71" s="655"/>
      <c r="J71" s="658"/>
      <c r="K71" s="658"/>
      <c r="L71" s="656"/>
      <c r="M71" s="53"/>
      <c r="N71" s="33"/>
      <c r="O71" s="33"/>
      <c r="P71" s="33"/>
    </row>
    <row r="72" spans="1:16" hidden="1" outlineLevel="1">
      <c r="A72" s="33"/>
      <c r="B72" s="51">
        <v>59</v>
      </c>
      <c r="C72" s="57"/>
      <c r="D72" s="57"/>
      <c r="E72" s="57"/>
      <c r="F72" s="57"/>
      <c r="G72" s="655">
        <f t="shared" si="1"/>
        <v>0</v>
      </c>
      <c r="H72" s="655"/>
      <c r="I72" s="655"/>
      <c r="J72" s="658"/>
      <c r="K72" s="658"/>
      <c r="L72" s="656"/>
      <c r="M72" s="53"/>
      <c r="N72" s="33"/>
      <c r="O72" s="33"/>
      <c r="P72" s="33"/>
    </row>
    <row r="73" spans="1:16" hidden="1" outlineLevel="1">
      <c r="A73" s="33"/>
      <c r="B73" s="54">
        <v>60</v>
      </c>
      <c r="C73" s="57"/>
      <c r="D73" s="57"/>
      <c r="E73" s="57"/>
      <c r="F73" s="57"/>
      <c r="G73" s="655">
        <f t="shared" si="1"/>
        <v>0</v>
      </c>
      <c r="H73" s="655"/>
      <c r="I73" s="655"/>
      <c r="J73" s="658"/>
      <c r="K73" s="658"/>
      <c r="L73" s="656"/>
      <c r="M73" s="53"/>
      <c r="N73" s="33"/>
      <c r="O73" s="33"/>
      <c r="P73" s="33"/>
    </row>
    <row r="74" spans="1:16" hidden="1" outlineLevel="1">
      <c r="A74" s="33"/>
      <c r="B74" s="51">
        <v>61</v>
      </c>
      <c r="C74" s="57"/>
      <c r="D74" s="57"/>
      <c r="E74" s="57"/>
      <c r="F74" s="57"/>
      <c r="G74" s="655">
        <f t="shared" si="1"/>
        <v>0</v>
      </c>
      <c r="H74" s="655"/>
      <c r="I74" s="655"/>
      <c r="J74" s="658"/>
      <c r="K74" s="658"/>
      <c r="L74" s="656"/>
      <c r="M74" s="53"/>
      <c r="N74" s="33"/>
      <c r="O74" s="33"/>
      <c r="P74" s="33"/>
    </row>
    <row r="75" spans="1:16" hidden="1" outlineLevel="1">
      <c r="A75" s="33"/>
      <c r="B75" s="54">
        <v>62</v>
      </c>
      <c r="C75" s="57"/>
      <c r="D75" s="57"/>
      <c r="E75" s="57"/>
      <c r="F75" s="57"/>
      <c r="G75" s="655">
        <f t="shared" si="1"/>
        <v>0</v>
      </c>
      <c r="H75" s="655"/>
      <c r="I75" s="655"/>
      <c r="J75" s="658"/>
      <c r="K75" s="658"/>
      <c r="L75" s="656"/>
      <c r="M75" s="53"/>
      <c r="N75" s="33"/>
      <c r="O75" s="33"/>
      <c r="P75" s="33"/>
    </row>
    <row r="76" spans="1:16" hidden="1" outlineLevel="1">
      <c r="A76" s="33"/>
      <c r="B76" s="51">
        <v>63</v>
      </c>
      <c r="C76" s="57"/>
      <c r="D76" s="57"/>
      <c r="E76" s="57"/>
      <c r="F76" s="57"/>
      <c r="G76" s="655">
        <f t="shared" si="1"/>
        <v>0</v>
      </c>
      <c r="H76" s="655"/>
      <c r="I76" s="655"/>
      <c r="J76" s="658"/>
      <c r="K76" s="658"/>
      <c r="L76" s="656"/>
      <c r="M76" s="53"/>
      <c r="N76" s="33"/>
      <c r="O76" s="33"/>
      <c r="P76" s="33"/>
    </row>
    <row r="77" spans="1:16" hidden="1" outlineLevel="1">
      <c r="A77" s="33"/>
      <c r="B77" s="54">
        <v>64</v>
      </c>
      <c r="C77" s="57"/>
      <c r="D77" s="57"/>
      <c r="E77" s="57"/>
      <c r="F77" s="57"/>
      <c r="G77" s="655">
        <f t="shared" si="1"/>
        <v>0</v>
      </c>
      <c r="H77" s="655"/>
      <c r="I77" s="655"/>
      <c r="J77" s="658"/>
      <c r="K77" s="658"/>
      <c r="L77" s="656"/>
      <c r="M77" s="53"/>
      <c r="N77" s="33"/>
      <c r="O77" s="33"/>
      <c r="P77" s="33"/>
    </row>
    <row r="78" spans="1:16" hidden="1" outlineLevel="1">
      <c r="A78" s="33"/>
      <c r="B78" s="51">
        <v>65</v>
      </c>
      <c r="C78" s="57"/>
      <c r="D78" s="57"/>
      <c r="E78" s="57"/>
      <c r="F78" s="57"/>
      <c r="G78" s="655">
        <f t="shared" si="1"/>
        <v>0</v>
      </c>
      <c r="H78" s="655"/>
      <c r="I78" s="655"/>
      <c r="J78" s="658"/>
      <c r="K78" s="658"/>
      <c r="L78" s="656"/>
      <c r="M78" s="53"/>
      <c r="N78" s="33"/>
      <c r="O78" s="33"/>
      <c r="P78" s="33"/>
    </row>
    <row r="79" spans="1:16" hidden="1" outlineLevel="1">
      <c r="A79" s="33"/>
      <c r="B79" s="54">
        <v>66</v>
      </c>
      <c r="C79" s="57"/>
      <c r="D79" s="57"/>
      <c r="E79" s="57"/>
      <c r="F79" s="57"/>
      <c r="G79" s="655">
        <f t="shared" ref="G79:G142" si="2">SUM(H79:L79)</f>
        <v>0</v>
      </c>
      <c r="H79" s="655"/>
      <c r="I79" s="655"/>
      <c r="J79" s="658"/>
      <c r="K79" s="658"/>
      <c r="L79" s="656"/>
      <c r="M79" s="53"/>
      <c r="N79" s="33"/>
      <c r="O79" s="33"/>
      <c r="P79" s="33"/>
    </row>
    <row r="80" spans="1:16" hidden="1" outlineLevel="1">
      <c r="A80" s="33"/>
      <c r="B80" s="51">
        <v>67</v>
      </c>
      <c r="C80" s="57"/>
      <c r="D80" s="57"/>
      <c r="E80" s="57"/>
      <c r="F80" s="57"/>
      <c r="G80" s="655">
        <f t="shared" si="2"/>
        <v>0</v>
      </c>
      <c r="H80" s="655"/>
      <c r="I80" s="655"/>
      <c r="J80" s="658"/>
      <c r="K80" s="658"/>
      <c r="L80" s="656"/>
      <c r="M80" s="53"/>
      <c r="N80" s="33"/>
      <c r="O80" s="33"/>
      <c r="P80" s="33"/>
    </row>
    <row r="81" spans="1:16" hidden="1" outlineLevel="1">
      <c r="A81" s="33"/>
      <c r="B81" s="54">
        <v>68</v>
      </c>
      <c r="C81" s="57"/>
      <c r="D81" s="57"/>
      <c r="E81" s="57"/>
      <c r="F81" s="57"/>
      <c r="G81" s="655">
        <f t="shared" si="2"/>
        <v>0</v>
      </c>
      <c r="H81" s="655"/>
      <c r="I81" s="655"/>
      <c r="J81" s="658"/>
      <c r="K81" s="658"/>
      <c r="L81" s="656"/>
      <c r="M81" s="53"/>
      <c r="N81" s="33"/>
      <c r="O81" s="33"/>
      <c r="P81" s="33"/>
    </row>
    <row r="82" spans="1:16" hidden="1" outlineLevel="1">
      <c r="A82" s="33"/>
      <c r="B82" s="51">
        <v>69</v>
      </c>
      <c r="C82" s="57"/>
      <c r="D82" s="57"/>
      <c r="E82" s="57"/>
      <c r="F82" s="57"/>
      <c r="G82" s="655">
        <f t="shared" si="2"/>
        <v>0</v>
      </c>
      <c r="H82" s="655"/>
      <c r="I82" s="655"/>
      <c r="J82" s="658"/>
      <c r="K82" s="658"/>
      <c r="L82" s="656"/>
      <c r="M82" s="53"/>
      <c r="N82" s="33"/>
      <c r="O82" s="33"/>
      <c r="P82" s="33"/>
    </row>
    <row r="83" spans="1:16" hidden="1" outlineLevel="1">
      <c r="A83" s="33"/>
      <c r="B83" s="54">
        <v>70</v>
      </c>
      <c r="C83" s="57"/>
      <c r="D83" s="57"/>
      <c r="E83" s="57"/>
      <c r="F83" s="57"/>
      <c r="G83" s="655">
        <f t="shared" si="2"/>
        <v>0</v>
      </c>
      <c r="H83" s="655"/>
      <c r="I83" s="655"/>
      <c r="J83" s="658"/>
      <c r="K83" s="658"/>
      <c r="L83" s="656"/>
      <c r="M83" s="53"/>
      <c r="N83" s="33"/>
      <c r="O83" s="33"/>
      <c r="P83" s="33"/>
    </row>
    <row r="84" spans="1:16" hidden="1" outlineLevel="1">
      <c r="A84" s="33"/>
      <c r="B84" s="51">
        <v>71</v>
      </c>
      <c r="C84" s="57"/>
      <c r="D84" s="57"/>
      <c r="E84" s="57"/>
      <c r="F84" s="57"/>
      <c r="G84" s="655">
        <f t="shared" si="2"/>
        <v>0</v>
      </c>
      <c r="H84" s="655"/>
      <c r="I84" s="655"/>
      <c r="J84" s="658"/>
      <c r="K84" s="658"/>
      <c r="L84" s="656"/>
      <c r="M84" s="53"/>
      <c r="N84" s="33"/>
      <c r="O84" s="33"/>
      <c r="P84" s="33"/>
    </row>
    <row r="85" spans="1:16" hidden="1" outlineLevel="1">
      <c r="A85" s="33"/>
      <c r="B85" s="54">
        <v>72</v>
      </c>
      <c r="C85" s="57"/>
      <c r="D85" s="57"/>
      <c r="E85" s="57"/>
      <c r="F85" s="57"/>
      <c r="G85" s="655">
        <f t="shared" si="2"/>
        <v>0</v>
      </c>
      <c r="H85" s="655"/>
      <c r="I85" s="655"/>
      <c r="J85" s="658"/>
      <c r="K85" s="658"/>
      <c r="L85" s="656"/>
      <c r="M85" s="53"/>
      <c r="N85" s="33"/>
      <c r="O85" s="33"/>
      <c r="P85" s="33"/>
    </row>
    <row r="86" spans="1:16" hidden="1" outlineLevel="1">
      <c r="A86" s="33"/>
      <c r="B86" s="51">
        <v>73</v>
      </c>
      <c r="C86" s="57"/>
      <c r="D86" s="57"/>
      <c r="E86" s="57"/>
      <c r="F86" s="57"/>
      <c r="G86" s="655">
        <f t="shared" si="2"/>
        <v>0</v>
      </c>
      <c r="H86" s="655"/>
      <c r="I86" s="655"/>
      <c r="J86" s="658"/>
      <c r="K86" s="658"/>
      <c r="L86" s="656"/>
      <c r="M86" s="53"/>
      <c r="N86" s="33"/>
      <c r="O86" s="33"/>
      <c r="P86" s="33"/>
    </row>
    <row r="87" spans="1:16" hidden="1" outlineLevel="1">
      <c r="A87" s="33"/>
      <c r="B87" s="54">
        <v>74</v>
      </c>
      <c r="C87" s="57"/>
      <c r="D87" s="57"/>
      <c r="E87" s="57"/>
      <c r="F87" s="57"/>
      <c r="G87" s="655">
        <f t="shared" si="2"/>
        <v>0</v>
      </c>
      <c r="H87" s="655"/>
      <c r="I87" s="655"/>
      <c r="J87" s="658"/>
      <c r="K87" s="658"/>
      <c r="L87" s="656"/>
      <c r="M87" s="53"/>
      <c r="N87" s="33"/>
      <c r="O87" s="33"/>
      <c r="P87" s="33"/>
    </row>
    <row r="88" spans="1:16" hidden="1" outlineLevel="1">
      <c r="A88" s="33"/>
      <c r="B88" s="51">
        <v>75</v>
      </c>
      <c r="C88" s="57"/>
      <c r="D88" s="57"/>
      <c r="E88" s="57"/>
      <c r="F88" s="57"/>
      <c r="G88" s="655">
        <f t="shared" si="2"/>
        <v>0</v>
      </c>
      <c r="H88" s="655"/>
      <c r="I88" s="655"/>
      <c r="J88" s="658"/>
      <c r="K88" s="658"/>
      <c r="L88" s="656"/>
      <c r="M88" s="53"/>
      <c r="N88" s="33"/>
      <c r="O88" s="33"/>
      <c r="P88" s="33"/>
    </row>
    <row r="89" spans="1:16" hidden="1" outlineLevel="1">
      <c r="A89" s="33"/>
      <c r="B89" s="54">
        <v>76</v>
      </c>
      <c r="C89" s="57"/>
      <c r="D89" s="57"/>
      <c r="E89" s="57"/>
      <c r="F89" s="57"/>
      <c r="G89" s="655">
        <f t="shared" si="2"/>
        <v>0</v>
      </c>
      <c r="H89" s="655"/>
      <c r="I89" s="655"/>
      <c r="J89" s="658"/>
      <c r="K89" s="658"/>
      <c r="L89" s="656"/>
      <c r="M89" s="53"/>
      <c r="N89" s="33"/>
      <c r="O89" s="33"/>
      <c r="P89" s="33"/>
    </row>
    <row r="90" spans="1:16" hidden="1" outlineLevel="1">
      <c r="A90" s="33"/>
      <c r="B90" s="51">
        <v>77</v>
      </c>
      <c r="C90" s="57"/>
      <c r="D90" s="57"/>
      <c r="E90" s="57"/>
      <c r="F90" s="57"/>
      <c r="G90" s="655">
        <f t="shared" si="2"/>
        <v>0</v>
      </c>
      <c r="H90" s="655"/>
      <c r="I90" s="655"/>
      <c r="J90" s="658"/>
      <c r="K90" s="658"/>
      <c r="L90" s="656"/>
      <c r="M90" s="53"/>
      <c r="N90" s="33"/>
      <c r="O90" s="33"/>
      <c r="P90" s="33"/>
    </row>
    <row r="91" spans="1:16" hidden="1" outlineLevel="1">
      <c r="A91" s="33"/>
      <c r="B91" s="54">
        <v>78</v>
      </c>
      <c r="C91" s="57"/>
      <c r="D91" s="57"/>
      <c r="E91" s="57"/>
      <c r="F91" s="57"/>
      <c r="G91" s="655">
        <f t="shared" si="2"/>
        <v>0</v>
      </c>
      <c r="H91" s="655"/>
      <c r="I91" s="655"/>
      <c r="J91" s="658"/>
      <c r="K91" s="658"/>
      <c r="L91" s="656"/>
      <c r="M91" s="53"/>
      <c r="N91" s="33"/>
      <c r="O91" s="33"/>
      <c r="P91" s="33"/>
    </row>
    <row r="92" spans="1:16" hidden="1" outlineLevel="1">
      <c r="A92" s="33"/>
      <c r="B92" s="51">
        <v>79</v>
      </c>
      <c r="C92" s="57"/>
      <c r="D92" s="57"/>
      <c r="E92" s="57"/>
      <c r="F92" s="57"/>
      <c r="G92" s="655">
        <f t="shared" si="2"/>
        <v>0</v>
      </c>
      <c r="H92" s="655"/>
      <c r="I92" s="655"/>
      <c r="J92" s="658"/>
      <c r="K92" s="658"/>
      <c r="L92" s="656"/>
      <c r="M92" s="53"/>
      <c r="N92" s="33"/>
      <c r="O92" s="33"/>
      <c r="P92" s="33"/>
    </row>
    <row r="93" spans="1:16" hidden="1" outlineLevel="1">
      <c r="A93" s="33"/>
      <c r="B93" s="54">
        <v>80</v>
      </c>
      <c r="C93" s="57"/>
      <c r="D93" s="57"/>
      <c r="E93" s="57"/>
      <c r="F93" s="57"/>
      <c r="G93" s="655">
        <f t="shared" si="2"/>
        <v>0</v>
      </c>
      <c r="H93" s="655"/>
      <c r="I93" s="655"/>
      <c r="J93" s="658"/>
      <c r="K93" s="658"/>
      <c r="L93" s="656"/>
      <c r="M93" s="53"/>
      <c r="N93" s="33"/>
      <c r="O93" s="33"/>
      <c r="P93" s="33"/>
    </row>
    <row r="94" spans="1:16" hidden="1" outlineLevel="1">
      <c r="A94" s="33"/>
      <c r="B94" s="51">
        <v>81</v>
      </c>
      <c r="C94" s="57"/>
      <c r="D94" s="57"/>
      <c r="E94" s="57"/>
      <c r="F94" s="57"/>
      <c r="G94" s="655">
        <f t="shared" si="2"/>
        <v>0</v>
      </c>
      <c r="H94" s="655"/>
      <c r="I94" s="655"/>
      <c r="J94" s="658"/>
      <c r="K94" s="658"/>
      <c r="L94" s="656"/>
      <c r="M94" s="53"/>
      <c r="N94" s="33"/>
      <c r="O94" s="33"/>
      <c r="P94" s="33"/>
    </row>
    <row r="95" spans="1:16" hidden="1" outlineLevel="1">
      <c r="A95" s="33"/>
      <c r="B95" s="54">
        <v>82</v>
      </c>
      <c r="C95" s="57"/>
      <c r="D95" s="57"/>
      <c r="E95" s="57"/>
      <c r="F95" s="57"/>
      <c r="G95" s="655">
        <f t="shared" si="2"/>
        <v>0</v>
      </c>
      <c r="H95" s="655"/>
      <c r="I95" s="655"/>
      <c r="J95" s="658"/>
      <c r="K95" s="658"/>
      <c r="L95" s="656"/>
      <c r="M95" s="53"/>
      <c r="N95" s="33"/>
      <c r="O95" s="33"/>
      <c r="P95" s="33"/>
    </row>
    <row r="96" spans="1:16" hidden="1" outlineLevel="1">
      <c r="A96" s="33"/>
      <c r="B96" s="51">
        <v>83</v>
      </c>
      <c r="C96" s="57"/>
      <c r="D96" s="57"/>
      <c r="E96" s="57"/>
      <c r="F96" s="57"/>
      <c r="G96" s="655">
        <f t="shared" si="2"/>
        <v>0</v>
      </c>
      <c r="H96" s="655"/>
      <c r="I96" s="655"/>
      <c r="J96" s="658"/>
      <c r="K96" s="658"/>
      <c r="L96" s="656"/>
      <c r="M96" s="53"/>
      <c r="N96" s="33"/>
      <c r="O96" s="33"/>
      <c r="P96" s="33"/>
    </row>
    <row r="97" spans="1:16" hidden="1" outlineLevel="1">
      <c r="A97" s="33"/>
      <c r="B97" s="54">
        <v>84</v>
      </c>
      <c r="C97" s="57"/>
      <c r="D97" s="57"/>
      <c r="E97" s="57"/>
      <c r="F97" s="57"/>
      <c r="G97" s="655">
        <f t="shared" si="2"/>
        <v>0</v>
      </c>
      <c r="H97" s="655"/>
      <c r="I97" s="655"/>
      <c r="J97" s="658"/>
      <c r="K97" s="658"/>
      <c r="L97" s="656"/>
      <c r="M97" s="53"/>
      <c r="N97" s="33"/>
      <c r="O97" s="33"/>
      <c r="P97" s="33"/>
    </row>
    <row r="98" spans="1:16" hidden="1" outlineLevel="1">
      <c r="A98" s="33"/>
      <c r="B98" s="51">
        <v>85</v>
      </c>
      <c r="C98" s="57"/>
      <c r="D98" s="57"/>
      <c r="E98" s="57"/>
      <c r="F98" s="57"/>
      <c r="G98" s="655">
        <f t="shared" si="2"/>
        <v>0</v>
      </c>
      <c r="H98" s="655"/>
      <c r="I98" s="655"/>
      <c r="J98" s="658"/>
      <c r="K98" s="658"/>
      <c r="L98" s="656"/>
      <c r="M98" s="53"/>
      <c r="N98" s="33"/>
      <c r="O98" s="33"/>
      <c r="P98" s="33"/>
    </row>
    <row r="99" spans="1:16" hidden="1" outlineLevel="1">
      <c r="A99" s="33"/>
      <c r="B99" s="54">
        <v>86</v>
      </c>
      <c r="C99" s="57"/>
      <c r="D99" s="57"/>
      <c r="E99" s="57"/>
      <c r="F99" s="57"/>
      <c r="G99" s="655">
        <f t="shared" si="2"/>
        <v>0</v>
      </c>
      <c r="H99" s="655"/>
      <c r="I99" s="655"/>
      <c r="J99" s="658"/>
      <c r="K99" s="658"/>
      <c r="L99" s="656"/>
      <c r="M99" s="53"/>
      <c r="N99" s="33"/>
      <c r="O99" s="33"/>
      <c r="P99" s="33"/>
    </row>
    <row r="100" spans="1:16" hidden="1" outlineLevel="1">
      <c r="A100" s="33"/>
      <c r="B100" s="51">
        <v>87</v>
      </c>
      <c r="C100" s="57"/>
      <c r="D100" s="57"/>
      <c r="E100" s="57"/>
      <c r="F100" s="57"/>
      <c r="G100" s="655">
        <f t="shared" si="2"/>
        <v>0</v>
      </c>
      <c r="H100" s="655"/>
      <c r="I100" s="655"/>
      <c r="J100" s="658"/>
      <c r="K100" s="658"/>
      <c r="L100" s="656"/>
      <c r="M100" s="53"/>
      <c r="N100" s="33"/>
      <c r="O100" s="33"/>
      <c r="P100" s="33"/>
    </row>
    <row r="101" spans="1:16" hidden="1" outlineLevel="1">
      <c r="A101" s="33"/>
      <c r="B101" s="54">
        <v>88</v>
      </c>
      <c r="C101" s="57"/>
      <c r="D101" s="57"/>
      <c r="E101" s="57"/>
      <c r="F101" s="57"/>
      <c r="G101" s="655">
        <f t="shared" si="2"/>
        <v>0</v>
      </c>
      <c r="H101" s="655"/>
      <c r="I101" s="655"/>
      <c r="J101" s="658"/>
      <c r="K101" s="658"/>
      <c r="L101" s="656"/>
      <c r="M101" s="53"/>
      <c r="N101" s="33"/>
      <c r="O101" s="33"/>
      <c r="P101" s="33"/>
    </row>
    <row r="102" spans="1:16" hidden="1" outlineLevel="1">
      <c r="A102" s="33"/>
      <c r="B102" s="51">
        <v>89</v>
      </c>
      <c r="C102" s="57"/>
      <c r="D102" s="57"/>
      <c r="E102" s="57"/>
      <c r="F102" s="57"/>
      <c r="G102" s="655">
        <f t="shared" si="2"/>
        <v>0</v>
      </c>
      <c r="H102" s="655"/>
      <c r="I102" s="655"/>
      <c r="J102" s="658"/>
      <c r="K102" s="658"/>
      <c r="L102" s="656"/>
      <c r="M102" s="53"/>
      <c r="N102" s="33"/>
      <c r="O102" s="33"/>
      <c r="P102" s="33"/>
    </row>
    <row r="103" spans="1:16" hidden="1" outlineLevel="1">
      <c r="A103" s="33"/>
      <c r="B103" s="54">
        <v>90</v>
      </c>
      <c r="C103" s="57"/>
      <c r="D103" s="57"/>
      <c r="E103" s="57"/>
      <c r="F103" s="57"/>
      <c r="G103" s="655">
        <f t="shared" si="2"/>
        <v>0</v>
      </c>
      <c r="H103" s="655"/>
      <c r="I103" s="655"/>
      <c r="J103" s="658"/>
      <c r="K103" s="658"/>
      <c r="L103" s="656"/>
      <c r="M103" s="53"/>
      <c r="N103" s="33"/>
      <c r="O103" s="33"/>
      <c r="P103" s="33"/>
    </row>
    <row r="104" spans="1:16" hidden="1" outlineLevel="1">
      <c r="A104" s="33"/>
      <c r="B104" s="51">
        <v>91</v>
      </c>
      <c r="C104" s="57"/>
      <c r="D104" s="57"/>
      <c r="E104" s="57"/>
      <c r="F104" s="57"/>
      <c r="G104" s="655">
        <f t="shared" si="2"/>
        <v>0</v>
      </c>
      <c r="H104" s="655"/>
      <c r="I104" s="655"/>
      <c r="J104" s="658"/>
      <c r="K104" s="658"/>
      <c r="L104" s="656"/>
      <c r="M104" s="53"/>
      <c r="N104" s="33"/>
      <c r="O104" s="33"/>
      <c r="P104" s="33"/>
    </row>
    <row r="105" spans="1:16" hidden="1" outlineLevel="1">
      <c r="A105" s="33"/>
      <c r="B105" s="54">
        <v>92</v>
      </c>
      <c r="C105" s="57"/>
      <c r="D105" s="57"/>
      <c r="E105" s="57"/>
      <c r="F105" s="57"/>
      <c r="G105" s="655">
        <f t="shared" si="2"/>
        <v>0</v>
      </c>
      <c r="H105" s="655"/>
      <c r="I105" s="655"/>
      <c r="J105" s="658"/>
      <c r="K105" s="658"/>
      <c r="L105" s="656"/>
      <c r="M105" s="53"/>
      <c r="N105" s="33"/>
      <c r="O105" s="33"/>
      <c r="P105" s="33"/>
    </row>
    <row r="106" spans="1:16" hidden="1" outlineLevel="1">
      <c r="A106" s="33"/>
      <c r="B106" s="51">
        <v>93</v>
      </c>
      <c r="C106" s="57"/>
      <c r="D106" s="57"/>
      <c r="E106" s="57"/>
      <c r="F106" s="57"/>
      <c r="G106" s="655">
        <f t="shared" si="2"/>
        <v>0</v>
      </c>
      <c r="H106" s="655"/>
      <c r="I106" s="655"/>
      <c r="J106" s="658"/>
      <c r="K106" s="658"/>
      <c r="L106" s="656"/>
      <c r="M106" s="53"/>
      <c r="N106" s="33"/>
      <c r="O106" s="33"/>
      <c r="P106" s="33"/>
    </row>
    <row r="107" spans="1:16" hidden="1" outlineLevel="1">
      <c r="A107" s="33"/>
      <c r="B107" s="54">
        <v>94</v>
      </c>
      <c r="C107" s="57"/>
      <c r="D107" s="57"/>
      <c r="E107" s="57"/>
      <c r="F107" s="57"/>
      <c r="G107" s="655">
        <f t="shared" si="2"/>
        <v>0</v>
      </c>
      <c r="H107" s="655"/>
      <c r="I107" s="655"/>
      <c r="J107" s="658"/>
      <c r="K107" s="658"/>
      <c r="L107" s="656"/>
      <c r="M107" s="53"/>
      <c r="N107" s="33"/>
      <c r="O107" s="33"/>
      <c r="P107" s="33"/>
    </row>
    <row r="108" spans="1:16" hidden="1" outlineLevel="1">
      <c r="A108" s="33"/>
      <c r="B108" s="51">
        <v>95</v>
      </c>
      <c r="C108" s="57"/>
      <c r="D108" s="57"/>
      <c r="E108" s="57"/>
      <c r="F108" s="57"/>
      <c r="G108" s="655">
        <f t="shared" si="2"/>
        <v>0</v>
      </c>
      <c r="H108" s="655"/>
      <c r="I108" s="655"/>
      <c r="J108" s="658"/>
      <c r="K108" s="658"/>
      <c r="L108" s="656"/>
      <c r="M108" s="53"/>
      <c r="N108" s="33"/>
      <c r="O108" s="33"/>
      <c r="P108" s="33"/>
    </row>
    <row r="109" spans="1:16" hidden="1" outlineLevel="1">
      <c r="A109" s="33"/>
      <c r="B109" s="54">
        <v>96</v>
      </c>
      <c r="C109" s="57"/>
      <c r="D109" s="57"/>
      <c r="E109" s="57"/>
      <c r="F109" s="57"/>
      <c r="G109" s="655">
        <f t="shared" si="2"/>
        <v>0</v>
      </c>
      <c r="H109" s="655"/>
      <c r="I109" s="655"/>
      <c r="J109" s="658"/>
      <c r="K109" s="658"/>
      <c r="L109" s="656"/>
      <c r="M109" s="53"/>
      <c r="N109" s="33"/>
      <c r="O109" s="33"/>
      <c r="P109" s="33"/>
    </row>
    <row r="110" spans="1:16" hidden="1" outlineLevel="1">
      <c r="A110" s="33"/>
      <c r="B110" s="51">
        <v>97</v>
      </c>
      <c r="C110" s="57"/>
      <c r="D110" s="57"/>
      <c r="E110" s="57"/>
      <c r="F110" s="57"/>
      <c r="G110" s="655">
        <f t="shared" si="2"/>
        <v>0</v>
      </c>
      <c r="H110" s="655"/>
      <c r="I110" s="655"/>
      <c r="J110" s="658"/>
      <c r="K110" s="658"/>
      <c r="L110" s="656"/>
      <c r="M110" s="53"/>
      <c r="N110" s="33"/>
      <c r="O110" s="33"/>
      <c r="P110" s="33"/>
    </row>
    <row r="111" spans="1:16" hidden="1" outlineLevel="1">
      <c r="A111" s="33"/>
      <c r="B111" s="54">
        <v>98</v>
      </c>
      <c r="C111" s="57"/>
      <c r="D111" s="57"/>
      <c r="E111" s="57"/>
      <c r="F111" s="57"/>
      <c r="G111" s="655">
        <f t="shared" si="2"/>
        <v>0</v>
      </c>
      <c r="H111" s="655"/>
      <c r="I111" s="655"/>
      <c r="J111" s="658"/>
      <c r="K111" s="658"/>
      <c r="L111" s="656"/>
      <c r="M111" s="53"/>
      <c r="N111" s="33"/>
      <c r="O111" s="33"/>
      <c r="P111" s="33"/>
    </row>
    <row r="112" spans="1:16" hidden="1" outlineLevel="1">
      <c r="A112" s="33"/>
      <c r="B112" s="51">
        <v>99</v>
      </c>
      <c r="C112" s="57"/>
      <c r="D112" s="57"/>
      <c r="E112" s="57"/>
      <c r="F112" s="57"/>
      <c r="G112" s="655">
        <f t="shared" si="2"/>
        <v>0</v>
      </c>
      <c r="H112" s="655"/>
      <c r="I112" s="655"/>
      <c r="J112" s="658"/>
      <c r="K112" s="658"/>
      <c r="L112" s="656"/>
      <c r="M112" s="53"/>
      <c r="N112" s="33"/>
      <c r="O112" s="33"/>
      <c r="P112" s="33"/>
    </row>
    <row r="113" spans="1:16" hidden="1" outlineLevel="1">
      <c r="A113" s="33"/>
      <c r="B113" s="54">
        <v>100</v>
      </c>
      <c r="C113" s="57"/>
      <c r="D113" s="57"/>
      <c r="E113" s="57"/>
      <c r="F113" s="57"/>
      <c r="G113" s="655">
        <f t="shared" si="2"/>
        <v>0</v>
      </c>
      <c r="H113" s="655"/>
      <c r="I113" s="655"/>
      <c r="J113" s="658"/>
      <c r="K113" s="658"/>
      <c r="L113" s="656"/>
      <c r="M113" s="53"/>
      <c r="N113" s="33"/>
      <c r="O113" s="33"/>
      <c r="P113" s="33"/>
    </row>
    <row r="114" spans="1:16" hidden="1" outlineLevel="1">
      <c r="A114" s="33"/>
      <c r="B114" s="51">
        <v>101</v>
      </c>
      <c r="C114" s="57"/>
      <c r="D114" s="57"/>
      <c r="E114" s="57"/>
      <c r="F114" s="57"/>
      <c r="G114" s="655">
        <f t="shared" si="2"/>
        <v>0</v>
      </c>
      <c r="H114" s="655"/>
      <c r="I114" s="655"/>
      <c r="J114" s="658"/>
      <c r="K114" s="658"/>
      <c r="L114" s="656"/>
      <c r="M114" s="53"/>
      <c r="N114" s="33"/>
      <c r="O114" s="33"/>
      <c r="P114" s="33"/>
    </row>
    <row r="115" spans="1:16" hidden="1" outlineLevel="1">
      <c r="A115" s="33"/>
      <c r="B115" s="54">
        <v>102</v>
      </c>
      <c r="C115" s="57"/>
      <c r="D115" s="57"/>
      <c r="E115" s="57"/>
      <c r="F115" s="57"/>
      <c r="G115" s="655">
        <f t="shared" si="2"/>
        <v>0</v>
      </c>
      <c r="H115" s="655"/>
      <c r="I115" s="655"/>
      <c r="J115" s="658"/>
      <c r="K115" s="658"/>
      <c r="L115" s="656"/>
      <c r="M115" s="53"/>
      <c r="N115" s="33"/>
      <c r="O115" s="33"/>
      <c r="P115" s="33"/>
    </row>
    <row r="116" spans="1:16" hidden="1" outlineLevel="1">
      <c r="A116" s="33"/>
      <c r="B116" s="51">
        <v>103</v>
      </c>
      <c r="C116" s="57"/>
      <c r="D116" s="57"/>
      <c r="E116" s="57"/>
      <c r="F116" s="57"/>
      <c r="G116" s="655">
        <f t="shared" si="2"/>
        <v>0</v>
      </c>
      <c r="H116" s="655"/>
      <c r="I116" s="655"/>
      <c r="J116" s="658"/>
      <c r="K116" s="658"/>
      <c r="L116" s="656"/>
      <c r="M116" s="53"/>
      <c r="N116" s="33"/>
      <c r="O116" s="33"/>
      <c r="P116" s="33"/>
    </row>
    <row r="117" spans="1:16" hidden="1" outlineLevel="1">
      <c r="A117" s="33"/>
      <c r="B117" s="54">
        <v>104</v>
      </c>
      <c r="C117" s="57"/>
      <c r="D117" s="57"/>
      <c r="E117" s="57"/>
      <c r="F117" s="57"/>
      <c r="G117" s="655">
        <f t="shared" si="2"/>
        <v>0</v>
      </c>
      <c r="H117" s="655"/>
      <c r="I117" s="655"/>
      <c r="J117" s="658"/>
      <c r="K117" s="658"/>
      <c r="L117" s="656"/>
      <c r="M117" s="53"/>
      <c r="N117" s="33"/>
      <c r="O117" s="33"/>
      <c r="P117" s="33"/>
    </row>
    <row r="118" spans="1:16" hidden="1" outlineLevel="1">
      <c r="A118" s="33"/>
      <c r="B118" s="51">
        <v>105</v>
      </c>
      <c r="C118" s="57"/>
      <c r="D118" s="57"/>
      <c r="E118" s="57"/>
      <c r="F118" s="57"/>
      <c r="G118" s="655">
        <f t="shared" si="2"/>
        <v>0</v>
      </c>
      <c r="H118" s="655"/>
      <c r="I118" s="655"/>
      <c r="J118" s="658"/>
      <c r="K118" s="658"/>
      <c r="L118" s="656"/>
      <c r="M118" s="53"/>
      <c r="N118" s="33"/>
      <c r="O118" s="33"/>
      <c r="P118" s="33"/>
    </row>
    <row r="119" spans="1:16" hidden="1" outlineLevel="1">
      <c r="A119" s="33"/>
      <c r="B119" s="54">
        <v>106</v>
      </c>
      <c r="C119" s="57"/>
      <c r="D119" s="57"/>
      <c r="E119" s="57"/>
      <c r="F119" s="57"/>
      <c r="G119" s="655">
        <f t="shared" si="2"/>
        <v>0</v>
      </c>
      <c r="H119" s="655"/>
      <c r="I119" s="655"/>
      <c r="J119" s="658"/>
      <c r="K119" s="658"/>
      <c r="L119" s="656"/>
      <c r="M119" s="53"/>
      <c r="N119" s="33"/>
      <c r="O119" s="33"/>
      <c r="P119" s="33"/>
    </row>
    <row r="120" spans="1:16" hidden="1" outlineLevel="1">
      <c r="A120" s="33"/>
      <c r="B120" s="51">
        <v>107</v>
      </c>
      <c r="C120" s="57"/>
      <c r="D120" s="57"/>
      <c r="E120" s="57"/>
      <c r="F120" s="57"/>
      <c r="G120" s="655">
        <f t="shared" si="2"/>
        <v>0</v>
      </c>
      <c r="H120" s="655"/>
      <c r="I120" s="655"/>
      <c r="J120" s="658"/>
      <c r="K120" s="658"/>
      <c r="L120" s="656"/>
      <c r="M120" s="53"/>
      <c r="N120" s="33"/>
      <c r="O120" s="33"/>
      <c r="P120" s="33"/>
    </row>
    <row r="121" spans="1:16" hidden="1" outlineLevel="1">
      <c r="A121" s="33"/>
      <c r="B121" s="54">
        <v>108</v>
      </c>
      <c r="C121" s="57"/>
      <c r="D121" s="57"/>
      <c r="E121" s="57"/>
      <c r="F121" s="57"/>
      <c r="G121" s="655">
        <f t="shared" si="2"/>
        <v>0</v>
      </c>
      <c r="H121" s="655"/>
      <c r="I121" s="655"/>
      <c r="J121" s="658"/>
      <c r="K121" s="658"/>
      <c r="L121" s="656"/>
      <c r="M121" s="53"/>
      <c r="N121" s="33"/>
      <c r="O121" s="33"/>
      <c r="P121" s="33"/>
    </row>
    <row r="122" spans="1:16" hidden="1" outlineLevel="1">
      <c r="A122" s="33"/>
      <c r="B122" s="51">
        <v>109</v>
      </c>
      <c r="C122" s="57"/>
      <c r="D122" s="57"/>
      <c r="E122" s="57"/>
      <c r="F122" s="57"/>
      <c r="G122" s="655">
        <f t="shared" si="2"/>
        <v>0</v>
      </c>
      <c r="H122" s="655"/>
      <c r="I122" s="655"/>
      <c r="J122" s="658"/>
      <c r="K122" s="658"/>
      <c r="L122" s="656"/>
      <c r="M122" s="53"/>
      <c r="N122" s="33"/>
      <c r="O122" s="33"/>
      <c r="P122" s="33"/>
    </row>
    <row r="123" spans="1:16" hidden="1" outlineLevel="1">
      <c r="A123" s="33"/>
      <c r="B123" s="54">
        <v>110</v>
      </c>
      <c r="C123" s="57"/>
      <c r="D123" s="57"/>
      <c r="E123" s="57"/>
      <c r="F123" s="57"/>
      <c r="G123" s="655">
        <f t="shared" si="2"/>
        <v>0</v>
      </c>
      <c r="H123" s="655"/>
      <c r="I123" s="655"/>
      <c r="J123" s="658"/>
      <c r="K123" s="658"/>
      <c r="L123" s="656"/>
      <c r="M123" s="53"/>
      <c r="N123" s="33"/>
      <c r="O123" s="33"/>
      <c r="P123" s="33"/>
    </row>
    <row r="124" spans="1:16" hidden="1" outlineLevel="1">
      <c r="A124" s="33"/>
      <c r="B124" s="51">
        <v>111</v>
      </c>
      <c r="C124" s="57"/>
      <c r="D124" s="57"/>
      <c r="E124" s="57"/>
      <c r="F124" s="57"/>
      <c r="G124" s="655">
        <f t="shared" si="2"/>
        <v>0</v>
      </c>
      <c r="H124" s="655"/>
      <c r="I124" s="655"/>
      <c r="J124" s="658"/>
      <c r="K124" s="658"/>
      <c r="L124" s="656"/>
      <c r="M124" s="53"/>
      <c r="N124" s="33"/>
      <c r="O124" s="33"/>
      <c r="P124" s="33"/>
    </row>
    <row r="125" spans="1:16" hidden="1" outlineLevel="1">
      <c r="A125" s="33"/>
      <c r="B125" s="54">
        <v>112</v>
      </c>
      <c r="C125" s="57"/>
      <c r="D125" s="57"/>
      <c r="E125" s="57"/>
      <c r="F125" s="57"/>
      <c r="G125" s="655">
        <f t="shared" si="2"/>
        <v>0</v>
      </c>
      <c r="H125" s="655"/>
      <c r="I125" s="655"/>
      <c r="J125" s="658"/>
      <c r="K125" s="658"/>
      <c r="L125" s="656"/>
      <c r="M125" s="53"/>
      <c r="N125" s="33"/>
      <c r="O125" s="33"/>
      <c r="P125" s="33"/>
    </row>
    <row r="126" spans="1:16" hidden="1" outlineLevel="1">
      <c r="A126" s="33"/>
      <c r="B126" s="51">
        <v>113</v>
      </c>
      <c r="C126" s="57"/>
      <c r="D126" s="57"/>
      <c r="E126" s="57"/>
      <c r="F126" s="57"/>
      <c r="G126" s="655">
        <f t="shared" si="2"/>
        <v>0</v>
      </c>
      <c r="H126" s="655"/>
      <c r="I126" s="655"/>
      <c r="J126" s="658"/>
      <c r="K126" s="658"/>
      <c r="L126" s="656"/>
      <c r="M126" s="53"/>
      <c r="N126" s="33"/>
      <c r="O126" s="33"/>
      <c r="P126" s="33"/>
    </row>
    <row r="127" spans="1:16" hidden="1" outlineLevel="1">
      <c r="A127" s="33"/>
      <c r="B127" s="54">
        <v>114</v>
      </c>
      <c r="C127" s="57"/>
      <c r="D127" s="57"/>
      <c r="E127" s="57"/>
      <c r="F127" s="57"/>
      <c r="G127" s="655">
        <f t="shared" si="2"/>
        <v>0</v>
      </c>
      <c r="H127" s="655"/>
      <c r="I127" s="655"/>
      <c r="J127" s="658"/>
      <c r="K127" s="658"/>
      <c r="L127" s="656"/>
      <c r="M127" s="53"/>
      <c r="N127" s="33"/>
      <c r="O127" s="33"/>
      <c r="P127" s="33"/>
    </row>
    <row r="128" spans="1:16" hidden="1" outlineLevel="1">
      <c r="A128" s="33"/>
      <c r="B128" s="51">
        <v>115</v>
      </c>
      <c r="C128" s="57"/>
      <c r="D128" s="57"/>
      <c r="E128" s="57"/>
      <c r="F128" s="57"/>
      <c r="G128" s="655">
        <f t="shared" si="2"/>
        <v>0</v>
      </c>
      <c r="H128" s="655"/>
      <c r="I128" s="655"/>
      <c r="J128" s="658"/>
      <c r="K128" s="658"/>
      <c r="L128" s="656"/>
      <c r="M128" s="53"/>
      <c r="N128" s="33"/>
      <c r="O128" s="33"/>
      <c r="P128" s="33"/>
    </row>
    <row r="129" spans="1:16" hidden="1" outlineLevel="1">
      <c r="A129" s="33"/>
      <c r="B129" s="54">
        <v>116</v>
      </c>
      <c r="C129" s="57"/>
      <c r="D129" s="57"/>
      <c r="E129" s="57"/>
      <c r="F129" s="57"/>
      <c r="G129" s="655">
        <f t="shared" si="2"/>
        <v>0</v>
      </c>
      <c r="H129" s="655"/>
      <c r="I129" s="655"/>
      <c r="J129" s="658"/>
      <c r="K129" s="658"/>
      <c r="L129" s="656"/>
      <c r="M129" s="53"/>
      <c r="N129" s="33"/>
      <c r="O129" s="33"/>
      <c r="P129" s="33"/>
    </row>
    <row r="130" spans="1:16" hidden="1" outlineLevel="1">
      <c r="A130" s="33"/>
      <c r="B130" s="51">
        <v>117</v>
      </c>
      <c r="C130" s="57"/>
      <c r="D130" s="57"/>
      <c r="E130" s="57"/>
      <c r="F130" s="57"/>
      <c r="G130" s="655">
        <f t="shared" si="2"/>
        <v>0</v>
      </c>
      <c r="H130" s="655"/>
      <c r="I130" s="655"/>
      <c r="J130" s="658"/>
      <c r="K130" s="658"/>
      <c r="L130" s="656"/>
      <c r="M130" s="53"/>
      <c r="N130" s="33"/>
      <c r="O130" s="33"/>
      <c r="P130" s="33"/>
    </row>
    <row r="131" spans="1:16" hidden="1" outlineLevel="1">
      <c r="A131" s="33"/>
      <c r="B131" s="54">
        <v>118</v>
      </c>
      <c r="C131" s="57"/>
      <c r="D131" s="57"/>
      <c r="E131" s="57"/>
      <c r="F131" s="57"/>
      <c r="G131" s="655">
        <f t="shared" si="2"/>
        <v>0</v>
      </c>
      <c r="H131" s="655"/>
      <c r="I131" s="655"/>
      <c r="J131" s="658"/>
      <c r="K131" s="658"/>
      <c r="L131" s="656"/>
      <c r="M131" s="53"/>
      <c r="N131" s="33"/>
      <c r="O131" s="33"/>
      <c r="P131" s="33"/>
    </row>
    <row r="132" spans="1:16" hidden="1" outlineLevel="1">
      <c r="A132" s="33"/>
      <c r="B132" s="51">
        <v>119</v>
      </c>
      <c r="C132" s="57"/>
      <c r="D132" s="57"/>
      <c r="E132" s="57"/>
      <c r="F132" s="57"/>
      <c r="G132" s="655">
        <f t="shared" si="2"/>
        <v>0</v>
      </c>
      <c r="H132" s="655"/>
      <c r="I132" s="655"/>
      <c r="J132" s="658"/>
      <c r="K132" s="658"/>
      <c r="L132" s="656"/>
      <c r="M132" s="53"/>
      <c r="N132" s="33"/>
      <c r="O132" s="33"/>
      <c r="P132" s="33"/>
    </row>
    <row r="133" spans="1:16" hidden="1" outlineLevel="1">
      <c r="A133" s="33"/>
      <c r="B133" s="54">
        <v>120</v>
      </c>
      <c r="C133" s="57"/>
      <c r="D133" s="57"/>
      <c r="E133" s="57"/>
      <c r="F133" s="57"/>
      <c r="G133" s="655">
        <f t="shared" si="2"/>
        <v>0</v>
      </c>
      <c r="H133" s="655"/>
      <c r="I133" s="655"/>
      <c r="J133" s="658"/>
      <c r="K133" s="658"/>
      <c r="L133" s="656"/>
      <c r="M133" s="53"/>
      <c r="N133" s="33"/>
      <c r="O133" s="33"/>
      <c r="P133" s="33"/>
    </row>
    <row r="134" spans="1:16" hidden="1" outlineLevel="1">
      <c r="A134" s="33"/>
      <c r="B134" s="51">
        <v>121</v>
      </c>
      <c r="C134" s="57"/>
      <c r="D134" s="57"/>
      <c r="E134" s="57"/>
      <c r="F134" s="57"/>
      <c r="G134" s="655">
        <f t="shared" si="2"/>
        <v>0</v>
      </c>
      <c r="H134" s="655"/>
      <c r="I134" s="655"/>
      <c r="J134" s="658"/>
      <c r="K134" s="658"/>
      <c r="L134" s="656"/>
      <c r="M134" s="53"/>
      <c r="N134" s="33"/>
      <c r="O134" s="33"/>
      <c r="P134" s="33"/>
    </row>
    <row r="135" spans="1:16" hidden="1" outlineLevel="1">
      <c r="A135" s="33"/>
      <c r="B135" s="54">
        <v>122</v>
      </c>
      <c r="C135" s="57"/>
      <c r="D135" s="57"/>
      <c r="E135" s="57"/>
      <c r="F135" s="57"/>
      <c r="G135" s="655">
        <f t="shared" si="2"/>
        <v>0</v>
      </c>
      <c r="H135" s="655"/>
      <c r="I135" s="655"/>
      <c r="J135" s="658"/>
      <c r="K135" s="658"/>
      <c r="L135" s="656"/>
      <c r="M135" s="53"/>
      <c r="N135" s="33"/>
      <c r="O135" s="33"/>
      <c r="P135" s="33"/>
    </row>
    <row r="136" spans="1:16" hidden="1" outlineLevel="1">
      <c r="A136" s="33"/>
      <c r="B136" s="51">
        <v>123</v>
      </c>
      <c r="C136" s="57"/>
      <c r="D136" s="57"/>
      <c r="E136" s="57"/>
      <c r="F136" s="57"/>
      <c r="G136" s="655">
        <f t="shared" si="2"/>
        <v>0</v>
      </c>
      <c r="H136" s="655"/>
      <c r="I136" s="655"/>
      <c r="J136" s="658"/>
      <c r="K136" s="658"/>
      <c r="L136" s="656"/>
      <c r="M136" s="53"/>
      <c r="N136" s="33"/>
      <c r="O136" s="33"/>
      <c r="P136" s="33"/>
    </row>
    <row r="137" spans="1:16" hidden="1" outlineLevel="1">
      <c r="A137" s="33"/>
      <c r="B137" s="54">
        <v>124</v>
      </c>
      <c r="C137" s="57"/>
      <c r="D137" s="57"/>
      <c r="E137" s="57"/>
      <c r="F137" s="57"/>
      <c r="G137" s="655">
        <f t="shared" si="2"/>
        <v>0</v>
      </c>
      <c r="H137" s="655"/>
      <c r="I137" s="655"/>
      <c r="J137" s="658"/>
      <c r="K137" s="658"/>
      <c r="L137" s="656"/>
      <c r="M137" s="53"/>
      <c r="N137" s="33"/>
      <c r="O137" s="33"/>
      <c r="P137" s="33"/>
    </row>
    <row r="138" spans="1:16" hidden="1" outlineLevel="1">
      <c r="A138" s="33"/>
      <c r="B138" s="51">
        <v>125</v>
      </c>
      <c r="C138" s="57"/>
      <c r="D138" s="57"/>
      <c r="E138" s="57"/>
      <c r="F138" s="57"/>
      <c r="G138" s="655">
        <f t="shared" si="2"/>
        <v>0</v>
      </c>
      <c r="H138" s="655"/>
      <c r="I138" s="655"/>
      <c r="J138" s="658"/>
      <c r="K138" s="658"/>
      <c r="L138" s="656"/>
      <c r="M138" s="53"/>
      <c r="N138" s="33"/>
      <c r="O138" s="33"/>
      <c r="P138" s="33"/>
    </row>
    <row r="139" spans="1:16" hidden="1" outlineLevel="1">
      <c r="A139" s="33"/>
      <c r="B139" s="54">
        <v>126</v>
      </c>
      <c r="C139" s="57"/>
      <c r="D139" s="57"/>
      <c r="E139" s="57"/>
      <c r="F139" s="57"/>
      <c r="G139" s="655">
        <f t="shared" si="2"/>
        <v>0</v>
      </c>
      <c r="H139" s="655"/>
      <c r="I139" s="655"/>
      <c r="J139" s="658"/>
      <c r="K139" s="658"/>
      <c r="L139" s="656"/>
      <c r="M139" s="53"/>
      <c r="N139" s="33"/>
      <c r="O139" s="33"/>
      <c r="P139" s="33"/>
    </row>
    <row r="140" spans="1:16" hidden="1" outlineLevel="1">
      <c r="A140" s="33"/>
      <c r="B140" s="51">
        <v>127</v>
      </c>
      <c r="C140" s="57"/>
      <c r="D140" s="57"/>
      <c r="E140" s="57"/>
      <c r="F140" s="57"/>
      <c r="G140" s="655">
        <f t="shared" si="2"/>
        <v>0</v>
      </c>
      <c r="H140" s="655"/>
      <c r="I140" s="655"/>
      <c r="J140" s="658"/>
      <c r="K140" s="658"/>
      <c r="L140" s="656"/>
      <c r="M140" s="53"/>
      <c r="N140" s="33"/>
      <c r="O140" s="33"/>
      <c r="P140" s="33"/>
    </row>
    <row r="141" spans="1:16" hidden="1" outlineLevel="1">
      <c r="A141" s="33"/>
      <c r="B141" s="54">
        <v>128</v>
      </c>
      <c r="C141" s="57"/>
      <c r="D141" s="57"/>
      <c r="E141" s="57"/>
      <c r="F141" s="57"/>
      <c r="G141" s="655">
        <f t="shared" si="2"/>
        <v>0</v>
      </c>
      <c r="H141" s="655"/>
      <c r="I141" s="655"/>
      <c r="J141" s="658"/>
      <c r="K141" s="658"/>
      <c r="L141" s="656"/>
      <c r="M141" s="53"/>
      <c r="N141" s="33"/>
      <c r="O141" s="33"/>
      <c r="P141" s="33"/>
    </row>
    <row r="142" spans="1:16" hidden="1" outlineLevel="1">
      <c r="A142" s="33"/>
      <c r="B142" s="51">
        <v>129</v>
      </c>
      <c r="C142" s="57"/>
      <c r="D142" s="57"/>
      <c r="E142" s="57"/>
      <c r="F142" s="57"/>
      <c r="G142" s="655">
        <f t="shared" si="2"/>
        <v>0</v>
      </c>
      <c r="H142" s="655"/>
      <c r="I142" s="655"/>
      <c r="J142" s="658"/>
      <c r="K142" s="658"/>
      <c r="L142" s="656"/>
      <c r="M142" s="53"/>
      <c r="N142" s="33"/>
      <c r="O142" s="33"/>
      <c r="P142" s="33"/>
    </row>
    <row r="143" spans="1:16" hidden="1" outlineLevel="1">
      <c r="A143" s="33"/>
      <c r="B143" s="54">
        <v>130</v>
      </c>
      <c r="C143" s="57"/>
      <c r="D143" s="57"/>
      <c r="E143" s="57"/>
      <c r="F143" s="57"/>
      <c r="G143" s="655">
        <f t="shared" ref="G143:G206" si="3">SUM(H143:L143)</f>
        <v>0</v>
      </c>
      <c r="H143" s="655"/>
      <c r="I143" s="655"/>
      <c r="J143" s="658"/>
      <c r="K143" s="658"/>
      <c r="L143" s="656"/>
      <c r="M143" s="53"/>
      <c r="N143" s="33"/>
      <c r="O143" s="33"/>
      <c r="P143" s="33"/>
    </row>
    <row r="144" spans="1:16" hidden="1" outlineLevel="1">
      <c r="A144" s="33"/>
      <c r="B144" s="51">
        <v>131</v>
      </c>
      <c r="C144" s="57"/>
      <c r="D144" s="57"/>
      <c r="E144" s="57"/>
      <c r="F144" s="57"/>
      <c r="G144" s="655">
        <f t="shared" si="3"/>
        <v>0</v>
      </c>
      <c r="H144" s="655"/>
      <c r="I144" s="655"/>
      <c r="J144" s="658"/>
      <c r="K144" s="658"/>
      <c r="L144" s="656"/>
      <c r="M144" s="53"/>
      <c r="N144" s="33"/>
      <c r="O144" s="33"/>
      <c r="P144" s="33"/>
    </row>
    <row r="145" spans="1:16" hidden="1" outlineLevel="1">
      <c r="A145" s="33"/>
      <c r="B145" s="54">
        <v>132</v>
      </c>
      <c r="C145" s="57"/>
      <c r="D145" s="57"/>
      <c r="E145" s="57"/>
      <c r="F145" s="57"/>
      <c r="G145" s="655">
        <f t="shared" si="3"/>
        <v>0</v>
      </c>
      <c r="H145" s="655"/>
      <c r="I145" s="655"/>
      <c r="J145" s="658"/>
      <c r="K145" s="658"/>
      <c r="L145" s="656"/>
      <c r="M145" s="53"/>
      <c r="N145" s="33"/>
      <c r="O145" s="33"/>
      <c r="P145" s="33"/>
    </row>
    <row r="146" spans="1:16" hidden="1" outlineLevel="1">
      <c r="A146" s="33"/>
      <c r="B146" s="51">
        <v>133</v>
      </c>
      <c r="C146" s="57"/>
      <c r="D146" s="57"/>
      <c r="E146" s="57"/>
      <c r="F146" s="57"/>
      <c r="G146" s="655">
        <f t="shared" si="3"/>
        <v>0</v>
      </c>
      <c r="H146" s="655"/>
      <c r="I146" s="655"/>
      <c r="J146" s="658"/>
      <c r="K146" s="658"/>
      <c r="L146" s="656"/>
      <c r="M146" s="53"/>
      <c r="N146" s="33"/>
      <c r="O146" s="33"/>
      <c r="P146" s="33"/>
    </row>
    <row r="147" spans="1:16" hidden="1" outlineLevel="1">
      <c r="A147" s="33"/>
      <c r="B147" s="54">
        <v>134</v>
      </c>
      <c r="C147" s="57"/>
      <c r="D147" s="57"/>
      <c r="E147" s="57"/>
      <c r="F147" s="57"/>
      <c r="G147" s="655">
        <f t="shared" si="3"/>
        <v>0</v>
      </c>
      <c r="H147" s="655"/>
      <c r="I147" s="655"/>
      <c r="J147" s="658"/>
      <c r="K147" s="658"/>
      <c r="L147" s="656"/>
      <c r="M147" s="53"/>
      <c r="N147" s="33"/>
      <c r="O147" s="33"/>
      <c r="P147" s="33"/>
    </row>
    <row r="148" spans="1:16" hidden="1" outlineLevel="1">
      <c r="A148" s="33"/>
      <c r="B148" s="51">
        <v>135</v>
      </c>
      <c r="C148" s="57"/>
      <c r="D148" s="57"/>
      <c r="E148" s="57"/>
      <c r="F148" s="57"/>
      <c r="G148" s="655">
        <f t="shared" si="3"/>
        <v>0</v>
      </c>
      <c r="H148" s="655"/>
      <c r="I148" s="655"/>
      <c r="J148" s="658"/>
      <c r="K148" s="658"/>
      <c r="L148" s="656"/>
      <c r="M148" s="53"/>
      <c r="N148" s="33"/>
      <c r="O148" s="33"/>
      <c r="P148" s="33"/>
    </row>
    <row r="149" spans="1:16" hidden="1" outlineLevel="1">
      <c r="A149" s="33"/>
      <c r="B149" s="54">
        <v>136</v>
      </c>
      <c r="C149" s="57"/>
      <c r="D149" s="57"/>
      <c r="E149" s="57"/>
      <c r="F149" s="57"/>
      <c r="G149" s="655">
        <f t="shared" si="3"/>
        <v>0</v>
      </c>
      <c r="H149" s="655"/>
      <c r="I149" s="655"/>
      <c r="J149" s="658"/>
      <c r="K149" s="658"/>
      <c r="L149" s="656"/>
      <c r="M149" s="53"/>
      <c r="N149" s="33"/>
      <c r="O149" s="33"/>
      <c r="P149" s="33"/>
    </row>
    <row r="150" spans="1:16" hidden="1" outlineLevel="1">
      <c r="A150" s="33"/>
      <c r="B150" s="51">
        <v>137</v>
      </c>
      <c r="C150" s="57"/>
      <c r="D150" s="57"/>
      <c r="E150" s="57"/>
      <c r="F150" s="57"/>
      <c r="G150" s="655">
        <f t="shared" si="3"/>
        <v>0</v>
      </c>
      <c r="H150" s="655"/>
      <c r="I150" s="655"/>
      <c r="J150" s="658"/>
      <c r="K150" s="658"/>
      <c r="L150" s="656"/>
      <c r="M150" s="53"/>
      <c r="N150" s="33"/>
      <c r="O150" s="33"/>
      <c r="P150" s="33"/>
    </row>
    <row r="151" spans="1:16" hidden="1" outlineLevel="1">
      <c r="A151" s="33"/>
      <c r="B151" s="54">
        <v>138</v>
      </c>
      <c r="C151" s="57"/>
      <c r="D151" s="57"/>
      <c r="E151" s="57"/>
      <c r="F151" s="57"/>
      <c r="G151" s="655">
        <f t="shared" si="3"/>
        <v>0</v>
      </c>
      <c r="H151" s="655"/>
      <c r="I151" s="655"/>
      <c r="J151" s="658"/>
      <c r="K151" s="658"/>
      <c r="L151" s="656"/>
      <c r="M151" s="53"/>
      <c r="N151" s="33"/>
      <c r="O151" s="33"/>
      <c r="P151" s="33"/>
    </row>
    <row r="152" spans="1:16" hidden="1" outlineLevel="1">
      <c r="A152" s="33"/>
      <c r="B152" s="51">
        <v>139</v>
      </c>
      <c r="C152" s="57"/>
      <c r="D152" s="57"/>
      <c r="E152" s="57"/>
      <c r="F152" s="57"/>
      <c r="G152" s="655">
        <f t="shared" si="3"/>
        <v>0</v>
      </c>
      <c r="H152" s="655"/>
      <c r="I152" s="655"/>
      <c r="J152" s="658"/>
      <c r="K152" s="658"/>
      <c r="L152" s="656"/>
      <c r="M152" s="53"/>
      <c r="N152" s="33"/>
      <c r="O152" s="33"/>
      <c r="P152" s="33"/>
    </row>
    <row r="153" spans="1:16" hidden="1" outlineLevel="1">
      <c r="A153" s="33"/>
      <c r="B153" s="54">
        <v>140</v>
      </c>
      <c r="C153" s="57"/>
      <c r="D153" s="57"/>
      <c r="E153" s="57"/>
      <c r="F153" s="57"/>
      <c r="G153" s="655">
        <f t="shared" si="3"/>
        <v>0</v>
      </c>
      <c r="H153" s="655"/>
      <c r="I153" s="655"/>
      <c r="J153" s="658"/>
      <c r="K153" s="658"/>
      <c r="L153" s="656"/>
      <c r="M153" s="53"/>
      <c r="N153" s="33"/>
      <c r="O153" s="33"/>
      <c r="P153" s="33"/>
    </row>
    <row r="154" spans="1:16" hidden="1" outlineLevel="1">
      <c r="A154" s="33"/>
      <c r="B154" s="51">
        <v>141</v>
      </c>
      <c r="C154" s="57"/>
      <c r="D154" s="57"/>
      <c r="E154" s="57"/>
      <c r="F154" s="57"/>
      <c r="G154" s="655">
        <f t="shared" si="3"/>
        <v>0</v>
      </c>
      <c r="H154" s="655"/>
      <c r="I154" s="655"/>
      <c r="J154" s="658"/>
      <c r="K154" s="658"/>
      <c r="L154" s="656"/>
      <c r="M154" s="53"/>
      <c r="N154" s="33"/>
      <c r="O154" s="33"/>
      <c r="P154" s="33"/>
    </row>
    <row r="155" spans="1:16" hidden="1" outlineLevel="1">
      <c r="A155" s="33"/>
      <c r="B155" s="54">
        <v>142</v>
      </c>
      <c r="C155" s="57"/>
      <c r="D155" s="57"/>
      <c r="E155" s="57"/>
      <c r="F155" s="57"/>
      <c r="G155" s="655">
        <f t="shared" si="3"/>
        <v>0</v>
      </c>
      <c r="H155" s="655"/>
      <c r="I155" s="655"/>
      <c r="J155" s="658"/>
      <c r="K155" s="658"/>
      <c r="L155" s="656"/>
      <c r="M155" s="53"/>
      <c r="N155" s="33"/>
      <c r="O155" s="33"/>
      <c r="P155" s="33"/>
    </row>
    <row r="156" spans="1:16" hidden="1" outlineLevel="1">
      <c r="A156" s="33"/>
      <c r="B156" s="51">
        <v>143</v>
      </c>
      <c r="C156" s="57"/>
      <c r="D156" s="57"/>
      <c r="E156" s="57"/>
      <c r="F156" s="57"/>
      <c r="G156" s="655">
        <f t="shared" si="3"/>
        <v>0</v>
      </c>
      <c r="H156" s="655"/>
      <c r="I156" s="655"/>
      <c r="J156" s="658"/>
      <c r="K156" s="658"/>
      <c r="L156" s="656"/>
      <c r="M156" s="53"/>
      <c r="N156" s="33"/>
      <c r="O156" s="33"/>
      <c r="P156" s="33"/>
    </row>
    <row r="157" spans="1:16" hidden="1" outlineLevel="1">
      <c r="A157" s="33"/>
      <c r="B157" s="54">
        <v>144</v>
      </c>
      <c r="C157" s="57"/>
      <c r="D157" s="57"/>
      <c r="E157" s="57"/>
      <c r="F157" s="57"/>
      <c r="G157" s="655">
        <f t="shared" si="3"/>
        <v>0</v>
      </c>
      <c r="H157" s="655"/>
      <c r="I157" s="655"/>
      <c r="J157" s="658"/>
      <c r="K157" s="658"/>
      <c r="L157" s="656"/>
      <c r="M157" s="53"/>
      <c r="N157" s="33"/>
      <c r="O157" s="33"/>
      <c r="P157" s="33"/>
    </row>
    <row r="158" spans="1:16" hidden="1" outlineLevel="1">
      <c r="A158" s="33"/>
      <c r="B158" s="51">
        <v>145</v>
      </c>
      <c r="C158" s="57"/>
      <c r="D158" s="57"/>
      <c r="E158" s="57"/>
      <c r="F158" s="57"/>
      <c r="G158" s="655">
        <f t="shared" si="3"/>
        <v>0</v>
      </c>
      <c r="H158" s="655"/>
      <c r="I158" s="655"/>
      <c r="J158" s="658"/>
      <c r="K158" s="658"/>
      <c r="L158" s="656"/>
      <c r="M158" s="53"/>
      <c r="N158" s="33"/>
      <c r="O158" s="33"/>
      <c r="P158" s="33"/>
    </row>
    <row r="159" spans="1:16" hidden="1" outlineLevel="1">
      <c r="A159" s="33"/>
      <c r="B159" s="54">
        <v>146</v>
      </c>
      <c r="C159" s="57"/>
      <c r="D159" s="57"/>
      <c r="E159" s="57"/>
      <c r="F159" s="57"/>
      <c r="G159" s="655">
        <f t="shared" si="3"/>
        <v>0</v>
      </c>
      <c r="H159" s="655"/>
      <c r="I159" s="655"/>
      <c r="J159" s="658"/>
      <c r="K159" s="658"/>
      <c r="L159" s="656"/>
      <c r="M159" s="53"/>
      <c r="N159" s="33"/>
      <c r="O159" s="33"/>
      <c r="P159" s="33"/>
    </row>
    <row r="160" spans="1:16" hidden="1" outlineLevel="1">
      <c r="A160" s="33"/>
      <c r="B160" s="51">
        <v>147</v>
      </c>
      <c r="C160" s="57"/>
      <c r="D160" s="57"/>
      <c r="E160" s="57"/>
      <c r="F160" s="57"/>
      <c r="G160" s="655">
        <f t="shared" si="3"/>
        <v>0</v>
      </c>
      <c r="H160" s="655"/>
      <c r="I160" s="655"/>
      <c r="J160" s="658"/>
      <c r="K160" s="658"/>
      <c r="L160" s="656"/>
      <c r="M160" s="53"/>
      <c r="N160" s="33"/>
      <c r="O160" s="33"/>
      <c r="P160" s="33"/>
    </row>
    <row r="161" spans="1:16" hidden="1" outlineLevel="1">
      <c r="A161" s="33"/>
      <c r="B161" s="54">
        <v>148</v>
      </c>
      <c r="C161" s="57"/>
      <c r="D161" s="57"/>
      <c r="E161" s="57"/>
      <c r="F161" s="57"/>
      <c r="G161" s="655">
        <f t="shared" si="3"/>
        <v>0</v>
      </c>
      <c r="H161" s="655"/>
      <c r="I161" s="655"/>
      <c r="J161" s="658"/>
      <c r="K161" s="658"/>
      <c r="L161" s="656"/>
      <c r="M161" s="53"/>
      <c r="N161" s="33"/>
      <c r="O161" s="33"/>
      <c r="P161" s="33"/>
    </row>
    <row r="162" spans="1:16" hidden="1" outlineLevel="1">
      <c r="A162" s="33"/>
      <c r="B162" s="51">
        <v>149</v>
      </c>
      <c r="C162" s="57"/>
      <c r="D162" s="57"/>
      <c r="E162" s="57"/>
      <c r="F162" s="57"/>
      <c r="G162" s="655">
        <f t="shared" si="3"/>
        <v>0</v>
      </c>
      <c r="H162" s="655"/>
      <c r="I162" s="655"/>
      <c r="J162" s="658"/>
      <c r="K162" s="658"/>
      <c r="L162" s="656"/>
      <c r="M162" s="53"/>
      <c r="N162" s="33"/>
      <c r="O162" s="33"/>
      <c r="P162" s="33"/>
    </row>
    <row r="163" spans="1:16" hidden="1" outlineLevel="1">
      <c r="A163" s="33"/>
      <c r="B163" s="54">
        <v>150</v>
      </c>
      <c r="C163" s="57"/>
      <c r="D163" s="57"/>
      <c r="E163" s="57"/>
      <c r="F163" s="57"/>
      <c r="G163" s="655">
        <f t="shared" si="3"/>
        <v>0</v>
      </c>
      <c r="H163" s="655"/>
      <c r="I163" s="655"/>
      <c r="J163" s="658"/>
      <c r="K163" s="658"/>
      <c r="L163" s="656"/>
      <c r="M163" s="53"/>
      <c r="N163" s="33"/>
      <c r="O163" s="33"/>
      <c r="P163" s="33"/>
    </row>
    <row r="164" spans="1:16" hidden="1" outlineLevel="1">
      <c r="A164" s="33"/>
      <c r="B164" s="51">
        <v>151</v>
      </c>
      <c r="C164" s="57"/>
      <c r="D164" s="57"/>
      <c r="E164" s="57"/>
      <c r="F164" s="57"/>
      <c r="G164" s="655">
        <f t="shared" si="3"/>
        <v>0</v>
      </c>
      <c r="H164" s="655"/>
      <c r="I164" s="655"/>
      <c r="J164" s="658"/>
      <c r="K164" s="658"/>
      <c r="L164" s="656"/>
      <c r="M164" s="53"/>
      <c r="N164" s="33"/>
      <c r="O164" s="33"/>
      <c r="P164" s="33"/>
    </row>
    <row r="165" spans="1:16" hidden="1" outlineLevel="1">
      <c r="A165" s="33"/>
      <c r="B165" s="54">
        <v>152</v>
      </c>
      <c r="C165" s="57"/>
      <c r="D165" s="57"/>
      <c r="E165" s="57"/>
      <c r="F165" s="57"/>
      <c r="G165" s="655">
        <f t="shared" si="3"/>
        <v>0</v>
      </c>
      <c r="H165" s="655"/>
      <c r="I165" s="655"/>
      <c r="J165" s="658"/>
      <c r="K165" s="658"/>
      <c r="L165" s="656"/>
      <c r="M165" s="53"/>
      <c r="N165" s="33"/>
      <c r="O165" s="33"/>
      <c r="P165" s="33"/>
    </row>
    <row r="166" spans="1:16" hidden="1" outlineLevel="1">
      <c r="A166" s="33"/>
      <c r="B166" s="51">
        <v>153</v>
      </c>
      <c r="C166" s="57"/>
      <c r="D166" s="57"/>
      <c r="E166" s="57"/>
      <c r="F166" s="57"/>
      <c r="G166" s="655">
        <f t="shared" si="3"/>
        <v>0</v>
      </c>
      <c r="H166" s="655"/>
      <c r="I166" s="655"/>
      <c r="J166" s="658"/>
      <c r="K166" s="658"/>
      <c r="L166" s="656"/>
      <c r="M166" s="53"/>
      <c r="N166" s="33"/>
      <c r="O166" s="33"/>
      <c r="P166" s="33"/>
    </row>
    <row r="167" spans="1:16" hidden="1" outlineLevel="1">
      <c r="A167" s="33"/>
      <c r="B167" s="54">
        <v>154</v>
      </c>
      <c r="C167" s="57"/>
      <c r="D167" s="57"/>
      <c r="E167" s="57"/>
      <c r="F167" s="57"/>
      <c r="G167" s="655">
        <f t="shared" si="3"/>
        <v>0</v>
      </c>
      <c r="H167" s="655"/>
      <c r="I167" s="655"/>
      <c r="J167" s="658"/>
      <c r="K167" s="658"/>
      <c r="L167" s="656"/>
      <c r="M167" s="53"/>
      <c r="N167" s="33"/>
      <c r="O167" s="33"/>
      <c r="P167" s="33"/>
    </row>
    <row r="168" spans="1:16" hidden="1" outlineLevel="1">
      <c r="A168" s="33"/>
      <c r="B168" s="51">
        <v>155</v>
      </c>
      <c r="C168" s="57"/>
      <c r="D168" s="57"/>
      <c r="E168" s="57"/>
      <c r="F168" s="57"/>
      <c r="G168" s="655">
        <f t="shared" si="3"/>
        <v>0</v>
      </c>
      <c r="H168" s="655"/>
      <c r="I168" s="655"/>
      <c r="J168" s="658"/>
      <c r="K168" s="658"/>
      <c r="L168" s="656"/>
      <c r="M168" s="53"/>
      <c r="N168" s="33"/>
      <c r="O168" s="33"/>
      <c r="P168" s="33"/>
    </row>
    <row r="169" spans="1:16" hidden="1" outlineLevel="1">
      <c r="A169" s="33"/>
      <c r="B169" s="54">
        <v>156</v>
      </c>
      <c r="C169" s="57"/>
      <c r="D169" s="57"/>
      <c r="E169" s="57"/>
      <c r="F169" s="57"/>
      <c r="G169" s="655">
        <f t="shared" si="3"/>
        <v>0</v>
      </c>
      <c r="H169" s="655"/>
      <c r="I169" s="655"/>
      <c r="J169" s="658"/>
      <c r="K169" s="658"/>
      <c r="L169" s="656"/>
      <c r="M169" s="53"/>
      <c r="N169" s="33"/>
      <c r="O169" s="33"/>
      <c r="P169" s="33"/>
    </row>
    <row r="170" spans="1:16" hidden="1" outlineLevel="1">
      <c r="A170" s="33"/>
      <c r="B170" s="51">
        <v>157</v>
      </c>
      <c r="C170" s="57"/>
      <c r="D170" s="57"/>
      <c r="E170" s="57"/>
      <c r="F170" s="57"/>
      <c r="G170" s="655">
        <f t="shared" si="3"/>
        <v>0</v>
      </c>
      <c r="H170" s="655"/>
      <c r="I170" s="655"/>
      <c r="J170" s="658"/>
      <c r="K170" s="658"/>
      <c r="L170" s="656"/>
      <c r="M170" s="53"/>
      <c r="N170" s="33"/>
      <c r="O170" s="33"/>
      <c r="P170" s="33"/>
    </row>
    <row r="171" spans="1:16" hidden="1" outlineLevel="1">
      <c r="A171" s="33"/>
      <c r="B171" s="54">
        <v>158</v>
      </c>
      <c r="C171" s="57"/>
      <c r="D171" s="57"/>
      <c r="E171" s="57"/>
      <c r="F171" s="57"/>
      <c r="G171" s="655">
        <f t="shared" si="3"/>
        <v>0</v>
      </c>
      <c r="H171" s="655"/>
      <c r="I171" s="655"/>
      <c r="J171" s="658"/>
      <c r="K171" s="658"/>
      <c r="L171" s="656"/>
      <c r="M171" s="53"/>
      <c r="N171" s="33"/>
      <c r="O171" s="33"/>
      <c r="P171" s="33"/>
    </row>
    <row r="172" spans="1:16" hidden="1" outlineLevel="1">
      <c r="A172" s="33"/>
      <c r="B172" s="51">
        <v>159</v>
      </c>
      <c r="C172" s="57"/>
      <c r="D172" s="57"/>
      <c r="E172" s="57"/>
      <c r="F172" s="57"/>
      <c r="G172" s="655">
        <f t="shared" si="3"/>
        <v>0</v>
      </c>
      <c r="H172" s="655"/>
      <c r="I172" s="655"/>
      <c r="J172" s="658"/>
      <c r="K172" s="658"/>
      <c r="L172" s="656"/>
      <c r="M172" s="53"/>
      <c r="N172" s="33"/>
      <c r="O172" s="33"/>
      <c r="P172" s="33"/>
    </row>
    <row r="173" spans="1:16" hidden="1" outlineLevel="1">
      <c r="A173" s="33"/>
      <c r="B173" s="54">
        <v>160</v>
      </c>
      <c r="C173" s="57"/>
      <c r="D173" s="57"/>
      <c r="E173" s="57"/>
      <c r="F173" s="57"/>
      <c r="G173" s="655">
        <f t="shared" si="3"/>
        <v>0</v>
      </c>
      <c r="H173" s="655"/>
      <c r="I173" s="655"/>
      <c r="J173" s="658"/>
      <c r="K173" s="658"/>
      <c r="L173" s="656"/>
      <c r="M173" s="53"/>
      <c r="N173" s="33"/>
      <c r="O173" s="33"/>
      <c r="P173" s="33"/>
    </row>
    <row r="174" spans="1:16" hidden="1" outlineLevel="1">
      <c r="A174" s="33"/>
      <c r="B174" s="51">
        <v>161</v>
      </c>
      <c r="C174" s="57"/>
      <c r="D174" s="57"/>
      <c r="E174" s="57"/>
      <c r="F174" s="57"/>
      <c r="G174" s="655">
        <f t="shared" si="3"/>
        <v>0</v>
      </c>
      <c r="H174" s="655"/>
      <c r="I174" s="655"/>
      <c r="J174" s="658"/>
      <c r="K174" s="658"/>
      <c r="L174" s="656"/>
      <c r="M174" s="53"/>
      <c r="N174" s="33"/>
      <c r="O174" s="33"/>
      <c r="P174" s="33"/>
    </row>
    <row r="175" spans="1:16" hidden="1" outlineLevel="1">
      <c r="A175" s="33"/>
      <c r="B175" s="54">
        <v>162</v>
      </c>
      <c r="C175" s="57"/>
      <c r="D175" s="57"/>
      <c r="E175" s="57"/>
      <c r="F175" s="57"/>
      <c r="G175" s="655">
        <f t="shared" si="3"/>
        <v>0</v>
      </c>
      <c r="H175" s="655"/>
      <c r="I175" s="655"/>
      <c r="J175" s="658"/>
      <c r="K175" s="658"/>
      <c r="L175" s="656"/>
      <c r="M175" s="53"/>
      <c r="N175" s="33"/>
      <c r="O175" s="33"/>
      <c r="P175" s="33"/>
    </row>
    <row r="176" spans="1:16" hidden="1" outlineLevel="1">
      <c r="A176" s="33"/>
      <c r="B176" s="51">
        <v>163</v>
      </c>
      <c r="C176" s="57"/>
      <c r="D176" s="57"/>
      <c r="E176" s="57"/>
      <c r="F176" s="57"/>
      <c r="G176" s="655">
        <f t="shared" si="3"/>
        <v>0</v>
      </c>
      <c r="H176" s="655"/>
      <c r="I176" s="655"/>
      <c r="J176" s="658"/>
      <c r="K176" s="658"/>
      <c r="L176" s="656"/>
      <c r="M176" s="53"/>
      <c r="N176" s="33"/>
      <c r="O176" s="33"/>
      <c r="P176" s="33"/>
    </row>
    <row r="177" spans="1:16" hidden="1" outlineLevel="1">
      <c r="A177" s="33"/>
      <c r="B177" s="54">
        <v>164</v>
      </c>
      <c r="C177" s="57"/>
      <c r="D177" s="57"/>
      <c r="E177" s="57"/>
      <c r="F177" s="57"/>
      <c r="G177" s="655">
        <f t="shared" si="3"/>
        <v>0</v>
      </c>
      <c r="H177" s="655"/>
      <c r="I177" s="655"/>
      <c r="J177" s="658"/>
      <c r="K177" s="658"/>
      <c r="L177" s="656"/>
      <c r="M177" s="53"/>
      <c r="N177" s="33"/>
      <c r="O177" s="33"/>
      <c r="P177" s="33"/>
    </row>
    <row r="178" spans="1:16" hidden="1" outlineLevel="1">
      <c r="A178" s="33"/>
      <c r="B178" s="51">
        <v>165</v>
      </c>
      <c r="C178" s="57"/>
      <c r="D178" s="57"/>
      <c r="E178" s="57"/>
      <c r="F178" s="57"/>
      <c r="G178" s="655">
        <f t="shared" si="3"/>
        <v>0</v>
      </c>
      <c r="H178" s="655"/>
      <c r="I178" s="655"/>
      <c r="J178" s="658"/>
      <c r="K178" s="658"/>
      <c r="L178" s="656"/>
      <c r="M178" s="53"/>
      <c r="N178" s="33"/>
      <c r="O178" s="33"/>
      <c r="P178" s="33"/>
    </row>
    <row r="179" spans="1:16" hidden="1" outlineLevel="1">
      <c r="A179" s="33"/>
      <c r="B179" s="54">
        <v>166</v>
      </c>
      <c r="C179" s="57"/>
      <c r="D179" s="57"/>
      <c r="E179" s="57"/>
      <c r="F179" s="57"/>
      <c r="G179" s="655">
        <f t="shared" si="3"/>
        <v>0</v>
      </c>
      <c r="H179" s="655"/>
      <c r="I179" s="655"/>
      <c r="J179" s="658"/>
      <c r="K179" s="658"/>
      <c r="L179" s="656"/>
      <c r="M179" s="53"/>
      <c r="N179" s="33"/>
      <c r="O179" s="33"/>
      <c r="P179" s="33"/>
    </row>
    <row r="180" spans="1:16" hidden="1" outlineLevel="1">
      <c r="A180" s="33"/>
      <c r="B180" s="51">
        <v>167</v>
      </c>
      <c r="C180" s="57"/>
      <c r="D180" s="57"/>
      <c r="E180" s="57"/>
      <c r="F180" s="57"/>
      <c r="G180" s="655">
        <f t="shared" si="3"/>
        <v>0</v>
      </c>
      <c r="H180" s="655"/>
      <c r="I180" s="655"/>
      <c r="J180" s="658"/>
      <c r="K180" s="658"/>
      <c r="L180" s="656"/>
      <c r="M180" s="53"/>
      <c r="N180" s="33"/>
      <c r="O180" s="33"/>
      <c r="P180" s="33"/>
    </row>
    <row r="181" spans="1:16" hidden="1" outlineLevel="1">
      <c r="A181" s="33"/>
      <c r="B181" s="54">
        <v>168</v>
      </c>
      <c r="C181" s="57"/>
      <c r="D181" s="57"/>
      <c r="E181" s="57"/>
      <c r="F181" s="57"/>
      <c r="G181" s="655">
        <f t="shared" si="3"/>
        <v>0</v>
      </c>
      <c r="H181" s="655"/>
      <c r="I181" s="655"/>
      <c r="J181" s="658"/>
      <c r="K181" s="658"/>
      <c r="L181" s="656"/>
      <c r="M181" s="53"/>
      <c r="N181" s="33"/>
      <c r="O181" s="33"/>
      <c r="P181" s="33"/>
    </row>
    <row r="182" spans="1:16" hidden="1" outlineLevel="1">
      <c r="A182" s="33"/>
      <c r="B182" s="51">
        <v>169</v>
      </c>
      <c r="C182" s="57"/>
      <c r="D182" s="57"/>
      <c r="E182" s="57"/>
      <c r="F182" s="57"/>
      <c r="G182" s="655">
        <f t="shared" si="3"/>
        <v>0</v>
      </c>
      <c r="H182" s="655"/>
      <c r="I182" s="655"/>
      <c r="J182" s="658"/>
      <c r="K182" s="658"/>
      <c r="L182" s="656"/>
      <c r="M182" s="53"/>
      <c r="N182" s="33"/>
      <c r="O182" s="33"/>
      <c r="P182" s="33"/>
    </row>
    <row r="183" spans="1:16" hidden="1" outlineLevel="1">
      <c r="A183" s="33"/>
      <c r="B183" s="54">
        <v>170</v>
      </c>
      <c r="C183" s="57"/>
      <c r="D183" s="57"/>
      <c r="E183" s="57"/>
      <c r="F183" s="57"/>
      <c r="G183" s="655">
        <f t="shared" si="3"/>
        <v>0</v>
      </c>
      <c r="H183" s="655"/>
      <c r="I183" s="655"/>
      <c r="J183" s="658"/>
      <c r="K183" s="658"/>
      <c r="L183" s="656"/>
      <c r="M183" s="53"/>
      <c r="N183" s="33"/>
      <c r="O183" s="33"/>
      <c r="P183" s="33"/>
    </row>
    <row r="184" spans="1:16" hidden="1" outlineLevel="1">
      <c r="A184" s="33"/>
      <c r="B184" s="51">
        <v>171</v>
      </c>
      <c r="C184" s="57"/>
      <c r="D184" s="57"/>
      <c r="E184" s="57"/>
      <c r="F184" s="57"/>
      <c r="G184" s="655">
        <f t="shared" si="3"/>
        <v>0</v>
      </c>
      <c r="H184" s="655"/>
      <c r="I184" s="655"/>
      <c r="J184" s="658"/>
      <c r="K184" s="658"/>
      <c r="L184" s="656"/>
      <c r="M184" s="53"/>
      <c r="N184" s="33"/>
      <c r="O184" s="33"/>
      <c r="P184" s="33"/>
    </row>
    <row r="185" spans="1:16" hidden="1" outlineLevel="1">
      <c r="A185" s="33"/>
      <c r="B185" s="54">
        <v>172</v>
      </c>
      <c r="C185" s="57"/>
      <c r="D185" s="57"/>
      <c r="E185" s="57"/>
      <c r="F185" s="57"/>
      <c r="G185" s="655">
        <f t="shared" si="3"/>
        <v>0</v>
      </c>
      <c r="H185" s="655"/>
      <c r="I185" s="655"/>
      <c r="J185" s="658"/>
      <c r="K185" s="658"/>
      <c r="L185" s="656"/>
      <c r="M185" s="53"/>
      <c r="N185" s="33"/>
      <c r="O185" s="33"/>
      <c r="P185" s="33"/>
    </row>
    <row r="186" spans="1:16" hidden="1" outlineLevel="1">
      <c r="A186" s="33"/>
      <c r="B186" s="51">
        <v>173</v>
      </c>
      <c r="C186" s="57"/>
      <c r="D186" s="57"/>
      <c r="E186" s="57"/>
      <c r="F186" s="57"/>
      <c r="G186" s="655">
        <f t="shared" si="3"/>
        <v>0</v>
      </c>
      <c r="H186" s="655"/>
      <c r="I186" s="655"/>
      <c r="J186" s="658"/>
      <c r="K186" s="658"/>
      <c r="L186" s="656"/>
      <c r="M186" s="53"/>
      <c r="N186" s="33"/>
      <c r="O186" s="33"/>
      <c r="P186" s="33"/>
    </row>
    <row r="187" spans="1:16" hidden="1" outlineLevel="1">
      <c r="A187" s="33"/>
      <c r="B187" s="54">
        <v>174</v>
      </c>
      <c r="C187" s="57"/>
      <c r="D187" s="57"/>
      <c r="E187" s="57"/>
      <c r="F187" s="57"/>
      <c r="G187" s="655">
        <f t="shared" si="3"/>
        <v>0</v>
      </c>
      <c r="H187" s="655"/>
      <c r="I187" s="655"/>
      <c r="J187" s="658"/>
      <c r="K187" s="658"/>
      <c r="L187" s="656"/>
      <c r="M187" s="53"/>
      <c r="N187" s="33"/>
      <c r="O187" s="33"/>
      <c r="P187" s="33"/>
    </row>
    <row r="188" spans="1:16" hidden="1" outlineLevel="1">
      <c r="A188" s="33"/>
      <c r="B188" s="51">
        <v>175</v>
      </c>
      <c r="C188" s="57"/>
      <c r="D188" s="57"/>
      <c r="E188" s="57"/>
      <c r="F188" s="57"/>
      <c r="G188" s="655">
        <f t="shared" si="3"/>
        <v>0</v>
      </c>
      <c r="H188" s="655"/>
      <c r="I188" s="655"/>
      <c r="J188" s="658"/>
      <c r="K188" s="658"/>
      <c r="L188" s="656"/>
      <c r="M188" s="53"/>
      <c r="N188" s="33"/>
      <c r="O188" s="33"/>
      <c r="P188" s="33"/>
    </row>
    <row r="189" spans="1:16" hidden="1" outlineLevel="1">
      <c r="A189" s="33"/>
      <c r="B189" s="54">
        <v>176</v>
      </c>
      <c r="C189" s="57"/>
      <c r="D189" s="57"/>
      <c r="E189" s="57"/>
      <c r="F189" s="57"/>
      <c r="G189" s="655">
        <f t="shared" si="3"/>
        <v>0</v>
      </c>
      <c r="H189" s="655"/>
      <c r="I189" s="655"/>
      <c r="J189" s="658"/>
      <c r="K189" s="658"/>
      <c r="L189" s="656"/>
      <c r="M189" s="53"/>
      <c r="N189" s="33"/>
      <c r="O189" s="33"/>
      <c r="P189" s="33"/>
    </row>
    <row r="190" spans="1:16" hidden="1" outlineLevel="1">
      <c r="A190" s="33"/>
      <c r="B190" s="51">
        <v>177</v>
      </c>
      <c r="C190" s="57"/>
      <c r="D190" s="57"/>
      <c r="E190" s="57"/>
      <c r="F190" s="57"/>
      <c r="G190" s="655">
        <f t="shared" si="3"/>
        <v>0</v>
      </c>
      <c r="H190" s="655"/>
      <c r="I190" s="655"/>
      <c r="J190" s="658"/>
      <c r="K190" s="658"/>
      <c r="L190" s="656"/>
      <c r="M190" s="53"/>
      <c r="N190" s="33"/>
      <c r="O190" s="33"/>
      <c r="P190" s="33"/>
    </row>
    <row r="191" spans="1:16" hidden="1" outlineLevel="1">
      <c r="A191" s="33"/>
      <c r="B191" s="54">
        <v>178</v>
      </c>
      <c r="C191" s="57"/>
      <c r="D191" s="57"/>
      <c r="E191" s="57"/>
      <c r="F191" s="57"/>
      <c r="G191" s="655">
        <f t="shared" si="3"/>
        <v>0</v>
      </c>
      <c r="H191" s="655"/>
      <c r="I191" s="655"/>
      <c r="J191" s="658"/>
      <c r="K191" s="658"/>
      <c r="L191" s="656"/>
      <c r="M191" s="53"/>
      <c r="N191" s="33"/>
      <c r="O191" s="33"/>
      <c r="P191" s="33"/>
    </row>
    <row r="192" spans="1:16" hidden="1" outlineLevel="1">
      <c r="A192" s="33"/>
      <c r="B192" s="51">
        <v>179</v>
      </c>
      <c r="C192" s="57"/>
      <c r="D192" s="57"/>
      <c r="E192" s="57"/>
      <c r="F192" s="57"/>
      <c r="G192" s="655">
        <f t="shared" si="3"/>
        <v>0</v>
      </c>
      <c r="H192" s="655"/>
      <c r="I192" s="655"/>
      <c r="J192" s="658"/>
      <c r="K192" s="658"/>
      <c r="L192" s="656"/>
      <c r="M192" s="53"/>
      <c r="N192" s="33"/>
      <c r="O192" s="33"/>
      <c r="P192" s="33"/>
    </row>
    <row r="193" spans="1:16" hidden="1" outlineLevel="1">
      <c r="A193" s="33"/>
      <c r="B193" s="54">
        <v>180</v>
      </c>
      <c r="C193" s="57"/>
      <c r="D193" s="57"/>
      <c r="E193" s="57"/>
      <c r="F193" s="57"/>
      <c r="G193" s="655">
        <f t="shared" si="3"/>
        <v>0</v>
      </c>
      <c r="H193" s="655"/>
      <c r="I193" s="655"/>
      <c r="J193" s="658"/>
      <c r="K193" s="658"/>
      <c r="L193" s="656"/>
      <c r="M193" s="53"/>
      <c r="N193" s="33"/>
      <c r="O193" s="33"/>
      <c r="P193" s="33"/>
    </row>
    <row r="194" spans="1:16" hidden="1" outlineLevel="1">
      <c r="A194" s="33"/>
      <c r="B194" s="51">
        <v>181</v>
      </c>
      <c r="C194" s="57"/>
      <c r="D194" s="57"/>
      <c r="E194" s="57"/>
      <c r="F194" s="57"/>
      <c r="G194" s="655">
        <f t="shared" si="3"/>
        <v>0</v>
      </c>
      <c r="H194" s="655"/>
      <c r="I194" s="655"/>
      <c r="J194" s="658"/>
      <c r="K194" s="658"/>
      <c r="L194" s="656"/>
      <c r="M194" s="53"/>
      <c r="N194" s="33"/>
      <c r="O194" s="33"/>
      <c r="P194" s="33"/>
    </row>
    <row r="195" spans="1:16" hidden="1" outlineLevel="1">
      <c r="A195" s="33"/>
      <c r="B195" s="54">
        <v>182</v>
      </c>
      <c r="C195" s="57"/>
      <c r="D195" s="57"/>
      <c r="E195" s="57"/>
      <c r="F195" s="57"/>
      <c r="G195" s="655">
        <f t="shared" si="3"/>
        <v>0</v>
      </c>
      <c r="H195" s="655"/>
      <c r="I195" s="655"/>
      <c r="J195" s="658"/>
      <c r="K195" s="658"/>
      <c r="L195" s="656"/>
      <c r="M195" s="53"/>
      <c r="N195" s="33"/>
      <c r="O195" s="33"/>
      <c r="P195" s="33"/>
    </row>
    <row r="196" spans="1:16" hidden="1" outlineLevel="1">
      <c r="A196" s="33"/>
      <c r="B196" s="51">
        <v>183</v>
      </c>
      <c r="C196" s="57"/>
      <c r="D196" s="57"/>
      <c r="E196" s="57"/>
      <c r="F196" s="57"/>
      <c r="G196" s="655">
        <f t="shared" si="3"/>
        <v>0</v>
      </c>
      <c r="H196" s="655"/>
      <c r="I196" s="655"/>
      <c r="J196" s="658"/>
      <c r="K196" s="658"/>
      <c r="L196" s="656"/>
      <c r="M196" s="53"/>
      <c r="N196" s="33"/>
      <c r="O196" s="33"/>
      <c r="P196" s="33"/>
    </row>
    <row r="197" spans="1:16" hidden="1" outlineLevel="1">
      <c r="A197" s="33"/>
      <c r="B197" s="54">
        <v>184</v>
      </c>
      <c r="C197" s="57"/>
      <c r="D197" s="57"/>
      <c r="E197" s="57"/>
      <c r="F197" s="57"/>
      <c r="G197" s="655">
        <f t="shared" si="3"/>
        <v>0</v>
      </c>
      <c r="H197" s="655"/>
      <c r="I197" s="655"/>
      <c r="J197" s="658"/>
      <c r="K197" s="658"/>
      <c r="L197" s="656"/>
      <c r="M197" s="53"/>
      <c r="N197" s="33"/>
      <c r="O197" s="33"/>
      <c r="P197" s="33"/>
    </row>
    <row r="198" spans="1:16" hidden="1" outlineLevel="1">
      <c r="A198" s="33"/>
      <c r="B198" s="51">
        <v>185</v>
      </c>
      <c r="C198" s="57"/>
      <c r="D198" s="57"/>
      <c r="E198" s="57"/>
      <c r="F198" s="57"/>
      <c r="G198" s="655">
        <f t="shared" si="3"/>
        <v>0</v>
      </c>
      <c r="H198" s="655"/>
      <c r="I198" s="655"/>
      <c r="J198" s="658"/>
      <c r="K198" s="658"/>
      <c r="L198" s="656"/>
      <c r="M198" s="53"/>
      <c r="N198" s="33"/>
      <c r="O198" s="33"/>
      <c r="P198" s="33"/>
    </row>
    <row r="199" spans="1:16" hidden="1" outlineLevel="1">
      <c r="A199" s="33"/>
      <c r="B199" s="54">
        <v>186</v>
      </c>
      <c r="C199" s="57"/>
      <c r="D199" s="57"/>
      <c r="E199" s="57"/>
      <c r="F199" s="57"/>
      <c r="G199" s="655">
        <f t="shared" si="3"/>
        <v>0</v>
      </c>
      <c r="H199" s="655"/>
      <c r="I199" s="655"/>
      <c r="J199" s="658"/>
      <c r="K199" s="658"/>
      <c r="L199" s="656"/>
      <c r="M199" s="53"/>
      <c r="N199" s="33"/>
      <c r="O199" s="33"/>
      <c r="P199" s="33"/>
    </row>
    <row r="200" spans="1:16" hidden="1" outlineLevel="1">
      <c r="A200" s="33"/>
      <c r="B200" s="51">
        <v>187</v>
      </c>
      <c r="C200" s="57"/>
      <c r="D200" s="57"/>
      <c r="E200" s="57"/>
      <c r="F200" s="57"/>
      <c r="G200" s="655">
        <f t="shared" si="3"/>
        <v>0</v>
      </c>
      <c r="H200" s="655"/>
      <c r="I200" s="655"/>
      <c r="J200" s="658"/>
      <c r="K200" s="658"/>
      <c r="L200" s="656"/>
      <c r="M200" s="53"/>
      <c r="N200" s="33"/>
      <c r="O200" s="33"/>
      <c r="P200" s="33"/>
    </row>
    <row r="201" spans="1:16" hidden="1" outlineLevel="1">
      <c r="A201" s="33"/>
      <c r="B201" s="54">
        <v>188</v>
      </c>
      <c r="C201" s="57"/>
      <c r="D201" s="57"/>
      <c r="E201" s="57"/>
      <c r="F201" s="57"/>
      <c r="G201" s="655">
        <f t="shared" si="3"/>
        <v>0</v>
      </c>
      <c r="H201" s="655"/>
      <c r="I201" s="655"/>
      <c r="J201" s="658"/>
      <c r="K201" s="658"/>
      <c r="L201" s="656"/>
      <c r="M201" s="53"/>
      <c r="N201" s="33"/>
      <c r="O201" s="33"/>
      <c r="P201" s="33"/>
    </row>
    <row r="202" spans="1:16" hidden="1" outlineLevel="1">
      <c r="A202" s="33"/>
      <c r="B202" s="51">
        <v>189</v>
      </c>
      <c r="C202" s="57"/>
      <c r="D202" s="57"/>
      <c r="E202" s="57"/>
      <c r="F202" s="57"/>
      <c r="G202" s="655">
        <f t="shared" si="3"/>
        <v>0</v>
      </c>
      <c r="H202" s="655"/>
      <c r="I202" s="655"/>
      <c r="J202" s="658"/>
      <c r="K202" s="658"/>
      <c r="L202" s="656"/>
      <c r="M202" s="53"/>
      <c r="N202" s="33"/>
      <c r="O202" s="33"/>
      <c r="P202" s="33"/>
    </row>
    <row r="203" spans="1:16" hidden="1" outlineLevel="1">
      <c r="A203" s="33"/>
      <c r="B203" s="51">
        <v>190</v>
      </c>
      <c r="C203" s="57"/>
      <c r="D203" s="57"/>
      <c r="E203" s="57"/>
      <c r="F203" s="57"/>
      <c r="G203" s="655">
        <f t="shared" si="3"/>
        <v>0</v>
      </c>
      <c r="H203" s="655"/>
      <c r="I203" s="655"/>
      <c r="J203" s="658"/>
      <c r="K203" s="658"/>
      <c r="L203" s="656"/>
      <c r="M203" s="53"/>
      <c r="N203" s="33"/>
      <c r="O203" s="33"/>
      <c r="P203" s="33"/>
    </row>
    <row r="204" spans="1:16" hidden="1" outlineLevel="1">
      <c r="A204" s="33"/>
      <c r="B204" s="51">
        <v>191</v>
      </c>
      <c r="C204" s="57"/>
      <c r="D204" s="57"/>
      <c r="E204" s="57"/>
      <c r="F204" s="57"/>
      <c r="G204" s="655">
        <f t="shared" si="3"/>
        <v>0</v>
      </c>
      <c r="H204" s="655"/>
      <c r="I204" s="655"/>
      <c r="J204" s="658"/>
      <c r="K204" s="658"/>
      <c r="L204" s="656"/>
      <c r="M204" s="53"/>
      <c r="N204" s="33"/>
      <c r="O204" s="33"/>
      <c r="P204" s="33"/>
    </row>
    <row r="205" spans="1:16" hidden="1" outlineLevel="1">
      <c r="A205" s="33"/>
      <c r="B205" s="51">
        <v>192</v>
      </c>
      <c r="C205" s="57"/>
      <c r="D205" s="57"/>
      <c r="E205" s="57"/>
      <c r="F205" s="57"/>
      <c r="G205" s="655">
        <f t="shared" si="3"/>
        <v>0</v>
      </c>
      <c r="H205" s="655"/>
      <c r="I205" s="655"/>
      <c r="J205" s="658"/>
      <c r="K205" s="658"/>
      <c r="L205" s="656"/>
      <c r="M205" s="53"/>
      <c r="N205" s="33"/>
      <c r="O205" s="33"/>
      <c r="P205" s="33"/>
    </row>
    <row r="206" spans="1:16" hidden="1" outlineLevel="1">
      <c r="A206" s="33"/>
      <c r="B206" s="51">
        <v>193</v>
      </c>
      <c r="C206" s="57"/>
      <c r="D206" s="57"/>
      <c r="E206" s="57"/>
      <c r="F206" s="57"/>
      <c r="G206" s="655">
        <f t="shared" si="3"/>
        <v>0</v>
      </c>
      <c r="H206" s="655"/>
      <c r="I206" s="655"/>
      <c r="J206" s="658"/>
      <c r="K206" s="658"/>
      <c r="L206" s="656"/>
      <c r="M206" s="53"/>
      <c r="N206" s="33"/>
      <c r="O206" s="33"/>
      <c r="P206" s="33"/>
    </row>
    <row r="207" spans="1:16" hidden="1" outlineLevel="1">
      <c r="A207" s="33"/>
      <c r="B207" s="51">
        <v>194</v>
      </c>
      <c r="C207" s="57"/>
      <c r="D207" s="57"/>
      <c r="E207" s="57"/>
      <c r="F207" s="57"/>
      <c r="G207" s="655">
        <f t="shared" ref="G207:G212" si="4">SUM(H207:L207)</f>
        <v>0</v>
      </c>
      <c r="H207" s="655"/>
      <c r="I207" s="655"/>
      <c r="J207" s="658"/>
      <c r="K207" s="658"/>
      <c r="L207" s="656"/>
      <c r="M207" s="53"/>
      <c r="N207" s="33"/>
      <c r="O207" s="33"/>
      <c r="P207" s="33"/>
    </row>
    <row r="208" spans="1:16" hidden="1" outlineLevel="1">
      <c r="A208" s="33"/>
      <c r="B208" s="51">
        <v>195</v>
      </c>
      <c r="C208" s="57"/>
      <c r="D208" s="57"/>
      <c r="E208" s="57"/>
      <c r="F208" s="57"/>
      <c r="G208" s="655">
        <f t="shared" si="4"/>
        <v>0</v>
      </c>
      <c r="H208" s="655"/>
      <c r="I208" s="655"/>
      <c r="J208" s="658"/>
      <c r="K208" s="658"/>
      <c r="L208" s="656"/>
      <c r="M208" s="53"/>
      <c r="N208" s="33"/>
      <c r="O208" s="33"/>
      <c r="P208" s="33"/>
    </row>
    <row r="209" spans="1:16" hidden="1" outlineLevel="1">
      <c r="A209" s="33"/>
      <c r="B209" s="51">
        <v>196</v>
      </c>
      <c r="C209" s="57"/>
      <c r="D209" s="57"/>
      <c r="E209" s="57"/>
      <c r="F209" s="57"/>
      <c r="G209" s="655">
        <f t="shared" si="4"/>
        <v>0</v>
      </c>
      <c r="H209" s="655"/>
      <c r="I209" s="655"/>
      <c r="J209" s="658"/>
      <c r="K209" s="658"/>
      <c r="L209" s="656"/>
      <c r="M209" s="53"/>
      <c r="N209" s="33"/>
      <c r="O209" s="33"/>
      <c r="P209" s="33"/>
    </row>
    <row r="210" spans="1:16" hidden="1" outlineLevel="1">
      <c r="A210" s="33"/>
      <c r="B210" s="51">
        <v>197</v>
      </c>
      <c r="C210" s="57"/>
      <c r="D210" s="57"/>
      <c r="E210" s="57"/>
      <c r="F210" s="57"/>
      <c r="G210" s="655">
        <f t="shared" si="4"/>
        <v>0</v>
      </c>
      <c r="H210" s="655"/>
      <c r="I210" s="655"/>
      <c r="J210" s="658"/>
      <c r="K210" s="658"/>
      <c r="L210" s="656"/>
      <c r="M210" s="53"/>
      <c r="N210" s="33"/>
      <c r="O210" s="33"/>
      <c r="P210" s="33"/>
    </row>
    <row r="211" spans="1:16" hidden="1" outlineLevel="1">
      <c r="A211" s="33"/>
      <c r="B211" s="51">
        <v>198</v>
      </c>
      <c r="C211" s="57"/>
      <c r="D211" s="57"/>
      <c r="E211" s="57"/>
      <c r="F211" s="57"/>
      <c r="G211" s="655">
        <f t="shared" si="4"/>
        <v>0</v>
      </c>
      <c r="H211" s="655"/>
      <c r="I211" s="655"/>
      <c r="J211" s="658"/>
      <c r="K211" s="658"/>
      <c r="L211" s="656"/>
      <c r="M211" s="53"/>
      <c r="N211" s="33"/>
      <c r="O211" s="33"/>
      <c r="P211" s="33"/>
    </row>
    <row r="212" spans="1:16" hidden="1" outlineLevel="1">
      <c r="A212" s="33"/>
      <c r="B212" s="51">
        <v>199</v>
      </c>
      <c r="C212" s="57"/>
      <c r="D212" s="57"/>
      <c r="E212" s="57"/>
      <c r="F212" s="57"/>
      <c r="G212" s="655">
        <f t="shared" si="4"/>
        <v>0</v>
      </c>
      <c r="H212" s="655"/>
      <c r="I212" s="655"/>
      <c r="J212" s="658"/>
      <c r="K212" s="658"/>
      <c r="L212" s="656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59">
        <f>SUM(H213:L213)</f>
        <v>0</v>
      </c>
      <c r="H213" s="659"/>
      <c r="I213" s="659"/>
      <c r="J213" s="659"/>
      <c r="K213" s="659"/>
      <c r="L213" s="660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1">
        <f t="shared" ref="G214:L214" si="5">SUM(G14:G213)</f>
        <v>0</v>
      </c>
      <c r="H214" s="661">
        <f t="shared" si="5"/>
        <v>0</v>
      </c>
      <c r="I214" s="661">
        <f t="shared" si="5"/>
        <v>0</v>
      </c>
      <c r="J214" s="661">
        <f t="shared" si="5"/>
        <v>0</v>
      </c>
      <c r="K214" s="661">
        <f t="shared" si="5"/>
        <v>0</v>
      </c>
      <c r="L214" s="661">
        <f t="shared" si="5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951" t="s">
        <v>30</v>
      </c>
      <c r="G217" s="827"/>
      <c r="H217" s="67">
        <f>'Tab.G1.1-4'!E16-H214</f>
        <v>0</v>
      </c>
      <c r="I217" s="67">
        <f>'Tab.G1.1-4'!F16-I214</f>
        <v>0</v>
      </c>
      <c r="J217" s="67">
        <f>'Tab.G1.1-4'!G16-J214</f>
        <v>0</v>
      </c>
      <c r="K217" s="67">
        <f>'Tab.G1.1-4'!H16-K214</f>
        <v>0</v>
      </c>
      <c r="L217" s="67">
        <f>'Tab.G1.1-4'!I16-L214</f>
        <v>0</v>
      </c>
      <c r="M217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  <row r="219" spans="1:16" ht="15.75">
      <c r="A219"/>
      <c r="B219"/>
      <c r="C219"/>
      <c r="D219"/>
      <c r="E219"/>
      <c r="F219"/>
      <c r="G219" s="649"/>
      <c r="H219" s="649"/>
      <c r="I219" s="649"/>
      <c r="J219" s="649"/>
      <c r="K219" s="649"/>
      <c r="L219"/>
      <c r="M219"/>
      <c r="N219"/>
      <c r="O219"/>
      <c r="P219"/>
    </row>
    <row r="220" spans="1:16" ht="15.75">
      <c r="A220"/>
      <c r="B220"/>
      <c r="C220"/>
      <c r="D220"/>
      <c r="E220"/>
      <c r="F220"/>
      <c r="G220" s="649"/>
      <c r="H220" s="649"/>
      <c r="I220" s="649"/>
      <c r="J220" s="649"/>
      <c r="K220" s="649"/>
      <c r="L220"/>
      <c r="M220"/>
      <c r="N220"/>
      <c r="O220"/>
      <c r="P220"/>
    </row>
    <row r="221" spans="1:16" ht="15.75">
      <c r="A221"/>
      <c r="B221"/>
      <c r="C221"/>
      <c r="D221"/>
      <c r="E221"/>
      <c r="F221"/>
      <c r="G221" s="649"/>
      <c r="H221" s="649"/>
      <c r="I221" s="649"/>
      <c r="J221" s="649"/>
      <c r="K221" s="649"/>
      <c r="L221"/>
      <c r="M221"/>
      <c r="N221"/>
      <c r="O221"/>
      <c r="P221"/>
    </row>
    <row r="222" spans="1:16" ht="15.75">
      <c r="A222"/>
      <c r="B222"/>
      <c r="C222"/>
      <c r="D222"/>
      <c r="E222"/>
      <c r="F222"/>
      <c r="G222" s="649"/>
      <c r="H222" s="649"/>
      <c r="I222" s="649"/>
      <c r="J222" s="649"/>
      <c r="K222" s="649"/>
      <c r="L222"/>
      <c r="M222"/>
      <c r="N222"/>
      <c r="O222"/>
      <c r="P222"/>
    </row>
    <row r="223" spans="1:16" ht="15.75">
      <c r="A223"/>
      <c r="B223"/>
      <c r="C223"/>
      <c r="D223"/>
      <c r="E223"/>
      <c r="F223"/>
      <c r="G223" s="649"/>
      <c r="H223" s="649"/>
      <c r="I223" s="649"/>
      <c r="J223" s="649"/>
      <c r="K223" s="649"/>
      <c r="L223"/>
      <c r="M223"/>
      <c r="N223"/>
      <c r="O223"/>
      <c r="P223"/>
    </row>
    <row r="224" spans="1:16" ht="15.75">
      <c r="A224"/>
      <c r="B224"/>
      <c r="C224"/>
      <c r="D224"/>
      <c r="E224"/>
      <c r="F224"/>
      <c r="G224" s="649"/>
      <c r="H224" s="649"/>
      <c r="I224" s="649"/>
      <c r="J224" s="649"/>
      <c r="K224" s="649"/>
      <c r="L224"/>
      <c r="M224"/>
      <c r="N224"/>
      <c r="O224"/>
      <c r="P224"/>
    </row>
    <row r="225" spans="1:16" ht="15.75">
      <c r="A225"/>
      <c r="B225"/>
      <c r="C225"/>
      <c r="D225"/>
      <c r="E225"/>
      <c r="F225"/>
      <c r="G225" s="649"/>
      <c r="H225" s="649"/>
      <c r="I225" s="649"/>
      <c r="J225" s="649"/>
      <c r="K225" s="649"/>
      <c r="L225"/>
      <c r="M225"/>
      <c r="N225"/>
      <c r="O225"/>
      <c r="P225"/>
    </row>
  </sheetData>
  <mergeCells count="14">
    <mergeCell ref="C3:M3"/>
    <mergeCell ref="C4:M4"/>
    <mergeCell ref="C5:M5"/>
    <mergeCell ref="H9:L9"/>
    <mergeCell ref="F217:G217"/>
    <mergeCell ref="C6:M6"/>
    <mergeCell ref="G8:L8"/>
    <mergeCell ref="M8:M11"/>
    <mergeCell ref="G9:G10"/>
    <mergeCell ref="B8:B11"/>
    <mergeCell ref="C8:C11"/>
    <mergeCell ref="D8:D11"/>
    <mergeCell ref="E8:E11"/>
    <mergeCell ref="F8:F11"/>
  </mergeCells>
  <phoneticPr fontId="0" type="noConversion"/>
  <hyperlinks>
    <hyperlink ref="C1" location="Spis!B53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1" fitToHeight="0" orientation="landscape" r:id="rId1"/>
  <headerFooter alignWithMargins="0">
    <oddFooter>&amp;LModuł planu inwestycyjnego&amp;C&amp;P/&amp;N&amp;R&amp;A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Q668"/>
  <sheetViews>
    <sheetView zoomScale="90" zoomScaleNormal="90" zoomScaleSheetLayoutView="75" workbookViewId="0">
      <pane ySplit="6" topLeftCell="A7" activePane="bottomLeft" state="frozen"/>
      <selection pane="bottomLeft" activeCell="C6" sqref="C6:M6"/>
    </sheetView>
  </sheetViews>
  <sheetFormatPr defaultRowHeight="15.75"/>
  <cols>
    <col min="1" max="1" width="3.77734375" style="148" customWidth="1"/>
    <col min="2" max="2" width="4.77734375" style="148" customWidth="1"/>
    <col min="3" max="3" width="77.77734375" style="148" customWidth="1"/>
    <col min="4" max="4" width="12.77734375" style="148" customWidth="1"/>
    <col min="5" max="9" width="15.77734375" style="148" customWidth="1"/>
    <col min="10" max="11" width="14.77734375" style="148" customWidth="1"/>
    <col min="12" max="12" width="16.77734375" style="199" customWidth="1"/>
    <col min="13" max="13" width="16.77734375" style="147" customWidth="1"/>
    <col min="14" max="16384" width="8.88671875" style="148"/>
  </cols>
  <sheetData>
    <row r="1" spans="1:17" ht="23.25" customHeight="1">
      <c r="A1" s="150"/>
      <c r="B1" s="191"/>
      <c r="C1" s="494" t="s">
        <v>9</v>
      </c>
      <c r="D1" s="150"/>
      <c r="E1" s="150"/>
      <c r="F1" s="150"/>
      <c r="G1" s="150"/>
      <c r="H1" s="150"/>
      <c r="I1" s="150"/>
      <c r="J1" s="150"/>
      <c r="K1" s="150"/>
      <c r="L1" s="147"/>
    </row>
    <row r="2" spans="1:17" ht="9.9499999999999993" customHeight="1">
      <c r="A2" s="150"/>
      <c r="B2" s="191"/>
      <c r="C2" s="410"/>
      <c r="D2" s="369"/>
      <c r="E2" s="369"/>
      <c r="F2" s="369"/>
      <c r="G2" s="369"/>
      <c r="H2" s="369"/>
      <c r="I2" s="369"/>
      <c r="J2" s="369"/>
      <c r="K2" s="369"/>
      <c r="L2" s="361"/>
      <c r="M2" s="361"/>
    </row>
    <row r="3" spans="1:17" ht="30" customHeight="1">
      <c r="A3" s="147"/>
      <c r="B3" s="192" t="s">
        <v>206</v>
      </c>
      <c r="C3" s="410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150"/>
      <c r="O3" s="150"/>
      <c r="P3" s="147"/>
      <c r="Q3" s="150"/>
    </row>
    <row r="4" spans="1:17" ht="9.9499999999999993" customHeight="1">
      <c r="A4" s="136"/>
      <c r="B4" s="193"/>
      <c r="C4" s="516"/>
      <c r="D4" s="516"/>
      <c r="E4" s="516"/>
      <c r="F4" s="516"/>
      <c r="G4" s="516"/>
      <c r="H4" s="516"/>
      <c r="I4" s="516"/>
      <c r="J4" s="516"/>
      <c r="K4" s="516"/>
      <c r="L4" s="517"/>
      <c r="M4" s="361"/>
    </row>
    <row r="5" spans="1:17" ht="15" customHeight="1">
      <c r="A5" s="147"/>
      <c r="B5" s="405" t="s">
        <v>4</v>
      </c>
      <c r="C5" s="792" t="s">
        <v>250</v>
      </c>
      <c r="D5" s="792"/>
      <c r="E5" s="792"/>
      <c r="F5" s="792"/>
      <c r="G5" s="792"/>
      <c r="H5" s="792"/>
      <c r="I5" s="792"/>
      <c r="J5" s="792"/>
      <c r="K5" s="792"/>
      <c r="L5" s="792"/>
      <c r="M5" s="792"/>
    </row>
    <row r="6" spans="1:17" ht="15" customHeight="1">
      <c r="A6" s="136"/>
      <c r="B6" s="405" t="s">
        <v>5</v>
      </c>
      <c r="C6" s="793" t="s">
        <v>77</v>
      </c>
      <c r="D6" s="793"/>
      <c r="E6" s="793"/>
      <c r="F6" s="793"/>
      <c r="G6" s="793"/>
      <c r="H6" s="793"/>
      <c r="I6" s="793"/>
      <c r="J6" s="793"/>
      <c r="K6" s="793"/>
      <c r="L6" s="793"/>
      <c r="M6" s="793"/>
    </row>
    <row r="7" spans="1:17" ht="30" customHeight="1" thickBot="1">
      <c r="A7" s="136"/>
      <c r="B7" s="136" t="s">
        <v>95</v>
      </c>
      <c r="C7" s="136"/>
      <c r="D7" s="194"/>
      <c r="E7" s="194"/>
      <c r="F7" s="194"/>
      <c r="G7" s="194"/>
      <c r="H7" s="194"/>
      <c r="I7" s="136"/>
      <c r="J7" s="335"/>
      <c r="K7" s="335"/>
      <c r="L7" s="362"/>
      <c r="M7" s="195"/>
    </row>
    <row r="8" spans="1:17" s="152" customFormat="1" ht="20.100000000000001" customHeight="1">
      <c r="A8" s="150"/>
      <c r="B8" s="797" t="str">
        <f>"LP"</f>
        <v>LP</v>
      </c>
      <c r="C8" s="807" t="str">
        <f>"WYSZCZEGÓLNIENIE"</f>
        <v>WYSZCZEGÓLNIENIE</v>
      </c>
      <c r="D8" s="800"/>
      <c r="E8" s="804" t="str">
        <f>"PLAN DO REALIZACJI"</f>
        <v>PLAN DO REALIZACJI</v>
      </c>
      <c r="F8" s="805"/>
      <c r="G8" s="805"/>
      <c r="H8" s="805"/>
      <c r="I8" s="806"/>
      <c r="J8" s="342"/>
      <c r="K8" s="342"/>
      <c r="L8" s="361"/>
      <c r="M8" s="149"/>
    </row>
    <row r="9" spans="1:17" s="152" customFormat="1" ht="20.100000000000001" customHeight="1">
      <c r="A9" s="150"/>
      <c r="B9" s="798"/>
      <c r="C9" s="808"/>
      <c r="D9" s="802"/>
      <c r="E9" s="514">
        <f>SUM(Rok_ZPR,1)</f>
        <v>2024</v>
      </c>
      <c r="F9" s="514">
        <f>SUM(E9,1)</f>
        <v>2025</v>
      </c>
      <c r="G9" s="514">
        <f>SUM(F9,1)</f>
        <v>2026</v>
      </c>
      <c r="H9" s="514">
        <f>SUM(G9,1)</f>
        <v>2027</v>
      </c>
      <c r="I9" s="684">
        <f>SUM(H9,1)</f>
        <v>2028</v>
      </c>
      <c r="J9" s="342"/>
      <c r="K9" s="342"/>
      <c r="L9" s="361"/>
      <c r="M9" s="149"/>
    </row>
    <row r="10" spans="1:17" s="198" customFormat="1" ht="14.1" customHeight="1" thickBot="1">
      <c r="A10" s="196"/>
      <c r="B10" s="296" t="str">
        <f t="array" ref="B10:B30">'Tab.G5.1-3'!$B$9:$B$29</f>
        <v>01</v>
      </c>
      <c r="C10" s="795" t="str">
        <f>'Tab.G5.1-3'!$B$10</f>
        <v>02</v>
      </c>
      <c r="D10" s="796"/>
      <c r="E10" s="650" t="str">
        <f>'Tab.G5.1-3'!$B$11</f>
        <v>03</v>
      </c>
      <c r="F10" s="650" t="str">
        <f>'Tab.G5.1-3'!$B$12</f>
        <v>04</v>
      </c>
      <c r="G10" s="506" t="str">
        <f>'Tab.G5.1-3'!$B$13</f>
        <v>05</v>
      </c>
      <c r="H10" s="506" t="str">
        <f>'Tab.G5.1-3'!$B$14</f>
        <v>06</v>
      </c>
      <c r="I10" s="297" t="str">
        <f>'Tab.G5.1-3'!$B$15</f>
        <v>07</v>
      </c>
      <c r="J10" s="342"/>
      <c r="K10" s="342"/>
      <c r="L10" s="363"/>
      <c r="M10" s="197"/>
    </row>
    <row r="11" spans="1:17" s="152" customFormat="1" ht="18.95" customHeight="1" thickBot="1">
      <c r="A11" s="150"/>
      <c r="B11" s="358" t="str">
        <v>02</v>
      </c>
      <c r="C11" s="347" t="s">
        <v>10</v>
      </c>
      <c r="D11" s="348" t="str">
        <f t="shared" ref="D11:D30" si="0">JM_01</f>
        <v>[tys. zł]</v>
      </c>
      <c r="E11" s="349">
        <f>SUM(E12,E15,E23)</f>
        <v>0</v>
      </c>
      <c r="F11" s="349">
        <f>SUM(F12,F15,F23)</f>
        <v>0</v>
      </c>
      <c r="G11" s="349">
        <f>SUM(G12,G15,G23)</f>
        <v>0</v>
      </c>
      <c r="H11" s="349">
        <f>SUM(H12,H15,H23)</f>
        <v>0</v>
      </c>
      <c r="I11" s="349">
        <f>SUM(I12,I15,I23)</f>
        <v>0</v>
      </c>
      <c r="J11" s="342"/>
      <c r="K11" s="342"/>
      <c r="L11" s="364"/>
      <c r="M11" s="151"/>
    </row>
    <row r="12" spans="1:17" s="152" customFormat="1" ht="18.95" customHeight="1">
      <c r="A12" s="150"/>
      <c r="B12" s="350" t="str">
        <v>03</v>
      </c>
      <c r="C12" s="153" t="s">
        <v>82</v>
      </c>
      <c r="D12" s="217" t="str">
        <f t="shared" si="0"/>
        <v>[tys. zł]</v>
      </c>
      <c r="E12" s="662">
        <f>SUM(E13:E14)</f>
        <v>0</v>
      </c>
      <c r="F12" s="662">
        <f>SUM(F13:F14)</f>
        <v>0</v>
      </c>
      <c r="G12" s="662">
        <f>SUM(G13:G14)</f>
        <v>0</v>
      </c>
      <c r="H12" s="662">
        <f>SUM(H13:H14)</f>
        <v>0</v>
      </c>
      <c r="I12" s="662">
        <f>SUM(I13:I14)</f>
        <v>0</v>
      </c>
      <c r="J12" s="342"/>
      <c r="K12" s="342"/>
      <c r="L12" s="365"/>
      <c r="M12" s="154"/>
      <c r="N12" s="199"/>
      <c r="O12" s="199"/>
      <c r="P12" s="199"/>
      <c r="Q12" s="199"/>
    </row>
    <row r="13" spans="1:17" s="152" customFormat="1" ht="18.95" customHeight="1">
      <c r="A13" s="150"/>
      <c r="B13" s="351" t="str">
        <v>04</v>
      </c>
      <c r="C13" s="155" t="s">
        <v>74</v>
      </c>
      <c r="D13" s="663" t="str">
        <f t="shared" si="0"/>
        <v>[tys. zł]</v>
      </c>
      <c r="E13" s="664">
        <f>SUM('Tab.G2.1-3'!E10,'Tab.G2.1-3'!E44,'Tab.G2.1-3'!E59)</f>
        <v>0</v>
      </c>
      <c r="F13" s="664">
        <f>SUM('Tab.G2.1-3'!F10,'Tab.G2.1-3'!F44,'Tab.G2.1-3'!F59)</f>
        <v>0</v>
      </c>
      <c r="G13" s="664">
        <f>SUM('Tab.G2.1-3'!G10,'Tab.G2.1-3'!G44,'Tab.G2.1-3'!G59)</f>
        <v>0</v>
      </c>
      <c r="H13" s="664">
        <f>SUM('Tab.G2.1-3'!H10,'Tab.G2.1-3'!H44,'Tab.G2.1-3'!H59)</f>
        <v>0</v>
      </c>
      <c r="I13" s="664">
        <f>SUM('Tab.G2.1-3'!I10,'Tab.G2.1-3'!I44,'Tab.G2.1-3'!I59)</f>
        <v>0</v>
      </c>
      <c r="J13" s="342"/>
      <c r="K13" s="342"/>
      <c r="L13" s="366"/>
      <c r="M13" s="157"/>
    </row>
    <row r="14" spans="1:17" s="201" customFormat="1" ht="18.95" customHeight="1">
      <c r="A14" s="200"/>
      <c r="B14" s="351" t="str">
        <v>05</v>
      </c>
      <c r="C14" s="155" t="s">
        <v>75</v>
      </c>
      <c r="D14" s="665" t="str">
        <f t="shared" si="0"/>
        <v>[tys. zł]</v>
      </c>
      <c r="E14" s="664">
        <f>'Tab.G4.1-3'!E9</f>
        <v>0</v>
      </c>
      <c r="F14" s="664">
        <f>'Tab.G4.1-3'!F9</f>
        <v>0</v>
      </c>
      <c r="G14" s="664">
        <f>'Tab.G4.1-3'!G9</f>
        <v>0</v>
      </c>
      <c r="H14" s="664">
        <f>'Tab.G4.1-3'!H9</f>
        <v>0</v>
      </c>
      <c r="I14" s="664">
        <f>'Tab.G4.1-3'!I9</f>
        <v>0</v>
      </c>
      <c r="J14" s="342"/>
      <c r="K14" s="342"/>
      <c r="L14" s="366"/>
      <c r="M14" s="157"/>
    </row>
    <row r="15" spans="1:17" s="204" customFormat="1" ht="36.950000000000003" customHeight="1">
      <c r="A15" s="202"/>
      <c r="B15" s="350" t="str">
        <v>06</v>
      </c>
      <c r="C15" s="153" t="str">
        <f>"B. Nakłady na modernizację i wymianę elementów składowych sieci dystrybucyjnej oraz gazyfikacjię terenów niezgazyfikowanych"</f>
        <v>B. Nakłady na modernizację i wymianę elementów składowych sieci dystrybucyjnej oraz gazyfikacjię terenów niezgazyfikowanych</v>
      </c>
      <c r="D15" s="218" t="str">
        <f t="shared" si="0"/>
        <v>[tys. zł]</v>
      </c>
      <c r="E15" s="662">
        <f>SUM(E16,E22)</f>
        <v>0</v>
      </c>
      <c r="F15" s="662">
        <f>SUM(F16,F22)</f>
        <v>0</v>
      </c>
      <c r="G15" s="662">
        <f>SUM(G16,G22)</f>
        <v>0</v>
      </c>
      <c r="H15" s="662">
        <f>SUM(H16,H22)</f>
        <v>0</v>
      </c>
      <c r="I15" s="662">
        <f>SUM(I16,I22)</f>
        <v>0</v>
      </c>
      <c r="J15" s="342"/>
      <c r="K15" s="342"/>
      <c r="L15" s="365"/>
      <c r="M15" s="154"/>
      <c r="N15" s="203"/>
      <c r="O15" s="203"/>
      <c r="P15" s="203"/>
      <c r="Q15" s="203"/>
    </row>
    <row r="16" spans="1:17" s="152" customFormat="1" ht="36.950000000000003" customHeight="1">
      <c r="A16" s="150"/>
      <c r="B16" s="352" t="str">
        <v>07</v>
      </c>
      <c r="C16" s="173" t="s">
        <v>45</v>
      </c>
      <c r="D16" s="219" t="str">
        <f t="shared" si="0"/>
        <v>[tys. zł]</v>
      </c>
      <c r="E16" s="156">
        <f>SUM(E17,E20:E21)</f>
        <v>0</v>
      </c>
      <c r="F16" s="156">
        <f>SUM(F17,F20:F21)</f>
        <v>0</v>
      </c>
      <c r="G16" s="156">
        <f>SUM(G17,G20:G21)</f>
        <v>0</v>
      </c>
      <c r="H16" s="156">
        <f>SUM(H17,H20:H21)</f>
        <v>0</v>
      </c>
      <c r="I16" s="156">
        <f>SUM(I17,I20:I21)</f>
        <v>0</v>
      </c>
      <c r="J16" s="342"/>
      <c r="K16" s="342"/>
      <c r="L16" s="366"/>
      <c r="M16" s="157"/>
    </row>
    <row r="17" spans="1:13" s="152" customFormat="1" ht="18.95" customHeight="1">
      <c r="A17" s="150"/>
      <c r="B17" s="352" t="str">
        <v>08</v>
      </c>
      <c r="C17" s="158" t="s">
        <v>11</v>
      </c>
      <c r="D17" s="220" t="str">
        <f t="shared" si="0"/>
        <v>[tys. zł]</v>
      </c>
      <c r="E17" s="156">
        <f>SUM(E18:E19)</f>
        <v>0</v>
      </c>
      <c r="F17" s="156">
        <f>SUM(F18:F19)</f>
        <v>0</v>
      </c>
      <c r="G17" s="156">
        <f>SUM(G18:G19)</f>
        <v>0</v>
      </c>
      <c r="H17" s="156">
        <f>SUM(H18:H19)</f>
        <v>0</v>
      </c>
      <c r="I17" s="156">
        <f>SUM(I18:I19)</f>
        <v>0</v>
      </c>
      <c r="J17" s="342"/>
      <c r="K17" s="342"/>
      <c r="L17" s="366"/>
      <c r="M17" s="157"/>
    </row>
    <row r="18" spans="1:13" s="204" customFormat="1" ht="18.95" customHeight="1">
      <c r="A18" s="202"/>
      <c r="B18" s="352" t="str">
        <v>09</v>
      </c>
      <c r="C18" s="159" t="s">
        <v>32</v>
      </c>
      <c r="D18" s="221" t="str">
        <f t="shared" si="0"/>
        <v>[tys. zł]</v>
      </c>
      <c r="E18" s="160">
        <f>'Tab.G5.1-3'!E11</f>
        <v>0</v>
      </c>
      <c r="F18" s="160">
        <f>'Tab.G5.1-3'!F11</f>
        <v>0</v>
      </c>
      <c r="G18" s="160">
        <f>'Tab.G5.1-3'!G11</f>
        <v>0</v>
      </c>
      <c r="H18" s="160">
        <f>'Tab.G5.1-3'!H11</f>
        <v>0</v>
      </c>
      <c r="I18" s="160">
        <f>'Tab.G5.1-3'!I11</f>
        <v>0</v>
      </c>
      <c r="J18" s="342"/>
      <c r="K18" s="342"/>
      <c r="L18" s="367"/>
      <c r="M18" s="161"/>
    </row>
    <row r="19" spans="1:13" s="204" customFormat="1" ht="18.95" customHeight="1">
      <c r="A19" s="202"/>
      <c r="B19" s="353" t="str">
        <v>10</v>
      </c>
      <c r="C19" s="159" t="s">
        <v>12</v>
      </c>
      <c r="D19" s="222" t="str">
        <f t="shared" si="0"/>
        <v>[tys. zł]</v>
      </c>
      <c r="E19" s="160">
        <f>SUM('Tab.G5.1-3'!E22,'Tab.G5.1-3'!E38)</f>
        <v>0</v>
      </c>
      <c r="F19" s="160">
        <f>SUM('Tab.G5.1-3'!F22,'Tab.G5.1-3'!F38)</f>
        <v>0</v>
      </c>
      <c r="G19" s="160">
        <f>SUM('Tab.G5.1-3'!G22,'Tab.G5.1-3'!G38)</f>
        <v>0</v>
      </c>
      <c r="H19" s="160">
        <f>SUM('Tab.G5.1-3'!H22,'Tab.G5.1-3'!H38)</f>
        <v>0</v>
      </c>
      <c r="I19" s="160">
        <f>SUM('Tab.G5.1-3'!I22,'Tab.G5.1-3'!I38)</f>
        <v>0</v>
      </c>
      <c r="J19" s="342"/>
      <c r="K19" s="342"/>
      <c r="L19" s="367"/>
      <c r="M19" s="161"/>
    </row>
    <row r="20" spans="1:13" s="204" customFormat="1" ht="36.950000000000003" customHeight="1">
      <c r="A20" s="202"/>
      <c r="B20" s="352" t="str">
        <v>11</v>
      </c>
      <c r="C20" s="205" t="s">
        <v>69</v>
      </c>
      <c r="D20" s="223" t="str">
        <f t="shared" si="0"/>
        <v>[tys. zł]</v>
      </c>
      <c r="E20" s="156">
        <f>'Tab.G5.1-3'!E39</f>
        <v>0</v>
      </c>
      <c r="F20" s="156">
        <f>'Tab.G5.1-3'!F39</f>
        <v>0</v>
      </c>
      <c r="G20" s="156">
        <f>'Tab.G5.1-3'!G39</f>
        <v>0</v>
      </c>
      <c r="H20" s="156">
        <f>'Tab.G5.1-3'!H39</f>
        <v>0</v>
      </c>
      <c r="I20" s="156">
        <f>'Tab.G5.1-3'!I39</f>
        <v>0</v>
      </c>
      <c r="J20" s="342"/>
      <c r="K20" s="342"/>
      <c r="L20" s="366"/>
      <c r="M20" s="157"/>
    </row>
    <row r="21" spans="1:13" s="152" customFormat="1" ht="18.95" customHeight="1">
      <c r="A21" s="150"/>
      <c r="B21" s="353" t="str">
        <v>12</v>
      </c>
      <c r="C21" s="162" t="s">
        <v>7</v>
      </c>
      <c r="D21" s="221" t="str">
        <f t="shared" si="0"/>
        <v>[tys. zł]</v>
      </c>
      <c r="E21" s="156">
        <f>'Tab.G5.1-3'!E54</f>
        <v>0</v>
      </c>
      <c r="F21" s="156">
        <f>'Tab.G5.1-3'!F54</f>
        <v>0</v>
      </c>
      <c r="G21" s="156">
        <f>'Tab.G5.1-3'!G54</f>
        <v>0</v>
      </c>
      <c r="H21" s="156">
        <f>'Tab.G5.1-3'!H54</f>
        <v>0</v>
      </c>
      <c r="I21" s="156">
        <f>'Tab.G5.1-3'!I54</f>
        <v>0</v>
      </c>
      <c r="J21" s="342"/>
      <c r="K21" s="342"/>
      <c r="L21" s="366"/>
      <c r="M21" s="157"/>
    </row>
    <row r="22" spans="1:13" s="152" customFormat="1" ht="33.75" customHeight="1" thickBot="1">
      <c r="A22" s="150"/>
      <c r="B22" s="354" t="str">
        <v>13</v>
      </c>
      <c r="C22" s="163" t="s">
        <v>76</v>
      </c>
      <c r="D22" s="224" t="str">
        <f t="shared" si="0"/>
        <v>[tys. zł]</v>
      </c>
      <c r="E22" s="164">
        <f>Tab.G6!J614</f>
        <v>0</v>
      </c>
      <c r="F22" s="164">
        <f>Tab.G6!K614</f>
        <v>0</v>
      </c>
      <c r="G22" s="164">
        <f>Tab.G6!L614</f>
        <v>0</v>
      </c>
      <c r="H22" s="164">
        <f>Tab.G6!M614</f>
        <v>0</v>
      </c>
      <c r="I22" s="164">
        <f>Tab.G6!N614</f>
        <v>0</v>
      </c>
      <c r="J22" s="342"/>
      <c r="K22" s="342"/>
      <c r="L22" s="366"/>
      <c r="M22" s="157"/>
    </row>
    <row r="23" spans="1:13" s="152" customFormat="1" ht="18.95" customHeight="1">
      <c r="A23" s="150"/>
      <c r="B23" s="355" t="str">
        <v>14</v>
      </c>
      <c r="C23" s="165" t="str">
        <f>"C. Nakłady inwestycyjne pozostałe, nie ujęte w pkt. A i B:"</f>
        <v>C. Nakłady inwestycyjne pozostałe, nie ujęte w pkt. A i B:</v>
      </c>
      <c r="D23" s="225" t="str">
        <f t="shared" si="0"/>
        <v>[tys. zł]</v>
      </c>
      <c r="E23" s="674">
        <f>SUM(E24:E30)</f>
        <v>0</v>
      </c>
      <c r="F23" s="674">
        <f>SUM(F24:F30)</f>
        <v>0</v>
      </c>
      <c r="G23" s="674">
        <f>SUM(G24:G30)</f>
        <v>0</v>
      </c>
      <c r="H23" s="674">
        <f>SUM(H24:H30)</f>
        <v>0</v>
      </c>
      <c r="I23" s="674">
        <f>SUM(I24:I30)</f>
        <v>0</v>
      </c>
      <c r="J23" s="342"/>
      <c r="K23" s="342"/>
      <c r="L23" s="368"/>
      <c r="M23" s="154"/>
    </row>
    <row r="24" spans="1:13" s="152" customFormat="1" ht="48" customHeight="1">
      <c r="A24" s="150"/>
      <c r="B24" s="353" t="str">
        <v>15</v>
      </c>
      <c r="C24" s="166" t="s">
        <v>70</v>
      </c>
      <c r="D24" s="226" t="str">
        <f t="shared" si="0"/>
        <v>[tys. zł]</v>
      </c>
      <c r="E24" s="156">
        <f>Tab.G7!K614</f>
        <v>0</v>
      </c>
      <c r="F24" s="156">
        <f>Tab.G7!L614</f>
        <v>0</v>
      </c>
      <c r="G24" s="156">
        <f>Tab.G7!M614</f>
        <v>0</v>
      </c>
      <c r="H24" s="156">
        <f>Tab.G7!N614</f>
        <v>0</v>
      </c>
      <c r="I24" s="156">
        <f>Tab.G7!O614</f>
        <v>0</v>
      </c>
      <c r="J24" s="342"/>
      <c r="K24" s="342"/>
      <c r="L24" s="366"/>
      <c r="M24" s="157"/>
    </row>
    <row r="25" spans="1:13" s="152" customFormat="1" ht="41.25" customHeight="1">
      <c r="A25" s="150"/>
      <c r="B25" s="352" t="str">
        <v>16</v>
      </c>
      <c r="C25" s="206" t="s">
        <v>71</v>
      </c>
      <c r="D25" s="226" t="str">
        <f t="shared" si="0"/>
        <v>[tys. zł]</v>
      </c>
      <c r="E25" s="156">
        <f>Tab.G8!K614</f>
        <v>0</v>
      </c>
      <c r="F25" s="156">
        <f>Tab.G8!L614</f>
        <v>0</v>
      </c>
      <c r="G25" s="156">
        <f>Tab.G8!M614</f>
        <v>0</v>
      </c>
      <c r="H25" s="156">
        <f>Tab.G8!N614</f>
        <v>0</v>
      </c>
      <c r="I25" s="156">
        <f>Tab.G8!O614</f>
        <v>0</v>
      </c>
      <c r="J25" s="342"/>
      <c r="K25" s="342"/>
      <c r="L25" s="366"/>
      <c r="M25" s="157"/>
    </row>
    <row r="26" spans="1:13" s="152" customFormat="1" ht="30" customHeight="1">
      <c r="A26" s="150"/>
      <c r="B26" s="352" t="str">
        <v>17</v>
      </c>
      <c r="C26" s="207" t="s">
        <v>72</v>
      </c>
      <c r="D26" s="226" t="str">
        <f t="shared" si="0"/>
        <v>[tys. zł]</v>
      </c>
      <c r="E26" s="156">
        <f>Tab.G9!K614</f>
        <v>0</v>
      </c>
      <c r="F26" s="156">
        <f>Tab.G9!L614</f>
        <v>0</v>
      </c>
      <c r="G26" s="156">
        <f>Tab.G9!M614</f>
        <v>0</v>
      </c>
      <c r="H26" s="156">
        <f>Tab.G9!N614</f>
        <v>0</v>
      </c>
      <c r="I26" s="156">
        <f>Tab.G9!O614</f>
        <v>0</v>
      </c>
      <c r="J26" s="342"/>
      <c r="K26" s="342"/>
      <c r="L26" s="366"/>
      <c r="M26" s="157"/>
    </row>
    <row r="27" spans="1:13" s="152" customFormat="1" ht="25.5" customHeight="1">
      <c r="A27" s="150"/>
      <c r="B27" s="356" t="str">
        <v>18</v>
      </c>
      <c r="C27" s="167" t="s">
        <v>73</v>
      </c>
      <c r="D27" s="226" t="str">
        <f t="shared" si="0"/>
        <v>[tys. zł]</v>
      </c>
      <c r="E27" s="156">
        <f>Tab.G10!K614</f>
        <v>0</v>
      </c>
      <c r="F27" s="156">
        <f>Tab.G10!L614</f>
        <v>0</v>
      </c>
      <c r="G27" s="156">
        <f>Tab.G10!M614</f>
        <v>0</v>
      </c>
      <c r="H27" s="156">
        <f>Tab.G10!N614</f>
        <v>0</v>
      </c>
      <c r="I27" s="156">
        <f>Tab.G10!O614</f>
        <v>0</v>
      </c>
      <c r="J27" s="342"/>
      <c r="K27" s="342"/>
      <c r="L27" s="366"/>
      <c r="M27" s="157"/>
    </row>
    <row r="28" spans="1:13" s="152" customFormat="1">
      <c r="A28" s="150"/>
      <c r="B28" s="352" t="str">
        <v>19</v>
      </c>
      <c r="C28" s="168" t="s">
        <v>8</v>
      </c>
      <c r="D28" s="226" t="str">
        <f t="shared" si="0"/>
        <v>[tys. zł]</v>
      </c>
      <c r="E28" s="156">
        <f>Tab.G11!K614</f>
        <v>0</v>
      </c>
      <c r="F28" s="156">
        <f>Tab.G11!L614</f>
        <v>0</v>
      </c>
      <c r="G28" s="156">
        <f>Tab.G11!M614</f>
        <v>0</v>
      </c>
      <c r="H28" s="156">
        <f>Tab.G11!N614</f>
        <v>0</v>
      </c>
      <c r="I28" s="156">
        <f>Tab.G11!O614</f>
        <v>0</v>
      </c>
      <c r="J28" s="342"/>
      <c r="K28" s="342"/>
      <c r="L28" s="366"/>
      <c r="M28" s="157"/>
    </row>
    <row r="29" spans="1:13" s="152" customFormat="1" ht="26.25" customHeight="1">
      <c r="A29" s="150"/>
      <c r="B29" s="353" t="str">
        <v>20</v>
      </c>
      <c r="C29" s="169" t="s">
        <v>36</v>
      </c>
      <c r="D29" s="226" t="str">
        <f t="shared" si="0"/>
        <v>[tys. zł]</v>
      </c>
      <c r="E29" s="156">
        <f>Tab.G12!K614</f>
        <v>0</v>
      </c>
      <c r="F29" s="156">
        <f>Tab.G12!L614</f>
        <v>0</v>
      </c>
      <c r="G29" s="156">
        <f>Tab.G12!M614</f>
        <v>0</v>
      </c>
      <c r="H29" s="156">
        <f>Tab.G12!N614</f>
        <v>0</v>
      </c>
      <c r="I29" s="156">
        <f>Tab.G12!O614</f>
        <v>0</v>
      </c>
      <c r="J29" s="342"/>
      <c r="K29" s="342"/>
      <c r="L29" s="366"/>
      <c r="M29" s="157"/>
    </row>
    <row r="30" spans="1:13" s="152" customFormat="1" ht="45" customHeight="1" thickBot="1">
      <c r="A30" s="150"/>
      <c r="B30" s="357" t="str">
        <v>21</v>
      </c>
      <c r="C30" s="208" t="s">
        <v>81</v>
      </c>
      <c r="D30" s="227" t="str">
        <f t="shared" si="0"/>
        <v>[tys. zł]</v>
      </c>
      <c r="E30" s="170">
        <f>Tab.G13!K614</f>
        <v>0</v>
      </c>
      <c r="F30" s="170">
        <f>Tab.G13!L614</f>
        <v>0</v>
      </c>
      <c r="G30" s="170">
        <f>Tab.G13!M614</f>
        <v>0</v>
      </c>
      <c r="H30" s="170">
        <f>Tab.G13!N614</f>
        <v>0</v>
      </c>
      <c r="I30" s="170">
        <f>Tab.G13!O614</f>
        <v>0</v>
      </c>
      <c r="J30" s="342"/>
      <c r="K30" s="342"/>
      <c r="L30" s="366"/>
      <c r="M30" s="157"/>
    </row>
    <row r="31" spans="1:13" s="152" customFormat="1" ht="18.95" customHeight="1">
      <c r="A31" s="150"/>
      <c r="B31" s="209" t="s">
        <v>2</v>
      </c>
      <c r="C31" s="210" t="s">
        <v>3</v>
      </c>
      <c r="D31" s="211"/>
      <c r="E31" s="211"/>
      <c r="F31" s="211"/>
      <c r="G31" s="211"/>
      <c r="H31" s="211"/>
      <c r="I31" s="212"/>
      <c r="J31" s="212"/>
      <c r="K31" s="212"/>
      <c r="L31" s="147"/>
      <c r="M31" s="147"/>
    </row>
    <row r="32" spans="1:13" s="152" customFormat="1" ht="18.95" customHeight="1">
      <c r="A32" s="150"/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47"/>
      <c r="M32" s="147"/>
    </row>
    <row r="33" spans="1:13" s="152" customFormat="1" ht="30" customHeight="1" thickBot="1">
      <c r="A33" s="150"/>
      <c r="B33" s="136" t="s">
        <v>96</v>
      </c>
      <c r="C33" s="213"/>
      <c r="D33" s="147"/>
      <c r="E33" s="147"/>
      <c r="F33" s="147"/>
      <c r="G33" s="147"/>
      <c r="H33" s="147"/>
      <c r="I33" s="147"/>
      <c r="J33" s="361"/>
      <c r="K33" s="361"/>
      <c r="L33" s="147"/>
      <c r="M33" s="147"/>
    </row>
    <row r="34" spans="1:13" s="152" customFormat="1" ht="20.100000000000001" customHeight="1">
      <c r="A34" s="136"/>
      <c r="B34" s="797" t="str">
        <f>$B$8</f>
        <v>LP</v>
      </c>
      <c r="C34" s="807" t="str">
        <f>$C$8</f>
        <v>WYSZCZEGÓLNIENIE</v>
      </c>
      <c r="D34" s="800"/>
      <c r="E34" s="804" t="str">
        <f>$E$8</f>
        <v>PLAN DO REALIZACJI</v>
      </c>
      <c r="F34" s="805"/>
      <c r="G34" s="805"/>
      <c r="H34" s="805"/>
      <c r="I34" s="806"/>
      <c r="J34" s="342"/>
      <c r="K34" s="342"/>
      <c r="L34" s="171"/>
      <c r="M34" s="794"/>
    </row>
    <row r="35" spans="1:13" s="152" customFormat="1" ht="20.100000000000001" customHeight="1">
      <c r="A35" s="136"/>
      <c r="B35" s="798"/>
      <c r="C35" s="808"/>
      <c r="D35" s="802"/>
      <c r="E35" s="514">
        <f>SUM(Rok_ZPR,1)</f>
        <v>2024</v>
      </c>
      <c r="F35" s="514">
        <f>SUM(E35,1)</f>
        <v>2025</v>
      </c>
      <c r="G35" s="514">
        <f>SUM(F35,1)</f>
        <v>2026</v>
      </c>
      <c r="H35" s="514">
        <f>SUM(G35,1)</f>
        <v>2027</v>
      </c>
      <c r="I35" s="684">
        <f>SUM(H35,1)</f>
        <v>2028</v>
      </c>
      <c r="J35" s="342"/>
      <c r="K35" s="342"/>
      <c r="L35" s="171"/>
      <c r="M35" s="794"/>
    </row>
    <row r="36" spans="1:13" s="152" customFormat="1" ht="14.1" customHeight="1" thickBot="1">
      <c r="A36" s="150"/>
      <c r="B36" s="296" t="str">
        <f t="array" ref="B36:B56">'Tab.G5.1-3'!$B$9:$B$29</f>
        <v>01</v>
      </c>
      <c r="C36" s="795" t="str">
        <f>'Tab.G5.1-3'!$B$10</f>
        <v>02</v>
      </c>
      <c r="D36" s="796"/>
      <c r="E36" s="650" t="str">
        <f>'Tab.G5.1-3'!$B$11</f>
        <v>03</v>
      </c>
      <c r="F36" s="650" t="str">
        <f>'Tab.G5.1-3'!$B$12</f>
        <v>04</v>
      </c>
      <c r="G36" s="650" t="str">
        <f>'Tab.G5.1-3'!$B$13</f>
        <v>05</v>
      </c>
      <c r="H36" s="650" t="str">
        <f>'Tab.G5.1-3'!$B$14</f>
        <v>06</v>
      </c>
      <c r="I36" s="297" t="str">
        <f>'Tab.G5.1-3'!$B$15</f>
        <v>07</v>
      </c>
      <c r="J36" s="342"/>
      <c r="K36" s="342"/>
      <c r="L36" s="197"/>
      <c r="M36" s="197"/>
    </row>
    <row r="37" spans="1:13" s="152" customFormat="1" ht="18.95" customHeight="1" thickBot="1">
      <c r="A37" s="150"/>
      <c r="B37" s="358" t="str">
        <v>02</v>
      </c>
      <c r="C37" s="359" t="s">
        <v>10</v>
      </c>
      <c r="D37" s="348" t="str">
        <f t="shared" ref="D37:D56" si="1">JM_02</f>
        <v>[%]</v>
      </c>
      <c r="E37" s="360">
        <f>E38+E41+E49</f>
        <v>0</v>
      </c>
      <c r="F37" s="360">
        <f>F38+F41+F49</f>
        <v>0</v>
      </c>
      <c r="G37" s="360">
        <f>G38+G41+G49</f>
        <v>0</v>
      </c>
      <c r="H37" s="360">
        <f>H38+H41+H49</f>
        <v>0</v>
      </c>
      <c r="I37" s="360">
        <f>I38+I41+I49</f>
        <v>0</v>
      </c>
      <c r="J37" s="342"/>
      <c r="K37" s="342"/>
      <c r="L37" s="151"/>
      <c r="M37" s="151"/>
    </row>
    <row r="38" spans="1:13" s="152" customFormat="1" ht="18.95" customHeight="1">
      <c r="A38" s="150"/>
      <c r="B38" s="350" t="str">
        <v>03</v>
      </c>
      <c r="C38" s="153" t="str">
        <f>C12</f>
        <v xml:space="preserve">A. Przyłączenia nowych odbiorców i nowych źródeł </v>
      </c>
      <c r="D38" s="228" t="str">
        <f t="shared" si="1"/>
        <v>[%]</v>
      </c>
      <c r="E38" s="675">
        <f>IF(E11=0,0,E12/E11)</f>
        <v>0</v>
      </c>
      <c r="F38" s="675">
        <f>IF(F11=0,0,F12/F11)</f>
        <v>0</v>
      </c>
      <c r="G38" s="675">
        <f>IF(G11=0,0,G12/G11)</f>
        <v>0</v>
      </c>
      <c r="H38" s="675">
        <f>IF(H11=0,0,H12/H11)</f>
        <v>0</v>
      </c>
      <c r="I38" s="675">
        <f>IF(I11=0,0,I12/I11)</f>
        <v>0</v>
      </c>
      <c r="J38" s="342"/>
      <c r="K38" s="342"/>
      <c r="L38" s="154"/>
      <c r="M38" s="154"/>
    </row>
    <row r="39" spans="1:13" s="152" customFormat="1" ht="18.95" customHeight="1">
      <c r="A39" s="150"/>
      <c r="B39" s="351" t="str">
        <v>04</v>
      </c>
      <c r="C39" s="155" t="str">
        <f>C13</f>
        <v>Przyłączenia nowych odbiorców</v>
      </c>
      <c r="D39" s="663" t="str">
        <f t="shared" si="1"/>
        <v>[%]</v>
      </c>
      <c r="E39" s="676">
        <f t="shared" ref="E39:G39" si="2">IF(E$12=0,0,E13/E$12)</f>
        <v>0</v>
      </c>
      <c r="F39" s="676">
        <f t="shared" si="2"/>
        <v>0</v>
      </c>
      <c r="G39" s="676">
        <f t="shared" si="2"/>
        <v>0</v>
      </c>
      <c r="H39" s="676">
        <f t="shared" ref="H39:I40" si="3">IF(H$12=0,0,H13/H$12)</f>
        <v>0</v>
      </c>
      <c r="I39" s="676">
        <f t="shared" si="3"/>
        <v>0</v>
      </c>
      <c r="J39" s="342"/>
      <c r="K39" s="342"/>
      <c r="L39" s="157"/>
      <c r="M39" s="154"/>
    </row>
    <row r="40" spans="1:13" s="152" customFormat="1" ht="18.95" customHeight="1">
      <c r="A40" s="150"/>
      <c r="B40" s="351" t="str">
        <v>05</v>
      </c>
      <c r="C40" s="155" t="str">
        <f>C14</f>
        <v>Przyłączenia nowych źródeł</v>
      </c>
      <c r="D40" s="665" t="str">
        <f t="shared" si="1"/>
        <v>[%]</v>
      </c>
      <c r="E40" s="676">
        <f t="shared" ref="E40:G40" si="4">IF(E$12=0,0,E14/E$12)</f>
        <v>0</v>
      </c>
      <c r="F40" s="676">
        <f t="shared" si="4"/>
        <v>0</v>
      </c>
      <c r="G40" s="676">
        <f t="shared" si="4"/>
        <v>0</v>
      </c>
      <c r="H40" s="676">
        <f t="shared" si="3"/>
        <v>0</v>
      </c>
      <c r="I40" s="676">
        <f t="shared" si="3"/>
        <v>0</v>
      </c>
      <c r="J40" s="342"/>
      <c r="K40" s="342"/>
      <c r="L40" s="157"/>
      <c r="M40" s="154"/>
    </row>
    <row r="41" spans="1:13" s="152" customFormat="1" ht="36.950000000000003" customHeight="1">
      <c r="A41" s="150"/>
      <c r="B41" s="350" t="str">
        <v>06</v>
      </c>
      <c r="C41" s="153" t="str">
        <f>C15</f>
        <v>B. Nakłady na modernizację i wymianę elementów składowych sieci dystrybucyjnej oraz gazyfikacjię terenów niezgazyfikowanych</v>
      </c>
      <c r="D41" s="218" t="str">
        <f t="shared" si="1"/>
        <v>[%]</v>
      </c>
      <c r="E41" s="675">
        <f>IF(E11=0,0,E15/E11)</f>
        <v>0</v>
      </c>
      <c r="F41" s="675">
        <f>IF(F11=0,0,F15/F11)</f>
        <v>0</v>
      </c>
      <c r="G41" s="675">
        <f>IF(G11=0,0,G15/G11)</f>
        <v>0</v>
      </c>
      <c r="H41" s="675">
        <f>IF(H11=0,0,H15/H11)</f>
        <v>0</v>
      </c>
      <c r="I41" s="675">
        <f>IF(I11=0,0,I15/I11)</f>
        <v>0</v>
      </c>
      <c r="J41" s="342"/>
      <c r="K41" s="342"/>
      <c r="L41" s="154"/>
      <c r="M41" s="154"/>
    </row>
    <row r="42" spans="1:13" s="215" customFormat="1" ht="36.950000000000003" customHeight="1">
      <c r="A42" s="214"/>
      <c r="B42" s="352" t="str">
        <v>07</v>
      </c>
      <c r="C42" s="173" t="s">
        <v>14</v>
      </c>
      <c r="D42" s="219" t="str">
        <f t="shared" si="1"/>
        <v>[%]</v>
      </c>
      <c r="E42" s="174">
        <f>IF(E$15=0,0,E16/E$15)</f>
        <v>0</v>
      </c>
      <c r="F42" s="174">
        <f>IF(F$15=0,0,F16/F$15)</f>
        <v>0</v>
      </c>
      <c r="G42" s="174">
        <f>IF(G$15=0,0,G16/G$15)</f>
        <v>0</v>
      </c>
      <c r="H42" s="174">
        <f>IF(H$15=0,0,H16/H$15)</f>
        <v>0</v>
      </c>
      <c r="I42" s="174">
        <f>IF(I$15=0,0,I16/I$15)</f>
        <v>0</v>
      </c>
      <c r="J42" s="342"/>
      <c r="K42" s="342"/>
      <c r="L42" s="175"/>
      <c r="M42" s="176"/>
    </row>
    <row r="43" spans="1:13" s="152" customFormat="1" ht="18.95" customHeight="1">
      <c r="A43" s="150"/>
      <c r="B43" s="352" t="str">
        <v>08</v>
      </c>
      <c r="C43" s="158" t="s">
        <v>11</v>
      </c>
      <c r="D43" s="220" t="str">
        <f t="shared" si="1"/>
        <v>[%]</v>
      </c>
      <c r="E43" s="172">
        <f>IF(E$16=0,0,E17/E$16)</f>
        <v>0</v>
      </c>
      <c r="F43" s="172">
        <f>IF(F$16=0,0,F17/F$16)</f>
        <v>0</v>
      </c>
      <c r="G43" s="172">
        <f>IF(G$16=0,0,G17/G$16)</f>
        <v>0</v>
      </c>
      <c r="H43" s="172">
        <f>IF(H$16=0,0,H17/H$16)</f>
        <v>0</v>
      </c>
      <c r="I43" s="172">
        <f>IF(I$16=0,0,I17/I$16)</f>
        <v>0</v>
      </c>
      <c r="J43" s="342"/>
      <c r="K43" s="342"/>
      <c r="L43" s="157"/>
      <c r="M43" s="157"/>
    </row>
    <row r="44" spans="1:13" s="152" customFormat="1" ht="18.95" customHeight="1">
      <c r="A44" s="150"/>
      <c r="B44" s="352" t="str">
        <v>09</v>
      </c>
      <c r="C44" s="159" t="s">
        <v>32</v>
      </c>
      <c r="D44" s="221" t="str">
        <f t="shared" si="1"/>
        <v>[%]</v>
      </c>
      <c r="E44" s="172">
        <f t="shared" ref="E44:G44" si="5">IF(E$17=0,0,E18/E$17)</f>
        <v>0</v>
      </c>
      <c r="F44" s="172">
        <f t="shared" si="5"/>
        <v>0</v>
      </c>
      <c r="G44" s="172">
        <f t="shared" si="5"/>
        <v>0</v>
      </c>
      <c r="H44" s="172">
        <f t="shared" ref="H44:I45" si="6">IF(H$17=0,0,H18/H$17)</f>
        <v>0</v>
      </c>
      <c r="I44" s="172">
        <f t="shared" si="6"/>
        <v>0</v>
      </c>
      <c r="J44" s="342"/>
      <c r="K44" s="342"/>
      <c r="L44" s="157"/>
      <c r="M44" s="157"/>
    </row>
    <row r="45" spans="1:13" s="152" customFormat="1" ht="18.95" customHeight="1">
      <c r="A45" s="150"/>
      <c r="B45" s="353" t="str">
        <v>10</v>
      </c>
      <c r="C45" s="159" t="s">
        <v>12</v>
      </c>
      <c r="D45" s="222" t="str">
        <f t="shared" si="1"/>
        <v>[%]</v>
      </c>
      <c r="E45" s="172">
        <f t="shared" ref="E45:G45" si="7">IF(E$17=0,0,E19/E$17)</f>
        <v>0</v>
      </c>
      <c r="F45" s="172">
        <f t="shared" si="7"/>
        <v>0</v>
      </c>
      <c r="G45" s="172">
        <f t="shared" si="7"/>
        <v>0</v>
      </c>
      <c r="H45" s="172">
        <f t="shared" si="6"/>
        <v>0</v>
      </c>
      <c r="I45" s="172">
        <f t="shared" si="6"/>
        <v>0</v>
      </c>
      <c r="J45" s="342"/>
      <c r="K45" s="342"/>
      <c r="L45" s="157"/>
      <c r="M45" s="157"/>
    </row>
    <row r="46" spans="1:13" s="152" customFormat="1" ht="27.75" customHeight="1">
      <c r="A46" s="150"/>
      <c r="B46" s="352" t="str">
        <v>11</v>
      </c>
      <c r="C46" s="205" t="s">
        <v>69</v>
      </c>
      <c r="D46" s="223" t="str">
        <f t="shared" si="1"/>
        <v>[%]</v>
      </c>
      <c r="E46" s="172">
        <f t="shared" ref="E46:G46" si="8">IF(E$16=0,0,E20/E$16)</f>
        <v>0</v>
      </c>
      <c r="F46" s="172">
        <f t="shared" si="8"/>
        <v>0</v>
      </c>
      <c r="G46" s="172">
        <f t="shared" si="8"/>
        <v>0</v>
      </c>
      <c r="H46" s="172">
        <f t="shared" ref="H46:I47" si="9">IF(H$16=0,0,H20/H$16)</f>
        <v>0</v>
      </c>
      <c r="I46" s="172">
        <f t="shared" si="9"/>
        <v>0</v>
      </c>
      <c r="J46" s="342"/>
      <c r="K46" s="342"/>
      <c r="L46" s="157"/>
      <c r="M46" s="157"/>
    </row>
    <row r="47" spans="1:13" s="152" customFormat="1" ht="30" customHeight="1">
      <c r="A47" s="150"/>
      <c r="B47" s="353" t="str">
        <v>12</v>
      </c>
      <c r="C47" s="162" t="s">
        <v>7</v>
      </c>
      <c r="D47" s="221" t="str">
        <f t="shared" si="1"/>
        <v>[%]</v>
      </c>
      <c r="E47" s="172">
        <f t="shared" ref="E47:G47" si="10">IF(E$16=0,0,E21/E$16)</f>
        <v>0</v>
      </c>
      <c r="F47" s="172">
        <f t="shared" si="10"/>
        <v>0</v>
      </c>
      <c r="G47" s="172">
        <f t="shared" si="10"/>
        <v>0</v>
      </c>
      <c r="H47" s="172">
        <f t="shared" si="9"/>
        <v>0</v>
      </c>
      <c r="I47" s="172">
        <f t="shared" si="9"/>
        <v>0</v>
      </c>
      <c r="J47" s="342"/>
      <c r="K47" s="342"/>
      <c r="L47" s="157"/>
      <c r="M47" s="157"/>
    </row>
    <row r="48" spans="1:13" s="215" customFormat="1" ht="30.75" customHeight="1" thickBot="1">
      <c r="A48" s="214"/>
      <c r="B48" s="354" t="str">
        <v>13</v>
      </c>
      <c r="C48" s="163" t="str">
        <f>C22</f>
        <v>Budowa sieci na terenach niezgazyfikowanych (ekspansja na nowe tereny - sieci i przyłącza)</v>
      </c>
      <c r="D48" s="224" t="str">
        <f t="shared" si="1"/>
        <v>[%]</v>
      </c>
      <c r="E48" s="174">
        <f>IF(E$15=0,0,E22/E$15)</f>
        <v>0</v>
      </c>
      <c r="F48" s="174">
        <f>IF(F$15=0,0,F22/F$15)</f>
        <v>0</v>
      </c>
      <c r="G48" s="174">
        <f>IF(G$15=0,0,G22/G$15)</f>
        <v>0</v>
      </c>
      <c r="H48" s="174">
        <f>IF(H$15=0,0,H22/H$15)</f>
        <v>0</v>
      </c>
      <c r="I48" s="174">
        <f>IF(I$15=0,0,I22/I$15)</f>
        <v>0</v>
      </c>
      <c r="J48" s="342"/>
      <c r="K48" s="342"/>
      <c r="L48" s="175"/>
      <c r="M48" s="175"/>
    </row>
    <row r="49" spans="1:13" s="152" customFormat="1" ht="18.95" customHeight="1">
      <c r="A49" s="150"/>
      <c r="B49" s="355" t="str">
        <v>14</v>
      </c>
      <c r="C49" s="177" t="s">
        <v>83</v>
      </c>
      <c r="D49" s="225" t="str">
        <f t="shared" si="1"/>
        <v>[%]</v>
      </c>
      <c r="E49" s="677">
        <f>IF(E11=0,0,E23/E11)</f>
        <v>0</v>
      </c>
      <c r="F49" s="677">
        <f>IF(F11=0,0,F23/F11)</f>
        <v>0</v>
      </c>
      <c r="G49" s="677">
        <f>IF(G11=0,0,G23/G11)</f>
        <v>0</v>
      </c>
      <c r="H49" s="677">
        <f>IF(H11=0,0,H23/H11)</f>
        <v>0</v>
      </c>
      <c r="I49" s="677">
        <f>IF(I11=0,0,I23/I11)</f>
        <v>0</v>
      </c>
      <c r="J49" s="342"/>
      <c r="K49" s="342"/>
      <c r="L49" s="154"/>
      <c r="M49" s="154"/>
    </row>
    <row r="50" spans="1:13" s="152" customFormat="1" ht="39.75">
      <c r="A50" s="150"/>
      <c r="B50" s="353" t="str">
        <v>15</v>
      </c>
      <c r="C50" s="178" t="s">
        <v>70</v>
      </c>
      <c r="D50" s="226" t="str">
        <f t="shared" si="1"/>
        <v>[%]</v>
      </c>
      <c r="E50" s="172">
        <f t="shared" ref="E50:G50" si="11">IF(E$23=0,0,E24/E$23)</f>
        <v>0</v>
      </c>
      <c r="F50" s="172">
        <f t="shared" si="11"/>
        <v>0</v>
      </c>
      <c r="G50" s="172">
        <f t="shared" si="11"/>
        <v>0</v>
      </c>
      <c r="H50" s="172">
        <f t="shared" ref="H50:I56" si="12">IF(H$23=0,0,H24/H$23)</f>
        <v>0</v>
      </c>
      <c r="I50" s="172">
        <f t="shared" si="12"/>
        <v>0</v>
      </c>
      <c r="J50" s="342"/>
      <c r="K50" s="342"/>
      <c r="L50" s="157"/>
      <c r="M50" s="157"/>
    </row>
    <row r="51" spans="1:13" s="152" customFormat="1" ht="27">
      <c r="A51" s="150"/>
      <c r="B51" s="352" t="str">
        <v>16</v>
      </c>
      <c r="C51" s="206" t="s">
        <v>71</v>
      </c>
      <c r="D51" s="226" t="str">
        <f t="shared" si="1"/>
        <v>[%]</v>
      </c>
      <c r="E51" s="172">
        <f t="shared" ref="E51:G51" si="13">IF(E$23=0,0,E25/E$23)</f>
        <v>0</v>
      </c>
      <c r="F51" s="172">
        <f t="shared" si="13"/>
        <v>0</v>
      </c>
      <c r="G51" s="172">
        <f t="shared" si="13"/>
        <v>0</v>
      </c>
      <c r="H51" s="172">
        <f t="shared" si="12"/>
        <v>0</v>
      </c>
      <c r="I51" s="172">
        <f t="shared" si="12"/>
        <v>0</v>
      </c>
      <c r="J51" s="342"/>
      <c r="K51" s="342"/>
      <c r="L51" s="157"/>
      <c r="M51" s="157"/>
    </row>
    <row r="52" spans="1:13" s="152" customFormat="1" ht="33.75" customHeight="1">
      <c r="A52" s="150"/>
      <c r="B52" s="352" t="str">
        <v>17</v>
      </c>
      <c r="C52" s="207" t="s">
        <v>72</v>
      </c>
      <c r="D52" s="226" t="str">
        <f t="shared" si="1"/>
        <v>[%]</v>
      </c>
      <c r="E52" s="172">
        <f t="shared" ref="E52:G52" si="14">IF(E$23=0,0,E26/E$23)</f>
        <v>0</v>
      </c>
      <c r="F52" s="172">
        <f t="shared" si="14"/>
        <v>0</v>
      </c>
      <c r="G52" s="172">
        <f t="shared" si="14"/>
        <v>0</v>
      </c>
      <c r="H52" s="172">
        <f t="shared" si="12"/>
        <v>0</v>
      </c>
      <c r="I52" s="172">
        <f t="shared" si="12"/>
        <v>0</v>
      </c>
      <c r="J52" s="342"/>
      <c r="K52" s="342"/>
      <c r="L52" s="157"/>
      <c r="M52" s="157"/>
    </row>
    <row r="53" spans="1:13" s="152" customFormat="1">
      <c r="A53" s="150"/>
      <c r="B53" s="356" t="str">
        <v>18</v>
      </c>
      <c r="C53" s="167" t="s">
        <v>73</v>
      </c>
      <c r="D53" s="226" t="str">
        <f t="shared" si="1"/>
        <v>[%]</v>
      </c>
      <c r="E53" s="172">
        <f t="shared" ref="E53:G53" si="15">IF(E$23=0,0,E27/E$23)</f>
        <v>0</v>
      </c>
      <c r="F53" s="172">
        <f t="shared" si="15"/>
        <v>0</v>
      </c>
      <c r="G53" s="172">
        <f t="shared" si="15"/>
        <v>0</v>
      </c>
      <c r="H53" s="172">
        <f t="shared" si="12"/>
        <v>0</v>
      </c>
      <c r="I53" s="172">
        <f t="shared" si="12"/>
        <v>0</v>
      </c>
      <c r="J53" s="342"/>
      <c r="K53" s="342"/>
      <c r="L53" s="157"/>
      <c r="M53" s="157"/>
    </row>
    <row r="54" spans="1:13" s="152" customFormat="1">
      <c r="A54" s="150"/>
      <c r="B54" s="352" t="str">
        <v>19</v>
      </c>
      <c r="C54" s="179" t="s">
        <v>8</v>
      </c>
      <c r="D54" s="226" t="str">
        <f t="shared" si="1"/>
        <v>[%]</v>
      </c>
      <c r="E54" s="172">
        <f t="shared" ref="E54:G54" si="16">IF(E$23=0,0,E28/E$23)</f>
        <v>0</v>
      </c>
      <c r="F54" s="172">
        <f t="shared" si="16"/>
        <v>0</v>
      </c>
      <c r="G54" s="172">
        <f t="shared" si="16"/>
        <v>0</v>
      </c>
      <c r="H54" s="172">
        <f t="shared" si="12"/>
        <v>0</v>
      </c>
      <c r="I54" s="172">
        <f t="shared" si="12"/>
        <v>0</v>
      </c>
      <c r="J54" s="342"/>
      <c r="K54" s="342"/>
      <c r="L54" s="157"/>
      <c r="M54" s="157"/>
    </row>
    <row r="55" spans="1:13" s="152" customFormat="1">
      <c r="A55" s="150"/>
      <c r="B55" s="353" t="str">
        <v>20</v>
      </c>
      <c r="C55" s="180" t="str">
        <f>C29</f>
        <v>Zakup środków transportu</v>
      </c>
      <c r="D55" s="226" t="str">
        <f t="shared" si="1"/>
        <v>[%]</v>
      </c>
      <c r="E55" s="172">
        <f t="shared" ref="E55:G55" si="17">IF(E$23=0,0,E29/E$23)</f>
        <v>0</v>
      </c>
      <c r="F55" s="172">
        <f t="shared" si="17"/>
        <v>0</v>
      </c>
      <c r="G55" s="172">
        <f t="shared" si="17"/>
        <v>0</v>
      </c>
      <c r="H55" s="172">
        <f t="shared" si="12"/>
        <v>0</v>
      </c>
      <c r="I55" s="172">
        <f t="shared" si="12"/>
        <v>0</v>
      </c>
      <c r="J55" s="342"/>
      <c r="K55" s="342"/>
      <c r="L55" s="157"/>
      <c r="M55" s="157"/>
    </row>
    <row r="56" spans="1:13" s="152" customFormat="1" ht="52.5" customHeight="1" thickBot="1">
      <c r="A56" s="150"/>
      <c r="B56" s="357" t="str">
        <v>21</v>
      </c>
      <c r="C56" s="216" t="str">
        <f>C30</f>
        <v>Inne  
(opłaty za przyłączenie do sieci innych operatorów, kontrola nawaniania gazu, ochrona środowiska)*</v>
      </c>
      <c r="D56" s="227" t="str">
        <f t="shared" si="1"/>
        <v>[%]</v>
      </c>
      <c r="E56" s="181">
        <f t="shared" ref="E56:G56" si="18">IF(E$23=0,0,E30/E$23)</f>
        <v>0</v>
      </c>
      <c r="F56" s="181">
        <f t="shared" si="18"/>
        <v>0</v>
      </c>
      <c r="G56" s="181">
        <f t="shared" si="18"/>
        <v>0</v>
      </c>
      <c r="H56" s="181">
        <f t="shared" si="12"/>
        <v>0</v>
      </c>
      <c r="I56" s="181">
        <f t="shared" si="12"/>
        <v>0</v>
      </c>
      <c r="J56" s="342"/>
      <c r="K56" s="342"/>
      <c r="L56" s="157"/>
      <c r="M56" s="157"/>
    </row>
    <row r="57" spans="1:13" s="152" customFormat="1" ht="18.95" customHeight="1">
      <c r="A57" s="150"/>
      <c r="B57" s="209" t="s">
        <v>2</v>
      </c>
      <c r="C57" s="210" t="s">
        <v>3</v>
      </c>
      <c r="D57" s="211"/>
      <c r="E57" s="211"/>
      <c r="F57" s="211"/>
      <c r="G57" s="211"/>
      <c r="H57" s="211"/>
      <c r="I57" s="212"/>
      <c r="J57" s="212"/>
      <c r="K57" s="212"/>
      <c r="L57" s="147"/>
      <c r="M57" s="147"/>
    </row>
    <row r="58" spans="1:13" s="152" customFormat="1" ht="18.95" customHeight="1">
      <c r="A58" s="150"/>
      <c r="B58" s="150"/>
      <c r="C58" s="150"/>
      <c r="D58" s="147"/>
      <c r="E58" s="147"/>
      <c r="F58" s="147"/>
      <c r="G58" s="147"/>
      <c r="H58" s="147"/>
      <c r="I58" s="150"/>
      <c r="J58" s="150"/>
      <c r="K58" s="150"/>
      <c r="L58" s="147"/>
      <c r="M58" s="147"/>
    </row>
    <row r="59" spans="1:13" s="152" customFormat="1" ht="30" customHeight="1" thickBot="1">
      <c r="A59" s="369"/>
      <c r="B59" s="370" t="s">
        <v>97</v>
      </c>
      <c r="C59" s="369"/>
      <c r="D59" s="361"/>
      <c r="E59" s="361"/>
      <c r="F59" s="361"/>
      <c r="G59" s="361"/>
      <c r="H59" s="361"/>
      <c r="I59" s="369"/>
      <c r="J59" s="369"/>
      <c r="K59" s="369"/>
      <c r="L59" s="361"/>
      <c r="M59" s="147"/>
    </row>
    <row r="60" spans="1:13" s="152" customFormat="1" ht="20.100000000000001" customHeight="1">
      <c r="A60" s="369"/>
      <c r="B60" s="797" t="str">
        <f>$B$8</f>
        <v>LP</v>
      </c>
      <c r="C60" s="799" t="str">
        <f>$C$8</f>
        <v>WYSZCZEGÓLNIENIE</v>
      </c>
      <c r="D60" s="800"/>
      <c r="E60" s="804" t="str">
        <f>$E$8</f>
        <v>PLAN DO REALIZACJI</v>
      </c>
      <c r="F60" s="805"/>
      <c r="G60" s="805"/>
      <c r="H60" s="805"/>
      <c r="I60" s="806"/>
      <c r="J60" s="342"/>
      <c r="K60" s="342"/>
      <c r="L60" s="361"/>
      <c r="M60" s="147"/>
    </row>
    <row r="61" spans="1:13" s="152" customFormat="1" ht="20.100000000000001" customHeight="1">
      <c r="A61" s="369"/>
      <c r="B61" s="798"/>
      <c r="C61" s="801"/>
      <c r="D61" s="802"/>
      <c r="E61" s="514">
        <f>SUM(Rok_ZPR,1)</f>
        <v>2024</v>
      </c>
      <c r="F61" s="514">
        <f>SUM(E61,1)</f>
        <v>2025</v>
      </c>
      <c r="G61" s="514">
        <f>SUM(F61,1)</f>
        <v>2026</v>
      </c>
      <c r="H61" s="514">
        <f>SUM(G61,1)</f>
        <v>2027</v>
      </c>
      <c r="I61" s="684">
        <f>SUM(H61,1)</f>
        <v>2028</v>
      </c>
      <c r="J61" s="342"/>
      <c r="K61" s="342"/>
      <c r="L61" s="361"/>
      <c r="M61" s="147"/>
    </row>
    <row r="62" spans="1:13" s="152" customFormat="1" ht="15" customHeight="1" thickBot="1">
      <c r="A62" s="369"/>
      <c r="B62" s="296" t="str">
        <f t="array" ref="B62:B70">'[1]Tab.G17-7'!$B$10:$B$18</f>
        <v>01</v>
      </c>
      <c r="C62" s="803" t="str">
        <f>'Tab.G5.1-3'!$B$10</f>
        <v>02</v>
      </c>
      <c r="D62" s="796"/>
      <c r="E62" s="650" t="str">
        <f>'Tab.G5.1-3'!$B$11</f>
        <v>03</v>
      </c>
      <c r="F62" s="650" t="str">
        <f>'Tab.G5.1-3'!$B$12</f>
        <v>04</v>
      </c>
      <c r="G62" s="650" t="str">
        <f>'Tab.G5.1-3'!$B$13</f>
        <v>05</v>
      </c>
      <c r="H62" s="650" t="str">
        <f>'Tab.G5.1-3'!$B$14</f>
        <v>06</v>
      </c>
      <c r="I62" s="297" t="str">
        <f>'Tab.G5.1-3'!$B$15</f>
        <v>07</v>
      </c>
      <c r="J62" s="342"/>
      <c r="K62" s="342"/>
      <c r="L62" s="361"/>
      <c r="M62" s="147"/>
    </row>
    <row r="63" spans="1:13" s="152" customFormat="1" ht="18.95" customHeight="1" thickBot="1">
      <c r="A63" s="369"/>
      <c r="B63" s="358" t="str">
        <v>02</v>
      </c>
      <c r="C63" s="371" t="s">
        <v>46</v>
      </c>
      <c r="D63" s="672" t="str">
        <f t="shared" ref="D63:D70" si="19">JM_01</f>
        <v>[tys. zł]</v>
      </c>
      <c r="E63" s="372">
        <f>SUM(E64:E70)</f>
        <v>0</v>
      </c>
      <c r="F63" s="372">
        <f>SUM(F64:F70)</f>
        <v>0</v>
      </c>
      <c r="G63" s="372">
        <f>SUM(G64:G70)</f>
        <v>0</v>
      </c>
      <c r="H63" s="372">
        <f>SUM(H64:H70)</f>
        <v>0</v>
      </c>
      <c r="I63" s="372">
        <f>SUM(I64:I70)</f>
        <v>0</v>
      </c>
      <c r="J63" s="342"/>
      <c r="K63" s="342"/>
      <c r="L63" s="361"/>
      <c r="M63" s="147"/>
    </row>
    <row r="64" spans="1:13" ht="18.95" customHeight="1">
      <c r="A64" s="369"/>
      <c r="B64" s="373" t="str">
        <v>03</v>
      </c>
      <c r="C64" s="729" t="str">
        <f>RG_01</f>
        <v>wysokometanowy gaz ziemny grupy E</v>
      </c>
      <c r="D64" s="231" t="str">
        <f t="shared" si="19"/>
        <v>[tys. zł]</v>
      </c>
      <c r="E64" s="681"/>
      <c r="F64" s="681"/>
      <c r="G64" s="666"/>
      <c r="H64" s="666"/>
      <c r="I64" s="667"/>
      <c r="J64" s="342"/>
      <c r="K64" s="342"/>
      <c r="L64" s="361"/>
    </row>
    <row r="65" spans="1:12" ht="18.95" customHeight="1">
      <c r="A65" s="369"/>
      <c r="B65" s="374" t="str">
        <v>04</v>
      </c>
      <c r="C65" s="730" t="str">
        <f>RG_02</f>
        <v>zaazotowany gaz ziemny grupy L podgrupy Lw</v>
      </c>
      <c r="D65" s="229" t="str">
        <f t="shared" si="19"/>
        <v>[tys. zł]</v>
      </c>
      <c r="E65" s="682"/>
      <c r="F65" s="682"/>
      <c r="G65" s="668"/>
      <c r="H65" s="668"/>
      <c r="I65" s="669"/>
      <c r="J65" s="342"/>
      <c r="K65" s="342"/>
      <c r="L65" s="361"/>
    </row>
    <row r="66" spans="1:12" ht="18.95" customHeight="1">
      <c r="A66" s="369"/>
      <c r="B66" s="374" t="str">
        <v>05</v>
      </c>
      <c r="C66" s="731" t="str">
        <f>RG_03</f>
        <v>zaazotowany gaz ziemny grupy L podgrupy Ls</v>
      </c>
      <c r="D66" s="229" t="str">
        <f t="shared" si="19"/>
        <v>[tys. zł]</v>
      </c>
      <c r="E66" s="682"/>
      <c r="F66" s="682"/>
      <c r="G66" s="668"/>
      <c r="H66" s="668"/>
      <c r="I66" s="669"/>
      <c r="J66" s="342"/>
      <c r="K66" s="342"/>
      <c r="L66" s="361"/>
    </row>
    <row r="67" spans="1:12" ht="18.95" customHeight="1">
      <c r="A67" s="369"/>
      <c r="B67" s="374" t="str">
        <v>06</v>
      </c>
      <c r="C67" s="731" t="str">
        <f>RG_04</f>
        <v>zaazotowany gaz ziemny grupy L podgrupy Lm</v>
      </c>
      <c r="D67" s="229" t="str">
        <f t="shared" si="19"/>
        <v>[tys. zł]</v>
      </c>
      <c r="E67" s="682"/>
      <c r="F67" s="682"/>
      <c r="G67" s="668"/>
      <c r="H67" s="668"/>
      <c r="I67" s="669"/>
      <c r="J67" s="342"/>
      <c r="K67" s="342"/>
      <c r="L67" s="361"/>
    </row>
    <row r="68" spans="1:12" ht="18.95" customHeight="1">
      <c r="A68" s="369"/>
      <c r="B68" s="374" t="str">
        <v>07</v>
      </c>
      <c r="C68" s="731" t="str">
        <f>RG_05</f>
        <v>zaazotowany gaz ziemny grupy L podgrupy Ln</v>
      </c>
      <c r="D68" s="229" t="str">
        <f t="shared" si="19"/>
        <v>[tys. zł]</v>
      </c>
      <c r="E68" s="682"/>
      <c r="F68" s="682"/>
      <c r="G68" s="668"/>
      <c r="H68" s="668"/>
      <c r="I68" s="669"/>
      <c r="J68" s="342"/>
      <c r="K68" s="342"/>
      <c r="L68" s="361"/>
    </row>
    <row r="69" spans="1:12" ht="18.95" customHeight="1">
      <c r="A69" s="369"/>
      <c r="B69" s="374" t="str">
        <v>08</v>
      </c>
      <c r="C69" s="731" t="str">
        <f>RG_06</f>
        <v>gaz koksowniczy S</v>
      </c>
      <c r="D69" s="229" t="str">
        <f t="shared" si="19"/>
        <v>[tys. zł]</v>
      </c>
      <c r="E69" s="682"/>
      <c r="F69" s="682"/>
      <c r="G69" s="668"/>
      <c r="H69" s="668"/>
      <c r="I69" s="669"/>
      <c r="J69" s="342"/>
      <c r="K69" s="342"/>
      <c r="L69" s="361"/>
    </row>
    <row r="70" spans="1:12" ht="18.95" customHeight="1" thickBot="1">
      <c r="A70" s="369"/>
      <c r="B70" s="375" t="str">
        <v>09</v>
      </c>
      <c r="C70" s="732" t="str">
        <f>RG_07</f>
        <v>inne gazy (wymienić)</v>
      </c>
      <c r="D70" s="230" t="str">
        <f t="shared" si="19"/>
        <v>[tys. zł]</v>
      </c>
      <c r="E70" s="683"/>
      <c r="F70" s="683"/>
      <c r="G70" s="670"/>
      <c r="H70" s="670"/>
      <c r="I70" s="671"/>
      <c r="J70" s="342"/>
      <c r="K70" s="342"/>
      <c r="L70" s="361"/>
    </row>
    <row r="71" spans="1:12" ht="18.95" customHeight="1">
      <c r="A71" s="369"/>
      <c r="B71" s="369"/>
      <c r="C71" s="369"/>
      <c r="D71" s="361"/>
      <c r="E71" s="361"/>
      <c r="F71" s="361"/>
      <c r="G71" s="361"/>
      <c r="H71" s="361"/>
      <c r="I71" s="369"/>
      <c r="J71" s="369"/>
      <c r="K71" s="369"/>
      <c r="L71" s="361"/>
    </row>
    <row r="72" spans="1:12" ht="18.95" hidden="1" customHeight="1">
      <c r="A72" s="369"/>
      <c r="B72" s="369"/>
      <c r="C72" s="369"/>
      <c r="D72" s="361"/>
      <c r="E72" s="361"/>
      <c r="F72" s="361"/>
      <c r="G72" s="361"/>
      <c r="H72" s="361"/>
      <c r="I72" s="369"/>
      <c r="J72" s="369"/>
      <c r="K72" s="369"/>
      <c r="L72" s="361"/>
    </row>
    <row r="73" spans="1:12" ht="30" hidden="1" customHeight="1" thickBot="1">
      <c r="A73" s="342"/>
      <c r="B73" s="370" t="str">
        <f>"Tabela G1.4. Poniesione nakłady inwestycyjne na Program, o którym mowa w ustawie o elektromobilności"</f>
        <v>Tabela G1.4. Poniesione nakłady inwestycyjne na Program, o którym mowa w ustawie o elektromobilności</v>
      </c>
      <c r="C73" s="369"/>
      <c r="D73" s="342"/>
      <c r="E73" s="342"/>
      <c r="F73" s="342"/>
      <c r="G73" s="342"/>
      <c r="H73" s="342"/>
      <c r="I73" s="342"/>
      <c r="J73" s="342"/>
      <c r="K73" s="369"/>
      <c r="L73" s="361"/>
    </row>
    <row r="74" spans="1:12" ht="20.100000000000001" hidden="1" customHeight="1">
      <c r="A74" s="342"/>
      <c r="B74" s="797" t="str">
        <f>$B$8</f>
        <v>LP</v>
      </c>
      <c r="C74" s="799" t="str">
        <f>$C$8</f>
        <v>WYSZCZEGÓLNIENIE</v>
      </c>
      <c r="D74" s="800"/>
      <c r="E74" s="804" t="str">
        <f>$E$8</f>
        <v>PLAN DO REALIZACJI</v>
      </c>
      <c r="F74" s="805"/>
      <c r="G74" s="805"/>
      <c r="H74" s="805"/>
      <c r="I74" s="806"/>
      <c r="J74" s="342"/>
      <c r="K74" s="369"/>
      <c r="L74" s="361"/>
    </row>
    <row r="75" spans="1:12" ht="20.100000000000001" hidden="1" customHeight="1">
      <c r="A75" s="342"/>
      <c r="B75" s="798"/>
      <c r="C75" s="801"/>
      <c r="D75" s="802"/>
      <c r="E75" s="514">
        <f>SUM(Rok_ZPR,1)</f>
        <v>2024</v>
      </c>
      <c r="F75" s="514">
        <f>SUM(E75,1)</f>
        <v>2025</v>
      </c>
      <c r="G75" s="514">
        <f>SUM(F75,1)</f>
        <v>2026</v>
      </c>
      <c r="H75" s="514">
        <f>SUM(G75,1)</f>
        <v>2027</v>
      </c>
      <c r="I75" s="684">
        <f>SUM(H75,1)</f>
        <v>2028</v>
      </c>
      <c r="J75" s="342"/>
      <c r="K75" s="342"/>
      <c r="L75" s="361"/>
    </row>
    <row r="76" spans="1:12" ht="15" hidden="1" customHeight="1" thickBot="1">
      <c r="A76" s="342"/>
      <c r="B76" s="296" t="str">
        <f t="array" ref="B76:B82">'Tab.G5.1-3'!$B$9:$B$15</f>
        <v>01</v>
      </c>
      <c r="C76" s="803" t="str">
        <f>'Tab.G5.1-3'!$B$10</f>
        <v>02</v>
      </c>
      <c r="D76" s="796"/>
      <c r="E76" s="650" t="str">
        <f>'Tab.G5.1-3'!$B$11</f>
        <v>03</v>
      </c>
      <c r="F76" s="650" t="str">
        <f>'Tab.G5.1-3'!$B$12</f>
        <v>04</v>
      </c>
      <c r="G76" s="650" t="str">
        <f>'Tab.G5.1-3'!$B$13</f>
        <v>05</v>
      </c>
      <c r="H76" s="650" t="str">
        <f>'Tab.G5.1-3'!$B$14</f>
        <v>06</v>
      </c>
      <c r="I76" s="297" t="str">
        <f>'Tab.G5.1-3'!$B$15</f>
        <v>07</v>
      </c>
      <c r="J76" s="342"/>
      <c r="K76" s="342"/>
      <c r="L76" s="361"/>
    </row>
    <row r="77" spans="1:12" ht="18.95" hidden="1" customHeight="1" thickBot="1">
      <c r="A77" s="342"/>
      <c r="B77" s="358" t="str">
        <v>02</v>
      </c>
      <c r="C77" s="371" t="s">
        <v>160</v>
      </c>
      <c r="D77" s="672" t="str">
        <f t="shared" ref="D77:D82" si="20">JM_01</f>
        <v>[tys. zł]</v>
      </c>
      <c r="E77" s="372">
        <f>SUM(E78,E82)</f>
        <v>0</v>
      </c>
      <c r="F77" s="372">
        <f>SUM(F78,F82)</f>
        <v>0</v>
      </c>
      <c r="G77" s="372">
        <f>SUM(G78,G82)</f>
        <v>0</v>
      </c>
      <c r="H77" s="372">
        <f>SUM(H78,H82)</f>
        <v>0</v>
      </c>
      <c r="I77" s="372">
        <f>SUM(I78,I82)</f>
        <v>0</v>
      </c>
      <c r="J77" s="342"/>
      <c r="K77" s="342"/>
      <c r="L77" s="361"/>
    </row>
    <row r="78" spans="1:12" ht="18.95" hidden="1" customHeight="1">
      <c r="A78" s="342"/>
      <c r="B78" s="383" t="str">
        <v>03</v>
      </c>
      <c r="C78" s="384" t="s">
        <v>161</v>
      </c>
      <c r="D78" s="673" t="str">
        <f t="shared" si="20"/>
        <v>[tys. zł]</v>
      </c>
      <c r="E78" s="678">
        <f>SUM(E79:E81)</f>
        <v>0</v>
      </c>
      <c r="F78" s="678">
        <f>SUM(F79:F81)</f>
        <v>0</v>
      </c>
      <c r="G78" s="678">
        <f>SUM(G79:G81)</f>
        <v>0</v>
      </c>
      <c r="H78" s="678">
        <f>SUM(H79:H81)</f>
        <v>0</v>
      </c>
      <c r="I78" s="678">
        <f>SUM(I79:I81)</f>
        <v>0</v>
      </c>
      <c r="J78" s="342"/>
      <c r="K78" s="342"/>
      <c r="L78" s="361"/>
    </row>
    <row r="79" spans="1:12" ht="18.95" hidden="1" customHeight="1">
      <c r="A79" s="342"/>
      <c r="B79" s="385" t="str">
        <v>04</v>
      </c>
      <c r="C79" s="386" t="str">
        <f>"A1. Przyłączenia nowych stacji CNG do sieci dystrybucyjnej"</f>
        <v>A1. Przyłączenia nowych stacji CNG do sieci dystrybucyjnej</v>
      </c>
      <c r="D79" s="387" t="str">
        <f t="shared" si="20"/>
        <v>[tys. zł]</v>
      </c>
      <c r="E79" s="388">
        <f>SUM('Tab.G2.1E-6E'!E12,'Tab.G2.1E-6E'!E46,'Tab.G2.1E-6E'!E61)</f>
        <v>0</v>
      </c>
      <c r="F79" s="388">
        <f>SUM('Tab.G2.1E-6E'!F12,'Tab.G2.1E-6E'!F46,'Tab.G2.1E-6E'!F61)</f>
        <v>0</v>
      </c>
      <c r="G79" s="388">
        <f>SUM('Tab.G2.1E-6E'!G12,'Tab.G2.1E-6E'!G46,'Tab.G2.1E-6E'!G61)</f>
        <v>0</v>
      </c>
      <c r="H79" s="388">
        <f>SUM('Tab.G2.1E-6E'!H12,'Tab.G2.1E-6E'!H46,'Tab.G2.1E-6E'!H61)</f>
        <v>0</v>
      </c>
      <c r="I79" s="388">
        <f>SUM('Tab.G2.1E-6E'!I12,'Tab.G2.1E-6E'!I46,'Tab.G2.1E-6E'!I61)</f>
        <v>0</v>
      </c>
      <c r="J79" s="342"/>
      <c r="K79" s="342"/>
      <c r="L79" s="361"/>
    </row>
    <row r="80" spans="1:12" ht="35.1" hidden="1" customHeight="1">
      <c r="A80" s="342"/>
      <c r="B80" s="385" t="str">
        <v>05</v>
      </c>
      <c r="C80" s="389" t="str">
        <f>"B1. Modernizacja i wymiana elementów składowych sieci dystrybucyjnej związana z przyłączaniem nowych stacji CNG"</f>
        <v>B1. Modernizacja i wymiana elementów składowych sieci dystrybucyjnej związana z przyłączaniem nowych stacji CNG</v>
      </c>
      <c r="D80" s="387" t="str">
        <f t="shared" si="20"/>
        <v>[tys. zł]</v>
      </c>
      <c r="E80" s="388">
        <f>SUM('Tab.G5.1E-3E'!E10,'Tab.G5.1E-3E'!E39,'Tab.G5.1E-3E'!E54)</f>
        <v>0</v>
      </c>
      <c r="F80" s="388">
        <f>SUM('Tab.G5.1E-3E'!F10,'Tab.G5.1E-3E'!F39,'Tab.G5.1E-3E'!F54)</f>
        <v>0</v>
      </c>
      <c r="G80" s="388">
        <f>SUM('Tab.G5.1E-3E'!G10,'Tab.G5.1E-3E'!G39,'Tab.G5.1E-3E'!G54)</f>
        <v>0</v>
      </c>
      <c r="H80" s="388">
        <f>SUM('Tab.G5.1E-3E'!H10,'Tab.G5.1E-3E'!H39,'Tab.G5.1E-3E'!H54)</f>
        <v>0</v>
      </c>
      <c r="I80" s="388">
        <f>SUM('Tab.G5.1E-3E'!I10,'Tab.G5.1E-3E'!I39,'Tab.G5.1E-3E'!I54)</f>
        <v>0</v>
      </c>
      <c r="J80" s="342"/>
      <c r="K80" s="342"/>
      <c r="L80" s="361"/>
    </row>
    <row r="81" spans="1:12" ht="35.1" hidden="1" customHeight="1">
      <c r="A81" s="342"/>
      <c r="B81" s="385" t="str">
        <v>06</v>
      </c>
      <c r="C81" s="389" t="str">
        <f>"C1. Nakłady inwestycyjne pozostałe związane z przyłączaniem nowych stacji CNG, nie ujęte w pkt A1 i B1"</f>
        <v>C1. Nakłady inwestycyjne pozostałe związane z przyłączaniem nowych stacji CNG, nie ujęte w pkt A1 i B1</v>
      </c>
      <c r="D81" s="387" t="str">
        <f t="shared" si="20"/>
        <v>[tys. zł]</v>
      </c>
      <c r="E81" s="388">
        <f>SUM(Tab.G7E!K614,Tab.G8E!K614,Tab.G9E!K614,Tab.G10E!K614,Tab.G11E!K614,Tab.G13E!K614)</f>
        <v>0</v>
      </c>
      <c r="F81" s="388">
        <f>SUM(Tab.G7E!L614,Tab.G8E!L614,Tab.G9E!L614,Tab.G10E!L614,Tab.G11E!L614,Tab.G13E!L614)</f>
        <v>0</v>
      </c>
      <c r="G81" s="388">
        <f>SUM(Tab.G7E!M614,Tab.G8E!M614,Tab.G9E!M614,Tab.G10E!M614,Tab.G11E!M614,Tab.G13E!M614)</f>
        <v>0</v>
      </c>
      <c r="H81" s="388">
        <f>SUM(Tab.G7E!N614,Tab.G8E!N614,Tab.G9E!N614,Tab.G10E!N614,Tab.G11E!N614,Tab.G13E!N614)</f>
        <v>0</v>
      </c>
      <c r="I81" s="388">
        <f>SUM(Tab.G7E!O614,Tab.G8E!O614,Tab.G9E!O614,Tab.G10E!O614,Tab.G11E!O614,Tab.G13E!O614)</f>
        <v>0</v>
      </c>
      <c r="J81" s="342"/>
      <c r="K81" s="342"/>
      <c r="L81" s="361"/>
    </row>
    <row r="82" spans="1:12" ht="35.1" hidden="1" customHeight="1" thickBot="1">
      <c r="A82" s="342"/>
      <c r="B82" s="390" t="str">
        <v>07</v>
      </c>
      <c r="C82" s="391" t="str">
        <f>"II. Nakłady na majątek niesieciowy (budowa infrastruktury wewnętrznej stacji CNG i LCNG)"</f>
        <v>II. Nakłady na majątek niesieciowy (budowa infrastruktury wewnętrznej stacji CNG i LCNG)</v>
      </c>
      <c r="D82" s="679" t="str">
        <f t="shared" si="20"/>
        <v>[tys. zł]</v>
      </c>
      <c r="E82" s="680">
        <f>'Tab.G2.1E-6E'!E198</f>
        <v>0</v>
      </c>
      <c r="F82" s="680">
        <f>'Tab.G2.1E-6E'!F198</f>
        <v>0</v>
      </c>
      <c r="G82" s="680">
        <f>'Tab.G2.1E-6E'!G198</f>
        <v>0</v>
      </c>
      <c r="H82" s="680">
        <f>'Tab.G2.1E-6E'!H198</f>
        <v>0</v>
      </c>
      <c r="I82" s="680">
        <f>'Tab.G2.1E-6E'!I198</f>
        <v>0</v>
      </c>
      <c r="J82" s="342"/>
      <c r="K82" s="342"/>
      <c r="L82" s="361"/>
    </row>
    <row r="83" spans="1:12" ht="18.95" hidden="1" customHeight="1">
      <c r="A83" s="342"/>
      <c r="B83" s="342"/>
      <c r="C83" s="342"/>
      <c r="D83" s="342"/>
      <c r="E83" s="342"/>
      <c r="F83" s="342"/>
      <c r="G83" s="342"/>
      <c r="H83" s="342"/>
      <c r="I83" s="342"/>
      <c r="J83" s="342"/>
      <c r="K83" s="342"/>
      <c r="L83" s="361"/>
    </row>
    <row r="84" spans="1:12" ht="18.95" hidden="1" customHeight="1">
      <c r="A84" s="342"/>
      <c r="B84" s="342"/>
      <c r="C84" s="342"/>
      <c r="D84" s="342"/>
      <c r="E84" s="342"/>
      <c r="F84" s="342"/>
      <c r="G84" s="342"/>
      <c r="H84" s="342"/>
      <c r="I84" s="342"/>
      <c r="J84" s="342"/>
      <c r="K84" s="342"/>
      <c r="L84" s="361"/>
    </row>
    <row r="85" spans="1:12" ht="18.95" customHeight="1">
      <c r="A85" s="342"/>
      <c r="B85" s="342"/>
      <c r="C85" s="342"/>
      <c r="D85" s="342"/>
      <c r="E85" s="342"/>
      <c r="F85" s="342"/>
      <c r="G85" s="342"/>
      <c r="H85" s="342"/>
      <c r="I85" s="342"/>
      <c r="J85" s="342"/>
      <c r="K85" s="342"/>
      <c r="L85" s="361"/>
    </row>
    <row r="86" spans="1:12" ht="18.95" customHeight="1">
      <c r="A86" s="342"/>
      <c r="B86" s="342"/>
      <c r="C86" s="342"/>
      <c r="D86" s="342"/>
      <c r="E86" s="342"/>
      <c r="F86" s="342"/>
      <c r="G86" s="342"/>
      <c r="H86" s="342"/>
      <c r="I86" s="342"/>
      <c r="J86" s="342"/>
      <c r="K86" s="369"/>
      <c r="L86" s="361"/>
    </row>
    <row r="87" spans="1:12" ht="18.95" customHeight="1">
      <c r="A87" s="369"/>
      <c r="B87" s="369"/>
      <c r="C87" s="369"/>
      <c r="D87" s="361"/>
      <c r="E87" s="361"/>
      <c r="F87" s="361"/>
      <c r="G87" s="361"/>
      <c r="H87" s="361"/>
      <c r="I87" s="369"/>
      <c r="J87" s="369"/>
      <c r="K87" s="369"/>
      <c r="L87" s="361"/>
    </row>
    <row r="88" spans="1:12" ht="18.95" customHeight="1">
      <c r="A88" s="369"/>
      <c r="B88" s="369"/>
      <c r="C88" s="369"/>
      <c r="D88" s="361"/>
      <c r="E88" s="361"/>
      <c r="F88" s="361"/>
      <c r="G88" s="361"/>
      <c r="H88" s="361"/>
      <c r="I88" s="369"/>
      <c r="J88" s="369"/>
      <c r="K88" s="369"/>
      <c r="L88" s="361"/>
    </row>
    <row r="89" spans="1:12" ht="18.95" customHeight="1">
      <c r="A89" s="369"/>
      <c r="B89" s="369"/>
      <c r="C89" s="369"/>
      <c r="D89" s="361"/>
      <c r="E89" s="361"/>
      <c r="F89" s="361"/>
      <c r="G89" s="361"/>
      <c r="H89" s="361"/>
      <c r="I89" s="369"/>
      <c r="J89" s="369"/>
      <c r="K89" s="369"/>
      <c r="L89" s="361"/>
    </row>
    <row r="90" spans="1:12" ht="18.95" customHeight="1">
      <c r="D90" s="152"/>
      <c r="E90" s="152"/>
      <c r="F90" s="152"/>
      <c r="G90" s="152"/>
      <c r="H90" s="152"/>
    </row>
    <row r="91" spans="1:12" ht="18.95" customHeight="1">
      <c r="D91" s="152"/>
      <c r="E91" s="152"/>
      <c r="F91" s="152"/>
      <c r="G91" s="152"/>
      <c r="H91" s="152"/>
    </row>
    <row r="92" spans="1:12" ht="18.95" customHeight="1">
      <c r="D92" s="152"/>
      <c r="E92" s="152"/>
      <c r="F92" s="152"/>
      <c r="G92" s="152"/>
      <c r="H92" s="152"/>
    </row>
    <row r="93" spans="1:12" ht="18.95" customHeight="1">
      <c r="D93" s="152"/>
      <c r="E93" s="152"/>
      <c r="F93" s="152"/>
      <c r="G93" s="152"/>
      <c r="H93" s="152"/>
    </row>
    <row r="94" spans="1:12" ht="18.95" customHeight="1">
      <c r="D94" s="152"/>
      <c r="E94" s="152"/>
      <c r="F94" s="152"/>
      <c r="G94" s="152"/>
      <c r="H94" s="152"/>
    </row>
    <row r="95" spans="1:12" ht="18.95" customHeight="1">
      <c r="D95" s="152"/>
      <c r="E95" s="152"/>
      <c r="F95" s="152"/>
      <c r="G95" s="152"/>
      <c r="H95" s="152"/>
    </row>
    <row r="96" spans="1:12" ht="18.95" customHeight="1">
      <c r="D96" s="152"/>
      <c r="E96" s="152"/>
      <c r="F96" s="152"/>
      <c r="G96" s="152"/>
      <c r="H96" s="152"/>
    </row>
    <row r="97" spans="4:8" ht="18.95" customHeight="1">
      <c r="D97" s="152"/>
      <c r="E97" s="152"/>
      <c r="F97" s="152"/>
      <c r="G97" s="152"/>
      <c r="H97" s="152"/>
    </row>
    <row r="98" spans="4:8" ht="18.95" customHeight="1">
      <c r="D98" s="152"/>
      <c r="E98" s="152"/>
      <c r="F98" s="152"/>
      <c r="G98" s="152"/>
      <c r="H98" s="152"/>
    </row>
    <row r="99" spans="4:8">
      <c r="D99" s="152"/>
      <c r="E99" s="152"/>
      <c r="F99" s="152"/>
      <c r="G99" s="152"/>
      <c r="H99" s="152"/>
    </row>
    <row r="100" spans="4:8">
      <c r="D100" s="152"/>
      <c r="E100" s="152"/>
      <c r="F100" s="152"/>
      <c r="G100" s="152"/>
      <c r="H100" s="152"/>
    </row>
    <row r="101" spans="4:8">
      <c r="D101" s="152"/>
      <c r="E101" s="152"/>
      <c r="F101" s="152"/>
      <c r="G101" s="152"/>
      <c r="H101" s="152"/>
    </row>
    <row r="102" spans="4:8">
      <c r="D102" s="152"/>
      <c r="E102" s="152"/>
      <c r="F102" s="152"/>
      <c r="G102" s="152"/>
      <c r="H102" s="152"/>
    </row>
    <row r="103" spans="4:8">
      <c r="D103" s="152"/>
      <c r="E103" s="152"/>
      <c r="F103" s="152"/>
      <c r="G103" s="152"/>
      <c r="H103" s="152"/>
    </row>
    <row r="104" spans="4:8">
      <c r="D104" s="152"/>
      <c r="E104" s="152"/>
      <c r="F104" s="152"/>
      <c r="G104" s="152"/>
      <c r="H104" s="152"/>
    </row>
    <row r="105" spans="4:8">
      <c r="D105" s="152"/>
      <c r="E105" s="152"/>
      <c r="F105" s="152"/>
      <c r="G105" s="152"/>
      <c r="H105" s="152"/>
    </row>
    <row r="106" spans="4:8">
      <c r="D106" s="152"/>
      <c r="E106" s="152"/>
      <c r="F106" s="152"/>
      <c r="G106" s="152"/>
      <c r="H106" s="152"/>
    </row>
    <row r="107" spans="4:8">
      <c r="D107" s="152"/>
      <c r="E107" s="152"/>
      <c r="F107" s="152"/>
      <c r="G107" s="152"/>
      <c r="H107" s="152"/>
    </row>
    <row r="108" spans="4:8">
      <c r="D108" s="152"/>
      <c r="E108" s="152"/>
      <c r="F108" s="152"/>
      <c r="G108" s="152"/>
      <c r="H108" s="152"/>
    </row>
    <row r="109" spans="4:8">
      <c r="D109" s="152"/>
      <c r="E109" s="152"/>
      <c r="F109" s="152"/>
      <c r="G109" s="152"/>
      <c r="H109" s="152"/>
    </row>
    <row r="110" spans="4:8">
      <c r="D110" s="152"/>
      <c r="E110" s="152"/>
      <c r="F110" s="152"/>
      <c r="G110" s="152"/>
      <c r="H110" s="152"/>
    </row>
    <row r="111" spans="4:8">
      <c r="D111" s="152"/>
      <c r="E111" s="152"/>
      <c r="F111" s="152"/>
      <c r="G111" s="152"/>
      <c r="H111" s="152"/>
    </row>
    <row r="112" spans="4:8">
      <c r="D112" s="152"/>
      <c r="E112" s="152"/>
      <c r="F112" s="152"/>
      <c r="G112" s="152"/>
      <c r="H112" s="152"/>
    </row>
    <row r="113" spans="4:8">
      <c r="D113" s="152"/>
      <c r="E113" s="152"/>
      <c r="F113" s="152"/>
      <c r="G113" s="152"/>
      <c r="H113" s="152"/>
    </row>
    <row r="114" spans="4:8">
      <c r="D114" s="152"/>
      <c r="E114" s="152"/>
      <c r="F114" s="152"/>
      <c r="G114" s="152"/>
      <c r="H114" s="152"/>
    </row>
    <row r="115" spans="4:8">
      <c r="D115" s="152"/>
      <c r="E115" s="152"/>
      <c r="F115" s="152"/>
      <c r="G115" s="152"/>
      <c r="H115" s="152"/>
    </row>
    <row r="116" spans="4:8">
      <c r="D116" s="152"/>
      <c r="E116" s="152"/>
      <c r="F116" s="152"/>
      <c r="G116" s="152"/>
      <c r="H116" s="152"/>
    </row>
    <row r="117" spans="4:8">
      <c r="D117" s="152"/>
      <c r="E117" s="152"/>
      <c r="F117" s="152"/>
      <c r="G117" s="152"/>
      <c r="H117" s="152"/>
    </row>
    <row r="118" spans="4:8">
      <c r="D118" s="152"/>
      <c r="E118" s="152"/>
      <c r="F118" s="152"/>
      <c r="G118" s="152"/>
      <c r="H118" s="152"/>
    </row>
    <row r="119" spans="4:8">
      <c r="D119" s="152"/>
      <c r="E119" s="152"/>
      <c r="F119" s="152"/>
      <c r="G119" s="152"/>
      <c r="H119" s="152"/>
    </row>
    <row r="120" spans="4:8">
      <c r="D120" s="152"/>
      <c r="E120" s="152"/>
      <c r="F120" s="152"/>
      <c r="G120" s="152"/>
      <c r="H120" s="152"/>
    </row>
    <row r="121" spans="4:8">
      <c r="D121" s="152"/>
      <c r="E121" s="152"/>
      <c r="F121" s="152"/>
      <c r="G121" s="152"/>
      <c r="H121" s="152"/>
    </row>
    <row r="122" spans="4:8">
      <c r="D122" s="152"/>
      <c r="E122" s="152"/>
      <c r="F122" s="152"/>
      <c r="G122" s="152"/>
      <c r="H122" s="152"/>
    </row>
    <row r="123" spans="4:8">
      <c r="D123" s="152"/>
      <c r="E123" s="152"/>
      <c r="F123" s="152"/>
      <c r="G123" s="152"/>
      <c r="H123" s="152"/>
    </row>
    <row r="124" spans="4:8">
      <c r="D124" s="152"/>
      <c r="E124" s="152"/>
      <c r="F124" s="152"/>
      <c r="G124" s="152"/>
      <c r="H124" s="152"/>
    </row>
    <row r="125" spans="4:8">
      <c r="D125" s="152"/>
      <c r="E125" s="152"/>
      <c r="F125" s="152"/>
      <c r="G125" s="152"/>
      <c r="H125" s="152"/>
    </row>
    <row r="126" spans="4:8">
      <c r="D126" s="152"/>
      <c r="E126" s="152"/>
      <c r="F126" s="152"/>
      <c r="G126" s="152"/>
      <c r="H126" s="152"/>
    </row>
    <row r="127" spans="4:8">
      <c r="D127" s="152"/>
      <c r="E127" s="152"/>
      <c r="F127" s="152"/>
      <c r="G127" s="152"/>
      <c r="H127" s="152"/>
    </row>
    <row r="128" spans="4:8">
      <c r="D128" s="152"/>
      <c r="E128" s="152"/>
      <c r="F128" s="152"/>
      <c r="G128" s="152"/>
      <c r="H128" s="152"/>
    </row>
    <row r="129" spans="4:8">
      <c r="D129" s="152"/>
      <c r="E129" s="152"/>
      <c r="F129" s="152"/>
      <c r="G129" s="152"/>
      <c r="H129" s="152"/>
    </row>
    <row r="130" spans="4:8">
      <c r="D130" s="152"/>
      <c r="E130" s="152"/>
      <c r="F130" s="152"/>
      <c r="G130" s="152"/>
      <c r="H130" s="152"/>
    </row>
    <row r="131" spans="4:8">
      <c r="D131" s="152"/>
      <c r="E131" s="152"/>
      <c r="F131" s="152"/>
      <c r="G131" s="152"/>
      <c r="H131" s="152"/>
    </row>
    <row r="132" spans="4:8">
      <c r="D132" s="152"/>
      <c r="E132" s="152"/>
      <c r="F132" s="152"/>
      <c r="G132" s="152"/>
      <c r="H132" s="152"/>
    </row>
    <row r="133" spans="4:8">
      <c r="D133" s="152"/>
      <c r="E133" s="152"/>
      <c r="F133" s="152"/>
      <c r="G133" s="152"/>
      <c r="H133" s="152"/>
    </row>
    <row r="134" spans="4:8">
      <c r="D134" s="152"/>
      <c r="E134" s="152"/>
      <c r="F134" s="152"/>
      <c r="G134" s="152"/>
      <c r="H134" s="152"/>
    </row>
    <row r="135" spans="4:8">
      <c r="D135" s="152"/>
      <c r="E135" s="152"/>
      <c r="F135" s="152"/>
      <c r="G135" s="152"/>
      <c r="H135" s="152"/>
    </row>
    <row r="136" spans="4:8">
      <c r="D136" s="152"/>
      <c r="E136" s="152"/>
      <c r="F136" s="152"/>
      <c r="G136" s="152"/>
      <c r="H136" s="152"/>
    </row>
    <row r="137" spans="4:8">
      <c r="D137" s="152"/>
      <c r="E137" s="152"/>
      <c r="F137" s="152"/>
      <c r="G137" s="152"/>
      <c r="H137" s="152"/>
    </row>
    <row r="138" spans="4:8">
      <c r="D138" s="152"/>
      <c r="E138" s="152"/>
      <c r="F138" s="152"/>
      <c r="G138" s="152"/>
      <c r="H138" s="152"/>
    </row>
    <row r="139" spans="4:8">
      <c r="D139" s="152"/>
      <c r="E139" s="152"/>
      <c r="F139" s="152"/>
      <c r="G139" s="152"/>
      <c r="H139" s="152"/>
    </row>
    <row r="140" spans="4:8">
      <c r="D140" s="152"/>
      <c r="E140" s="152"/>
      <c r="F140" s="152"/>
      <c r="G140" s="152"/>
      <c r="H140" s="152"/>
    </row>
    <row r="141" spans="4:8">
      <c r="D141" s="152"/>
      <c r="E141" s="152"/>
      <c r="F141" s="152"/>
      <c r="G141" s="152"/>
      <c r="H141" s="152"/>
    </row>
    <row r="142" spans="4:8">
      <c r="D142" s="152"/>
      <c r="E142" s="152"/>
      <c r="F142" s="152"/>
      <c r="G142" s="152"/>
      <c r="H142" s="152"/>
    </row>
    <row r="143" spans="4:8">
      <c r="D143" s="152"/>
      <c r="E143" s="152"/>
      <c r="F143" s="152"/>
      <c r="G143" s="152"/>
      <c r="H143" s="152"/>
    </row>
    <row r="144" spans="4:8">
      <c r="D144" s="152"/>
      <c r="E144" s="152"/>
      <c r="F144" s="152"/>
      <c r="G144" s="152"/>
      <c r="H144" s="152"/>
    </row>
    <row r="145" spans="4:8">
      <c r="D145" s="152"/>
      <c r="E145" s="152"/>
      <c r="F145" s="152"/>
      <c r="G145" s="152"/>
      <c r="H145" s="152"/>
    </row>
    <row r="146" spans="4:8">
      <c r="D146" s="152"/>
      <c r="E146" s="152"/>
      <c r="F146" s="152"/>
      <c r="G146" s="152"/>
      <c r="H146" s="152"/>
    </row>
    <row r="147" spans="4:8">
      <c r="D147" s="152"/>
      <c r="E147" s="152"/>
      <c r="F147" s="152"/>
      <c r="G147" s="152"/>
      <c r="H147" s="152"/>
    </row>
    <row r="148" spans="4:8">
      <c r="D148" s="152"/>
      <c r="E148" s="152"/>
      <c r="F148" s="152"/>
      <c r="G148" s="152"/>
      <c r="H148" s="152"/>
    </row>
    <row r="149" spans="4:8">
      <c r="D149" s="152"/>
      <c r="E149" s="152"/>
      <c r="F149" s="152"/>
      <c r="G149" s="152"/>
      <c r="H149" s="152"/>
    </row>
    <row r="150" spans="4:8">
      <c r="D150" s="152"/>
      <c r="E150" s="152"/>
      <c r="F150" s="152"/>
      <c r="G150" s="152"/>
      <c r="H150" s="152"/>
    </row>
    <row r="151" spans="4:8">
      <c r="D151" s="152"/>
      <c r="E151" s="152"/>
      <c r="F151" s="152"/>
      <c r="G151" s="152"/>
      <c r="H151" s="152"/>
    </row>
    <row r="152" spans="4:8">
      <c r="D152" s="152"/>
      <c r="E152" s="152"/>
      <c r="F152" s="152"/>
      <c r="G152" s="152"/>
      <c r="H152" s="152"/>
    </row>
    <row r="153" spans="4:8">
      <c r="D153" s="152"/>
      <c r="E153" s="152"/>
      <c r="F153" s="152"/>
      <c r="G153" s="152"/>
      <c r="H153" s="152"/>
    </row>
    <row r="154" spans="4:8">
      <c r="D154" s="152"/>
      <c r="E154" s="152"/>
      <c r="F154" s="152"/>
      <c r="G154" s="152"/>
      <c r="H154" s="152"/>
    </row>
    <row r="155" spans="4:8">
      <c r="D155" s="152"/>
      <c r="E155" s="152"/>
      <c r="F155" s="152"/>
      <c r="G155" s="152"/>
      <c r="H155" s="152"/>
    </row>
    <row r="156" spans="4:8">
      <c r="D156" s="152"/>
      <c r="E156" s="152"/>
      <c r="F156" s="152"/>
      <c r="G156" s="152"/>
      <c r="H156" s="152"/>
    </row>
    <row r="157" spans="4:8">
      <c r="D157" s="152"/>
      <c r="E157" s="152"/>
      <c r="F157" s="152"/>
      <c r="G157" s="152"/>
      <c r="H157" s="152"/>
    </row>
    <row r="158" spans="4:8">
      <c r="D158" s="152"/>
      <c r="E158" s="152"/>
      <c r="F158" s="152"/>
      <c r="G158" s="152"/>
      <c r="H158" s="152"/>
    </row>
    <row r="159" spans="4:8">
      <c r="D159" s="152"/>
      <c r="E159" s="152"/>
      <c r="F159" s="152"/>
      <c r="G159" s="152"/>
      <c r="H159" s="152"/>
    </row>
    <row r="160" spans="4:8">
      <c r="D160" s="152"/>
      <c r="E160" s="152"/>
      <c r="F160" s="152"/>
      <c r="G160" s="152"/>
      <c r="H160" s="152"/>
    </row>
    <row r="161" spans="4:8">
      <c r="D161" s="152"/>
      <c r="E161" s="152"/>
      <c r="F161" s="152"/>
      <c r="G161" s="152"/>
      <c r="H161" s="152"/>
    </row>
    <row r="162" spans="4:8">
      <c r="D162" s="152"/>
      <c r="E162" s="152"/>
      <c r="F162" s="152"/>
      <c r="G162" s="152"/>
      <c r="H162" s="152"/>
    </row>
    <row r="163" spans="4:8">
      <c r="D163" s="152"/>
      <c r="E163" s="152"/>
      <c r="F163" s="152"/>
      <c r="G163" s="152"/>
      <c r="H163" s="152"/>
    </row>
    <row r="164" spans="4:8">
      <c r="D164" s="152"/>
      <c r="E164" s="152"/>
      <c r="F164" s="152"/>
      <c r="G164" s="152"/>
      <c r="H164" s="152"/>
    </row>
    <row r="165" spans="4:8">
      <c r="D165" s="152"/>
      <c r="E165" s="152"/>
      <c r="F165" s="152"/>
      <c r="G165" s="152"/>
      <c r="H165" s="152"/>
    </row>
    <row r="166" spans="4:8">
      <c r="D166" s="152"/>
      <c r="E166" s="152"/>
      <c r="F166" s="152"/>
      <c r="G166" s="152"/>
      <c r="H166" s="152"/>
    </row>
    <row r="167" spans="4:8">
      <c r="D167" s="152"/>
      <c r="E167" s="152"/>
      <c r="F167" s="152"/>
      <c r="G167" s="152"/>
      <c r="H167" s="152"/>
    </row>
    <row r="168" spans="4:8">
      <c r="D168" s="152"/>
      <c r="E168" s="152"/>
      <c r="F168" s="152"/>
      <c r="G168" s="152"/>
      <c r="H168" s="152"/>
    </row>
    <row r="169" spans="4:8">
      <c r="D169" s="152"/>
      <c r="E169" s="152"/>
      <c r="F169" s="152"/>
      <c r="G169" s="152"/>
      <c r="H169" s="152"/>
    </row>
    <row r="170" spans="4:8">
      <c r="D170" s="152"/>
      <c r="E170" s="152"/>
      <c r="F170" s="152"/>
      <c r="G170" s="152"/>
      <c r="H170" s="152"/>
    </row>
    <row r="171" spans="4:8">
      <c r="D171" s="152"/>
      <c r="E171" s="152"/>
      <c r="F171" s="152"/>
      <c r="G171" s="152"/>
      <c r="H171" s="152"/>
    </row>
    <row r="172" spans="4:8">
      <c r="D172" s="152"/>
      <c r="E172" s="152"/>
      <c r="F172" s="152"/>
      <c r="G172" s="152"/>
      <c r="H172" s="152"/>
    </row>
    <row r="173" spans="4:8">
      <c r="D173" s="152"/>
      <c r="E173" s="152"/>
      <c r="F173" s="152"/>
      <c r="G173" s="152"/>
      <c r="H173" s="152"/>
    </row>
    <row r="174" spans="4:8">
      <c r="D174" s="152"/>
      <c r="E174" s="152"/>
      <c r="F174" s="152"/>
      <c r="G174" s="152"/>
      <c r="H174" s="152"/>
    </row>
    <row r="175" spans="4:8">
      <c r="D175" s="152"/>
      <c r="E175" s="152"/>
      <c r="F175" s="152"/>
      <c r="G175" s="152"/>
      <c r="H175" s="152"/>
    </row>
    <row r="176" spans="4:8">
      <c r="D176" s="152"/>
      <c r="E176" s="152"/>
      <c r="F176" s="152"/>
      <c r="G176" s="152"/>
      <c r="H176" s="152"/>
    </row>
    <row r="177" spans="4:8">
      <c r="D177" s="152"/>
      <c r="E177" s="152"/>
      <c r="F177" s="152"/>
      <c r="G177" s="152"/>
      <c r="H177" s="152"/>
    </row>
    <row r="178" spans="4:8">
      <c r="D178" s="152"/>
      <c r="E178" s="152"/>
      <c r="F178" s="152"/>
      <c r="G178" s="152"/>
      <c r="H178" s="152"/>
    </row>
    <row r="179" spans="4:8">
      <c r="D179" s="152"/>
      <c r="E179" s="152"/>
      <c r="F179" s="152"/>
      <c r="G179" s="152"/>
      <c r="H179" s="152"/>
    </row>
    <row r="180" spans="4:8">
      <c r="D180" s="152"/>
      <c r="E180" s="152"/>
      <c r="F180" s="152"/>
      <c r="G180" s="152"/>
      <c r="H180" s="152"/>
    </row>
    <row r="181" spans="4:8">
      <c r="D181" s="152"/>
      <c r="E181" s="152"/>
      <c r="F181" s="152"/>
      <c r="G181" s="152"/>
      <c r="H181" s="152"/>
    </row>
    <row r="182" spans="4:8">
      <c r="D182" s="152"/>
      <c r="E182" s="152"/>
      <c r="F182" s="152"/>
      <c r="G182" s="152"/>
      <c r="H182" s="152"/>
    </row>
    <row r="183" spans="4:8">
      <c r="D183" s="152"/>
      <c r="E183" s="152"/>
      <c r="F183" s="152"/>
      <c r="G183" s="152"/>
      <c r="H183" s="152"/>
    </row>
    <row r="184" spans="4:8">
      <c r="D184" s="152"/>
      <c r="E184" s="152"/>
      <c r="F184" s="152"/>
      <c r="G184" s="152"/>
      <c r="H184" s="152"/>
    </row>
    <row r="185" spans="4:8">
      <c r="D185" s="152"/>
      <c r="E185" s="152"/>
      <c r="F185" s="152"/>
      <c r="G185" s="152"/>
      <c r="H185" s="152"/>
    </row>
    <row r="186" spans="4:8">
      <c r="D186" s="152"/>
      <c r="E186" s="152"/>
      <c r="F186" s="152"/>
      <c r="G186" s="152"/>
      <c r="H186" s="152"/>
    </row>
    <row r="187" spans="4:8">
      <c r="D187" s="152"/>
      <c r="E187" s="152"/>
      <c r="F187" s="152"/>
      <c r="G187" s="152"/>
      <c r="H187" s="152"/>
    </row>
    <row r="188" spans="4:8">
      <c r="D188" s="152"/>
      <c r="E188" s="152"/>
      <c r="F188" s="152"/>
      <c r="G188" s="152"/>
      <c r="H188" s="152"/>
    </row>
    <row r="189" spans="4:8">
      <c r="D189" s="152"/>
      <c r="E189" s="152"/>
      <c r="F189" s="152"/>
      <c r="G189" s="152"/>
      <c r="H189" s="152"/>
    </row>
    <row r="190" spans="4:8">
      <c r="D190" s="152"/>
      <c r="E190" s="152"/>
      <c r="F190" s="152"/>
      <c r="G190" s="152"/>
      <c r="H190" s="152"/>
    </row>
    <row r="191" spans="4:8">
      <c r="D191" s="152"/>
      <c r="E191" s="152"/>
      <c r="F191" s="152"/>
      <c r="G191" s="152"/>
      <c r="H191" s="152"/>
    </row>
    <row r="192" spans="4:8">
      <c r="D192" s="152"/>
      <c r="E192" s="152"/>
      <c r="F192" s="152"/>
      <c r="G192" s="152"/>
      <c r="H192" s="152"/>
    </row>
    <row r="193" spans="4:8">
      <c r="D193" s="152"/>
      <c r="E193" s="152"/>
      <c r="F193" s="152"/>
      <c r="G193" s="152"/>
      <c r="H193" s="152"/>
    </row>
    <row r="194" spans="4:8">
      <c r="D194" s="152"/>
      <c r="E194" s="152"/>
      <c r="F194" s="152"/>
      <c r="G194" s="152"/>
      <c r="H194" s="152"/>
    </row>
    <row r="195" spans="4:8">
      <c r="D195" s="152"/>
      <c r="E195" s="152"/>
      <c r="F195" s="152"/>
      <c r="G195" s="152"/>
      <c r="H195" s="152"/>
    </row>
    <row r="196" spans="4:8">
      <c r="D196" s="152"/>
      <c r="E196" s="152"/>
      <c r="F196" s="152"/>
      <c r="G196" s="152"/>
      <c r="H196" s="152"/>
    </row>
    <row r="197" spans="4:8">
      <c r="D197" s="152"/>
      <c r="E197" s="152"/>
      <c r="F197" s="152"/>
      <c r="G197" s="152"/>
      <c r="H197" s="152"/>
    </row>
    <row r="198" spans="4:8">
      <c r="D198" s="152"/>
      <c r="E198" s="152"/>
      <c r="F198" s="152"/>
      <c r="G198" s="152"/>
      <c r="H198" s="152"/>
    </row>
    <row r="199" spans="4:8">
      <c r="D199" s="152"/>
      <c r="E199" s="152"/>
      <c r="F199" s="152"/>
      <c r="G199" s="152"/>
      <c r="H199" s="152"/>
    </row>
    <row r="200" spans="4:8">
      <c r="D200" s="152"/>
      <c r="E200" s="152"/>
      <c r="F200" s="152"/>
      <c r="G200" s="152"/>
      <c r="H200" s="152"/>
    </row>
    <row r="201" spans="4:8">
      <c r="D201" s="152"/>
      <c r="E201" s="152"/>
      <c r="F201" s="152"/>
      <c r="G201" s="152"/>
      <c r="H201" s="152"/>
    </row>
    <row r="202" spans="4:8">
      <c r="D202" s="152"/>
      <c r="E202" s="152"/>
      <c r="F202" s="152"/>
      <c r="G202" s="152"/>
      <c r="H202" s="152"/>
    </row>
    <row r="203" spans="4:8">
      <c r="D203" s="152"/>
      <c r="E203" s="152"/>
      <c r="F203" s="152"/>
      <c r="G203" s="152"/>
      <c r="H203" s="152"/>
    </row>
    <row r="204" spans="4:8">
      <c r="D204" s="152"/>
      <c r="E204" s="152"/>
      <c r="F204" s="152"/>
      <c r="G204" s="152"/>
      <c r="H204" s="152"/>
    </row>
    <row r="205" spans="4:8">
      <c r="D205" s="152"/>
      <c r="E205" s="152"/>
      <c r="F205" s="152"/>
      <c r="G205" s="152"/>
      <c r="H205" s="152"/>
    </row>
    <row r="206" spans="4:8">
      <c r="D206" s="152"/>
      <c r="E206" s="152"/>
      <c r="F206" s="152"/>
      <c r="G206" s="152"/>
      <c r="H206" s="152"/>
    </row>
    <row r="207" spans="4:8">
      <c r="D207" s="152"/>
      <c r="E207" s="152"/>
      <c r="F207" s="152"/>
      <c r="G207" s="152"/>
      <c r="H207" s="152"/>
    </row>
    <row r="208" spans="4:8">
      <c r="D208" s="152"/>
      <c r="E208" s="152"/>
      <c r="F208" s="152"/>
      <c r="G208" s="152"/>
      <c r="H208" s="152"/>
    </row>
    <row r="209" spans="4:8">
      <c r="D209" s="152"/>
      <c r="E209" s="152"/>
      <c r="F209" s="152"/>
      <c r="G209" s="152"/>
      <c r="H209" s="152"/>
    </row>
    <row r="210" spans="4:8">
      <c r="D210" s="152"/>
      <c r="E210" s="152"/>
      <c r="F210" s="152"/>
      <c r="G210" s="152"/>
      <c r="H210" s="152"/>
    </row>
    <row r="211" spans="4:8">
      <c r="D211" s="152"/>
      <c r="E211" s="152"/>
      <c r="F211" s="152"/>
      <c r="G211" s="152"/>
      <c r="H211" s="152"/>
    </row>
    <row r="212" spans="4:8">
      <c r="D212" s="152"/>
      <c r="E212" s="152"/>
      <c r="F212" s="152"/>
      <c r="G212" s="152"/>
      <c r="H212" s="152"/>
    </row>
    <row r="213" spans="4:8">
      <c r="D213" s="152"/>
      <c r="E213" s="152"/>
      <c r="F213" s="152"/>
      <c r="G213" s="152"/>
      <c r="H213" s="152"/>
    </row>
    <row r="214" spans="4:8">
      <c r="D214" s="152"/>
      <c r="E214" s="152"/>
      <c r="F214" s="152"/>
      <c r="G214" s="152"/>
      <c r="H214" s="152"/>
    </row>
    <row r="215" spans="4:8">
      <c r="D215" s="152"/>
      <c r="E215" s="152"/>
      <c r="F215" s="152"/>
      <c r="G215" s="152"/>
      <c r="H215" s="152"/>
    </row>
    <row r="216" spans="4:8">
      <c r="D216" s="152"/>
      <c r="E216" s="152"/>
      <c r="F216" s="152"/>
      <c r="G216" s="152"/>
      <c r="H216" s="152"/>
    </row>
    <row r="217" spans="4:8">
      <c r="D217" s="152"/>
      <c r="E217" s="152"/>
      <c r="F217" s="152"/>
      <c r="G217" s="152"/>
      <c r="H217" s="152"/>
    </row>
    <row r="218" spans="4:8">
      <c r="D218" s="152"/>
      <c r="E218" s="152"/>
      <c r="F218" s="152"/>
      <c r="G218" s="152"/>
      <c r="H218" s="152"/>
    </row>
    <row r="219" spans="4:8">
      <c r="D219" s="152"/>
      <c r="E219" s="152"/>
      <c r="F219" s="152"/>
      <c r="G219" s="152"/>
      <c r="H219" s="152"/>
    </row>
    <row r="220" spans="4:8">
      <c r="D220" s="152"/>
      <c r="E220" s="152"/>
      <c r="F220" s="152"/>
      <c r="G220" s="152"/>
      <c r="H220" s="152"/>
    </row>
    <row r="221" spans="4:8">
      <c r="D221" s="152"/>
      <c r="E221" s="152"/>
      <c r="F221" s="152"/>
      <c r="G221" s="152"/>
      <c r="H221" s="152"/>
    </row>
    <row r="222" spans="4:8">
      <c r="D222" s="152"/>
      <c r="E222" s="152"/>
      <c r="F222" s="152"/>
      <c r="G222" s="152"/>
      <c r="H222" s="152"/>
    </row>
    <row r="223" spans="4:8">
      <c r="D223" s="152"/>
      <c r="E223" s="152"/>
      <c r="F223" s="152"/>
      <c r="G223" s="152"/>
      <c r="H223" s="152"/>
    </row>
    <row r="224" spans="4:8">
      <c r="D224" s="152"/>
      <c r="E224" s="152"/>
      <c r="F224" s="152"/>
      <c r="G224" s="152"/>
      <c r="H224" s="152"/>
    </row>
    <row r="225" spans="4:8">
      <c r="D225" s="152"/>
      <c r="E225" s="152"/>
      <c r="F225" s="152"/>
      <c r="G225" s="152"/>
      <c r="H225" s="152"/>
    </row>
    <row r="226" spans="4:8">
      <c r="D226" s="152"/>
      <c r="E226" s="152"/>
      <c r="F226" s="152"/>
      <c r="G226" s="152"/>
      <c r="H226" s="152"/>
    </row>
    <row r="227" spans="4:8">
      <c r="D227" s="152"/>
      <c r="E227" s="152"/>
      <c r="F227" s="152"/>
      <c r="G227" s="152"/>
      <c r="H227" s="152"/>
    </row>
    <row r="228" spans="4:8">
      <c r="D228" s="152"/>
      <c r="E228" s="152"/>
      <c r="F228" s="152"/>
      <c r="G228" s="152"/>
      <c r="H228" s="152"/>
    </row>
    <row r="229" spans="4:8">
      <c r="D229" s="152"/>
      <c r="E229" s="152"/>
      <c r="F229" s="152"/>
      <c r="G229" s="152"/>
      <c r="H229" s="152"/>
    </row>
    <row r="230" spans="4:8">
      <c r="D230" s="152"/>
      <c r="E230" s="152"/>
      <c r="F230" s="152"/>
      <c r="G230" s="152"/>
      <c r="H230" s="152"/>
    </row>
    <row r="231" spans="4:8">
      <c r="D231" s="152"/>
      <c r="E231" s="152"/>
      <c r="F231" s="152"/>
      <c r="G231" s="152"/>
      <c r="H231" s="152"/>
    </row>
    <row r="232" spans="4:8">
      <c r="D232" s="152"/>
      <c r="E232" s="152"/>
      <c r="F232" s="152"/>
      <c r="G232" s="152"/>
      <c r="H232" s="152"/>
    </row>
    <row r="233" spans="4:8">
      <c r="D233" s="152"/>
      <c r="E233" s="152"/>
      <c r="F233" s="152"/>
      <c r="G233" s="152"/>
      <c r="H233" s="152"/>
    </row>
    <row r="234" spans="4:8">
      <c r="D234" s="152"/>
      <c r="E234" s="152"/>
      <c r="F234" s="152"/>
      <c r="G234" s="152"/>
      <c r="H234" s="152"/>
    </row>
    <row r="235" spans="4:8">
      <c r="D235" s="152"/>
      <c r="E235" s="152"/>
      <c r="F235" s="152"/>
      <c r="G235" s="152"/>
      <c r="H235" s="152"/>
    </row>
    <row r="236" spans="4:8">
      <c r="D236" s="152"/>
      <c r="E236" s="152"/>
      <c r="F236" s="152"/>
      <c r="G236" s="152"/>
      <c r="H236" s="152"/>
    </row>
    <row r="237" spans="4:8">
      <c r="D237" s="152"/>
      <c r="E237" s="152"/>
      <c r="F237" s="152"/>
      <c r="G237" s="152"/>
      <c r="H237" s="152"/>
    </row>
    <row r="238" spans="4:8">
      <c r="D238" s="152"/>
      <c r="E238" s="152"/>
      <c r="F238" s="152"/>
      <c r="G238" s="152"/>
      <c r="H238" s="152"/>
    </row>
    <row r="239" spans="4:8">
      <c r="D239" s="152"/>
      <c r="E239" s="152"/>
      <c r="F239" s="152"/>
      <c r="G239" s="152"/>
      <c r="H239" s="152"/>
    </row>
    <row r="240" spans="4:8">
      <c r="D240" s="152"/>
      <c r="E240" s="152"/>
      <c r="F240" s="152"/>
      <c r="G240" s="152"/>
      <c r="H240" s="152"/>
    </row>
    <row r="241" spans="4:8">
      <c r="D241" s="152"/>
      <c r="E241" s="152"/>
      <c r="F241" s="152"/>
      <c r="G241" s="152"/>
      <c r="H241" s="152"/>
    </row>
    <row r="242" spans="4:8">
      <c r="D242" s="152"/>
      <c r="E242" s="152"/>
      <c r="F242" s="152"/>
      <c r="G242" s="152"/>
      <c r="H242" s="152"/>
    </row>
    <row r="243" spans="4:8">
      <c r="D243" s="152"/>
      <c r="E243" s="152"/>
      <c r="F243" s="152"/>
      <c r="G243" s="152"/>
      <c r="H243" s="152"/>
    </row>
    <row r="244" spans="4:8">
      <c r="D244" s="152"/>
      <c r="E244" s="152"/>
      <c r="F244" s="152"/>
      <c r="G244" s="152"/>
      <c r="H244" s="152"/>
    </row>
    <row r="245" spans="4:8">
      <c r="D245" s="152"/>
      <c r="E245" s="152"/>
      <c r="F245" s="152"/>
      <c r="G245" s="152"/>
      <c r="H245" s="152"/>
    </row>
    <row r="246" spans="4:8">
      <c r="D246" s="152"/>
      <c r="E246" s="152"/>
      <c r="F246" s="152"/>
      <c r="G246" s="152"/>
      <c r="H246" s="152"/>
    </row>
    <row r="247" spans="4:8">
      <c r="D247" s="152"/>
      <c r="E247" s="152"/>
      <c r="F247" s="152"/>
      <c r="G247" s="152"/>
      <c r="H247" s="152"/>
    </row>
    <row r="248" spans="4:8">
      <c r="D248" s="152"/>
      <c r="E248" s="152"/>
      <c r="F248" s="152"/>
      <c r="G248" s="152"/>
      <c r="H248" s="152"/>
    </row>
    <row r="249" spans="4:8">
      <c r="D249" s="152"/>
      <c r="E249" s="152"/>
      <c r="F249" s="152"/>
      <c r="G249" s="152"/>
      <c r="H249" s="152"/>
    </row>
    <row r="250" spans="4:8">
      <c r="D250" s="152"/>
      <c r="E250" s="152"/>
      <c r="F250" s="152"/>
      <c r="G250" s="152"/>
      <c r="H250" s="152"/>
    </row>
    <row r="251" spans="4:8">
      <c r="D251" s="152"/>
      <c r="E251" s="152"/>
      <c r="F251" s="152"/>
      <c r="G251" s="152"/>
      <c r="H251" s="152"/>
    </row>
    <row r="252" spans="4:8">
      <c r="D252" s="152"/>
      <c r="E252" s="152"/>
      <c r="F252" s="152"/>
      <c r="G252" s="152"/>
      <c r="H252" s="152"/>
    </row>
    <row r="253" spans="4:8">
      <c r="D253" s="152"/>
      <c r="E253" s="152"/>
      <c r="F253" s="152"/>
      <c r="G253" s="152"/>
      <c r="H253" s="152"/>
    </row>
    <row r="254" spans="4:8">
      <c r="D254" s="152"/>
      <c r="E254" s="152"/>
      <c r="F254" s="152"/>
      <c r="G254" s="152"/>
      <c r="H254" s="152"/>
    </row>
    <row r="255" spans="4:8">
      <c r="D255" s="152"/>
      <c r="E255" s="152"/>
      <c r="F255" s="152"/>
      <c r="G255" s="152"/>
      <c r="H255" s="152"/>
    </row>
    <row r="256" spans="4:8">
      <c r="D256" s="152"/>
      <c r="E256" s="152"/>
      <c r="F256" s="152"/>
      <c r="G256" s="152"/>
      <c r="H256" s="152"/>
    </row>
    <row r="257" spans="4:8">
      <c r="D257" s="152"/>
      <c r="E257" s="152"/>
      <c r="F257" s="152"/>
      <c r="G257" s="152"/>
      <c r="H257" s="152"/>
    </row>
    <row r="258" spans="4:8">
      <c r="D258" s="152"/>
      <c r="E258" s="152"/>
      <c r="F258" s="152"/>
      <c r="G258" s="152"/>
      <c r="H258" s="152"/>
    </row>
    <row r="259" spans="4:8">
      <c r="D259" s="152"/>
      <c r="E259" s="152"/>
      <c r="F259" s="152"/>
      <c r="G259" s="152"/>
      <c r="H259" s="152"/>
    </row>
    <row r="260" spans="4:8">
      <c r="D260" s="152"/>
      <c r="E260" s="152"/>
      <c r="F260" s="152"/>
      <c r="G260" s="152"/>
      <c r="H260" s="152"/>
    </row>
    <row r="261" spans="4:8">
      <c r="D261" s="152"/>
      <c r="E261" s="152"/>
      <c r="F261" s="152"/>
      <c r="G261" s="152"/>
      <c r="H261" s="152"/>
    </row>
    <row r="262" spans="4:8">
      <c r="D262" s="152"/>
      <c r="E262" s="152"/>
      <c r="F262" s="152"/>
      <c r="G262" s="152"/>
      <c r="H262" s="152"/>
    </row>
    <row r="263" spans="4:8">
      <c r="D263" s="152"/>
      <c r="E263" s="152"/>
      <c r="F263" s="152"/>
      <c r="G263" s="152"/>
      <c r="H263" s="152"/>
    </row>
    <row r="264" spans="4:8">
      <c r="D264" s="152"/>
      <c r="E264" s="152"/>
      <c r="F264" s="152"/>
      <c r="G264" s="152"/>
      <c r="H264" s="152"/>
    </row>
    <row r="265" spans="4:8">
      <c r="D265" s="152"/>
      <c r="E265" s="152"/>
      <c r="F265" s="152"/>
      <c r="G265" s="152"/>
      <c r="H265" s="152"/>
    </row>
    <row r="266" spans="4:8">
      <c r="D266" s="152"/>
      <c r="E266" s="152"/>
      <c r="F266" s="152"/>
      <c r="G266" s="152"/>
      <c r="H266" s="152"/>
    </row>
    <row r="267" spans="4:8">
      <c r="D267" s="152"/>
      <c r="E267" s="152"/>
      <c r="F267" s="152"/>
      <c r="G267" s="152"/>
      <c r="H267" s="152"/>
    </row>
    <row r="268" spans="4:8">
      <c r="D268" s="152"/>
      <c r="E268" s="152"/>
      <c r="F268" s="152"/>
      <c r="G268" s="152"/>
      <c r="H268" s="152"/>
    </row>
    <row r="269" spans="4:8">
      <c r="D269" s="152"/>
      <c r="E269" s="152"/>
      <c r="F269" s="152"/>
      <c r="G269" s="152"/>
      <c r="H269" s="152"/>
    </row>
    <row r="270" spans="4:8">
      <c r="D270" s="152"/>
      <c r="E270" s="152"/>
      <c r="F270" s="152"/>
      <c r="G270" s="152"/>
      <c r="H270" s="152"/>
    </row>
    <row r="271" spans="4:8">
      <c r="D271" s="152"/>
      <c r="E271" s="152"/>
      <c r="F271" s="152"/>
      <c r="G271" s="152"/>
      <c r="H271" s="152"/>
    </row>
    <row r="272" spans="4:8">
      <c r="D272" s="152"/>
      <c r="E272" s="152"/>
      <c r="F272" s="152"/>
      <c r="G272" s="152"/>
      <c r="H272" s="152"/>
    </row>
    <row r="273" spans="4:8">
      <c r="D273" s="152"/>
      <c r="E273" s="152"/>
      <c r="F273" s="152"/>
      <c r="G273" s="152"/>
      <c r="H273" s="152"/>
    </row>
    <row r="274" spans="4:8">
      <c r="D274" s="152"/>
      <c r="E274" s="152"/>
      <c r="F274" s="152"/>
      <c r="G274" s="152"/>
      <c r="H274" s="152"/>
    </row>
    <row r="275" spans="4:8">
      <c r="D275" s="152"/>
      <c r="E275" s="152"/>
      <c r="F275" s="152"/>
      <c r="G275" s="152"/>
      <c r="H275" s="152"/>
    </row>
    <row r="276" spans="4:8">
      <c r="D276" s="152"/>
      <c r="E276" s="152"/>
      <c r="F276" s="152"/>
      <c r="G276" s="152"/>
      <c r="H276" s="152"/>
    </row>
    <row r="277" spans="4:8">
      <c r="D277" s="152"/>
      <c r="E277" s="152"/>
      <c r="F277" s="152"/>
      <c r="G277" s="152"/>
      <c r="H277" s="152"/>
    </row>
    <row r="278" spans="4:8">
      <c r="D278" s="152"/>
      <c r="E278" s="152"/>
      <c r="F278" s="152"/>
      <c r="G278" s="152"/>
      <c r="H278" s="152"/>
    </row>
    <row r="279" spans="4:8">
      <c r="D279" s="152"/>
      <c r="E279" s="152"/>
      <c r="F279" s="152"/>
      <c r="G279" s="152"/>
      <c r="H279" s="152"/>
    </row>
    <row r="280" spans="4:8">
      <c r="D280" s="152"/>
      <c r="E280" s="152"/>
      <c r="F280" s="152"/>
      <c r="G280" s="152"/>
      <c r="H280" s="152"/>
    </row>
    <row r="281" spans="4:8">
      <c r="D281" s="152"/>
      <c r="E281" s="152"/>
      <c r="F281" s="152"/>
      <c r="G281" s="152"/>
      <c r="H281" s="152"/>
    </row>
    <row r="282" spans="4:8">
      <c r="D282" s="152"/>
      <c r="E282" s="152"/>
      <c r="F282" s="152"/>
      <c r="G282" s="152"/>
      <c r="H282" s="152"/>
    </row>
    <row r="283" spans="4:8">
      <c r="D283" s="152"/>
      <c r="E283" s="152"/>
      <c r="F283" s="152"/>
      <c r="G283" s="152"/>
      <c r="H283" s="152"/>
    </row>
    <row r="284" spans="4:8">
      <c r="D284" s="152"/>
      <c r="E284" s="152"/>
      <c r="F284" s="152"/>
      <c r="G284" s="152"/>
      <c r="H284" s="152"/>
    </row>
    <row r="285" spans="4:8">
      <c r="D285" s="152"/>
      <c r="E285" s="152"/>
      <c r="F285" s="152"/>
      <c r="G285" s="152"/>
      <c r="H285" s="152"/>
    </row>
    <row r="286" spans="4:8">
      <c r="D286" s="152"/>
      <c r="E286" s="152"/>
      <c r="F286" s="152"/>
      <c r="G286" s="152"/>
      <c r="H286" s="152"/>
    </row>
    <row r="287" spans="4:8">
      <c r="D287" s="152"/>
      <c r="E287" s="152"/>
      <c r="F287" s="152"/>
      <c r="G287" s="152"/>
      <c r="H287" s="152"/>
    </row>
    <row r="288" spans="4:8">
      <c r="D288" s="152"/>
      <c r="E288" s="152"/>
      <c r="F288" s="152"/>
      <c r="G288" s="152"/>
      <c r="H288" s="152"/>
    </row>
    <row r="289" spans="4:8">
      <c r="D289" s="152"/>
      <c r="E289" s="152"/>
      <c r="F289" s="152"/>
      <c r="G289" s="152"/>
      <c r="H289" s="152"/>
    </row>
    <row r="290" spans="4:8">
      <c r="D290" s="152"/>
      <c r="E290" s="152"/>
      <c r="F290" s="152"/>
      <c r="G290" s="152"/>
      <c r="H290" s="152"/>
    </row>
    <row r="291" spans="4:8">
      <c r="D291" s="152"/>
      <c r="E291" s="152"/>
      <c r="F291" s="152"/>
      <c r="G291" s="152"/>
      <c r="H291" s="152"/>
    </row>
    <row r="292" spans="4:8">
      <c r="D292" s="152"/>
      <c r="E292" s="152"/>
      <c r="F292" s="152"/>
      <c r="G292" s="152"/>
      <c r="H292" s="152"/>
    </row>
    <row r="293" spans="4:8">
      <c r="D293" s="152"/>
      <c r="E293" s="152"/>
      <c r="F293" s="152"/>
      <c r="G293" s="152"/>
      <c r="H293" s="152"/>
    </row>
    <row r="294" spans="4:8">
      <c r="D294" s="152"/>
      <c r="E294" s="152"/>
      <c r="F294" s="152"/>
      <c r="G294" s="152"/>
      <c r="H294" s="152"/>
    </row>
    <row r="295" spans="4:8">
      <c r="D295" s="152"/>
      <c r="E295" s="152"/>
      <c r="F295" s="152"/>
      <c r="G295" s="152"/>
      <c r="H295" s="152"/>
    </row>
    <row r="296" spans="4:8">
      <c r="D296" s="152"/>
      <c r="E296" s="152"/>
      <c r="F296" s="152"/>
      <c r="G296" s="152"/>
      <c r="H296" s="152"/>
    </row>
    <row r="297" spans="4:8">
      <c r="D297" s="152"/>
      <c r="E297" s="152"/>
      <c r="F297" s="152"/>
      <c r="G297" s="152"/>
      <c r="H297" s="152"/>
    </row>
    <row r="298" spans="4:8">
      <c r="D298" s="152"/>
      <c r="E298" s="152"/>
      <c r="F298" s="152"/>
      <c r="G298" s="152"/>
      <c r="H298" s="152"/>
    </row>
    <row r="299" spans="4:8">
      <c r="D299" s="152"/>
      <c r="E299" s="152"/>
      <c r="F299" s="152"/>
      <c r="G299" s="152"/>
      <c r="H299" s="152"/>
    </row>
    <row r="300" spans="4:8">
      <c r="D300" s="152"/>
      <c r="E300" s="152"/>
      <c r="F300" s="152"/>
      <c r="G300" s="152"/>
      <c r="H300" s="152"/>
    </row>
    <row r="301" spans="4:8">
      <c r="D301" s="152"/>
      <c r="E301" s="152"/>
      <c r="F301" s="152"/>
      <c r="G301" s="152"/>
      <c r="H301" s="152"/>
    </row>
    <row r="302" spans="4:8">
      <c r="D302" s="152"/>
      <c r="E302" s="152"/>
      <c r="F302" s="152"/>
      <c r="G302" s="152"/>
      <c r="H302" s="152"/>
    </row>
    <row r="303" spans="4:8">
      <c r="D303" s="152"/>
      <c r="E303" s="152"/>
      <c r="F303" s="152"/>
      <c r="G303" s="152"/>
      <c r="H303" s="152"/>
    </row>
    <row r="304" spans="4:8">
      <c r="D304" s="152"/>
      <c r="E304" s="152"/>
      <c r="F304" s="152"/>
      <c r="G304" s="152"/>
      <c r="H304" s="152"/>
    </row>
    <row r="305" spans="4:8">
      <c r="D305" s="152"/>
      <c r="E305" s="152"/>
      <c r="F305" s="152"/>
      <c r="G305" s="152"/>
      <c r="H305" s="152"/>
    </row>
    <row r="306" spans="4:8">
      <c r="D306" s="152"/>
      <c r="E306" s="152"/>
      <c r="F306" s="152"/>
      <c r="G306" s="152"/>
      <c r="H306" s="152"/>
    </row>
    <row r="307" spans="4:8">
      <c r="D307" s="152"/>
      <c r="E307" s="152"/>
      <c r="F307" s="152"/>
      <c r="G307" s="152"/>
      <c r="H307" s="152"/>
    </row>
    <row r="308" spans="4:8">
      <c r="D308" s="152"/>
      <c r="E308" s="152"/>
      <c r="F308" s="152"/>
      <c r="G308" s="152"/>
      <c r="H308" s="152"/>
    </row>
    <row r="309" spans="4:8">
      <c r="D309" s="152"/>
      <c r="E309" s="152"/>
      <c r="F309" s="152"/>
      <c r="G309" s="152"/>
      <c r="H309" s="152"/>
    </row>
    <row r="310" spans="4:8">
      <c r="D310" s="152"/>
      <c r="E310" s="152"/>
      <c r="F310" s="152"/>
      <c r="G310" s="152"/>
      <c r="H310" s="152"/>
    </row>
    <row r="311" spans="4:8">
      <c r="D311" s="152"/>
      <c r="E311" s="152"/>
      <c r="F311" s="152"/>
      <c r="G311" s="152"/>
      <c r="H311" s="152"/>
    </row>
    <row r="312" spans="4:8">
      <c r="D312" s="152"/>
      <c r="E312" s="152"/>
      <c r="F312" s="152"/>
      <c r="G312" s="152"/>
      <c r="H312" s="152"/>
    </row>
    <row r="313" spans="4:8">
      <c r="D313" s="152"/>
      <c r="E313" s="152"/>
      <c r="F313" s="152"/>
      <c r="G313" s="152"/>
      <c r="H313" s="152"/>
    </row>
    <row r="314" spans="4:8">
      <c r="D314" s="152"/>
      <c r="E314" s="152"/>
      <c r="F314" s="152"/>
      <c r="G314" s="152"/>
      <c r="H314" s="152"/>
    </row>
    <row r="315" spans="4:8">
      <c r="D315" s="152"/>
      <c r="E315" s="152"/>
      <c r="F315" s="152"/>
      <c r="G315" s="152"/>
      <c r="H315" s="152"/>
    </row>
    <row r="316" spans="4:8">
      <c r="D316" s="152"/>
      <c r="E316" s="152"/>
      <c r="F316" s="152"/>
      <c r="G316" s="152"/>
      <c r="H316" s="152"/>
    </row>
    <row r="317" spans="4:8">
      <c r="D317" s="152"/>
      <c r="E317" s="152"/>
      <c r="F317" s="152"/>
      <c r="G317" s="152"/>
      <c r="H317" s="152"/>
    </row>
    <row r="318" spans="4:8">
      <c r="D318" s="152"/>
      <c r="E318" s="152"/>
      <c r="F318" s="152"/>
      <c r="G318" s="152"/>
      <c r="H318" s="152"/>
    </row>
    <row r="319" spans="4:8">
      <c r="D319" s="152"/>
      <c r="E319" s="152"/>
      <c r="F319" s="152"/>
      <c r="G319" s="152"/>
      <c r="H319" s="152"/>
    </row>
    <row r="320" spans="4:8">
      <c r="D320" s="152"/>
      <c r="E320" s="152"/>
      <c r="F320" s="152"/>
      <c r="G320" s="152"/>
      <c r="H320" s="152"/>
    </row>
    <row r="321" spans="4:8">
      <c r="D321" s="152"/>
      <c r="E321" s="152"/>
      <c r="F321" s="152"/>
      <c r="G321" s="152"/>
      <c r="H321" s="152"/>
    </row>
    <row r="322" spans="4:8">
      <c r="D322" s="152"/>
      <c r="E322" s="152"/>
      <c r="F322" s="152"/>
      <c r="G322" s="152"/>
      <c r="H322" s="152"/>
    </row>
    <row r="323" spans="4:8">
      <c r="D323" s="152"/>
      <c r="E323" s="152"/>
      <c r="F323" s="152"/>
      <c r="G323" s="152"/>
      <c r="H323" s="152"/>
    </row>
    <row r="324" spans="4:8">
      <c r="D324" s="152"/>
      <c r="E324" s="152"/>
      <c r="F324" s="152"/>
      <c r="G324" s="152"/>
      <c r="H324" s="152"/>
    </row>
    <row r="325" spans="4:8">
      <c r="D325" s="152"/>
      <c r="E325" s="152"/>
      <c r="F325" s="152"/>
      <c r="G325" s="152"/>
      <c r="H325" s="152"/>
    </row>
    <row r="326" spans="4:8">
      <c r="D326" s="152"/>
      <c r="E326" s="152"/>
      <c r="F326" s="152"/>
      <c r="G326" s="152"/>
      <c r="H326" s="152"/>
    </row>
    <row r="327" spans="4:8">
      <c r="D327" s="152"/>
      <c r="E327" s="152"/>
      <c r="F327" s="152"/>
      <c r="G327" s="152"/>
      <c r="H327" s="152"/>
    </row>
    <row r="328" spans="4:8">
      <c r="D328" s="152"/>
      <c r="E328" s="152"/>
      <c r="F328" s="152"/>
      <c r="G328" s="152"/>
      <c r="H328" s="152"/>
    </row>
    <row r="329" spans="4:8">
      <c r="D329" s="152"/>
      <c r="E329" s="152"/>
      <c r="F329" s="152"/>
      <c r="G329" s="152"/>
      <c r="H329" s="152"/>
    </row>
    <row r="330" spans="4:8">
      <c r="D330" s="152"/>
      <c r="E330" s="152"/>
      <c r="F330" s="152"/>
      <c r="G330" s="152"/>
      <c r="H330" s="152"/>
    </row>
    <row r="331" spans="4:8">
      <c r="D331" s="152"/>
      <c r="E331" s="152"/>
      <c r="F331" s="152"/>
      <c r="G331" s="152"/>
      <c r="H331" s="152"/>
    </row>
    <row r="332" spans="4:8">
      <c r="D332" s="152"/>
      <c r="E332" s="152"/>
      <c r="F332" s="152"/>
      <c r="G332" s="152"/>
      <c r="H332" s="152"/>
    </row>
    <row r="333" spans="4:8">
      <c r="D333" s="152"/>
      <c r="E333" s="152"/>
      <c r="F333" s="152"/>
      <c r="G333" s="152"/>
      <c r="H333" s="152"/>
    </row>
    <row r="334" spans="4:8">
      <c r="D334" s="152"/>
      <c r="E334" s="152"/>
      <c r="F334" s="152"/>
      <c r="G334" s="152"/>
      <c r="H334" s="152"/>
    </row>
    <row r="335" spans="4:8">
      <c r="D335" s="152"/>
      <c r="E335" s="152"/>
      <c r="F335" s="152"/>
      <c r="G335" s="152"/>
      <c r="H335" s="152"/>
    </row>
    <row r="336" spans="4:8">
      <c r="D336" s="152"/>
      <c r="E336" s="152"/>
      <c r="F336" s="152"/>
      <c r="G336" s="152"/>
      <c r="H336" s="152"/>
    </row>
    <row r="337" spans="4:8">
      <c r="D337" s="152"/>
      <c r="E337" s="152"/>
      <c r="F337" s="152"/>
      <c r="G337" s="152"/>
      <c r="H337" s="152"/>
    </row>
    <row r="338" spans="4:8">
      <c r="D338" s="152"/>
      <c r="E338" s="152"/>
      <c r="F338" s="152"/>
      <c r="G338" s="152"/>
      <c r="H338" s="152"/>
    </row>
    <row r="339" spans="4:8">
      <c r="D339" s="152"/>
      <c r="E339" s="152"/>
      <c r="F339" s="152"/>
      <c r="G339" s="152"/>
      <c r="H339" s="152"/>
    </row>
    <row r="340" spans="4:8">
      <c r="D340" s="152"/>
      <c r="E340" s="152"/>
      <c r="F340" s="152"/>
      <c r="G340" s="152"/>
      <c r="H340" s="152"/>
    </row>
    <row r="341" spans="4:8">
      <c r="D341" s="152"/>
      <c r="E341" s="152"/>
      <c r="F341" s="152"/>
      <c r="G341" s="152"/>
      <c r="H341" s="152"/>
    </row>
    <row r="342" spans="4:8">
      <c r="D342" s="152"/>
      <c r="E342" s="152"/>
      <c r="F342" s="152"/>
      <c r="G342" s="152"/>
      <c r="H342" s="152"/>
    </row>
    <row r="343" spans="4:8">
      <c r="D343" s="152"/>
      <c r="E343" s="152"/>
      <c r="F343" s="152"/>
      <c r="G343" s="152"/>
      <c r="H343" s="152"/>
    </row>
    <row r="344" spans="4:8">
      <c r="D344" s="152"/>
      <c r="E344" s="152"/>
      <c r="F344" s="152"/>
      <c r="G344" s="152"/>
      <c r="H344" s="152"/>
    </row>
    <row r="345" spans="4:8">
      <c r="D345" s="152"/>
      <c r="E345" s="152"/>
      <c r="F345" s="152"/>
      <c r="G345" s="152"/>
      <c r="H345" s="152"/>
    </row>
    <row r="346" spans="4:8">
      <c r="D346" s="152"/>
      <c r="E346" s="152"/>
      <c r="F346" s="152"/>
      <c r="G346" s="152"/>
      <c r="H346" s="152"/>
    </row>
    <row r="347" spans="4:8">
      <c r="D347" s="152"/>
      <c r="E347" s="152"/>
      <c r="F347" s="152"/>
      <c r="G347" s="152"/>
      <c r="H347" s="152"/>
    </row>
    <row r="348" spans="4:8">
      <c r="D348" s="152"/>
      <c r="E348" s="152"/>
      <c r="F348" s="152"/>
      <c r="G348" s="152"/>
      <c r="H348" s="152"/>
    </row>
    <row r="349" spans="4:8">
      <c r="D349" s="152"/>
      <c r="E349" s="152"/>
      <c r="F349" s="152"/>
      <c r="G349" s="152"/>
      <c r="H349" s="152"/>
    </row>
    <row r="350" spans="4:8">
      <c r="D350" s="152"/>
      <c r="E350" s="152"/>
      <c r="F350" s="152"/>
      <c r="G350" s="152"/>
      <c r="H350" s="152"/>
    </row>
    <row r="351" spans="4:8">
      <c r="D351" s="152"/>
      <c r="E351" s="152"/>
      <c r="F351" s="152"/>
      <c r="G351" s="152"/>
      <c r="H351" s="152"/>
    </row>
    <row r="352" spans="4:8">
      <c r="D352" s="152"/>
      <c r="E352" s="152"/>
      <c r="F352" s="152"/>
      <c r="G352" s="152"/>
      <c r="H352" s="152"/>
    </row>
    <row r="353" spans="4:8">
      <c r="D353" s="152"/>
      <c r="E353" s="152"/>
      <c r="F353" s="152"/>
      <c r="G353" s="152"/>
      <c r="H353" s="152"/>
    </row>
    <row r="354" spans="4:8">
      <c r="D354" s="152"/>
      <c r="E354" s="152"/>
      <c r="F354" s="152"/>
      <c r="G354" s="152"/>
      <c r="H354" s="152"/>
    </row>
    <row r="355" spans="4:8">
      <c r="D355" s="152"/>
      <c r="E355" s="152"/>
      <c r="F355" s="152"/>
      <c r="G355" s="152"/>
      <c r="H355" s="152"/>
    </row>
    <row r="356" spans="4:8">
      <c r="D356" s="152"/>
      <c r="E356" s="152"/>
      <c r="F356" s="152"/>
      <c r="G356" s="152"/>
      <c r="H356" s="152"/>
    </row>
    <row r="357" spans="4:8">
      <c r="D357" s="152"/>
      <c r="E357" s="152"/>
      <c r="F357" s="152"/>
      <c r="G357" s="152"/>
      <c r="H357" s="152"/>
    </row>
    <row r="358" spans="4:8">
      <c r="D358" s="152"/>
      <c r="E358" s="152"/>
      <c r="F358" s="152"/>
      <c r="G358" s="152"/>
      <c r="H358" s="152"/>
    </row>
    <row r="359" spans="4:8">
      <c r="D359" s="152"/>
      <c r="E359" s="152"/>
      <c r="F359" s="152"/>
      <c r="G359" s="152"/>
      <c r="H359" s="152"/>
    </row>
    <row r="360" spans="4:8">
      <c r="D360" s="152"/>
      <c r="E360" s="152"/>
      <c r="F360" s="152"/>
      <c r="G360" s="152"/>
      <c r="H360" s="152"/>
    </row>
    <row r="361" spans="4:8">
      <c r="D361" s="152"/>
      <c r="E361" s="152"/>
      <c r="F361" s="152"/>
      <c r="G361" s="152"/>
      <c r="H361" s="152"/>
    </row>
    <row r="362" spans="4:8">
      <c r="D362" s="152"/>
      <c r="E362" s="152"/>
      <c r="F362" s="152"/>
      <c r="G362" s="152"/>
      <c r="H362" s="152"/>
    </row>
    <row r="363" spans="4:8">
      <c r="D363" s="152"/>
      <c r="E363" s="152"/>
      <c r="F363" s="152"/>
      <c r="G363" s="152"/>
      <c r="H363" s="152"/>
    </row>
    <row r="364" spans="4:8">
      <c r="D364" s="152"/>
      <c r="E364" s="152"/>
      <c r="F364" s="152"/>
      <c r="G364" s="152"/>
      <c r="H364" s="152"/>
    </row>
    <row r="365" spans="4:8">
      <c r="D365" s="152"/>
      <c r="E365" s="152"/>
      <c r="F365" s="152"/>
      <c r="G365" s="152"/>
      <c r="H365" s="152"/>
    </row>
    <row r="366" spans="4:8">
      <c r="D366" s="152"/>
      <c r="E366" s="152"/>
      <c r="F366" s="152"/>
      <c r="G366" s="152"/>
      <c r="H366" s="152"/>
    </row>
    <row r="367" spans="4:8">
      <c r="D367" s="152"/>
      <c r="E367" s="152"/>
      <c r="F367" s="152"/>
      <c r="G367" s="152"/>
      <c r="H367" s="152"/>
    </row>
    <row r="368" spans="4:8">
      <c r="D368" s="152"/>
      <c r="E368" s="152"/>
      <c r="F368" s="152"/>
      <c r="G368" s="152"/>
      <c r="H368" s="152"/>
    </row>
    <row r="369" spans="4:8">
      <c r="D369" s="152"/>
      <c r="E369" s="152"/>
      <c r="F369" s="152"/>
      <c r="G369" s="152"/>
      <c r="H369" s="152"/>
    </row>
    <row r="370" spans="4:8">
      <c r="D370" s="152"/>
      <c r="E370" s="152"/>
      <c r="F370" s="152"/>
      <c r="G370" s="152"/>
      <c r="H370" s="152"/>
    </row>
    <row r="371" spans="4:8">
      <c r="D371" s="152"/>
      <c r="E371" s="152"/>
      <c r="F371" s="152"/>
      <c r="G371" s="152"/>
      <c r="H371" s="152"/>
    </row>
    <row r="372" spans="4:8">
      <c r="D372" s="152"/>
      <c r="E372" s="152"/>
      <c r="F372" s="152"/>
      <c r="G372" s="152"/>
      <c r="H372" s="152"/>
    </row>
    <row r="373" spans="4:8">
      <c r="D373" s="152"/>
      <c r="E373" s="152"/>
      <c r="F373" s="152"/>
      <c r="G373" s="152"/>
      <c r="H373" s="152"/>
    </row>
    <row r="374" spans="4:8">
      <c r="D374" s="152"/>
      <c r="E374" s="152"/>
      <c r="F374" s="152"/>
      <c r="G374" s="152"/>
      <c r="H374" s="152"/>
    </row>
    <row r="375" spans="4:8">
      <c r="D375" s="152"/>
      <c r="E375" s="152"/>
      <c r="F375" s="152"/>
      <c r="G375" s="152"/>
      <c r="H375" s="152"/>
    </row>
    <row r="376" spans="4:8">
      <c r="D376" s="152"/>
      <c r="E376" s="152"/>
      <c r="F376" s="152"/>
      <c r="G376" s="152"/>
      <c r="H376" s="152"/>
    </row>
    <row r="377" spans="4:8">
      <c r="D377" s="152"/>
      <c r="E377" s="152"/>
      <c r="F377" s="152"/>
      <c r="G377" s="152"/>
      <c r="H377" s="152"/>
    </row>
    <row r="378" spans="4:8">
      <c r="D378" s="152"/>
      <c r="E378" s="152"/>
      <c r="F378" s="152"/>
      <c r="G378" s="152"/>
      <c r="H378" s="152"/>
    </row>
    <row r="379" spans="4:8">
      <c r="D379" s="152"/>
      <c r="E379" s="152"/>
      <c r="F379" s="152"/>
      <c r="G379" s="152"/>
      <c r="H379" s="152"/>
    </row>
    <row r="380" spans="4:8">
      <c r="D380" s="152"/>
      <c r="E380" s="152"/>
      <c r="F380" s="152"/>
      <c r="G380" s="152"/>
      <c r="H380" s="152"/>
    </row>
    <row r="381" spans="4:8">
      <c r="D381" s="152"/>
      <c r="E381" s="152"/>
      <c r="F381" s="152"/>
      <c r="G381" s="152"/>
      <c r="H381" s="152"/>
    </row>
    <row r="382" spans="4:8">
      <c r="D382" s="152"/>
      <c r="E382" s="152"/>
      <c r="F382" s="152"/>
      <c r="G382" s="152"/>
      <c r="H382" s="152"/>
    </row>
    <row r="383" spans="4:8">
      <c r="D383" s="152"/>
      <c r="E383" s="152"/>
      <c r="F383" s="152"/>
      <c r="G383" s="152"/>
      <c r="H383" s="152"/>
    </row>
    <row r="384" spans="4:8">
      <c r="D384" s="152"/>
      <c r="E384" s="152"/>
      <c r="F384" s="152"/>
      <c r="G384" s="152"/>
      <c r="H384" s="152"/>
    </row>
    <row r="385" spans="4:8">
      <c r="D385" s="152"/>
      <c r="E385" s="152"/>
      <c r="F385" s="152"/>
      <c r="G385" s="152"/>
      <c r="H385" s="152"/>
    </row>
    <row r="386" spans="4:8">
      <c r="D386" s="152"/>
      <c r="E386" s="152"/>
      <c r="F386" s="152"/>
      <c r="G386" s="152"/>
      <c r="H386" s="152"/>
    </row>
    <row r="387" spans="4:8">
      <c r="D387" s="152"/>
      <c r="E387" s="152"/>
      <c r="F387" s="152"/>
      <c r="G387" s="152"/>
      <c r="H387" s="152"/>
    </row>
    <row r="388" spans="4:8">
      <c r="D388" s="152"/>
      <c r="E388" s="152"/>
      <c r="F388" s="152"/>
      <c r="G388" s="152"/>
      <c r="H388" s="152"/>
    </row>
    <row r="389" spans="4:8">
      <c r="D389" s="152"/>
      <c r="E389" s="152"/>
      <c r="F389" s="152"/>
      <c r="G389" s="152"/>
      <c r="H389" s="152"/>
    </row>
    <row r="390" spans="4:8">
      <c r="D390" s="152"/>
      <c r="E390" s="152"/>
      <c r="F390" s="152"/>
      <c r="G390" s="152"/>
      <c r="H390" s="152"/>
    </row>
    <row r="391" spans="4:8">
      <c r="D391" s="152"/>
      <c r="E391" s="152"/>
      <c r="F391" s="152"/>
      <c r="G391" s="152"/>
      <c r="H391" s="152"/>
    </row>
    <row r="392" spans="4:8">
      <c r="D392" s="152"/>
      <c r="E392" s="152"/>
      <c r="F392" s="152"/>
      <c r="G392" s="152"/>
      <c r="H392" s="152"/>
    </row>
    <row r="393" spans="4:8">
      <c r="D393" s="152"/>
      <c r="E393" s="152"/>
      <c r="F393" s="152"/>
      <c r="G393" s="152"/>
      <c r="H393" s="152"/>
    </row>
    <row r="394" spans="4:8">
      <c r="D394" s="152"/>
      <c r="E394" s="152"/>
      <c r="F394" s="152"/>
      <c r="G394" s="152"/>
      <c r="H394" s="152"/>
    </row>
    <row r="395" spans="4:8">
      <c r="D395" s="152"/>
      <c r="E395" s="152"/>
      <c r="F395" s="152"/>
      <c r="G395" s="152"/>
      <c r="H395" s="152"/>
    </row>
    <row r="396" spans="4:8">
      <c r="D396" s="152"/>
      <c r="E396" s="152"/>
      <c r="F396" s="152"/>
      <c r="G396" s="152"/>
      <c r="H396" s="152"/>
    </row>
    <row r="397" spans="4:8">
      <c r="D397" s="152"/>
      <c r="E397" s="152"/>
      <c r="F397" s="152"/>
      <c r="G397" s="152"/>
      <c r="H397" s="152"/>
    </row>
    <row r="398" spans="4:8">
      <c r="D398" s="152"/>
      <c r="E398" s="152"/>
      <c r="F398" s="152"/>
      <c r="G398" s="152"/>
      <c r="H398" s="152"/>
    </row>
    <row r="399" spans="4:8">
      <c r="D399" s="152"/>
      <c r="E399" s="152"/>
      <c r="F399" s="152"/>
      <c r="G399" s="152"/>
      <c r="H399" s="152"/>
    </row>
    <row r="400" spans="4:8">
      <c r="D400" s="152"/>
      <c r="E400" s="152"/>
      <c r="F400" s="152"/>
      <c r="G400" s="152"/>
      <c r="H400" s="152"/>
    </row>
    <row r="401" spans="4:8">
      <c r="D401" s="152"/>
      <c r="E401" s="152"/>
      <c r="F401" s="152"/>
      <c r="G401" s="152"/>
      <c r="H401" s="152"/>
    </row>
    <row r="402" spans="4:8">
      <c r="D402" s="152"/>
      <c r="E402" s="152"/>
      <c r="F402" s="152"/>
      <c r="G402" s="152"/>
      <c r="H402" s="152"/>
    </row>
    <row r="403" spans="4:8">
      <c r="D403" s="152"/>
      <c r="E403" s="152"/>
      <c r="F403" s="152"/>
      <c r="G403" s="152"/>
      <c r="H403" s="152"/>
    </row>
    <row r="404" spans="4:8">
      <c r="D404" s="152"/>
      <c r="E404" s="152"/>
      <c r="F404" s="152"/>
      <c r="G404" s="152"/>
      <c r="H404" s="152"/>
    </row>
    <row r="405" spans="4:8">
      <c r="D405" s="152"/>
      <c r="E405" s="152"/>
      <c r="F405" s="152"/>
      <c r="G405" s="152"/>
      <c r="H405" s="152"/>
    </row>
    <row r="406" spans="4:8">
      <c r="D406" s="152"/>
      <c r="E406" s="152"/>
      <c r="F406" s="152"/>
      <c r="G406" s="152"/>
      <c r="H406" s="152"/>
    </row>
    <row r="407" spans="4:8">
      <c r="D407" s="152"/>
      <c r="E407" s="152"/>
      <c r="F407" s="152"/>
      <c r="G407" s="152"/>
      <c r="H407" s="152"/>
    </row>
    <row r="408" spans="4:8">
      <c r="D408" s="152"/>
      <c r="E408" s="152"/>
      <c r="F408" s="152"/>
      <c r="G408" s="152"/>
      <c r="H408" s="152"/>
    </row>
    <row r="409" spans="4:8">
      <c r="D409" s="152"/>
      <c r="E409" s="152"/>
      <c r="F409" s="152"/>
      <c r="G409" s="152"/>
      <c r="H409" s="152"/>
    </row>
    <row r="410" spans="4:8">
      <c r="D410" s="152"/>
      <c r="E410" s="152"/>
      <c r="F410" s="152"/>
      <c r="G410" s="152"/>
      <c r="H410" s="152"/>
    </row>
    <row r="411" spans="4:8">
      <c r="D411" s="152"/>
      <c r="E411" s="152"/>
      <c r="F411" s="152"/>
      <c r="G411" s="152"/>
      <c r="H411" s="152"/>
    </row>
    <row r="412" spans="4:8">
      <c r="D412" s="152"/>
      <c r="E412" s="152"/>
      <c r="F412" s="152"/>
      <c r="G412" s="152"/>
      <c r="H412" s="152"/>
    </row>
    <row r="413" spans="4:8">
      <c r="D413" s="152"/>
      <c r="E413" s="152"/>
      <c r="F413" s="152"/>
      <c r="G413" s="152"/>
      <c r="H413" s="152"/>
    </row>
    <row r="414" spans="4:8">
      <c r="D414" s="152"/>
      <c r="E414" s="152"/>
      <c r="F414" s="152"/>
      <c r="G414" s="152"/>
      <c r="H414" s="152"/>
    </row>
    <row r="415" spans="4:8">
      <c r="D415" s="152"/>
      <c r="E415" s="152"/>
      <c r="F415" s="152"/>
      <c r="G415" s="152"/>
      <c r="H415" s="152"/>
    </row>
    <row r="416" spans="4:8">
      <c r="D416" s="152"/>
      <c r="E416" s="152"/>
      <c r="F416" s="152"/>
      <c r="G416" s="152"/>
      <c r="H416" s="152"/>
    </row>
    <row r="417" spans="4:8">
      <c r="D417" s="152"/>
      <c r="E417" s="152"/>
      <c r="F417" s="152"/>
      <c r="G417" s="152"/>
      <c r="H417" s="152"/>
    </row>
    <row r="418" spans="4:8">
      <c r="D418" s="152"/>
      <c r="E418" s="152"/>
      <c r="F418" s="152"/>
      <c r="G418" s="152"/>
      <c r="H418" s="152"/>
    </row>
    <row r="419" spans="4:8">
      <c r="D419" s="152"/>
      <c r="E419" s="152"/>
      <c r="F419" s="152"/>
      <c r="G419" s="152"/>
      <c r="H419" s="152"/>
    </row>
    <row r="420" spans="4:8">
      <c r="D420" s="152"/>
      <c r="E420" s="152"/>
      <c r="F420" s="152"/>
      <c r="G420" s="152"/>
      <c r="H420" s="152"/>
    </row>
    <row r="421" spans="4:8">
      <c r="D421" s="152"/>
      <c r="E421" s="152"/>
      <c r="F421" s="152"/>
      <c r="G421" s="152"/>
      <c r="H421" s="152"/>
    </row>
    <row r="422" spans="4:8">
      <c r="D422" s="152"/>
      <c r="E422" s="152"/>
      <c r="F422" s="152"/>
      <c r="G422" s="152"/>
      <c r="H422" s="152"/>
    </row>
    <row r="423" spans="4:8">
      <c r="D423" s="152"/>
      <c r="E423" s="152"/>
      <c r="F423" s="152"/>
      <c r="G423" s="152"/>
      <c r="H423" s="152"/>
    </row>
    <row r="424" spans="4:8">
      <c r="D424" s="152"/>
      <c r="E424" s="152"/>
      <c r="F424" s="152"/>
      <c r="G424" s="152"/>
      <c r="H424" s="152"/>
    </row>
    <row r="425" spans="4:8">
      <c r="D425" s="152"/>
      <c r="E425" s="152"/>
      <c r="F425" s="152"/>
      <c r="G425" s="152"/>
      <c r="H425" s="152"/>
    </row>
    <row r="426" spans="4:8">
      <c r="D426" s="152"/>
      <c r="E426" s="152"/>
      <c r="F426" s="152"/>
      <c r="G426" s="152"/>
      <c r="H426" s="152"/>
    </row>
    <row r="427" spans="4:8">
      <c r="D427" s="152"/>
      <c r="E427" s="152"/>
      <c r="F427" s="152"/>
      <c r="G427" s="152"/>
      <c r="H427" s="152"/>
    </row>
    <row r="428" spans="4:8">
      <c r="D428" s="152"/>
      <c r="E428" s="152"/>
      <c r="F428" s="152"/>
      <c r="G428" s="152"/>
      <c r="H428" s="152"/>
    </row>
    <row r="429" spans="4:8">
      <c r="D429" s="152"/>
      <c r="E429" s="152"/>
      <c r="F429" s="152"/>
      <c r="G429" s="152"/>
      <c r="H429" s="152"/>
    </row>
    <row r="430" spans="4:8">
      <c r="D430" s="152"/>
      <c r="E430" s="152"/>
      <c r="F430" s="152"/>
      <c r="G430" s="152"/>
      <c r="H430" s="152"/>
    </row>
    <row r="431" spans="4:8">
      <c r="D431" s="152"/>
      <c r="E431" s="152"/>
      <c r="F431" s="152"/>
      <c r="G431" s="152"/>
      <c r="H431" s="152"/>
    </row>
    <row r="432" spans="4:8">
      <c r="D432" s="152"/>
      <c r="E432" s="152"/>
      <c r="F432" s="152"/>
      <c r="G432" s="152"/>
      <c r="H432" s="152"/>
    </row>
    <row r="433" spans="4:8">
      <c r="D433" s="152"/>
      <c r="E433" s="152"/>
      <c r="F433" s="152"/>
      <c r="G433" s="152"/>
      <c r="H433" s="152"/>
    </row>
    <row r="434" spans="4:8">
      <c r="D434" s="152"/>
      <c r="E434" s="152"/>
      <c r="F434" s="152"/>
      <c r="G434" s="152"/>
      <c r="H434" s="152"/>
    </row>
    <row r="435" spans="4:8">
      <c r="D435" s="152"/>
      <c r="E435" s="152"/>
      <c r="F435" s="152"/>
      <c r="G435" s="152"/>
      <c r="H435" s="152"/>
    </row>
    <row r="436" spans="4:8">
      <c r="D436" s="152"/>
      <c r="E436" s="152"/>
      <c r="F436" s="152"/>
      <c r="G436" s="152"/>
      <c r="H436" s="152"/>
    </row>
    <row r="437" spans="4:8">
      <c r="D437" s="152"/>
      <c r="E437" s="152"/>
      <c r="F437" s="152"/>
      <c r="G437" s="152"/>
      <c r="H437" s="152"/>
    </row>
    <row r="438" spans="4:8">
      <c r="D438" s="152"/>
      <c r="E438" s="152"/>
      <c r="F438" s="152"/>
      <c r="G438" s="152"/>
      <c r="H438" s="152"/>
    </row>
    <row r="439" spans="4:8">
      <c r="D439" s="152"/>
      <c r="E439" s="152"/>
      <c r="F439" s="152"/>
      <c r="G439" s="152"/>
      <c r="H439" s="152"/>
    </row>
    <row r="440" spans="4:8">
      <c r="D440" s="152"/>
      <c r="E440" s="152"/>
      <c r="F440" s="152"/>
      <c r="G440" s="152"/>
      <c r="H440" s="152"/>
    </row>
    <row r="441" spans="4:8">
      <c r="D441" s="152"/>
      <c r="E441" s="152"/>
      <c r="F441" s="152"/>
      <c r="G441" s="152"/>
      <c r="H441" s="152"/>
    </row>
    <row r="442" spans="4:8">
      <c r="D442" s="152"/>
      <c r="E442" s="152"/>
      <c r="F442" s="152"/>
      <c r="G442" s="152"/>
      <c r="H442" s="152"/>
    </row>
    <row r="443" spans="4:8">
      <c r="D443" s="152"/>
      <c r="E443" s="152"/>
      <c r="F443" s="152"/>
      <c r="G443" s="152"/>
      <c r="H443" s="152"/>
    </row>
    <row r="444" spans="4:8">
      <c r="D444" s="152"/>
      <c r="E444" s="152"/>
      <c r="F444" s="152"/>
      <c r="G444" s="152"/>
      <c r="H444" s="152"/>
    </row>
    <row r="445" spans="4:8">
      <c r="D445" s="152"/>
      <c r="E445" s="152"/>
      <c r="F445" s="152"/>
      <c r="G445" s="152"/>
      <c r="H445" s="152"/>
    </row>
    <row r="446" spans="4:8">
      <c r="D446" s="152"/>
      <c r="E446" s="152"/>
      <c r="F446" s="152"/>
      <c r="G446" s="152"/>
      <c r="H446" s="152"/>
    </row>
    <row r="447" spans="4:8">
      <c r="D447" s="152"/>
      <c r="E447" s="152"/>
      <c r="F447" s="152"/>
      <c r="G447" s="152"/>
      <c r="H447" s="152"/>
    </row>
    <row r="448" spans="4:8">
      <c r="D448" s="152"/>
      <c r="E448" s="152"/>
      <c r="F448" s="152"/>
      <c r="G448" s="152"/>
      <c r="H448" s="152"/>
    </row>
    <row r="449" spans="4:8">
      <c r="D449" s="152"/>
      <c r="E449" s="152"/>
      <c r="F449" s="152"/>
      <c r="G449" s="152"/>
      <c r="H449" s="152"/>
    </row>
    <row r="450" spans="4:8">
      <c r="D450" s="152"/>
      <c r="E450" s="152"/>
      <c r="F450" s="152"/>
      <c r="G450" s="152"/>
      <c r="H450" s="152"/>
    </row>
    <row r="451" spans="4:8">
      <c r="D451" s="152"/>
      <c r="E451" s="152"/>
      <c r="F451" s="152"/>
      <c r="G451" s="152"/>
      <c r="H451" s="152"/>
    </row>
    <row r="452" spans="4:8">
      <c r="D452" s="152"/>
      <c r="E452" s="152"/>
      <c r="F452" s="152"/>
      <c r="G452" s="152"/>
      <c r="H452" s="152"/>
    </row>
    <row r="453" spans="4:8">
      <c r="D453" s="152"/>
      <c r="E453" s="152"/>
      <c r="F453" s="152"/>
      <c r="G453" s="152"/>
      <c r="H453" s="152"/>
    </row>
    <row r="454" spans="4:8">
      <c r="D454" s="152"/>
      <c r="E454" s="152"/>
      <c r="F454" s="152"/>
      <c r="G454" s="152"/>
      <c r="H454" s="152"/>
    </row>
    <row r="455" spans="4:8">
      <c r="D455" s="152"/>
      <c r="E455" s="152"/>
      <c r="F455" s="152"/>
      <c r="G455" s="152"/>
      <c r="H455" s="152"/>
    </row>
    <row r="456" spans="4:8">
      <c r="D456" s="152"/>
      <c r="E456" s="152"/>
      <c r="F456" s="152"/>
      <c r="G456" s="152"/>
      <c r="H456" s="152"/>
    </row>
    <row r="457" spans="4:8">
      <c r="D457" s="152"/>
      <c r="E457" s="152"/>
      <c r="F457" s="152"/>
      <c r="G457" s="152"/>
      <c r="H457" s="152"/>
    </row>
    <row r="458" spans="4:8">
      <c r="D458" s="152"/>
      <c r="E458" s="152"/>
      <c r="F458" s="152"/>
      <c r="G458" s="152"/>
      <c r="H458" s="152"/>
    </row>
    <row r="459" spans="4:8">
      <c r="D459" s="152"/>
      <c r="E459" s="152"/>
      <c r="F459" s="152"/>
      <c r="G459" s="152"/>
      <c r="H459" s="152"/>
    </row>
    <row r="460" spans="4:8">
      <c r="D460" s="152"/>
      <c r="E460" s="152"/>
      <c r="F460" s="152"/>
      <c r="G460" s="152"/>
      <c r="H460" s="152"/>
    </row>
    <row r="461" spans="4:8">
      <c r="D461" s="152"/>
      <c r="E461" s="152"/>
      <c r="F461" s="152"/>
      <c r="G461" s="152"/>
      <c r="H461" s="152"/>
    </row>
    <row r="462" spans="4:8">
      <c r="D462" s="152"/>
      <c r="E462" s="152"/>
      <c r="F462" s="152"/>
      <c r="G462" s="152"/>
      <c r="H462" s="152"/>
    </row>
    <row r="463" spans="4:8">
      <c r="D463" s="152"/>
      <c r="E463" s="152"/>
      <c r="F463" s="152"/>
      <c r="G463" s="152"/>
      <c r="H463" s="152"/>
    </row>
    <row r="464" spans="4:8">
      <c r="D464" s="152"/>
      <c r="E464" s="152"/>
      <c r="F464" s="152"/>
      <c r="G464" s="152"/>
      <c r="H464" s="152"/>
    </row>
    <row r="465" spans="4:8">
      <c r="D465" s="152"/>
      <c r="E465" s="152"/>
      <c r="F465" s="152"/>
      <c r="G465" s="152"/>
      <c r="H465" s="152"/>
    </row>
    <row r="466" spans="4:8">
      <c r="D466" s="152"/>
      <c r="E466" s="152"/>
      <c r="F466" s="152"/>
      <c r="G466" s="152"/>
      <c r="H466" s="152"/>
    </row>
    <row r="467" spans="4:8">
      <c r="D467" s="152"/>
      <c r="E467" s="152"/>
      <c r="F467" s="152"/>
      <c r="G467" s="152"/>
      <c r="H467" s="152"/>
    </row>
    <row r="468" spans="4:8">
      <c r="D468" s="152"/>
      <c r="E468" s="152"/>
      <c r="F468" s="152"/>
      <c r="G468" s="152"/>
      <c r="H468" s="152"/>
    </row>
    <row r="469" spans="4:8">
      <c r="D469" s="152"/>
      <c r="E469" s="152"/>
      <c r="F469" s="152"/>
      <c r="G469" s="152"/>
      <c r="H469" s="152"/>
    </row>
    <row r="470" spans="4:8">
      <c r="D470" s="152"/>
      <c r="E470" s="152"/>
      <c r="F470" s="152"/>
      <c r="G470" s="152"/>
      <c r="H470" s="152"/>
    </row>
    <row r="471" spans="4:8">
      <c r="D471" s="152"/>
      <c r="E471" s="152"/>
      <c r="F471" s="152"/>
      <c r="G471" s="152"/>
      <c r="H471" s="152"/>
    </row>
    <row r="472" spans="4:8">
      <c r="D472" s="152"/>
      <c r="E472" s="152"/>
      <c r="F472" s="152"/>
      <c r="G472" s="152"/>
      <c r="H472" s="152"/>
    </row>
    <row r="473" spans="4:8">
      <c r="D473" s="152"/>
      <c r="E473" s="152"/>
      <c r="F473" s="152"/>
      <c r="G473" s="152"/>
      <c r="H473" s="152"/>
    </row>
    <row r="474" spans="4:8">
      <c r="D474" s="152"/>
      <c r="E474" s="152"/>
      <c r="F474" s="152"/>
      <c r="G474" s="152"/>
      <c r="H474" s="152"/>
    </row>
    <row r="475" spans="4:8">
      <c r="D475" s="152"/>
      <c r="E475" s="152"/>
      <c r="F475" s="152"/>
      <c r="G475" s="152"/>
      <c r="H475" s="152"/>
    </row>
    <row r="476" spans="4:8">
      <c r="D476" s="152"/>
      <c r="E476" s="152"/>
      <c r="F476" s="152"/>
      <c r="G476" s="152"/>
      <c r="H476" s="152"/>
    </row>
    <row r="477" spans="4:8">
      <c r="D477" s="152"/>
      <c r="E477" s="152"/>
      <c r="F477" s="152"/>
      <c r="G477" s="152"/>
      <c r="H477" s="152"/>
    </row>
    <row r="478" spans="4:8">
      <c r="D478" s="152"/>
      <c r="E478" s="152"/>
      <c r="F478" s="152"/>
      <c r="G478" s="152"/>
      <c r="H478" s="152"/>
    </row>
    <row r="479" spans="4:8">
      <c r="D479" s="152"/>
      <c r="E479" s="152"/>
      <c r="F479" s="152"/>
      <c r="G479" s="152"/>
      <c r="H479" s="152"/>
    </row>
    <row r="480" spans="4:8">
      <c r="D480" s="152"/>
      <c r="E480" s="152"/>
      <c r="F480" s="152"/>
      <c r="G480" s="152"/>
      <c r="H480" s="152"/>
    </row>
    <row r="481" spans="4:8">
      <c r="D481" s="152"/>
      <c r="E481" s="152"/>
      <c r="F481" s="152"/>
      <c r="G481" s="152"/>
      <c r="H481" s="152"/>
    </row>
    <row r="482" spans="4:8">
      <c r="D482" s="152"/>
      <c r="E482" s="152"/>
      <c r="F482" s="152"/>
      <c r="G482" s="152"/>
      <c r="H482" s="152"/>
    </row>
    <row r="483" spans="4:8">
      <c r="D483" s="152"/>
      <c r="E483" s="152"/>
      <c r="F483" s="152"/>
      <c r="G483" s="152"/>
      <c r="H483" s="152"/>
    </row>
    <row r="484" spans="4:8">
      <c r="D484" s="152"/>
      <c r="E484" s="152"/>
      <c r="F484" s="152"/>
      <c r="G484" s="152"/>
      <c r="H484" s="152"/>
    </row>
    <row r="485" spans="4:8">
      <c r="D485" s="152"/>
      <c r="E485" s="152"/>
      <c r="F485" s="152"/>
      <c r="G485" s="152"/>
      <c r="H485" s="152"/>
    </row>
    <row r="486" spans="4:8">
      <c r="D486" s="152"/>
      <c r="E486" s="152"/>
      <c r="F486" s="152"/>
      <c r="G486" s="152"/>
      <c r="H486" s="152"/>
    </row>
    <row r="487" spans="4:8">
      <c r="D487" s="152"/>
      <c r="E487" s="152"/>
      <c r="F487" s="152"/>
      <c r="G487" s="152"/>
      <c r="H487" s="152"/>
    </row>
    <row r="488" spans="4:8">
      <c r="D488" s="152"/>
      <c r="E488" s="152"/>
      <c r="F488" s="152"/>
      <c r="G488" s="152"/>
      <c r="H488" s="152"/>
    </row>
    <row r="489" spans="4:8">
      <c r="D489" s="152"/>
      <c r="E489" s="152"/>
      <c r="F489" s="152"/>
      <c r="G489" s="152"/>
      <c r="H489" s="152"/>
    </row>
    <row r="490" spans="4:8">
      <c r="D490" s="152"/>
      <c r="E490" s="152"/>
      <c r="F490" s="152"/>
      <c r="G490" s="152"/>
      <c r="H490" s="152"/>
    </row>
    <row r="491" spans="4:8">
      <c r="D491" s="152"/>
      <c r="E491" s="152"/>
      <c r="F491" s="152"/>
      <c r="G491" s="152"/>
      <c r="H491" s="152"/>
    </row>
    <row r="492" spans="4:8">
      <c r="D492" s="152"/>
      <c r="E492" s="152"/>
      <c r="F492" s="152"/>
      <c r="G492" s="152"/>
      <c r="H492" s="152"/>
    </row>
    <row r="493" spans="4:8">
      <c r="D493" s="152"/>
      <c r="E493" s="152"/>
      <c r="F493" s="152"/>
      <c r="G493" s="152"/>
      <c r="H493" s="152"/>
    </row>
    <row r="494" spans="4:8">
      <c r="D494" s="152"/>
      <c r="E494" s="152"/>
      <c r="F494" s="152"/>
      <c r="G494" s="152"/>
      <c r="H494" s="152"/>
    </row>
    <row r="495" spans="4:8">
      <c r="D495" s="152"/>
      <c r="E495" s="152"/>
      <c r="F495" s="152"/>
      <c r="G495" s="152"/>
      <c r="H495" s="152"/>
    </row>
    <row r="496" spans="4:8">
      <c r="D496" s="152"/>
      <c r="E496" s="152"/>
      <c r="F496" s="152"/>
      <c r="G496" s="152"/>
      <c r="H496" s="152"/>
    </row>
    <row r="497" spans="4:8">
      <c r="D497" s="152"/>
      <c r="E497" s="152"/>
      <c r="F497" s="152"/>
      <c r="G497" s="152"/>
      <c r="H497" s="152"/>
    </row>
    <row r="498" spans="4:8">
      <c r="D498" s="152"/>
      <c r="E498" s="152"/>
      <c r="F498" s="152"/>
      <c r="G498" s="152"/>
      <c r="H498" s="152"/>
    </row>
    <row r="499" spans="4:8">
      <c r="D499" s="152"/>
      <c r="E499" s="152"/>
      <c r="F499" s="152"/>
      <c r="G499" s="152"/>
      <c r="H499" s="152"/>
    </row>
    <row r="500" spans="4:8">
      <c r="D500" s="152"/>
      <c r="E500" s="152"/>
      <c r="F500" s="152"/>
      <c r="G500" s="152"/>
      <c r="H500" s="152"/>
    </row>
    <row r="501" spans="4:8">
      <c r="D501" s="152"/>
      <c r="E501" s="152"/>
      <c r="F501" s="152"/>
      <c r="G501" s="152"/>
      <c r="H501" s="152"/>
    </row>
    <row r="502" spans="4:8">
      <c r="D502" s="152"/>
      <c r="E502" s="152"/>
      <c r="F502" s="152"/>
      <c r="G502" s="152"/>
      <c r="H502" s="152"/>
    </row>
    <row r="503" spans="4:8">
      <c r="D503" s="152"/>
      <c r="E503" s="152"/>
      <c r="F503" s="152"/>
      <c r="G503" s="152"/>
      <c r="H503" s="152"/>
    </row>
    <row r="504" spans="4:8">
      <c r="D504" s="152"/>
      <c r="E504" s="152"/>
      <c r="F504" s="152"/>
      <c r="G504" s="152"/>
      <c r="H504" s="152"/>
    </row>
    <row r="505" spans="4:8">
      <c r="D505" s="152"/>
      <c r="E505" s="152"/>
      <c r="F505" s="152"/>
      <c r="G505" s="152"/>
      <c r="H505" s="152"/>
    </row>
    <row r="506" spans="4:8">
      <c r="D506" s="152"/>
      <c r="E506" s="152"/>
      <c r="F506" s="152"/>
      <c r="G506" s="152"/>
      <c r="H506" s="152"/>
    </row>
    <row r="507" spans="4:8">
      <c r="D507" s="152"/>
      <c r="E507" s="152"/>
      <c r="F507" s="152"/>
      <c r="G507" s="152"/>
      <c r="H507" s="152"/>
    </row>
    <row r="508" spans="4:8">
      <c r="D508" s="152"/>
      <c r="E508" s="152"/>
      <c r="F508" s="152"/>
      <c r="G508" s="152"/>
      <c r="H508" s="152"/>
    </row>
    <row r="509" spans="4:8">
      <c r="D509" s="152"/>
      <c r="E509" s="152"/>
      <c r="F509" s="152"/>
      <c r="G509" s="152"/>
      <c r="H509" s="152"/>
    </row>
    <row r="510" spans="4:8">
      <c r="D510" s="152"/>
      <c r="E510" s="152"/>
      <c r="F510" s="152"/>
      <c r="G510" s="152"/>
      <c r="H510" s="152"/>
    </row>
    <row r="511" spans="4:8">
      <c r="D511" s="152"/>
      <c r="E511" s="152"/>
      <c r="F511" s="152"/>
      <c r="G511" s="152"/>
      <c r="H511" s="152"/>
    </row>
    <row r="512" spans="4:8">
      <c r="D512" s="152"/>
      <c r="E512" s="152"/>
      <c r="F512" s="152"/>
      <c r="G512" s="152"/>
      <c r="H512" s="152"/>
    </row>
    <row r="513" spans="4:8">
      <c r="D513" s="152"/>
      <c r="E513" s="152"/>
      <c r="F513" s="152"/>
      <c r="G513" s="152"/>
      <c r="H513" s="152"/>
    </row>
    <row r="514" spans="4:8">
      <c r="D514" s="152"/>
      <c r="E514" s="152"/>
      <c r="F514" s="152"/>
      <c r="G514" s="152"/>
      <c r="H514" s="152"/>
    </row>
    <row r="515" spans="4:8">
      <c r="D515" s="152"/>
      <c r="E515" s="152"/>
      <c r="F515" s="152"/>
      <c r="G515" s="152"/>
      <c r="H515" s="152"/>
    </row>
    <row r="516" spans="4:8">
      <c r="D516" s="152"/>
      <c r="E516" s="152"/>
      <c r="F516" s="152"/>
      <c r="G516" s="152"/>
      <c r="H516" s="152"/>
    </row>
    <row r="517" spans="4:8">
      <c r="D517" s="152"/>
      <c r="E517" s="152"/>
      <c r="F517" s="152"/>
      <c r="G517" s="152"/>
      <c r="H517" s="152"/>
    </row>
    <row r="518" spans="4:8">
      <c r="D518" s="152"/>
      <c r="E518" s="152"/>
      <c r="F518" s="152"/>
      <c r="G518" s="152"/>
      <c r="H518" s="152"/>
    </row>
    <row r="519" spans="4:8">
      <c r="D519" s="152"/>
      <c r="E519" s="152"/>
      <c r="F519" s="152"/>
      <c r="G519" s="152"/>
      <c r="H519" s="152"/>
    </row>
    <row r="520" spans="4:8">
      <c r="D520" s="152"/>
      <c r="E520" s="152"/>
      <c r="F520" s="152"/>
      <c r="G520" s="152"/>
      <c r="H520" s="152"/>
    </row>
    <row r="521" spans="4:8">
      <c r="D521" s="152"/>
      <c r="E521" s="152"/>
      <c r="F521" s="152"/>
      <c r="G521" s="152"/>
      <c r="H521" s="152"/>
    </row>
    <row r="522" spans="4:8">
      <c r="D522" s="152"/>
      <c r="E522" s="152"/>
      <c r="F522" s="152"/>
      <c r="G522" s="152"/>
      <c r="H522" s="152"/>
    </row>
    <row r="523" spans="4:8">
      <c r="D523" s="152"/>
      <c r="E523" s="152"/>
      <c r="F523" s="152"/>
      <c r="G523" s="152"/>
      <c r="H523" s="152"/>
    </row>
    <row r="524" spans="4:8">
      <c r="D524" s="152"/>
      <c r="E524" s="152"/>
      <c r="F524" s="152"/>
      <c r="G524" s="152"/>
      <c r="H524" s="152"/>
    </row>
    <row r="525" spans="4:8">
      <c r="D525" s="152"/>
      <c r="E525" s="152"/>
      <c r="F525" s="152"/>
      <c r="G525" s="152"/>
      <c r="H525" s="152"/>
    </row>
    <row r="526" spans="4:8">
      <c r="D526" s="152"/>
      <c r="E526" s="152"/>
      <c r="F526" s="152"/>
      <c r="G526" s="152"/>
      <c r="H526" s="152"/>
    </row>
    <row r="527" spans="4:8">
      <c r="D527" s="152"/>
      <c r="E527" s="152"/>
      <c r="F527" s="152"/>
      <c r="G527" s="152"/>
      <c r="H527" s="152"/>
    </row>
    <row r="528" spans="4:8">
      <c r="D528" s="152"/>
      <c r="E528" s="152"/>
      <c r="F528" s="152"/>
      <c r="G528" s="152"/>
      <c r="H528" s="152"/>
    </row>
    <row r="529" spans="4:8">
      <c r="D529" s="152"/>
      <c r="E529" s="152"/>
      <c r="F529" s="152"/>
      <c r="G529" s="152"/>
      <c r="H529" s="152"/>
    </row>
    <row r="530" spans="4:8">
      <c r="D530" s="152"/>
      <c r="E530" s="152"/>
      <c r="F530" s="152"/>
      <c r="G530" s="152"/>
      <c r="H530" s="152"/>
    </row>
    <row r="531" spans="4:8">
      <c r="D531" s="152"/>
      <c r="E531" s="152"/>
      <c r="F531" s="152"/>
      <c r="G531" s="152"/>
      <c r="H531" s="152"/>
    </row>
    <row r="532" spans="4:8">
      <c r="D532" s="152"/>
      <c r="E532" s="152"/>
      <c r="F532" s="152"/>
      <c r="G532" s="152"/>
      <c r="H532" s="152"/>
    </row>
    <row r="533" spans="4:8">
      <c r="D533" s="152"/>
      <c r="E533" s="152"/>
      <c r="F533" s="152"/>
      <c r="G533" s="152"/>
      <c r="H533" s="152"/>
    </row>
    <row r="534" spans="4:8">
      <c r="D534" s="152"/>
      <c r="E534" s="152"/>
      <c r="F534" s="152"/>
      <c r="G534" s="152"/>
      <c r="H534" s="152"/>
    </row>
    <row r="535" spans="4:8">
      <c r="D535" s="152"/>
      <c r="E535" s="152"/>
      <c r="F535" s="152"/>
      <c r="G535" s="152"/>
      <c r="H535" s="152"/>
    </row>
    <row r="536" spans="4:8">
      <c r="D536" s="152"/>
      <c r="E536" s="152"/>
      <c r="F536" s="152"/>
      <c r="G536" s="152"/>
      <c r="H536" s="152"/>
    </row>
    <row r="537" spans="4:8">
      <c r="D537" s="152"/>
      <c r="E537" s="152"/>
      <c r="F537" s="152"/>
      <c r="G537" s="152"/>
      <c r="H537" s="152"/>
    </row>
    <row r="538" spans="4:8">
      <c r="D538" s="152"/>
      <c r="E538" s="152"/>
      <c r="F538" s="152"/>
      <c r="G538" s="152"/>
      <c r="H538" s="152"/>
    </row>
    <row r="539" spans="4:8">
      <c r="D539" s="152"/>
      <c r="E539" s="152"/>
      <c r="F539" s="152"/>
      <c r="G539" s="152"/>
      <c r="H539" s="152"/>
    </row>
    <row r="540" spans="4:8">
      <c r="D540" s="152"/>
      <c r="E540" s="152"/>
      <c r="F540" s="152"/>
      <c r="G540" s="152"/>
      <c r="H540" s="152"/>
    </row>
    <row r="541" spans="4:8">
      <c r="D541" s="152"/>
      <c r="E541" s="152"/>
      <c r="F541" s="152"/>
      <c r="G541" s="152"/>
      <c r="H541" s="152"/>
    </row>
    <row r="542" spans="4:8">
      <c r="D542" s="152"/>
      <c r="E542" s="152"/>
      <c r="F542" s="152"/>
      <c r="G542" s="152"/>
      <c r="H542" s="152"/>
    </row>
    <row r="543" spans="4:8">
      <c r="D543" s="152"/>
      <c r="E543" s="152"/>
      <c r="F543" s="152"/>
      <c r="G543" s="152"/>
      <c r="H543" s="152"/>
    </row>
    <row r="544" spans="4:8">
      <c r="D544" s="152"/>
      <c r="E544" s="152"/>
      <c r="F544" s="152"/>
      <c r="G544" s="152"/>
      <c r="H544" s="152"/>
    </row>
    <row r="545" spans="4:8">
      <c r="D545" s="152"/>
      <c r="E545" s="152"/>
      <c r="F545" s="152"/>
      <c r="G545" s="152"/>
      <c r="H545" s="152"/>
    </row>
    <row r="546" spans="4:8">
      <c r="D546" s="152"/>
      <c r="E546" s="152"/>
      <c r="F546" s="152"/>
      <c r="G546" s="152"/>
      <c r="H546" s="152"/>
    </row>
    <row r="547" spans="4:8">
      <c r="D547" s="152"/>
      <c r="E547" s="152"/>
      <c r="F547" s="152"/>
      <c r="G547" s="152"/>
      <c r="H547" s="152"/>
    </row>
    <row r="548" spans="4:8">
      <c r="D548" s="152"/>
      <c r="E548" s="152"/>
      <c r="F548" s="152"/>
      <c r="G548" s="152"/>
      <c r="H548" s="152"/>
    </row>
    <row r="549" spans="4:8">
      <c r="D549" s="152"/>
      <c r="E549" s="152"/>
      <c r="F549" s="152"/>
      <c r="G549" s="152"/>
      <c r="H549" s="152"/>
    </row>
    <row r="550" spans="4:8">
      <c r="D550" s="152"/>
      <c r="E550" s="152"/>
      <c r="F550" s="152"/>
      <c r="G550" s="152"/>
      <c r="H550" s="152"/>
    </row>
    <row r="551" spans="4:8">
      <c r="D551" s="152"/>
      <c r="E551" s="152"/>
      <c r="F551" s="152"/>
      <c r="G551" s="152"/>
      <c r="H551" s="152"/>
    </row>
    <row r="552" spans="4:8">
      <c r="D552" s="152"/>
      <c r="E552" s="152"/>
      <c r="F552" s="152"/>
      <c r="G552" s="152"/>
      <c r="H552" s="152"/>
    </row>
    <row r="553" spans="4:8">
      <c r="D553" s="152"/>
      <c r="E553" s="152"/>
      <c r="F553" s="152"/>
      <c r="G553" s="152"/>
      <c r="H553" s="152"/>
    </row>
    <row r="554" spans="4:8">
      <c r="D554" s="152"/>
      <c r="E554" s="152"/>
      <c r="F554" s="152"/>
      <c r="G554" s="152"/>
      <c r="H554" s="152"/>
    </row>
    <row r="555" spans="4:8">
      <c r="D555" s="152"/>
      <c r="E555" s="152"/>
      <c r="F555" s="152"/>
      <c r="G555" s="152"/>
      <c r="H555" s="152"/>
    </row>
    <row r="556" spans="4:8">
      <c r="D556" s="152"/>
      <c r="E556" s="152"/>
      <c r="F556" s="152"/>
      <c r="G556" s="152"/>
      <c r="H556" s="152"/>
    </row>
    <row r="557" spans="4:8">
      <c r="D557" s="152"/>
      <c r="E557" s="152"/>
      <c r="F557" s="152"/>
      <c r="G557" s="152"/>
      <c r="H557" s="152"/>
    </row>
    <row r="558" spans="4:8">
      <c r="D558" s="152"/>
      <c r="E558" s="152"/>
      <c r="F558" s="152"/>
      <c r="G558" s="152"/>
      <c r="H558" s="152"/>
    </row>
    <row r="559" spans="4:8">
      <c r="D559" s="152"/>
      <c r="E559" s="152"/>
      <c r="F559" s="152"/>
      <c r="G559" s="152"/>
      <c r="H559" s="152"/>
    </row>
    <row r="560" spans="4:8">
      <c r="D560" s="152"/>
      <c r="E560" s="152"/>
      <c r="F560" s="152"/>
      <c r="G560" s="152"/>
      <c r="H560" s="152"/>
    </row>
    <row r="561" spans="4:8">
      <c r="D561" s="152"/>
      <c r="E561" s="152"/>
      <c r="F561" s="152"/>
      <c r="G561" s="152"/>
      <c r="H561" s="152"/>
    </row>
    <row r="562" spans="4:8">
      <c r="D562" s="152"/>
      <c r="E562" s="152"/>
      <c r="F562" s="152"/>
      <c r="G562" s="152"/>
      <c r="H562" s="152"/>
    </row>
    <row r="563" spans="4:8">
      <c r="D563" s="152"/>
      <c r="E563" s="152"/>
      <c r="F563" s="152"/>
      <c r="G563" s="152"/>
      <c r="H563" s="152"/>
    </row>
    <row r="564" spans="4:8">
      <c r="D564" s="152"/>
      <c r="E564" s="152"/>
      <c r="F564" s="152"/>
      <c r="G564" s="152"/>
      <c r="H564" s="152"/>
    </row>
    <row r="565" spans="4:8">
      <c r="D565" s="152"/>
      <c r="E565" s="152"/>
      <c r="F565" s="152"/>
      <c r="G565" s="152"/>
      <c r="H565" s="152"/>
    </row>
    <row r="566" spans="4:8">
      <c r="D566" s="152"/>
      <c r="E566" s="152"/>
      <c r="F566" s="152"/>
      <c r="G566" s="152"/>
      <c r="H566" s="152"/>
    </row>
    <row r="567" spans="4:8">
      <c r="D567" s="152"/>
      <c r="E567" s="152"/>
      <c r="F567" s="152"/>
      <c r="G567" s="152"/>
      <c r="H567" s="152"/>
    </row>
    <row r="568" spans="4:8">
      <c r="D568" s="152"/>
      <c r="E568" s="152"/>
      <c r="F568" s="152"/>
      <c r="G568" s="152"/>
      <c r="H568" s="152"/>
    </row>
    <row r="569" spans="4:8">
      <c r="D569" s="152"/>
      <c r="E569" s="152"/>
      <c r="F569" s="152"/>
      <c r="G569" s="152"/>
      <c r="H569" s="152"/>
    </row>
    <row r="570" spans="4:8">
      <c r="D570" s="152"/>
      <c r="E570" s="152"/>
      <c r="F570" s="152"/>
      <c r="G570" s="152"/>
      <c r="H570" s="152"/>
    </row>
    <row r="571" spans="4:8">
      <c r="D571" s="152"/>
      <c r="E571" s="152"/>
      <c r="F571" s="152"/>
      <c r="G571" s="152"/>
      <c r="H571" s="152"/>
    </row>
    <row r="572" spans="4:8">
      <c r="D572" s="152"/>
      <c r="E572" s="152"/>
      <c r="F572" s="152"/>
      <c r="G572" s="152"/>
      <c r="H572" s="152"/>
    </row>
    <row r="573" spans="4:8">
      <c r="D573" s="152"/>
      <c r="E573" s="152"/>
      <c r="F573" s="152"/>
      <c r="G573" s="152"/>
      <c r="H573" s="152"/>
    </row>
    <row r="574" spans="4:8">
      <c r="D574" s="152"/>
      <c r="E574" s="152"/>
      <c r="F574" s="152"/>
      <c r="G574" s="152"/>
      <c r="H574" s="152"/>
    </row>
    <row r="575" spans="4:8">
      <c r="D575" s="152"/>
      <c r="E575" s="152"/>
      <c r="F575" s="152"/>
      <c r="G575" s="152"/>
      <c r="H575" s="152"/>
    </row>
    <row r="576" spans="4:8">
      <c r="D576" s="152"/>
      <c r="E576" s="152"/>
      <c r="F576" s="152"/>
      <c r="G576" s="152"/>
      <c r="H576" s="152"/>
    </row>
    <row r="577" spans="4:8">
      <c r="D577" s="152"/>
      <c r="E577" s="152"/>
      <c r="F577" s="152"/>
      <c r="G577" s="152"/>
      <c r="H577" s="152"/>
    </row>
    <row r="578" spans="4:8">
      <c r="D578" s="152"/>
      <c r="E578" s="152"/>
      <c r="F578" s="152"/>
      <c r="G578" s="152"/>
      <c r="H578" s="152"/>
    </row>
    <row r="579" spans="4:8">
      <c r="D579" s="152"/>
      <c r="E579" s="152"/>
      <c r="F579" s="152"/>
      <c r="G579" s="152"/>
      <c r="H579" s="152"/>
    </row>
    <row r="580" spans="4:8">
      <c r="D580" s="152"/>
      <c r="E580" s="152"/>
      <c r="F580" s="152"/>
      <c r="G580" s="152"/>
      <c r="H580" s="152"/>
    </row>
    <row r="581" spans="4:8">
      <c r="D581" s="152"/>
      <c r="E581" s="152"/>
      <c r="F581" s="152"/>
      <c r="G581" s="152"/>
      <c r="H581" s="152"/>
    </row>
    <row r="582" spans="4:8">
      <c r="D582" s="152"/>
      <c r="E582" s="152"/>
      <c r="F582" s="152"/>
      <c r="G582" s="152"/>
      <c r="H582" s="152"/>
    </row>
    <row r="583" spans="4:8">
      <c r="D583" s="152"/>
      <c r="E583" s="152"/>
      <c r="F583" s="152"/>
      <c r="G583" s="152"/>
      <c r="H583" s="152"/>
    </row>
    <row r="584" spans="4:8">
      <c r="D584" s="152"/>
      <c r="E584" s="152"/>
      <c r="F584" s="152"/>
      <c r="G584" s="152"/>
      <c r="H584" s="152"/>
    </row>
    <row r="585" spans="4:8">
      <c r="D585" s="152"/>
      <c r="E585" s="152"/>
      <c r="F585" s="152"/>
      <c r="G585" s="152"/>
      <c r="H585" s="152"/>
    </row>
    <row r="586" spans="4:8">
      <c r="D586" s="152"/>
      <c r="E586" s="152"/>
      <c r="F586" s="152"/>
      <c r="G586" s="152"/>
      <c r="H586" s="152"/>
    </row>
    <row r="587" spans="4:8">
      <c r="D587" s="152"/>
      <c r="E587" s="152"/>
      <c r="F587" s="152"/>
      <c r="G587" s="152"/>
      <c r="H587" s="152"/>
    </row>
    <row r="588" spans="4:8">
      <c r="D588" s="152"/>
      <c r="E588" s="152"/>
      <c r="F588" s="152"/>
      <c r="G588" s="152"/>
      <c r="H588" s="152"/>
    </row>
    <row r="589" spans="4:8">
      <c r="D589" s="152"/>
      <c r="E589" s="152"/>
      <c r="F589" s="152"/>
      <c r="G589" s="152"/>
      <c r="H589" s="152"/>
    </row>
    <row r="590" spans="4:8">
      <c r="D590" s="152"/>
      <c r="E590" s="152"/>
      <c r="F590" s="152"/>
      <c r="G590" s="152"/>
      <c r="H590" s="152"/>
    </row>
    <row r="591" spans="4:8">
      <c r="D591" s="152"/>
      <c r="E591" s="152"/>
      <c r="F591" s="152"/>
      <c r="G591" s="152"/>
      <c r="H591" s="152"/>
    </row>
    <row r="592" spans="4:8">
      <c r="D592" s="152"/>
      <c r="E592" s="152"/>
      <c r="F592" s="152"/>
      <c r="G592" s="152"/>
      <c r="H592" s="152"/>
    </row>
    <row r="593" spans="4:8">
      <c r="D593" s="152"/>
      <c r="E593" s="152"/>
      <c r="F593" s="152"/>
      <c r="G593" s="152"/>
      <c r="H593" s="152"/>
    </row>
    <row r="594" spans="4:8">
      <c r="D594" s="152"/>
      <c r="E594" s="152"/>
      <c r="F594" s="152"/>
      <c r="G594" s="152"/>
      <c r="H594" s="152"/>
    </row>
    <row r="595" spans="4:8">
      <c r="D595" s="152"/>
      <c r="E595" s="152"/>
      <c r="F595" s="152"/>
      <c r="G595" s="152"/>
      <c r="H595" s="152"/>
    </row>
    <row r="596" spans="4:8">
      <c r="D596" s="152"/>
      <c r="E596" s="152"/>
      <c r="F596" s="152"/>
      <c r="G596" s="152"/>
      <c r="H596" s="152"/>
    </row>
    <row r="597" spans="4:8">
      <c r="D597" s="152"/>
      <c r="E597" s="152"/>
      <c r="F597" s="152"/>
      <c r="G597" s="152"/>
      <c r="H597" s="152"/>
    </row>
    <row r="598" spans="4:8">
      <c r="D598" s="152"/>
      <c r="E598" s="152"/>
      <c r="F598" s="152"/>
      <c r="G598" s="152"/>
      <c r="H598" s="152"/>
    </row>
    <row r="599" spans="4:8">
      <c r="D599" s="152"/>
      <c r="E599" s="152"/>
      <c r="F599" s="152"/>
      <c r="G599" s="152"/>
      <c r="H599" s="152"/>
    </row>
    <row r="600" spans="4:8">
      <c r="D600" s="152"/>
      <c r="E600" s="152"/>
      <c r="F600" s="152"/>
      <c r="G600" s="152"/>
      <c r="H600" s="152"/>
    </row>
    <row r="601" spans="4:8">
      <c r="D601" s="152"/>
      <c r="E601" s="152"/>
      <c r="F601" s="152"/>
      <c r="G601" s="152"/>
      <c r="H601" s="152"/>
    </row>
    <row r="602" spans="4:8">
      <c r="D602" s="152"/>
      <c r="E602" s="152"/>
      <c r="F602" s="152"/>
      <c r="G602" s="152"/>
      <c r="H602" s="152"/>
    </row>
    <row r="603" spans="4:8">
      <c r="D603" s="152"/>
      <c r="E603" s="152"/>
      <c r="F603" s="152"/>
      <c r="G603" s="152"/>
      <c r="H603" s="152"/>
    </row>
    <row r="604" spans="4:8">
      <c r="D604" s="152"/>
      <c r="E604" s="152"/>
      <c r="F604" s="152"/>
      <c r="G604" s="152"/>
      <c r="H604" s="152"/>
    </row>
    <row r="605" spans="4:8">
      <c r="D605" s="152"/>
      <c r="E605" s="152"/>
      <c r="F605" s="152"/>
      <c r="G605" s="152"/>
      <c r="H605" s="152"/>
    </row>
    <row r="606" spans="4:8">
      <c r="D606" s="152"/>
      <c r="E606" s="152"/>
      <c r="F606" s="152"/>
      <c r="G606" s="152"/>
      <c r="H606" s="152"/>
    </row>
    <row r="607" spans="4:8">
      <c r="D607" s="152"/>
      <c r="E607" s="152"/>
      <c r="F607" s="152"/>
      <c r="G607" s="152"/>
      <c r="H607" s="152"/>
    </row>
    <row r="608" spans="4:8">
      <c r="D608" s="152"/>
      <c r="E608" s="152"/>
      <c r="F608" s="152"/>
      <c r="G608" s="152"/>
      <c r="H608" s="152"/>
    </row>
    <row r="609" spans="4:8">
      <c r="D609" s="152"/>
      <c r="E609" s="152"/>
      <c r="F609" s="152"/>
      <c r="G609" s="152"/>
      <c r="H609" s="152"/>
    </row>
    <row r="610" spans="4:8">
      <c r="D610" s="152"/>
      <c r="E610" s="152"/>
      <c r="F610" s="152"/>
      <c r="G610" s="152"/>
      <c r="H610" s="152"/>
    </row>
    <row r="611" spans="4:8">
      <c r="D611" s="152"/>
      <c r="E611" s="152"/>
      <c r="F611" s="152"/>
      <c r="G611" s="152"/>
      <c r="H611" s="152"/>
    </row>
    <row r="612" spans="4:8">
      <c r="D612" s="152"/>
      <c r="E612" s="152"/>
      <c r="F612" s="152"/>
      <c r="G612" s="152"/>
      <c r="H612" s="152"/>
    </row>
    <row r="613" spans="4:8">
      <c r="D613" s="152"/>
      <c r="E613" s="152"/>
      <c r="F613" s="152"/>
      <c r="G613" s="152"/>
      <c r="H613" s="152"/>
    </row>
    <row r="614" spans="4:8">
      <c r="D614" s="152"/>
      <c r="E614" s="152"/>
      <c r="F614" s="152"/>
      <c r="G614" s="152"/>
      <c r="H614" s="152"/>
    </row>
    <row r="615" spans="4:8">
      <c r="D615" s="152"/>
      <c r="E615" s="152"/>
      <c r="F615" s="152"/>
      <c r="G615" s="152"/>
      <c r="H615" s="152"/>
    </row>
    <row r="616" spans="4:8">
      <c r="D616" s="152"/>
      <c r="E616" s="152"/>
      <c r="F616" s="152"/>
      <c r="G616" s="152"/>
      <c r="H616" s="152"/>
    </row>
    <row r="617" spans="4:8">
      <c r="D617" s="152"/>
      <c r="E617" s="152"/>
      <c r="F617" s="152"/>
      <c r="G617" s="152"/>
      <c r="H617" s="152"/>
    </row>
    <row r="618" spans="4:8">
      <c r="D618" s="152"/>
      <c r="E618" s="152"/>
      <c r="F618" s="152"/>
      <c r="G618" s="152"/>
      <c r="H618" s="152"/>
    </row>
    <row r="619" spans="4:8">
      <c r="D619" s="152"/>
      <c r="E619" s="152"/>
      <c r="F619" s="152"/>
      <c r="G619" s="152"/>
      <c r="H619" s="152"/>
    </row>
    <row r="620" spans="4:8">
      <c r="D620" s="152"/>
      <c r="E620" s="152"/>
      <c r="F620" s="152"/>
      <c r="G620" s="152"/>
      <c r="H620" s="152"/>
    </row>
    <row r="621" spans="4:8">
      <c r="D621" s="152"/>
      <c r="E621" s="152"/>
      <c r="F621" s="152"/>
      <c r="G621" s="152"/>
      <c r="H621" s="152"/>
    </row>
    <row r="622" spans="4:8">
      <c r="D622" s="152"/>
      <c r="E622" s="152"/>
      <c r="F622" s="152"/>
      <c r="G622" s="152"/>
      <c r="H622" s="152"/>
    </row>
    <row r="623" spans="4:8">
      <c r="D623" s="152"/>
      <c r="E623" s="152"/>
      <c r="F623" s="152"/>
      <c r="G623" s="152"/>
      <c r="H623" s="152"/>
    </row>
    <row r="624" spans="4:8">
      <c r="D624" s="152"/>
      <c r="E624" s="152"/>
      <c r="F624" s="152"/>
      <c r="G624" s="152"/>
      <c r="H624" s="152"/>
    </row>
    <row r="625" spans="4:8">
      <c r="D625" s="152"/>
      <c r="E625" s="152"/>
      <c r="F625" s="152"/>
      <c r="G625" s="152"/>
      <c r="H625" s="152"/>
    </row>
    <row r="626" spans="4:8">
      <c r="D626" s="152"/>
      <c r="E626" s="152"/>
      <c r="F626" s="152"/>
      <c r="G626" s="152"/>
      <c r="H626" s="152"/>
    </row>
    <row r="627" spans="4:8">
      <c r="D627" s="152"/>
      <c r="E627" s="152"/>
      <c r="F627" s="152"/>
      <c r="G627" s="152"/>
      <c r="H627" s="152"/>
    </row>
    <row r="628" spans="4:8">
      <c r="D628" s="152"/>
      <c r="E628" s="152"/>
      <c r="F628" s="152"/>
      <c r="G628" s="152"/>
      <c r="H628" s="152"/>
    </row>
    <row r="629" spans="4:8">
      <c r="D629" s="152"/>
      <c r="E629" s="152"/>
      <c r="F629" s="152"/>
      <c r="G629" s="152"/>
      <c r="H629" s="152"/>
    </row>
    <row r="630" spans="4:8">
      <c r="D630" s="152"/>
      <c r="E630" s="152"/>
      <c r="F630" s="152"/>
      <c r="G630" s="152"/>
      <c r="H630" s="152"/>
    </row>
    <row r="631" spans="4:8">
      <c r="D631" s="152"/>
      <c r="E631" s="152"/>
      <c r="F631" s="152"/>
      <c r="G631" s="152"/>
      <c r="H631" s="152"/>
    </row>
    <row r="632" spans="4:8">
      <c r="D632" s="152"/>
      <c r="E632" s="152"/>
      <c r="F632" s="152"/>
      <c r="G632" s="152"/>
      <c r="H632" s="152"/>
    </row>
    <row r="633" spans="4:8">
      <c r="D633" s="152"/>
      <c r="E633" s="152"/>
      <c r="F633" s="152"/>
      <c r="G633" s="152"/>
      <c r="H633" s="152"/>
    </row>
    <row r="634" spans="4:8">
      <c r="D634" s="152"/>
      <c r="E634" s="152"/>
      <c r="F634" s="152"/>
      <c r="G634" s="152"/>
      <c r="H634" s="152"/>
    </row>
    <row r="635" spans="4:8">
      <c r="D635" s="152"/>
      <c r="E635" s="152"/>
      <c r="F635" s="152"/>
      <c r="G635" s="152"/>
      <c r="H635" s="152"/>
    </row>
    <row r="636" spans="4:8">
      <c r="D636" s="152"/>
      <c r="E636" s="152"/>
      <c r="F636" s="152"/>
      <c r="G636" s="152"/>
      <c r="H636" s="152"/>
    </row>
    <row r="637" spans="4:8">
      <c r="D637" s="152"/>
      <c r="E637" s="152"/>
      <c r="F637" s="152"/>
      <c r="G637" s="152"/>
      <c r="H637" s="152"/>
    </row>
    <row r="638" spans="4:8">
      <c r="D638" s="152"/>
      <c r="E638" s="152"/>
      <c r="F638" s="152"/>
      <c r="G638" s="152"/>
      <c r="H638" s="152"/>
    </row>
    <row r="639" spans="4:8">
      <c r="D639" s="152"/>
      <c r="E639" s="152"/>
      <c r="F639" s="152"/>
      <c r="G639" s="152"/>
      <c r="H639" s="152"/>
    </row>
    <row r="640" spans="4:8">
      <c r="D640" s="152"/>
      <c r="E640" s="152"/>
      <c r="F640" s="152"/>
      <c r="G640" s="152"/>
      <c r="H640" s="152"/>
    </row>
    <row r="641" spans="4:8">
      <c r="D641" s="152"/>
      <c r="E641" s="152"/>
      <c r="F641" s="152"/>
      <c r="G641" s="152"/>
      <c r="H641" s="152"/>
    </row>
    <row r="642" spans="4:8">
      <c r="D642" s="152"/>
      <c r="E642" s="152"/>
      <c r="F642" s="152"/>
      <c r="G642" s="152"/>
      <c r="H642" s="152"/>
    </row>
    <row r="643" spans="4:8">
      <c r="D643" s="152"/>
      <c r="E643" s="152"/>
      <c r="F643" s="152"/>
      <c r="G643" s="152"/>
      <c r="H643" s="152"/>
    </row>
    <row r="644" spans="4:8">
      <c r="D644" s="152"/>
      <c r="E644" s="152"/>
      <c r="F644" s="152"/>
      <c r="G644" s="152"/>
      <c r="H644" s="152"/>
    </row>
    <row r="645" spans="4:8">
      <c r="D645" s="152"/>
      <c r="E645" s="152"/>
      <c r="F645" s="152"/>
      <c r="G645" s="152"/>
      <c r="H645" s="152"/>
    </row>
    <row r="646" spans="4:8">
      <c r="D646" s="152"/>
      <c r="E646" s="152"/>
      <c r="F646" s="152"/>
      <c r="G646" s="152"/>
      <c r="H646" s="152"/>
    </row>
    <row r="647" spans="4:8">
      <c r="D647" s="152"/>
      <c r="E647" s="152"/>
      <c r="F647" s="152"/>
      <c r="G647" s="152"/>
      <c r="H647" s="152"/>
    </row>
    <row r="648" spans="4:8">
      <c r="D648" s="152"/>
      <c r="E648" s="152"/>
      <c r="F648" s="152"/>
      <c r="G648" s="152"/>
      <c r="H648" s="152"/>
    </row>
    <row r="649" spans="4:8">
      <c r="D649" s="152"/>
      <c r="E649" s="152"/>
      <c r="F649" s="152"/>
      <c r="G649" s="152"/>
      <c r="H649" s="152"/>
    </row>
    <row r="650" spans="4:8">
      <c r="D650" s="152"/>
      <c r="E650" s="152"/>
      <c r="F650" s="152"/>
      <c r="G650" s="152"/>
      <c r="H650" s="152"/>
    </row>
    <row r="651" spans="4:8">
      <c r="D651" s="152"/>
      <c r="E651" s="152"/>
      <c r="F651" s="152"/>
      <c r="G651" s="152"/>
      <c r="H651" s="152"/>
    </row>
    <row r="652" spans="4:8">
      <c r="D652" s="152"/>
      <c r="E652" s="152"/>
      <c r="F652" s="152"/>
      <c r="G652" s="152"/>
      <c r="H652" s="152"/>
    </row>
    <row r="653" spans="4:8">
      <c r="D653" s="152"/>
      <c r="E653" s="152"/>
      <c r="F653" s="152"/>
      <c r="G653" s="152"/>
      <c r="H653" s="152"/>
    </row>
    <row r="654" spans="4:8">
      <c r="D654" s="152"/>
      <c r="E654" s="152"/>
      <c r="F654" s="152"/>
      <c r="G654" s="152"/>
      <c r="H654" s="152"/>
    </row>
    <row r="655" spans="4:8">
      <c r="D655" s="152"/>
      <c r="E655" s="152"/>
      <c r="F655" s="152"/>
      <c r="G655" s="152"/>
      <c r="H655" s="152"/>
    </row>
    <row r="656" spans="4:8">
      <c r="D656" s="152"/>
      <c r="E656" s="152"/>
      <c r="F656" s="152"/>
      <c r="G656" s="152"/>
      <c r="H656" s="152"/>
    </row>
    <row r="657" spans="4:8">
      <c r="D657" s="152"/>
      <c r="E657" s="152"/>
      <c r="F657" s="152"/>
      <c r="G657" s="152"/>
      <c r="H657" s="152"/>
    </row>
    <row r="658" spans="4:8">
      <c r="D658" s="152"/>
      <c r="E658" s="152"/>
      <c r="F658" s="152"/>
      <c r="G658" s="152"/>
      <c r="H658" s="152"/>
    </row>
    <row r="659" spans="4:8">
      <c r="D659" s="152"/>
      <c r="E659" s="152"/>
      <c r="F659" s="152"/>
      <c r="G659" s="152"/>
      <c r="H659" s="152"/>
    </row>
    <row r="660" spans="4:8">
      <c r="D660" s="152"/>
      <c r="E660" s="152"/>
      <c r="F660" s="152"/>
      <c r="G660" s="152"/>
      <c r="H660" s="152"/>
    </row>
    <row r="661" spans="4:8">
      <c r="D661" s="152"/>
      <c r="E661" s="152"/>
      <c r="F661" s="152"/>
      <c r="G661" s="152"/>
      <c r="H661" s="152"/>
    </row>
    <row r="662" spans="4:8">
      <c r="D662" s="152"/>
      <c r="E662" s="152"/>
      <c r="F662" s="152"/>
      <c r="G662" s="152"/>
      <c r="H662" s="152"/>
    </row>
    <row r="663" spans="4:8">
      <c r="D663" s="152"/>
      <c r="E663" s="152"/>
      <c r="F663" s="152"/>
      <c r="G663" s="152"/>
      <c r="H663" s="152"/>
    </row>
    <row r="664" spans="4:8">
      <c r="D664" s="152"/>
      <c r="E664" s="152"/>
      <c r="F664" s="152"/>
      <c r="G664" s="152"/>
      <c r="H664" s="152"/>
    </row>
    <row r="665" spans="4:8">
      <c r="D665" s="152"/>
      <c r="E665" s="152"/>
      <c r="F665" s="152"/>
      <c r="G665" s="152"/>
      <c r="H665" s="152"/>
    </row>
    <row r="666" spans="4:8">
      <c r="D666" s="152"/>
      <c r="E666" s="152"/>
      <c r="F666" s="152"/>
      <c r="G666" s="152"/>
      <c r="H666" s="152"/>
    </row>
    <row r="667" spans="4:8">
      <c r="D667" s="152"/>
      <c r="E667" s="152"/>
      <c r="F667" s="152"/>
      <c r="G667" s="152"/>
      <c r="H667" s="152"/>
    </row>
    <row r="668" spans="4:8">
      <c r="D668" s="152"/>
      <c r="E668" s="152"/>
      <c r="F668" s="152"/>
      <c r="G668" s="152"/>
      <c r="H668" s="152"/>
    </row>
  </sheetData>
  <sheetProtection formatColumns="0"/>
  <protectedRanges>
    <protectedRange sqref="J15 M15:O15 J26:M26 E12:I15 E17:I27" name="Tabela 3A_1"/>
    <protectedRange sqref="E37:I42" name="Tabela 3A_1_2"/>
  </protectedRanges>
  <mergeCells count="19">
    <mergeCell ref="C76:D76"/>
    <mergeCell ref="B8:B9"/>
    <mergeCell ref="C8:D9"/>
    <mergeCell ref="B34:B35"/>
    <mergeCell ref="C34:D35"/>
    <mergeCell ref="C5:M5"/>
    <mergeCell ref="C6:M6"/>
    <mergeCell ref="M34:M35"/>
    <mergeCell ref="C10:D10"/>
    <mergeCell ref="B74:B75"/>
    <mergeCell ref="C74:D75"/>
    <mergeCell ref="C36:D36"/>
    <mergeCell ref="B60:B61"/>
    <mergeCell ref="C60:D61"/>
    <mergeCell ref="C62:D62"/>
    <mergeCell ref="E8:I8"/>
    <mergeCell ref="E34:I34"/>
    <mergeCell ref="E60:I60"/>
    <mergeCell ref="E74:I74"/>
  </mergeCells>
  <phoneticPr fontId="0" type="noConversion"/>
  <hyperlinks>
    <hyperlink ref="C1" location="Spis!B3" display="&gt;&gt; powrót do spisu treści"/>
  </hyperlinks>
  <pageMargins left="0.74803149606299213" right="0.74803149606299213" top="0.51" bottom="0.83" header="0.51181102362204722" footer="0.51181102362204722"/>
  <pageSetup paperSize="9" scale="61" fitToHeight="0" orientation="landscape" r:id="rId1"/>
  <headerFooter alignWithMargins="0">
    <oddFooter>&amp;LModuł planu inwestycyjnego&amp;C&amp;P/&amp;N&amp;R&amp;A</oddFooter>
  </headerFooter>
  <rowBreaks count="1" manualBreakCount="1">
    <brk id="31" min="1" max="8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workbookViewId="0">
      <pane ySplit="5" topLeftCell="A6" activePane="bottomLeft" state="frozen"/>
      <selection pane="bottomLeft" activeCell="A6" sqref="A6"/>
    </sheetView>
  </sheetViews>
  <sheetFormatPr defaultRowHeight="15.75"/>
  <cols>
    <col min="1" max="1" width="5.5546875" customWidth="1"/>
    <col min="2" max="2" width="7.6640625" customWidth="1"/>
    <col min="3" max="3" width="40.5546875" customWidth="1"/>
    <col min="4" max="5" width="16.109375" customWidth="1"/>
    <col min="6" max="10" width="16.77734375" customWidth="1"/>
  </cols>
  <sheetData>
    <row r="1" spans="1:10">
      <c r="A1" s="342"/>
      <c r="B1" s="342"/>
      <c r="C1" s="496" t="s">
        <v>9</v>
      </c>
      <c r="D1" s="496"/>
      <c r="E1" s="342"/>
      <c r="F1" s="342"/>
      <c r="G1" s="342"/>
      <c r="H1" s="342"/>
    </row>
    <row r="2" spans="1:10">
      <c r="A2" s="342"/>
      <c r="B2" s="734" t="s">
        <v>4</v>
      </c>
      <c r="C2" s="912" t="s">
        <v>234</v>
      </c>
      <c r="D2" s="855"/>
      <c r="E2" s="855"/>
      <c r="F2" s="855"/>
      <c r="G2" s="855"/>
      <c r="H2" s="855"/>
    </row>
    <row r="3" spans="1:10">
      <c r="A3" s="342"/>
      <c r="B3" s="734" t="s">
        <v>5</v>
      </c>
      <c r="C3" s="912" t="s">
        <v>235</v>
      </c>
      <c r="D3" s="855"/>
      <c r="E3" s="855"/>
      <c r="F3" s="855"/>
      <c r="G3" s="855"/>
      <c r="H3" s="855"/>
    </row>
    <row r="4" spans="1:10">
      <c r="A4" s="342"/>
      <c r="B4" s="734" t="s">
        <v>236</v>
      </c>
      <c r="C4" s="912" t="s">
        <v>237</v>
      </c>
      <c r="D4" s="855"/>
      <c r="E4" s="855"/>
      <c r="F4" s="855"/>
      <c r="G4" s="855"/>
      <c r="H4" s="855"/>
    </row>
    <row r="5" spans="1:10">
      <c r="A5" s="342"/>
      <c r="B5" s="734" t="s">
        <v>238</v>
      </c>
      <c r="C5" s="912" t="s">
        <v>239</v>
      </c>
      <c r="D5" s="912"/>
      <c r="E5" s="912"/>
      <c r="F5" s="912"/>
      <c r="G5" s="912"/>
      <c r="H5" s="912"/>
    </row>
    <row r="6" spans="1:10" ht="24.75" customHeight="1" thickBot="1">
      <c r="A6" s="735"/>
      <c r="B6" s="736" t="s">
        <v>247</v>
      </c>
      <c r="C6" s="735"/>
      <c r="D6" s="735"/>
      <c r="E6" s="735"/>
    </row>
    <row r="7" spans="1:10" ht="24" customHeight="1" thickBot="1">
      <c r="A7" s="735"/>
      <c r="B7" s="964" t="s">
        <v>240</v>
      </c>
      <c r="C7" s="967" t="s">
        <v>241</v>
      </c>
      <c r="D7" s="967" t="s">
        <v>242</v>
      </c>
      <c r="E7" s="970" t="s">
        <v>243</v>
      </c>
      <c r="F7" s="972" t="s">
        <v>246</v>
      </c>
      <c r="G7" s="805"/>
      <c r="H7" s="805"/>
      <c r="I7" s="805"/>
      <c r="J7" s="806"/>
    </row>
    <row r="8" spans="1:10" ht="15.75" customHeight="1">
      <c r="A8" s="735"/>
      <c r="B8" s="965"/>
      <c r="C8" s="968"/>
      <c r="D8" s="968"/>
      <c r="E8" s="971"/>
      <c r="F8" s="804" t="str">
        <f>'Tab.G1.1-4'!$E$8</f>
        <v>PLAN DO REALIZACJI</v>
      </c>
      <c r="G8" s="805"/>
      <c r="H8" s="805"/>
      <c r="I8" s="805"/>
      <c r="J8" s="806"/>
    </row>
    <row r="9" spans="1:10">
      <c r="A9" s="735"/>
      <c r="B9" s="965"/>
      <c r="C9" s="968"/>
      <c r="D9" s="968"/>
      <c r="E9" s="971"/>
      <c r="F9" s="760">
        <f>SUM(Rok_ZPR,1)</f>
        <v>2024</v>
      </c>
      <c r="G9" s="761">
        <f>SUM(F9,1)</f>
        <v>2025</v>
      </c>
      <c r="H9" s="761">
        <f>SUM(G9,1)</f>
        <v>2026</v>
      </c>
      <c r="I9" s="761">
        <f>SUM(H9,1)</f>
        <v>2027</v>
      </c>
      <c r="J9" s="762">
        <f>SUM(I9,1)</f>
        <v>2028</v>
      </c>
    </row>
    <row r="10" spans="1:10" ht="16.5" thickBot="1">
      <c r="A10" s="735"/>
      <c r="B10" s="966"/>
      <c r="C10" s="969"/>
      <c r="D10" s="969"/>
      <c r="E10" s="777" t="str">
        <f>JM_09</f>
        <v>[kWh/h]</v>
      </c>
      <c r="F10" s="763" t="str">
        <f>JM_04</f>
        <v>[szt.]</v>
      </c>
      <c r="G10" s="764" t="str">
        <f t="shared" ref="G10:J10" si="0">JM_04</f>
        <v>[szt.]</v>
      </c>
      <c r="H10" s="764" t="str">
        <f t="shared" si="0"/>
        <v>[szt.]</v>
      </c>
      <c r="I10" s="764" t="str">
        <f t="shared" si="0"/>
        <v>[szt.]</v>
      </c>
      <c r="J10" s="765" t="str">
        <f t="shared" si="0"/>
        <v>[szt.]</v>
      </c>
    </row>
    <row r="11" spans="1:10" ht="16.5" thickBot="1">
      <c r="A11" s="735"/>
      <c r="B11" s="737">
        <v>1</v>
      </c>
      <c r="C11" s="738">
        <v>2</v>
      </c>
      <c r="D11" s="738">
        <v>3</v>
      </c>
      <c r="E11" s="738">
        <v>4</v>
      </c>
      <c r="F11" s="766">
        <v>5</v>
      </c>
      <c r="G11" s="750">
        <v>6</v>
      </c>
      <c r="H11" s="750">
        <v>7</v>
      </c>
      <c r="I11" s="750">
        <v>8</v>
      </c>
      <c r="J11" s="751">
        <v>9</v>
      </c>
    </row>
    <row r="12" spans="1:10">
      <c r="A12" s="735"/>
      <c r="B12" s="739">
        <v>1</v>
      </c>
      <c r="C12" s="740"/>
      <c r="D12" s="740"/>
      <c r="E12" s="740"/>
      <c r="F12" s="767"/>
      <c r="G12" s="752"/>
      <c r="H12" s="752"/>
      <c r="I12" s="752"/>
      <c r="J12" s="753"/>
    </row>
    <row r="13" spans="1:10">
      <c r="A13" s="735"/>
      <c r="B13" s="741">
        <v>2</v>
      </c>
      <c r="C13" s="742"/>
      <c r="D13" s="742"/>
      <c r="E13" s="742"/>
      <c r="F13" s="768"/>
      <c r="G13" s="754"/>
      <c r="H13" s="754"/>
      <c r="I13" s="754"/>
      <c r="J13" s="755"/>
    </row>
    <row r="14" spans="1:10">
      <c r="A14" s="735"/>
      <c r="B14" s="743">
        <v>3</v>
      </c>
      <c r="C14" s="744"/>
      <c r="D14" s="744"/>
      <c r="E14" s="744"/>
      <c r="F14" s="769"/>
      <c r="G14" s="756"/>
      <c r="H14" s="756"/>
      <c r="I14" s="756"/>
      <c r="J14" s="757"/>
    </row>
    <row r="15" spans="1:10">
      <c r="A15" s="735"/>
      <c r="B15" s="745">
        <v>4</v>
      </c>
      <c r="C15" s="746"/>
      <c r="D15" s="746"/>
      <c r="E15" s="746"/>
      <c r="F15" s="770"/>
      <c r="G15" s="758"/>
      <c r="H15" s="758"/>
      <c r="I15" s="758"/>
      <c r="J15" s="759"/>
    </row>
    <row r="16" spans="1:10">
      <c r="A16" s="735"/>
      <c r="B16" s="741">
        <v>5</v>
      </c>
      <c r="C16" s="744"/>
      <c r="D16" s="744"/>
      <c r="E16" s="744"/>
      <c r="F16" s="769"/>
      <c r="G16" s="756"/>
      <c r="H16" s="756"/>
      <c r="I16" s="756"/>
      <c r="J16" s="757"/>
    </row>
    <row r="17" spans="1:10">
      <c r="A17" s="735"/>
      <c r="B17" s="745">
        <v>6</v>
      </c>
      <c r="C17" s="742"/>
      <c r="D17" s="742"/>
      <c r="E17" s="742"/>
      <c r="F17" s="768"/>
      <c r="G17" s="754"/>
      <c r="H17" s="754"/>
      <c r="I17" s="754"/>
      <c r="J17" s="755"/>
    </row>
    <row r="18" spans="1:10" ht="16.5" thickBot="1">
      <c r="A18" s="735"/>
      <c r="B18" s="743" t="s">
        <v>244</v>
      </c>
      <c r="C18" s="746"/>
      <c r="D18" s="746"/>
      <c r="E18" s="746"/>
      <c r="F18" s="774"/>
      <c r="G18" s="775"/>
      <c r="H18" s="775"/>
      <c r="I18" s="775"/>
      <c r="J18" s="776"/>
    </row>
    <row r="19" spans="1:10" ht="16.5" thickBot="1">
      <c r="A19" s="735"/>
      <c r="B19" s="747" t="s">
        <v>245</v>
      </c>
      <c r="C19" s="748"/>
      <c r="D19" s="748"/>
      <c r="E19" s="749"/>
      <c r="F19" s="771">
        <f>SUM(F12:F18)</f>
        <v>0</v>
      </c>
      <c r="G19" s="772">
        <f>SUM(G12:G18)</f>
        <v>0</v>
      </c>
      <c r="H19" s="772">
        <f t="shared" ref="H19:J19" si="1">SUM(H12:H18)</f>
        <v>0</v>
      </c>
      <c r="I19" s="772">
        <f t="shared" si="1"/>
        <v>0</v>
      </c>
      <c r="J19" s="773">
        <f t="shared" si="1"/>
        <v>0</v>
      </c>
    </row>
  </sheetData>
  <mergeCells count="10">
    <mergeCell ref="C2:H2"/>
    <mergeCell ref="C3:H3"/>
    <mergeCell ref="C4:H4"/>
    <mergeCell ref="C5:H5"/>
    <mergeCell ref="B7:B10"/>
    <mergeCell ref="C7:C10"/>
    <mergeCell ref="D7:D10"/>
    <mergeCell ref="E7:E9"/>
    <mergeCell ref="F8:J8"/>
    <mergeCell ref="F7:J7"/>
  </mergeCells>
  <hyperlinks>
    <hyperlink ref="C1" location="Spis!B55" display="&gt;&gt; powrót do spisu treści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'Tab.G1.1-4'!$C$64:$C$70</xm:f>
          </x14:formula1>
          <xm:sqref>C12:C18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pageSetUpPr fitToPage="1"/>
  </sheetPr>
  <dimension ref="A1:P220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6" ht="15.75">
      <c r="A1" s="33"/>
      <c r="B1" s="39"/>
      <c r="C1" s="498" t="s">
        <v>9</v>
      </c>
      <c r="D1" s="40"/>
      <c r="E1" s="41"/>
      <c r="F1" s="41"/>
      <c r="G1" s="41"/>
      <c r="H1" s="41"/>
      <c r="I1" s="41"/>
      <c r="J1" s="41"/>
      <c r="K1" s="41"/>
      <c r="L1" s="42"/>
      <c r="M1" s="43"/>
      <c r="N1" s="376"/>
      <c r="O1" s="376"/>
      <c r="P1" s="376"/>
    </row>
    <row r="2" spans="1:16" ht="9.9499999999999993" customHeight="1">
      <c r="A2" s="33"/>
      <c r="B2" s="43"/>
      <c r="C2" s="43"/>
      <c r="D2" s="43"/>
      <c r="E2" s="43"/>
      <c r="F2" s="43"/>
      <c r="G2" s="43"/>
      <c r="H2" s="43"/>
      <c r="I2" s="43"/>
      <c r="J2" s="43"/>
      <c r="K2" s="43"/>
      <c r="L2" s="39"/>
      <c r="M2" s="39"/>
      <c r="N2" s="33"/>
      <c r="O2" s="33"/>
      <c r="P2" s="33"/>
    </row>
    <row r="3" spans="1:16" ht="15" customHeight="1">
      <c r="A3" s="33"/>
      <c r="B3" s="505" t="s">
        <v>13</v>
      </c>
      <c r="C3" s="958" t="s">
        <v>222</v>
      </c>
      <c r="D3" s="959"/>
      <c r="E3" s="959"/>
      <c r="F3" s="959"/>
      <c r="G3" s="959"/>
      <c r="H3" s="959"/>
      <c r="I3" s="959"/>
      <c r="J3" s="959"/>
      <c r="K3" s="959"/>
      <c r="L3" s="959"/>
      <c r="M3" s="959"/>
      <c r="N3" s="33"/>
      <c r="O3" s="33"/>
      <c r="P3" s="33"/>
    </row>
    <row r="4" spans="1:16" ht="15" customHeight="1">
      <c r="A4" s="33"/>
      <c r="B4" s="505" t="s">
        <v>28</v>
      </c>
      <c r="C4" s="958" t="s">
        <v>223</v>
      </c>
      <c r="D4" s="960"/>
      <c r="E4" s="960"/>
      <c r="F4" s="960"/>
      <c r="G4" s="960"/>
      <c r="H4" s="960"/>
      <c r="I4" s="960"/>
      <c r="J4" s="960"/>
      <c r="K4" s="960"/>
      <c r="L4" s="960"/>
      <c r="M4" s="960"/>
      <c r="N4" s="33"/>
      <c r="O4" s="33"/>
      <c r="P4" s="33"/>
    </row>
    <row r="5" spans="1:16" ht="15" customHeight="1">
      <c r="A5" s="33"/>
      <c r="B5" s="505" t="s">
        <v>29</v>
      </c>
      <c r="C5" s="961" t="s">
        <v>218</v>
      </c>
      <c r="D5" s="962"/>
      <c r="E5" s="962"/>
      <c r="F5" s="962"/>
      <c r="G5" s="962"/>
      <c r="H5" s="962"/>
      <c r="I5" s="962"/>
      <c r="J5" s="962"/>
      <c r="K5" s="962"/>
      <c r="L5" s="962"/>
      <c r="M5" s="962"/>
      <c r="N5" s="33"/>
      <c r="O5" s="33"/>
      <c r="P5" s="33"/>
    </row>
    <row r="6" spans="1:16" ht="50.1" customHeight="1">
      <c r="A6" s="33"/>
      <c r="B6" s="505" t="s">
        <v>35</v>
      </c>
      <c r="C6" s="958" t="s">
        <v>217</v>
      </c>
      <c r="D6" s="963"/>
      <c r="E6" s="963"/>
      <c r="F6" s="963"/>
      <c r="G6" s="963"/>
      <c r="H6" s="963"/>
      <c r="I6" s="963"/>
      <c r="J6" s="963"/>
      <c r="K6" s="963"/>
      <c r="L6" s="963"/>
      <c r="M6" s="963"/>
      <c r="N6" s="33"/>
      <c r="O6" s="33"/>
      <c r="P6" s="33"/>
    </row>
    <row r="7" spans="1:16" ht="30" customHeight="1" thickBot="1">
      <c r="A7" s="33"/>
      <c r="B7" s="377" t="s">
        <v>183</v>
      </c>
      <c r="C7" s="44"/>
      <c r="D7" s="45"/>
      <c r="E7" s="44"/>
      <c r="F7" s="46"/>
      <c r="G7" s="46"/>
      <c r="H7" s="46"/>
      <c r="I7" s="46"/>
      <c r="J7" s="46"/>
      <c r="K7" s="46"/>
      <c r="L7" s="47"/>
      <c r="M7" s="48"/>
      <c r="N7" s="33"/>
      <c r="O7" s="33"/>
      <c r="P7" s="33"/>
    </row>
    <row r="8" spans="1:16" ht="20.100000000000001" customHeight="1" thickBot="1">
      <c r="A8" s="33"/>
      <c r="B8" s="935" t="str">
        <f>'Tab.G1.1-4'!$B$8</f>
        <v>LP</v>
      </c>
      <c r="C8" s="908" t="str">
        <f>"Województwo"</f>
        <v>Województwo</v>
      </c>
      <c r="D8" s="908" t="str">
        <f>"Gmina"</f>
        <v>Gmina</v>
      </c>
      <c r="E8" s="908" t="str">
        <f>"Nazwa/rodzaj projektu inwestycyjnego"</f>
        <v>Nazwa/rodzaj projektu inwestycyjnego</v>
      </c>
      <c r="F8" s="908" t="str">
        <f>Tab.G6!$H$9</f>
        <v>Zakres prac</v>
      </c>
      <c r="G8" s="881" t="str">
        <f>"POZIOM NAKŁADÓW INWESTYCYJNYCH"</f>
        <v>POZIOM NAKŁADÓW INWESTYCYJNYCH</v>
      </c>
      <c r="H8" s="882"/>
      <c r="I8" s="882"/>
      <c r="J8" s="883"/>
      <c r="K8" s="883"/>
      <c r="L8" s="884"/>
      <c r="M8" s="944" t="str">
        <f>Tab.G6!$O$9</f>
        <v>UWAGI</v>
      </c>
      <c r="N8" s="33"/>
      <c r="O8" s="33"/>
      <c r="P8" s="33"/>
    </row>
    <row r="9" spans="1:16" ht="20.100000000000001" customHeight="1">
      <c r="A9" s="33"/>
      <c r="B9" s="905"/>
      <c r="C9" s="936"/>
      <c r="D9" s="938"/>
      <c r="E9" s="936"/>
      <c r="F9" s="940"/>
      <c r="G9" s="879" t="str">
        <f>"OGÓŁEM"</f>
        <v>OGÓŁEM</v>
      </c>
      <c r="H9" s="804" t="str">
        <f>'Tab.G1.1-4'!$E$8</f>
        <v>PLAN DO REALIZACJI</v>
      </c>
      <c r="I9" s="805"/>
      <c r="J9" s="805"/>
      <c r="K9" s="805"/>
      <c r="L9" s="806"/>
      <c r="M9" s="947"/>
      <c r="N9" s="33"/>
      <c r="O9" s="33"/>
      <c r="P9" s="33"/>
    </row>
    <row r="10" spans="1:16" ht="20.100000000000001" customHeight="1">
      <c r="A10" s="33"/>
      <c r="B10" s="905"/>
      <c r="C10" s="936"/>
      <c r="D10" s="938"/>
      <c r="E10" s="936"/>
      <c r="F10" s="940"/>
      <c r="G10" s="880"/>
      <c r="H10" s="514">
        <f>SUM(Rok_ZPR,1)</f>
        <v>2024</v>
      </c>
      <c r="I10" s="514">
        <f>SUM(H10,1)</f>
        <v>2025</v>
      </c>
      <c r="J10" s="514">
        <f>SUM(I10,1)</f>
        <v>2026</v>
      </c>
      <c r="K10" s="514">
        <f>SUM(J10,1)</f>
        <v>2027</v>
      </c>
      <c r="L10" s="684">
        <f>SUM(K10,1)</f>
        <v>2028</v>
      </c>
      <c r="M10" s="947"/>
      <c r="N10" s="33"/>
      <c r="O10" s="33"/>
      <c r="P10" s="33"/>
    </row>
    <row r="11" spans="1:16" ht="20.100000000000001" customHeight="1">
      <c r="A11" s="33"/>
      <c r="B11" s="906"/>
      <c r="C11" s="937"/>
      <c r="D11" s="939"/>
      <c r="E11" s="937"/>
      <c r="F11" s="941"/>
      <c r="G11" s="647" t="str">
        <f t="shared" ref="G11:L11" si="0">JM_01</f>
        <v>[tys. zł]</v>
      </c>
      <c r="H11" s="646" t="str">
        <f t="shared" si="0"/>
        <v>[tys. zł]</v>
      </c>
      <c r="I11" s="646" t="str">
        <f t="shared" si="0"/>
        <v>[tys. zł]</v>
      </c>
      <c r="J11" s="646" t="str">
        <f t="shared" si="0"/>
        <v>[tys. zł]</v>
      </c>
      <c r="K11" s="646" t="str">
        <f t="shared" si="0"/>
        <v>[tys. zł]</v>
      </c>
      <c r="L11" s="709" t="str">
        <f t="shared" si="0"/>
        <v>[tys. zł]</v>
      </c>
      <c r="M11" s="948"/>
      <c r="N11" s="33"/>
      <c r="O11" s="33"/>
      <c r="P11" s="33"/>
    </row>
    <row r="12" spans="1:16" ht="13.5" thickBot="1">
      <c r="A12" s="33"/>
      <c r="B12" s="282" t="str">
        <f t="array" ref="B12:M12">TRANSPOSE('Tab.G5.1-3'!$B$9:$B$20)</f>
        <v>01</v>
      </c>
      <c r="C12" s="282" t="str">
        <v>02</v>
      </c>
      <c r="D12" s="282" t="str">
        <v>03</v>
      </c>
      <c r="E12" s="282" t="str">
        <v>04</v>
      </c>
      <c r="F12" s="282" t="str">
        <v>05</v>
      </c>
      <c r="G12" s="282" t="str">
        <v>06</v>
      </c>
      <c r="H12" s="282" t="str">
        <v>07</v>
      </c>
      <c r="I12" s="282" t="str">
        <v>08</v>
      </c>
      <c r="J12" s="282" t="str">
        <v>09</v>
      </c>
      <c r="K12" s="282" t="str">
        <v>10</v>
      </c>
      <c r="L12" s="282" t="str">
        <v>11</v>
      </c>
      <c r="M12" s="282" t="str">
        <v>12</v>
      </c>
      <c r="N12" s="33"/>
      <c r="O12" s="33"/>
      <c r="P12" s="33"/>
    </row>
    <row r="13" spans="1:16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6">
      <c r="A14" s="33"/>
      <c r="B14" s="51">
        <v>1</v>
      </c>
      <c r="C14" s="52"/>
      <c r="D14" s="52"/>
      <c r="E14" s="52"/>
      <c r="F14" s="52"/>
      <c r="G14" s="655">
        <f>SUM(H14:L14)</f>
        <v>0</v>
      </c>
      <c r="H14" s="655"/>
      <c r="I14" s="655"/>
      <c r="J14" s="655"/>
      <c r="K14" s="655"/>
      <c r="L14" s="656"/>
      <c r="M14" s="53"/>
      <c r="N14" s="33"/>
      <c r="O14" s="33"/>
      <c r="P14" s="33"/>
    </row>
    <row r="15" spans="1:16">
      <c r="A15" s="33"/>
      <c r="B15" s="54">
        <v>2</v>
      </c>
      <c r="C15" s="55"/>
      <c r="D15" s="55"/>
      <c r="E15" s="55"/>
      <c r="F15" s="55"/>
      <c r="G15" s="655">
        <f t="shared" ref="G15:G78" si="1">SUM(H15:L15)</f>
        <v>0</v>
      </c>
      <c r="H15" s="655"/>
      <c r="I15" s="655"/>
      <c r="J15" s="657"/>
      <c r="K15" s="657"/>
      <c r="L15" s="656"/>
      <c r="M15" s="53"/>
      <c r="N15" s="33"/>
      <c r="O15" s="33"/>
      <c r="P15" s="33"/>
    </row>
    <row r="16" spans="1:16">
      <c r="A16" s="33"/>
      <c r="B16" s="51">
        <v>3</v>
      </c>
      <c r="C16" s="55"/>
      <c r="D16" s="55"/>
      <c r="E16" s="55"/>
      <c r="F16" s="55"/>
      <c r="G16" s="655">
        <f t="shared" si="1"/>
        <v>0</v>
      </c>
      <c r="H16" s="655"/>
      <c r="I16" s="655"/>
      <c r="J16" s="657"/>
      <c r="K16" s="657"/>
      <c r="L16" s="656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55">
        <f t="shared" si="1"/>
        <v>0</v>
      </c>
      <c r="H17" s="655"/>
      <c r="I17" s="655"/>
      <c r="J17" s="657"/>
      <c r="K17" s="657"/>
      <c r="L17" s="656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55">
        <f t="shared" si="1"/>
        <v>0</v>
      </c>
      <c r="H18" s="655"/>
      <c r="I18" s="655"/>
      <c r="J18" s="657"/>
      <c r="K18" s="657"/>
      <c r="L18" s="656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55">
        <f t="shared" si="1"/>
        <v>0</v>
      </c>
      <c r="H19" s="655"/>
      <c r="I19" s="655"/>
      <c r="J19" s="658"/>
      <c r="K19" s="658"/>
      <c r="L19" s="656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55">
        <f t="shared" si="1"/>
        <v>0</v>
      </c>
      <c r="H20" s="655"/>
      <c r="I20" s="655"/>
      <c r="J20" s="658"/>
      <c r="K20" s="658"/>
      <c r="L20" s="656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55">
        <f t="shared" si="1"/>
        <v>0</v>
      </c>
      <c r="H21" s="655"/>
      <c r="I21" s="655"/>
      <c r="J21" s="658"/>
      <c r="K21" s="658"/>
      <c r="L21" s="656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55">
        <f t="shared" si="1"/>
        <v>0</v>
      </c>
      <c r="H22" s="655"/>
      <c r="I22" s="655"/>
      <c r="J22" s="658"/>
      <c r="K22" s="658"/>
      <c r="L22" s="656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55">
        <f t="shared" si="1"/>
        <v>0</v>
      </c>
      <c r="H23" s="655"/>
      <c r="I23" s="655"/>
      <c r="J23" s="658"/>
      <c r="K23" s="658"/>
      <c r="L23" s="656"/>
      <c r="M23" s="53"/>
      <c r="N23" s="33"/>
      <c r="O23" s="33"/>
      <c r="P23" s="33"/>
    </row>
    <row r="24" spans="1:16" ht="13.5" hidden="1" outlineLevel="1" thickBot="1">
      <c r="A24" s="33"/>
      <c r="B24" s="51">
        <v>11</v>
      </c>
      <c r="C24" s="58"/>
      <c r="D24" s="58"/>
      <c r="E24" s="58"/>
      <c r="F24" s="58"/>
      <c r="G24" s="655">
        <f t="shared" si="1"/>
        <v>0</v>
      </c>
      <c r="H24" s="655"/>
      <c r="I24" s="655"/>
      <c r="J24" s="655"/>
      <c r="K24" s="655"/>
      <c r="L24" s="656"/>
      <c r="M24" s="53"/>
      <c r="N24" s="33"/>
      <c r="O24" s="33"/>
      <c r="P24" s="33"/>
    </row>
    <row r="25" spans="1:16" ht="13.5" hidden="1" outlineLevel="1" thickBot="1">
      <c r="A25" s="33"/>
      <c r="B25" s="54">
        <v>12</v>
      </c>
      <c r="C25" s="57"/>
      <c r="D25" s="57"/>
      <c r="E25" s="57"/>
      <c r="F25" s="57"/>
      <c r="G25" s="655">
        <f t="shared" si="1"/>
        <v>0</v>
      </c>
      <c r="H25" s="655"/>
      <c r="I25" s="655"/>
      <c r="J25" s="658"/>
      <c r="K25" s="658"/>
      <c r="L25" s="656"/>
      <c r="M25" s="53"/>
      <c r="N25" s="33"/>
      <c r="O25" s="33"/>
      <c r="P25" s="33"/>
    </row>
    <row r="26" spans="1:16" ht="13.5" hidden="1" outlineLevel="1" thickBot="1">
      <c r="A26" s="33"/>
      <c r="B26" s="51">
        <v>13</v>
      </c>
      <c r="C26" s="57"/>
      <c r="D26" s="57"/>
      <c r="E26" s="57"/>
      <c r="F26" s="57"/>
      <c r="G26" s="655">
        <f t="shared" si="1"/>
        <v>0</v>
      </c>
      <c r="H26" s="655"/>
      <c r="I26" s="655"/>
      <c r="J26" s="658"/>
      <c r="K26" s="658"/>
      <c r="L26" s="656"/>
      <c r="M26" s="53"/>
      <c r="N26" s="33"/>
      <c r="O26" s="33"/>
      <c r="P26" s="33"/>
    </row>
    <row r="27" spans="1:16" ht="13.5" hidden="1" outlineLevel="1" thickBot="1">
      <c r="A27" s="33"/>
      <c r="B27" s="54">
        <v>14</v>
      </c>
      <c r="C27" s="57"/>
      <c r="D27" s="57"/>
      <c r="E27" s="57"/>
      <c r="F27" s="57"/>
      <c r="G27" s="655">
        <f t="shared" si="1"/>
        <v>0</v>
      </c>
      <c r="H27" s="655"/>
      <c r="I27" s="655"/>
      <c r="J27" s="658"/>
      <c r="K27" s="658"/>
      <c r="L27" s="656"/>
      <c r="M27" s="53"/>
      <c r="N27" s="33"/>
      <c r="O27" s="33"/>
      <c r="P27" s="33"/>
    </row>
    <row r="28" spans="1:16" ht="13.5" hidden="1" outlineLevel="1" thickBot="1">
      <c r="A28" s="33"/>
      <c r="B28" s="51">
        <v>15</v>
      </c>
      <c r="C28" s="57"/>
      <c r="D28" s="57"/>
      <c r="E28" s="57"/>
      <c r="F28" s="57"/>
      <c r="G28" s="655">
        <f t="shared" si="1"/>
        <v>0</v>
      </c>
      <c r="H28" s="655"/>
      <c r="I28" s="655"/>
      <c r="J28" s="658"/>
      <c r="K28" s="658"/>
      <c r="L28" s="656"/>
      <c r="M28" s="53"/>
      <c r="N28" s="33"/>
      <c r="O28" s="33"/>
      <c r="P28" s="33"/>
    </row>
    <row r="29" spans="1:16" ht="13.5" hidden="1" outlineLevel="1" thickBot="1">
      <c r="A29" s="33"/>
      <c r="B29" s="54">
        <v>16</v>
      </c>
      <c r="C29" s="57"/>
      <c r="D29" s="57"/>
      <c r="E29" s="57"/>
      <c r="F29" s="57"/>
      <c r="G29" s="655">
        <f t="shared" si="1"/>
        <v>0</v>
      </c>
      <c r="H29" s="655"/>
      <c r="I29" s="655"/>
      <c r="J29" s="658"/>
      <c r="K29" s="658"/>
      <c r="L29" s="656"/>
      <c r="M29" s="53"/>
      <c r="N29" s="33"/>
      <c r="O29" s="33"/>
      <c r="P29" s="33"/>
    </row>
    <row r="30" spans="1:16" ht="13.5" hidden="1" outlineLevel="1" thickBot="1">
      <c r="A30" s="33"/>
      <c r="B30" s="51">
        <v>17</v>
      </c>
      <c r="C30" s="57"/>
      <c r="D30" s="57"/>
      <c r="E30" s="57"/>
      <c r="F30" s="57"/>
      <c r="G30" s="655">
        <f t="shared" si="1"/>
        <v>0</v>
      </c>
      <c r="H30" s="655"/>
      <c r="I30" s="655"/>
      <c r="J30" s="658"/>
      <c r="K30" s="658"/>
      <c r="L30" s="656"/>
      <c r="M30" s="53"/>
      <c r="N30" s="33"/>
      <c r="O30" s="33"/>
      <c r="P30" s="33"/>
    </row>
    <row r="31" spans="1:16" ht="13.5" hidden="1" outlineLevel="1" thickBot="1">
      <c r="A31" s="33"/>
      <c r="B31" s="54">
        <v>18</v>
      </c>
      <c r="C31" s="57"/>
      <c r="D31" s="57"/>
      <c r="E31" s="57"/>
      <c r="F31" s="57"/>
      <c r="G31" s="655">
        <f t="shared" si="1"/>
        <v>0</v>
      </c>
      <c r="H31" s="655"/>
      <c r="I31" s="655"/>
      <c r="J31" s="658"/>
      <c r="K31" s="658"/>
      <c r="L31" s="656"/>
      <c r="M31" s="53"/>
      <c r="N31" s="33"/>
      <c r="O31" s="33"/>
      <c r="P31" s="33"/>
    </row>
    <row r="32" spans="1:16" ht="13.5" hidden="1" outlineLevel="1" thickBot="1">
      <c r="A32" s="33"/>
      <c r="B32" s="51">
        <v>19</v>
      </c>
      <c r="C32" s="57"/>
      <c r="D32" s="57"/>
      <c r="E32" s="57"/>
      <c r="F32" s="57"/>
      <c r="G32" s="655">
        <f t="shared" si="1"/>
        <v>0</v>
      </c>
      <c r="H32" s="655"/>
      <c r="I32" s="655"/>
      <c r="J32" s="658"/>
      <c r="K32" s="658"/>
      <c r="L32" s="656"/>
      <c r="M32" s="53"/>
      <c r="N32" s="33"/>
      <c r="O32" s="33"/>
      <c r="P32" s="33"/>
    </row>
    <row r="33" spans="1:16" ht="13.5" hidden="1" outlineLevel="1" thickBot="1">
      <c r="A33" s="33"/>
      <c r="B33" s="54">
        <v>20</v>
      </c>
      <c r="C33" s="57"/>
      <c r="D33" s="57"/>
      <c r="E33" s="57"/>
      <c r="F33" s="57"/>
      <c r="G33" s="655">
        <f t="shared" si="1"/>
        <v>0</v>
      </c>
      <c r="H33" s="655"/>
      <c r="I33" s="655"/>
      <c r="J33" s="658"/>
      <c r="K33" s="658"/>
      <c r="L33" s="656"/>
      <c r="M33" s="53"/>
      <c r="N33" s="33"/>
      <c r="O33" s="33"/>
      <c r="P33" s="33"/>
    </row>
    <row r="34" spans="1:16" ht="13.5" hidden="1" outlineLevel="1" thickBot="1">
      <c r="A34" s="33"/>
      <c r="B34" s="51">
        <v>21</v>
      </c>
      <c r="C34" s="57"/>
      <c r="D34" s="57"/>
      <c r="E34" s="57"/>
      <c r="F34" s="57"/>
      <c r="G34" s="655">
        <f t="shared" si="1"/>
        <v>0</v>
      </c>
      <c r="H34" s="655"/>
      <c r="I34" s="655"/>
      <c r="J34" s="658"/>
      <c r="K34" s="658"/>
      <c r="L34" s="656"/>
      <c r="M34" s="53"/>
      <c r="N34" s="33"/>
      <c r="O34" s="33"/>
      <c r="P34" s="33"/>
    </row>
    <row r="35" spans="1:16" ht="13.5" hidden="1" outlineLevel="1" thickBot="1">
      <c r="A35" s="33"/>
      <c r="B35" s="54">
        <v>22</v>
      </c>
      <c r="C35" s="57"/>
      <c r="D35" s="57"/>
      <c r="E35" s="57"/>
      <c r="F35" s="57"/>
      <c r="G35" s="655">
        <f t="shared" si="1"/>
        <v>0</v>
      </c>
      <c r="H35" s="655"/>
      <c r="I35" s="655"/>
      <c r="J35" s="658"/>
      <c r="K35" s="658"/>
      <c r="L35" s="656"/>
      <c r="M35" s="53"/>
      <c r="N35" s="33"/>
      <c r="O35" s="33"/>
      <c r="P35" s="33"/>
    </row>
    <row r="36" spans="1:16" ht="13.5" hidden="1" outlineLevel="1" thickBot="1">
      <c r="A36" s="33"/>
      <c r="B36" s="51">
        <v>23</v>
      </c>
      <c r="C36" s="57"/>
      <c r="D36" s="57"/>
      <c r="E36" s="57"/>
      <c r="F36" s="57"/>
      <c r="G36" s="655">
        <f t="shared" si="1"/>
        <v>0</v>
      </c>
      <c r="H36" s="655"/>
      <c r="I36" s="655"/>
      <c r="J36" s="658"/>
      <c r="K36" s="658"/>
      <c r="L36" s="656"/>
      <c r="M36" s="53"/>
      <c r="N36" s="33"/>
      <c r="O36" s="33"/>
      <c r="P36" s="33"/>
    </row>
    <row r="37" spans="1:16" ht="13.5" hidden="1" outlineLevel="1" thickBot="1">
      <c r="A37" s="33"/>
      <c r="B37" s="54">
        <v>24</v>
      </c>
      <c r="C37" s="57"/>
      <c r="D37" s="57"/>
      <c r="E37" s="57"/>
      <c r="F37" s="57"/>
      <c r="G37" s="655">
        <f t="shared" si="1"/>
        <v>0</v>
      </c>
      <c r="H37" s="655"/>
      <c r="I37" s="655"/>
      <c r="J37" s="658"/>
      <c r="K37" s="658"/>
      <c r="L37" s="656"/>
      <c r="M37" s="53"/>
      <c r="N37" s="33"/>
      <c r="O37" s="33"/>
      <c r="P37" s="33"/>
    </row>
    <row r="38" spans="1:16" ht="13.5" hidden="1" outlineLevel="1" thickBot="1">
      <c r="A38" s="33"/>
      <c r="B38" s="51">
        <v>25</v>
      </c>
      <c r="C38" s="57"/>
      <c r="D38" s="57"/>
      <c r="E38" s="57"/>
      <c r="F38" s="57"/>
      <c r="G38" s="655">
        <f t="shared" si="1"/>
        <v>0</v>
      </c>
      <c r="H38" s="655"/>
      <c r="I38" s="655"/>
      <c r="J38" s="658"/>
      <c r="K38" s="658"/>
      <c r="L38" s="656"/>
      <c r="M38" s="53"/>
      <c r="N38" s="33"/>
      <c r="O38" s="33"/>
      <c r="P38" s="33"/>
    </row>
    <row r="39" spans="1:16" ht="13.5" hidden="1" outlineLevel="1" thickBot="1">
      <c r="A39" s="33"/>
      <c r="B39" s="54">
        <v>26</v>
      </c>
      <c r="C39" s="57"/>
      <c r="D39" s="57"/>
      <c r="E39" s="57"/>
      <c r="F39" s="57"/>
      <c r="G39" s="655">
        <f t="shared" si="1"/>
        <v>0</v>
      </c>
      <c r="H39" s="655"/>
      <c r="I39" s="655"/>
      <c r="J39" s="658"/>
      <c r="K39" s="658"/>
      <c r="L39" s="656"/>
      <c r="M39" s="53"/>
      <c r="N39" s="33"/>
      <c r="O39" s="33"/>
      <c r="P39" s="33"/>
    </row>
    <row r="40" spans="1:16" ht="13.5" hidden="1" outlineLevel="1" thickBot="1">
      <c r="A40" s="33"/>
      <c r="B40" s="51">
        <v>27</v>
      </c>
      <c r="C40" s="57"/>
      <c r="D40" s="57"/>
      <c r="E40" s="57"/>
      <c r="F40" s="57"/>
      <c r="G40" s="655">
        <f t="shared" si="1"/>
        <v>0</v>
      </c>
      <c r="H40" s="655"/>
      <c r="I40" s="655"/>
      <c r="J40" s="658"/>
      <c r="K40" s="658"/>
      <c r="L40" s="656"/>
      <c r="M40" s="53"/>
      <c r="N40" s="33"/>
      <c r="O40" s="33"/>
      <c r="P40" s="33"/>
    </row>
    <row r="41" spans="1:16" ht="13.5" hidden="1" outlineLevel="1" thickBot="1">
      <c r="A41" s="33"/>
      <c r="B41" s="54">
        <v>28</v>
      </c>
      <c r="C41" s="57"/>
      <c r="D41" s="57"/>
      <c r="E41" s="57"/>
      <c r="F41" s="57"/>
      <c r="G41" s="655">
        <f t="shared" si="1"/>
        <v>0</v>
      </c>
      <c r="H41" s="655"/>
      <c r="I41" s="655"/>
      <c r="J41" s="658"/>
      <c r="K41" s="658"/>
      <c r="L41" s="656"/>
      <c r="M41" s="53"/>
      <c r="N41" s="33"/>
      <c r="O41" s="33"/>
      <c r="P41" s="33"/>
    </row>
    <row r="42" spans="1:16" ht="13.5" hidden="1" outlineLevel="1" thickBot="1">
      <c r="A42" s="33"/>
      <c r="B42" s="51">
        <v>29</v>
      </c>
      <c r="C42" s="57"/>
      <c r="D42" s="57"/>
      <c r="E42" s="57"/>
      <c r="F42" s="57"/>
      <c r="G42" s="655">
        <f t="shared" si="1"/>
        <v>0</v>
      </c>
      <c r="H42" s="655"/>
      <c r="I42" s="655"/>
      <c r="J42" s="658"/>
      <c r="K42" s="658"/>
      <c r="L42" s="656"/>
      <c r="M42" s="53"/>
      <c r="N42" s="33"/>
      <c r="O42" s="33"/>
      <c r="P42" s="33"/>
    </row>
    <row r="43" spans="1:16" ht="13.5" hidden="1" outlineLevel="1" thickBot="1">
      <c r="A43" s="33"/>
      <c r="B43" s="54">
        <v>30</v>
      </c>
      <c r="C43" s="57"/>
      <c r="D43" s="57"/>
      <c r="E43" s="57"/>
      <c r="F43" s="57"/>
      <c r="G43" s="655">
        <f t="shared" si="1"/>
        <v>0</v>
      </c>
      <c r="H43" s="655"/>
      <c r="I43" s="655"/>
      <c r="J43" s="658"/>
      <c r="K43" s="658"/>
      <c r="L43" s="656"/>
      <c r="M43" s="53"/>
      <c r="N43" s="33"/>
      <c r="O43" s="33"/>
      <c r="P43" s="33"/>
    </row>
    <row r="44" spans="1:16" ht="13.5" hidden="1" outlineLevel="1" thickBot="1">
      <c r="A44" s="33"/>
      <c r="B44" s="51">
        <v>31</v>
      </c>
      <c r="C44" s="57"/>
      <c r="D44" s="57"/>
      <c r="E44" s="57"/>
      <c r="F44" s="57"/>
      <c r="G44" s="655">
        <f t="shared" si="1"/>
        <v>0</v>
      </c>
      <c r="H44" s="655"/>
      <c r="I44" s="655"/>
      <c r="J44" s="658"/>
      <c r="K44" s="658"/>
      <c r="L44" s="656"/>
      <c r="M44" s="53"/>
      <c r="N44" s="33"/>
      <c r="O44" s="33"/>
      <c r="P44" s="33"/>
    </row>
    <row r="45" spans="1:16" ht="13.5" hidden="1" outlineLevel="1" thickBot="1">
      <c r="A45" s="33"/>
      <c r="B45" s="54">
        <v>32</v>
      </c>
      <c r="C45" s="57"/>
      <c r="D45" s="57"/>
      <c r="E45" s="57"/>
      <c r="F45" s="57"/>
      <c r="G45" s="655">
        <f t="shared" si="1"/>
        <v>0</v>
      </c>
      <c r="H45" s="655"/>
      <c r="I45" s="655"/>
      <c r="J45" s="658"/>
      <c r="K45" s="658"/>
      <c r="L45" s="656"/>
      <c r="M45" s="53"/>
      <c r="N45" s="33"/>
      <c r="O45" s="33"/>
      <c r="P45" s="33"/>
    </row>
    <row r="46" spans="1:16" ht="13.5" hidden="1" outlineLevel="1" thickBot="1">
      <c r="A46" s="33"/>
      <c r="B46" s="51">
        <v>33</v>
      </c>
      <c r="C46" s="57"/>
      <c r="D46" s="57"/>
      <c r="E46" s="57"/>
      <c r="F46" s="57"/>
      <c r="G46" s="655">
        <f t="shared" si="1"/>
        <v>0</v>
      </c>
      <c r="H46" s="655"/>
      <c r="I46" s="655"/>
      <c r="J46" s="658"/>
      <c r="K46" s="658"/>
      <c r="L46" s="656"/>
      <c r="M46" s="53"/>
      <c r="N46" s="33"/>
      <c r="O46" s="33"/>
      <c r="P46" s="33"/>
    </row>
    <row r="47" spans="1:16" ht="13.5" hidden="1" outlineLevel="1" thickBot="1">
      <c r="A47" s="33"/>
      <c r="B47" s="54">
        <v>34</v>
      </c>
      <c r="C47" s="57"/>
      <c r="D47" s="57"/>
      <c r="E47" s="57"/>
      <c r="F47" s="57"/>
      <c r="G47" s="655">
        <f t="shared" si="1"/>
        <v>0</v>
      </c>
      <c r="H47" s="655"/>
      <c r="I47" s="655"/>
      <c r="J47" s="658"/>
      <c r="K47" s="658"/>
      <c r="L47" s="656"/>
      <c r="M47" s="53"/>
      <c r="N47" s="33"/>
      <c r="O47" s="33"/>
      <c r="P47" s="33"/>
    </row>
    <row r="48" spans="1:16" ht="13.5" hidden="1" outlineLevel="1" thickBot="1">
      <c r="A48" s="33"/>
      <c r="B48" s="51">
        <v>35</v>
      </c>
      <c r="C48" s="57"/>
      <c r="D48" s="57"/>
      <c r="E48" s="57"/>
      <c r="F48" s="57"/>
      <c r="G48" s="655">
        <f t="shared" si="1"/>
        <v>0</v>
      </c>
      <c r="H48" s="655"/>
      <c r="I48" s="655"/>
      <c r="J48" s="658"/>
      <c r="K48" s="658"/>
      <c r="L48" s="656"/>
      <c r="M48" s="53"/>
      <c r="N48" s="33"/>
      <c r="O48" s="33"/>
      <c r="P48" s="33"/>
    </row>
    <row r="49" spans="1:16" ht="13.5" hidden="1" outlineLevel="1" thickBot="1">
      <c r="A49" s="33"/>
      <c r="B49" s="54">
        <v>36</v>
      </c>
      <c r="C49" s="57"/>
      <c r="D49" s="57"/>
      <c r="E49" s="57"/>
      <c r="F49" s="57"/>
      <c r="G49" s="655">
        <f t="shared" si="1"/>
        <v>0</v>
      </c>
      <c r="H49" s="655"/>
      <c r="I49" s="655"/>
      <c r="J49" s="658"/>
      <c r="K49" s="658"/>
      <c r="L49" s="656"/>
      <c r="M49" s="53"/>
      <c r="N49" s="33"/>
      <c r="O49" s="33"/>
      <c r="P49" s="33"/>
    </row>
    <row r="50" spans="1:16" ht="13.5" hidden="1" outlineLevel="1" thickBot="1">
      <c r="A50" s="33"/>
      <c r="B50" s="51">
        <v>37</v>
      </c>
      <c r="C50" s="57"/>
      <c r="D50" s="57"/>
      <c r="E50" s="57"/>
      <c r="F50" s="57"/>
      <c r="G50" s="655">
        <f t="shared" si="1"/>
        <v>0</v>
      </c>
      <c r="H50" s="655"/>
      <c r="I50" s="655"/>
      <c r="J50" s="658"/>
      <c r="K50" s="658"/>
      <c r="L50" s="656"/>
      <c r="M50" s="53"/>
      <c r="N50" s="33"/>
      <c r="O50" s="33"/>
      <c r="P50" s="33"/>
    </row>
    <row r="51" spans="1:16" ht="13.5" hidden="1" outlineLevel="1" thickBot="1">
      <c r="A51" s="33"/>
      <c r="B51" s="54">
        <v>38</v>
      </c>
      <c r="C51" s="57"/>
      <c r="D51" s="57"/>
      <c r="E51" s="57"/>
      <c r="F51" s="57"/>
      <c r="G51" s="655">
        <f t="shared" si="1"/>
        <v>0</v>
      </c>
      <c r="H51" s="655"/>
      <c r="I51" s="655"/>
      <c r="J51" s="658"/>
      <c r="K51" s="658"/>
      <c r="L51" s="656"/>
      <c r="M51" s="53"/>
      <c r="N51" s="33"/>
      <c r="O51" s="33"/>
      <c r="P51" s="33"/>
    </row>
    <row r="52" spans="1:16" ht="13.5" hidden="1" outlineLevel="1" thickBot="1">
      <c r="A52" s="33"/>
      <c r="B52" s="51">
        <v>39</v>
      </c>
      <c r="C52" s="57"/>
      <c r="D52" s="57"/>
      <c r="E52" s="57"/>
      <c r="F52" s="57"/>
      <c r="G52" s="655">
        <f t="shared" si="1"/>
        <v>0</v>
      </c>
      <c r="H52" s="655"/>
      <c r="I52" s="655"/>
      <c r="J52" s="658"/>
      <c r="K52" s="658"/>
      <c r="L52" s="656"/>
      <c r="M52" s="53"/>
      <c r="N52" s="33"/>
      <c r="O52" s="33"/>
      <c r="P52" s="33"/>
    </row>
    <row r="53" spans="1:16" ht="13.5" hidden="1" outlineLevel="1" thickBot="1">
      <c r="A53" s="33"/>
      <c r="B53" s="54">
        <v>40</v>
      </c>
      <c r="C53" s="57"/>
      <c r="D53" s="57"/>
      <c r="E53" s="57"/>
      <c r="F53" s="57"/>
      <c r="G53" s="655">
        <f t="shared" si="1"/>
        <v>0</v>
      </c>
      <c r="H53" s="655"/>
      <c r="I53" s="655"/>
      <c r="J53" s="658"/>
      <c r="K53" s="658"/>
      <c r="L53" s="656"/>
      <c r="M53" s="53"/>
      <c r="N53" s="33"/>
      <c r="O53" s="33"/>
      <c r="P53" s="33"/>
    </row>
    <row r="54" spans="1:16" ht="13.5" hidden="1" outlineLevel="1" thickBot="1">
      <c r="A54" s="33"/>
      <c r="B54" s="51">
        <v>41</v>
      </c>
      <c r="C54" s="57"/>
      <c r="D54" s="57"/>
      <c r="E54" s="57"/>
      <c r="F54" s="57"/>
      <c r="G54" s="655">
        <f t="shared" si="1"/>
        <v>0</v>
      </c>
      <c r="H54" s="655"/>
      <c r="I54" s="655"/>
      <c r="J54" s="658"/>
      <c r="K54" s="658"/>
      <c r="L54" s="656"/>
      <c r="M54" s="53"/>
      <c r="N54" s="33"/>
      <c r="O54" s="33"/>
      <c r="P54" s="33"/>
    </row>
    <row r="55" spans="1:16" ht="13.5" hidden="1" outlineLevel="1" thickBot="1">
      <c r="A55" s="33"/>
      <c r="B55" s="54">
        <v>42</v>
      </c>
      <c r="C55" s="57"/>
      <c r="D55" s="57"/>
      <c r="E55" s="57"/>
      <c r="F55" s="57"/>
      <c r="G55" s="655">
        <f t="shared" si="1"/>
        <v>0</v>
      </c>
      <c r="H55" s="655"/>
      <c r="I55" s="655"/>
      <c r="J55" s="658"/>
      <c r="K55" s="658"/>
      <c r="L55" s="656"/>
      <c r="M55" s="53"/>
      <c r="N55" s="33"/>
      <c r="O55" s="33"/>
      <c r="P55" s="33"/>
    </row>
    <row r="56" spans="1:16" ht="13.5" hidden="1" outlineLevel="1" thickBot="1">
      <c r="A56" s="33"/>
      <c r="B56" s="51">
        <v>43</v>
      </c>
      <c r="C56" s="57"/>
      <c r="D56" s="57"/>
      <c r="E56" s="57"/>
      <c r="F56" s="57"/>
      <c r="G56" s="655">
        <f t="shared" si="1"/>
        <v>0</v>
      </c>
      <c r="H56" s="655"/>
      <c r="I56" s="655"/>
      <c r="J56" s="658"/>
      <c r="K56" s="658"/>
      <c r="L56" s="656"/>
      <c r="M56" s="53"/>
      <c r="N56" s="33"/>
      <c r="O56" s="33"/>
      <c r="P56" s="33"/>
    </row>
    <row r="57" spans="1:16" ht="13.5" hidden="1" outlineLevel="1" thickBot="1">
      <c r="A57" s="33"/>
      <c r="B57" s="54">
        <v>44</v>
      </c>
      <c r="C57" s="57"/>
      <c r="D57" s="57"/>
      <c r="E57" s="57"/>
      <c r="F57" s="57"/>
      <c r="G57" s="655">
        <f t="shared" si="1"/>
        <v>0</v>
      </c>
      <c r="H57" s="655"/>
      <c r="I57" s="655"/>
      <c r="J57" s="658"/>
      <c r="K57" s="658"/>
      <c r="L57" s="656"/>
      <c r="M57" s="53"/>
      <c r="N57" s="33"/>
      <c r="O57" s="33"/>
      <c r="P57" s="33"/>
    </row>
    <row r="58" spans="1:16" ht="13.5" hidden="1" outlineLevel="1" thickBot="1">
      <c r="A58" s="33"/>
      <c r="B58" s="51">
        <v>45</v>
      </c>
      <c r="C58" s="57"/>
      <c r="D58" s="57"/>
      <c r="E58" s="57"/>
      <c r="F58" s="57"/>
      <c r="G58" s="655">
        <f t="shared" si="1"/>
        <v>0</v>
      </c>
      <c r="H58" s="655"/>
      <c r="I58" s="655"/>
      <c r="J58" s="658"/>
      <c r="K58" s="658"/>
      <c r="L58" s="656"/>
      <c r="M58" s="53"/>
      <c r="N58" s="33"/>
      <c r="O58" s="33"/>
      <c r="P58" s="33"/>
    </row>
    <row r="59" spans="1:16" ht="13.5" hidden="1" outlineLevel="1" thickBot="1">
      <c r="A59" s="33"/>
      <c r="B59" s="54">
        <v>46</v>
      </c>
      <c r="C59" s="57"/>
      <c r="D59" s="57"/>
      <c r="E59" s="57"/>
      <c r="F59" s="57"/>
      <c r="G59" s="655">
        <f t="shared" si="1"/>
        <v>0</v>
      </c>
      <c r="H59" s="655"/>
      <c r="I59" s="655"/>
      <c r="J59" s="658"/>
      <c r="K59" s="658"/>
      <c r="L59" s="656"/>
      <c r="M59" s="53"/>
      <c r="N59" s="33"/>
      <c r="O59" s="33"/>
      <c r="P59" s="33"/>
    </row>
    <row r="60" spans="1:16" ht="13.5" hidden="1" outlineLevel="1" thickBot="1">
      <c r="A60" s="33"/>
      <c r="B60" s="51">
        <v>47</v>
      </c>
      <c r="C60" s="57"/>
      <c r="D60" s="57"/>
      <c r="E60" s="57"/>
      <c r="F60" s="57"/>
      <c r="G60" s="655">
        <f t="shared" si="1"/>
        <v>0</v>
      </c>
      <c r="H60" s="655"/>
      <c r="I60" s="655"/>
      <c r="J60" s="658"/>
      <c r="K60" s="658"/>
      <c r="L60" s="656"/>
      <c r="M60" s="53"/>
      <c r="N60" s="33"/>
      <c r="O60" s="33"/>
      <c r="P60" s="33"/>
    </row>
    <row r="61" spans="1:16" ht="13.5" hidden="1" outlineLevel="1" thickBot="1">
      <c r="A61" s="33"/>
      <c r="B61" s="54">
        <v>48</v>
      </c>
      <c r="C61" s="57"/>
      <c r="D61" s="57"/>
      <c r="E61" s="57"/>
      <c r="F61" s="57"/>
      <c r="G61" s="655">
        <f t="shared" si="1"/>
        <v>0</v>
      </c>
      <c r="H61" s="655"/>
      <c r="I61" s="655"/>
      <c r="J61" s="658"/>
      <c r="K61" s="658"/>
      <c r="L61" s="656"/>
      <c r="M61" s="53"/>
      <c r="N61" s="33"/>
      <c r="O61" s="33"/>
      <c r="P61" s="33"/>
    </row>
    <row r="62" spans="1:16" ht="13.5" hidden="1" outlineLevel="1" thickBot="1">
      <c r="A62" s="33"/>
      <c r="B62" s="51">
        <v>49</v>
      </c>
      <c r="C62" s="57"/>
      <c r="D62" s="57"/>
      <c r="E62" s="57"/>
      <c r="F62" s="57"/>
      <c r="G62" s="655">
        <f t="shared" si="1"/>
        <v>0</v>
      </c>
      <c r="H62" s="655"/>
      <c r="I62" s="655"/>
      <c r="J62" s="658"/>
      <c r="K62" s="658"/>
      <c r="L62" s="656"/>
      <c r="M62" s="53"/>
      <c r="N62" s="33"/>
      <c r="O62" s="33"/>
      <c r="P62" s="33"/>
    </row>
    <row r="63" spans="1:16" ht="13.5" hidden="1" outlineLevel="1" thickBot="1">
      <c r="A63" s="33"/>
      <c r="B63" s="54">
        <v>50</v>
      </c>
      <c r="C63" s="57"/>
      <c r="D63" s="57"/>
      <c r="E63" s="57"/>
      <c r="F63" s="57"/>
      <c r="G63" s="655">
        <f t="shared" si="1"/>
        <v>0</v>
      </c>
      <c r="H63" s="655"/>
      <c r="I63" s="655"/>
      <c r="J63" s="658"/>
      <c r="K63" s="658"/>
      <c r="L63" s="656"/>
      <c r="M63" s="53"/>
      <c r="N63" s="33"/>
      <c r="O63" s="33"/>
      <c r="P63" s="33"/>
    </row>
    <row r="64" spans="1:16" ht="13.5" hidden="1" outlineLevel="1" thickBot="1">
      <c r="A64" s="33"/>
      <c r="B64" s="51">
        <v>51</v>
      </c>
      <c r="C64" s="57"/>
      <c r="D64" s="57"/>
      <c r="E64" s="57"/>
      <c r="F64" s="57"/>
      <c r="G64" s="655">
        <f t="shared" si="1"/>
        <v>0</v>
      </c>
      <c r="H64" s="655"/>
      <c r="I64" s="655"/>
      <c r="J64" s="658"/>
      <c r="K64" s="658"/>
      <c r="L64" s="656"/>
      <c r="M64" s="53"/>
      <c r="N64" s="33"/>
      <c r="O64" s="33"/>
      <c r="P64" s="33"/>
    </row>
    <row r="65" spans="1:16" ht="13.5" hidden="1" outlineLevel="1" thickBot="1">
      <c r="A65" s="33"/>
      <c r="B65" s="54">
        <v>52</v>
      </c>
      <c r="C65" s="57"/>
      <c r="D65" s="57"/>
      <c r="E65" s="57"/>
      <c r="F65" s="57"/>
      <c r="G65" s="655">
        <f t="shared" si="1"/>
        <v>0</v>
      </c>
      <c r="H65" s="655"/>
      <c r="I65" s="655"/>
      <c r="J65" s="658"/>
      <c r="K65" s="658"/>
      <c r="L65" s="656"/>
      <c r="M65" s="53"/>
      <c r="N65" s="33"/>
      <c r="O65" s="33"/>
      <c r="P65" s="33"/>
    </row>
    <row r="66" spans="1:16" ht="13.5" hidden="1" outlineLevel="1" thickBot="1">
      <c r="A66" s="33"/>
      <c r="B66" s="51">
        <v>53</v>
      </c>
      <c r="C66" s="57"/>
      <c r="D66" s="57"/>
      <c r="E66" s="57"/>
      <c r="F66" s="57"/>
      <c r="G66" s="655">
        <f t="shared" si="1"/>
        <v>0</v>
      </c>
      <c r="H66" s="655"/>
      <c r="I66" s="655"/>
      <c r="J66" s="658"/>
      <c r="K66" s="658"/>
      <c r="L66" s="656"/>
      <c r="M66" s="53"/>
      <c r="N66" s="33"/>
      <c r="O66" s="33"/>
      <c r="P66" s="33"/>
    </row>
    <row r="67" spans="1:16" ht="13.5" hidden="1" outlineLevel="1" thickBot="1">
      <c r="A67" s="33"/>
      <c r="B67" s="54">
        <v>54</v>
      </c>
      <c r="C67" s="57"/>
      <c r="D67" s="57"/>
      <c r="E67" s="57"/>
      <c r="F67" s="57"/>
      <c r="G67" s="655">
        <f t="shared" si="1"/>
        <v>0</v>
      </c>
      <c r="H67" s="655"/>
      <c r="I67" s="655"/>
      <c r="J67" s="658"/>
      <c r="K67" s="658"/>
      <c r="L67" s="656"/>
      <c r="M67" s="53"/>
      <c r="N67" s="33"/>
      <c r="O67" s="33"/>
      <c r="P67" s="33"/>
    </row>
    <row r="68" spans="1:16" ht="13.5" hidden="1" outlineLevel="1" thickBot="1">
      <c r="A68" s="33"/>
      <c r="B68" s="51">
        <v>55</v>
      </c>
      <c r="C68" s="57"/>
      <c r="D68" s="57"/>
      <c r="E68" s="57"/>
      <c r="F68" s="57"/>
      <c r="G68" s="655">
        <f t="shared" si="1"/>
        <v>0</v>
      </c>
      <c r="H68" s="655"/>
      <c r="I68" s="655"/>
      <c r="J68" s="658"/>
      <c r="K68" s="658"/>
      <c r="L68" s="656"/>
      <c r="M68" s="53"/>
      <c r="N68" s="33"/>
      <c r="O68" s="33"/>
      <c r="P68" s="33"/>
    </row>
    <row r="69" spans="1:16" ht="13.5" hidden="1" outlineLevel="1" thickBot="1">
      <c r="A69" s="33"/>
      <c r="B69" s="54">
        <v>56</v>
      </c>
      <c r="C69" s="57"/>
      <c r="D69" s="57"/>
      <c r="E69" s="57"/>
      <c r="F69" s="57"/>
      <c r="G69" s="655">
        <f t="shared" si="1"/>
        <v>0</v>
      </c>
      <c r="H69" s="655"/>
      <c r="I69" s="655"/>
      <c r="J69" s="658"/>
      <c r="K69" s="658"/>
      <c r="L69" s="656"/>
      <c r="M69" s="53"/>
      <c r="N69" s="33"/>
      <c r="O69" s="33"/>
      <c r="P69" s="33"/>
    </row>
    <row r="70" spans="1:16" ht="13.5" hidden="1" outlineLevel="1" thickBot="1">
      <c r="A70" s="33"/>
      <c r="B70" s="51">
        <v>57</v>
      </c>
      <c r="C70" s="57"/>
      <c r="D70" s="57"/>
      <c r="E70" s="57"/>
      <c r="F70" s="57"/>
      <c r="G70" s="655">
        <f t="shared" si="1"/>
        <v>0</v>
      </c>
      <c r="H70" s="655"/>
      <c r="I70" s="655"/>
      <c r="J70" s="658"/>
      <c r="K70" s="658"/>
      <c r="L70" s="656"/>
      <c r="M70" s="53"/>
      <c r="N70" s="33"/>
      <c r="O70" s="33"/>
      <c r="P70" s="33"/>
    </row>
    <row r="71" spans="1:16" ht="13.5" hidden="1" outlineLevel="1" thickBot="1">
      <c r="A71" s="33"/>
      <c r="B71" s="54">
        <v>58</v>
      </c>
      <c r="C71" s="57"/>
      <c r="D71" s="57"/>
      <c r="E71" s="57"/>
      <c r="F71" s="57"/>
      <c r="G71" s="655">
        <f t="shared" si="1"/>
        <v>0</v>
      </c>
      <c r="H71" s="655"/>
      <c r="I71" s="655"/>
      <c r="J71" s="658"/>
      <c r="K71" s="658"/>
      <c r="L71" s="656"/>
      <c r="M71" s="53"/>
      <c r="N71" s="33"/>
      <c r="O71" s="33"/>
      <c r="P71" s="33"/>
    </row>
    <row r="72" spans="1:16" ht="13.5" hidden="1" outlineLevel="1" thickBot="1">
      <c r="A72" s="33"/>
      <c r="B72" s="51">
        <v>59</v>
      </c>
      <c r="C72" s="57"/>
      <c r="D72" s="57"/>
      <c r="E72" s="57"/>
      <c r="F72" s="57"/>
      <c r="G72" s="655">
        <f t="shared" si="1"/>
        <v>0</v>
      </c>
      <c r="H72" s="655"/>
      <c r="I72" s="655"/>
      <c r="J72" s="658"/>
      <c r="K72" s="658"/>
      <c r="L72" s="656"/>
      <c r="M72" s="53"/>
      <c r="N72" s="33"/>
      <c r="O72" s="33"/>
      <c r="P72" s="33"/>
    </row>
    <row r="73" spans="1:16" ht="13.5" hidden="1" outlineLevel="1" thickBot="1">
      <c r="A73" s="33"/>
      <c r="B73" s="54">
        <v>60</v>
      </c>
      <c r="C73" s="57"/>
      <c r="D73" s="57"/>
      <c r="E73" s="57"/>
      <c r="F73" s="57"/>
      <c r="G73" s="655">
        <f t="shared" si="1"/>
        <v>0</v>
      </c>
      <c r="H73" s="655"/>
      <c r="I73" s="655"/>
      <c r="J73" s="658"/>
      <c r="K73" s="658"/>
      <c r="L73" s="656"/>
      <c r="M73" s="53"/>
      <c r="N73" s="33"/>
      <c r="O73" s="33"/>
      <c r="P73" s="33"/>
    </row>
    <row r="74" spans="1:16" ht="13.5" hidden="1" outlineLevel="1" thickBot="1">
      <c r="A74" s="33"/>
      <c r="B74" s="51">
        <v>61</v>
      </c>
      <c r="C74" s="57"/>
      <c r="D74" s="57"/>
      <c r="E74" s="57"/>
      <c r="F74" s="57"/>
      <c r="G74" s="655">
        <f t="shared" si="1"/>
        <v>0</v>
      </c>
      <c r="H74" s="655"/>
      <c r="I74" s="655"/>
      <c r="J74" s="658"/>
      <c r="K74" s="658"/>
      <c r="L74" s="656"/>
      <c r="M74" s="53"/>
      <c r="N74" s="33"/>
      <c r="O74" s="33"/>
      <c r="P74" s="33"/>
    </row>
    <row r="75" spans="1:16" ht="13.5" hidden="1" outlineLevel="1" thickBot="1">
      <c r="A75" s="33"/>
      <c r="B75" s="54">
        <v>62</v>
      </c>
      <c r="C75" s="57"/>
      <c r="D75" s="57"/>
      <c r="E75" s="57"/>
      <c r="F75" s="57"/>
      <c r="G75" s="655">
        <f t="shared" si="1"/>
        <v>0</v>
      </c>
      <c r="H75" s="655"/>
      <c r="I75" s="655"/>
      <c r="J75" s="658"/>
      <c r="K75" s="658"/>
      <c r="L75" s="656"/>
      <c r="M75" s="53"/>
      <c r="N75" s="33"/>
      <c r="O75" s="33"/>
      <c r="P75" s="33"/>
    </row>
    <row r="76" spans="1:16" ht="13.5" hidden="1" outlineLevel="1" thickBot="1">
      <c r="A76" s="33"/>
      <c r="B76" s="51">
        <v>63</v>
      </c>
      <c r="C76" s="57"/>
      <c r="D76" s="57"/>
      <c r="E76" s="57"/>
      <c r="F76" s="57"/>
      <c r="G76" s="655">
        <f t="shared" si="1"/>
        <v>0</v>
      </c>
      <c r="H76" s="655"/>
      <c r="I76" s="655"/>
      <c r="J76" s="658"/>
      <c r="K76" s="658"/>
      <c r="L76" s="656"/>
      <c r="M76" s="53"/>
      <c r="N76" s="33"/>
      <c r="O76" s="33"/>
      <c r="P76" s="33"/>
    </row>
    <row r="77" spans="1:16" ht="13.5" hidden="1" outlineLevel="1" thickBot="1">
      <c r="A77" s="33"/>
      <c r="B77" s="54">
        <v>64</v>
      </c>
      <c r="C77" s="57"/>
      <c r="D77" s="57"/>
      <c r="E77" s="57"/>
      <c r="F77" s="57"/>
      <c r="G77" s="655">
        <f t="shared" si="1"/>
        <v>0</v>
      </c>
      <c r="H77" s="655"/>
      <c r="I77" s="655"/>
      <c r="J77" s="658"/>
      <c r="K77" s="658"/>
      <c r="L77" s="656"/>
      <c r="M77" s="53"/>
      <c r="N77" s="33"/>
      <c r="O77" s="33"/>
      <c r="P77" s="33"/>
    </row>
    <row r="78" spans="1:16" ht="13.5" hidden="1" outlineLevel="1" thickBot="1">
      <c r="A78" s="33"/>
      <c r="B78" s="51">
        <v>65</v>
      </c>
      <c r="C78" s="57"/>
      <c r="D78" s="57"/>
      <c r="E78" s="57"/>
      <c r="F78" s="57"/>
      <c r="G78" s="655">
        <f t="shared" si="1"/>
        <v>0</v>
      </c>
      <c r="H78" s="655"/>
      <c r="I78" s="655"/>
      <c r="J78" s="658"/>
      <c r="K78" s="658"/>
      <c r="L78" s="656"/>
      <c r="M78" s="53"/>
      <c r="N78" s="33"/>
      <c r="O78" s="33"/>
      <c r="P78" s="33"/>
    </row>
    <row r="79" spans="1:16" ht="13.5" hidden="1" outlineLevel="1" thickBot="1">
      <c r="A79" s="33"/>
      <c r="B79" s="54">
        <v>66</v>
      </c>
      <c r="C79" s="57"/>
      <c r="D79" s="57"/>
      <c r="E79" s="57"/>
      <c r="F79" s="57"/>
      <c r="G79" s="655">
        <f t="shared" ref="G79:G142" si="2">SUM(H79:L79)</f>
        <v>0</v>
      </c>
      <c r="H79" s="655"/>
      <c r="I79" s="655"/>
      <c r="J79" s="658"/>
      <c r="K79" s="658"/>
      <c r="L79" s="656"/>
      <c r="M79" s="53"/>
      <c r="N79" s="33"/>
      <c r="O79" s="33"/>
      <c r="P79" s="33"/>
    </row>
    <row r="80" spans="1:16" ht="13.5" hidden="1" outlineLevel="1" thickBot="1">
      <c r="A80" s="33"/>
      <c r="B80" s="51">
        <v>67</v>
      </c>
      <c r="C80" s="57"/>
      <c r="D80" s="57"/>
      <c r="E80" s="57"/>
      <c r="F80" s="57"/>
      <c r="G80" s="655">
        <f t="shared" si="2"/>
        <v>0</v>
      </c>
      <c r="H80" s="655"/>
      <c r="I80" s="655"/>
      <c r="J80" s="658"/>
      <c r="K80" s="658"/>
      <c r="L80" s="656"/>
      <c r="M80" s="53"/>
      <c r="N80" s="33"/>
      <c r="O80" s="33"/>
      <c r="P80" s="33"/>
    </row>
    <row r="81" spans="1:16" ht="13.5" hidden="1" outlineLevel="1" thickBot="1">
      <c r="A81" s="33"/>
      <c r="B81" s="54">
        <v>68</v>
      </c>
      <c r="C81" s="57"/>
      <c r="D81" s="57"/>
      <c r="E81" s="57"/>
      <c r="F81" s="57"/>
      <c r="G81" s="655">
        <f t="shared" si="2"/>
        <v>0</v>
      </c>
      <c r="H81" s="655"/>
      <c r="I81" s="655"/>
      <c r="J81" s="658"/>
      <c r="K81" s="658"/>
      <c r="L81" s="656"/>
      <c r="M81" s="53"/>
      <c r="N81" s="33"/>
      <c r="O81" s="33"/>
      <c r="P81" s="33"/>
    </row>
    <row r="82" spans="1:16" ht="13.5" hidden="1" outlineLevel="1" thickBot="1">
      <c r="A82" s="33"/>
      <c r="B82" s="51">
        <v>69</v>
      </c>
      <c r="C82" s="57"/>
      <c r="D82" s="57"/>
      <c r="E82" s="57"/>
      <c r="F82" s="57"/>
      <c r="G82" s="655">
        <f t="shared" si="2"/>
        <v>0</v>
      </c>
      <c r="H82" s="655"/>
      <c r="I82" s="655"/>
      <c r="J82" s="658"/>
      <c r="K82" s="658"/>
      <c r="L82" s="656"/>
      <c r="M82" s="53"/>
      <c r="N82" s="33"/>
      <c r="O82" s="33"/>
      <c r="P82" s="33"/>
    </row>
    <row r="83" spans="1:16" ht="13.5" hidden="1" outlineLevel="1" thickBot="1">
      <c r="A83" s="33"/>
      <c r="B83" s="54">
        <v>70</v>
      </c>
      <c r="C83" s="57"/>
      <c r="D83" s="57"/>
      <c r="E83" s="57"/>
      <c r="F83" s="57"/>
      <c r="G83" s="655">
        <f t="shared" si="2"/>
        <v>0</v>
      </c>
      <c r="H83" s="655"/>
      <c r="I83" s="655"/>
      <c r="J83" s="658"/>
      <c r="K83" s="658"/>
      <c r="L83" s="656"/>
      <c r="M83" s="53"/>
      <c r="N83" s="33"/>
      <c r="O83" s="33"/>
      <c r="P83" s="33"/>
    </row>
    <row r="84" spans="1:16" ht="13.5" hidden="1" outlineLevel="1" thickBot="1">
      <c r="A84" s="33"/>
      <c r="B84" s="51">
        <v>71</v>
      </c>
      <c r="C84" s="57"/>
      <c r="D84" s="57"/>
      <c r="E84" s="57"/>
      <c r="F84" s="57"/>
      <c r="G84" s="655">
        <f t="shared" si="2"/>
        <v>0</v>
      </c>
      <c r="H84" s="655"/>
      <c r="I84" s="655"/>
      <c r="J84" s="658"/>
      <c r="K84" s="658"/>
      <c r="L84" s="656"/>
      <c r="M84" s="53"/>
      <c r="N84" s="33"/>
      <c r="O84" s="33"/>
      <c r="P84" s="33"/>
    </row>
    <row r="85" spans="1:16" ht="13.5" hidden="1" outlineLevel="1" thickBot="1">
      <c r="A85" s="33"/>
      <c r="B85" s="54">
        <v>72</v>
      </c>
      <c r="C85" s="57"/>
      <c r="D85" s="57"/>
      <c r="E85" s="57"/>
      <c r="F85" s="57"/>
      <c r="G85" s="655">
        <f t="shared" si="2"/>
        <v>0</v>
      </c>
      <c r="H85" s="655"/>
      <c r="I85" s="655"/>
      <c r="J85" s="658"/>
      <c r="K85" s="658"/>
      <c r="L85" s="656"/>
      <c r="M85" s="53"/>
      <c r="N85" s="33"/>
      <c r="O85" s="33"/>
      <c r="P85" s="33"/>
    </row>
    <row r="86" spans="1:16" ht="13.5" hidden="1" outlineLevel="1" thickBot="1">
      <c r="A86" s="33"/>
      <c r="B86" s="51">
        <v>73</v>
      </c>
      <c r="C86" s="57"/>
      <c r="D86" s="57"/>
      <c r="E86" s="57"/>
      <c r="F86" s="57"/>
      <c r="G86" s="655">
        <f t="shared" si="2"/>
        <v>0</v>
      </c>
      <c r="H86" s="655"/>
      <c r="I86" s="655"/>
      <c r="J86" s="658"/>
      <c r="K86" s="658"/>
      <c r="L86" s="656"/>
      <c r="M86" s="53"/>
      <c r="N86" s="33"/>
      <c r="O86" s="33"/>
      <c r="P86" s="33"/>
    </row>
    <row r="87" spans="1:16" ht="13.5" hidden="1" outlineLevel="1" thickBot="1">
      <c r="A87" s="33"/>
      <c r="B87" s="54">
        <v>74</v>
      </c>
      <c r="C87" s="57"/>
      <c r="D87" s="57"/>
      <c r="E87" s="57"/>
      <c r="F87" s="57"/>
      <c r="G87" s="655">
        <f t="shared" si="2"/>
        <v>0</v>
      </c>
      <c r="H87" s="655"/>
      <c r="I87" s="655"/>
      <c r="J87" s="658"/>
      <c r="K87" s="658"/>
      <c r="L87" s="656"/>
      <c r="M87" s="53"/>
      <c r="N87" s="33"/>
      <c r="O87" s="33"/>
      <c r="P87" s="33"/>
    </row>
    <row r="88" spans="1:16" ht="13.5" hidden="1" outlineLevel="1" thickBot="1">
      <c r="A88" s="33"/>
      <c r="B88" s="51">
        <v>75</v>
      </c>
      <c r="C88" s="57"/>
      <c r="D88" s="57"/>
      <c r="E88" s="57"/>
      <c r="F88" s="57"/>
      <c r="G88" s="655">
        <f t="shared" si="2"/>
        <v>0</v>
      </c>
      <c r="H88" s="655"/>
      <c r="I88" s="655"/>
      <c r="J88" s="658"/>
      <c r="K88" s="658"/>
      <c r="L88" s="656"/>
      <c r="M88" s="53"/>
      <c r="N88" s="33"/>
      <c r="O88" s="33"/>
      <c r="P88" s="33"/>
    </row>
    <row r="89" spans="1:16" ht="13.5" hidden="1" outlineLevel="1" thickBot="1">
      <c r="A89" s="33"/>
      <c r="B89" s="54">
        <v>76</v>
      </c>
      <c r="C89" s="57"/>
      <c r="D89" s="57"/>
      <c r="E89" s="57"/>
      <c r="F89" s="57"/>
      <c r="G89" s="655">
        <f t="shared" si="2"/>
        <v>0</v>
      </c>
      <c r="H89" s="655"/>
      <c r="I89" s="655"/>
      <c r="J89" s="658"/>
      <c r="K89" s="658"/>
      <c r="L89" s="656"/>
      <c r="M89" s="53"/>
      <c r="N89" s="33"/>
      <c r="O89" s="33"/>
      <c r="P89" s="33"/>
    </row>
    <row r="90" spans="1:16" ht="13.5" hidden="1" outlineLevel="1" thickBot="1">
      <c r="A90" s="33"/>
      <c r="B90" s="51">
        <v>77</v>
      </c>
      <c r="C90" s="57"/>
      <c r="D90" s="57"/>
      <c r="E90" s="57"/>
      <c r="F90" s="57"/>
      <c r="G90" s="655">
        <f t="shared" si="2"/>
        <v>0</v>
      </c>
      <c r="H90" s="655"/>
      <c r="I90" s="655"/>
      <c r="J90" s="658"/>
      <c r="K90" s="658"/>
      <c r="L90" s="656"/>
      <c r="M90" s="53"/>
      <c r="N90" s="33"/>
      <c r="O90" s="33"/>
      <c r="P90" s="33"/>
    </row>
    <row r="91" spans="1:16" ht="13.5" hidden="1" outlineLevel="1" thickBot="1">
      <c r="A91" s="33"/>
      <c r="B91" s="54">
        <v>78</v>
      </c>
      <c r="C91" s="57"/>
      <c r="D91" s="57"/>
      <c r="E91" s="57"/>
      <c r="F91" s="57"/>
      <c r="G91" s="655">
        <f t="shared" si="2"/>
        <v>0</v>
      </c>
      <c r="H91" s="655"/>
      <c r="I91" s="655"/>
      <c r="J91" s="658"/>
      <c r="K91" s="658"/>
      <c r="L91" s="656"/>
      <c r="M91" s="53"/>
      <c r="N91" s="33"/>
      <c r="O91" s="33"/>
      <c r="P91" s="33"/>
    </row>
    <row r="92" spans="1:16" ht="13.5" hidden="1" outlineLevel="1" thickBot="1">
      <c r="A92" s="33"/>
      <c r="B92" s="51">
        <v>79</v>
      </c>
      <c r="C92" s="57"/>
      <c r="D92" s="57"/>
      <c r="E92" s="57"/>
      <c r="F92" s="57"/>
      <c r="G92" s="655">
        <f t="shared" si="2"/>
        <v>0</v>
      </c>
      <c r="H92" s="655"/>
      <c r="I92" s="655"/>
      <c r="J92" s="658"/>
      <c r="K92" s="658"/>
      <c r="L92" s="656"/>
      <c r="M92" s="53"/>
      <c r="N92" s="33"/>
      <c r="O92" s="33"/>
      <c r="P92" s="33"/>
    </row>
    <row r="93" spans="1:16" ht="13.5" hidden="1" outlineLevel="1" thickBot="1">
      <c r="A93" s="33"/>
      <c r="B93" s="54">
        <v>80</v>
      </c>
      <c r="C93" s="57"/>
      <c r="D93" s="57"/>
      <c r="E93" s="57"/>
      <c r="F93" s="57"/>
      <c r="G93" s="655">
        <f t="shared" si="2"/>
        <v>0</v>
      </c>
      <c r="H93" s="655"/>
      <c r="I93" s="655"/>
      <c r="J93" s="658"/>
      <c r="K93" s="658"/>
      <c r="L93" s="656"/>
      <c r="M93" s="53"/>
      <c r="N93" s="33"/>
      <c r="O93" s="33"/>
      <c r="P93" s="33"/>
    </row>
    <row r="94" spans="1:16" ht="13.5" hidden="1" outlineLevel="1" thickBot="1">
      <c r="A94" s="33"/>
      <c r="B94" s="51">
        <v>81</v>
      </c>
      <c r="C94" s="57"/>
      <c r="D94" s="57"/>
      <c r="E94" s="57"/>
      <c r="F94" s="57"/>
      <c r="G94" s="655">
        <f t="shared" si="2"/>
        <v>0</v>
      </c>
      <c r="H94" s="655"/>
      <c r="I94" s="655"/>
      <c r="J94" s="658"/>
      <c r="K94" s="658"/>
      <c r="L94" s="656"/>
      <c r="M94" s="53"/>
      <c r="N94" s="33"/>
      <c r="O94" s="33"/>
      <c r="P94" s="33"/>
    </row>
    <row r="95" spans="1:16" ht="13.5" hidden="1" outlineLevel="1" thickBot="1">
      <c r="A95" s="33"/>
      <c r="B95" s="54">
        <v>82</v>
      </c>
      <c r="C95" s="57"/>
      <c r="D95" s="57"/>
      <c r="E95" s="57"/>
      <c r="F95" s="57"/>
      <c r="G95" s="655">
        <f t="shared" si="2"/>
        <v>0</v>
      </c>
      <c r="H95" s="655"/>
      <c r="I95" s="655"/>
      <c r="J95" s="658"/>
      <c r="K95" s="658"/>
      <c r="L95" s="656"/>
      <c r="M95" s="53"/>
      <c r="N95" s="33"/>
      <c r="O95" s="33"/>
      <c r="P95" s="33"/>
    </row>
    <row r="96" spans="1:16" ht="13.5" hidden="1" outlineLevel="1" thickBot="1">
      <c r="A96" s="33"/>
      <c r="B96" s="51">
        <v>83</v>
      </c>
      <c r="C96" s="57"/>
      <c r="D96" s="57"/>
      <c r="E96" s="57"/>
      <c r="F96" s="57"/>
      <c r="G96" s="655">
        <f t="shared" si="2"/>
        <v>0</v>
      </c>
      <c r="H96" s="655"/>
      <c r="I96" s="655"/>
      <c r="J96" s="658"/>
      <c r="K96" s="658"/>
      <c r="L96" s="656"/>
      <c r="M96" s="53"/>
      <c r="N96" s="33"/>
      <c r="O96" s="33"/>
      <c r="P96" s="33"/>
    </row>
    <row r="97" spans="1:16" ht="13.5" hidden="1" outlineLevel="1" thickBot="1">
      <c r="A97" s="33"/>
      <c r="B97" s="54">
        <v>84</v>
      </c>
      <c r="C97" s="57"/>
      <c r="D97" s="57"/>
      <c r="E97" s="57"/>
      <c r="F97" s="57"/>
      <c r="G97" s="655">
        <f t="shared" si="2"/>
        <v>0</v>
      </c>
      <c r="H97" s="655"/>
      <c r="I97" s="655"/>
      <c r="J97" s="658"/>
      <c r="K97" s="658"/>
      <c r="L97" s="656"/>
      <c r="M97" s="53"/>
      <c r="N97" s="33"/>
      <c r="O97" s="33"/>
      <c r="P97" s="33"/>
    </row>
    <row r="98" spans="1:16" ht="13.5" hidden="1" outlineLevel="1" thickBot="1">
      <c r="A98" s="33"/>
      <c r="B98" s="51">
        <v>85</v>
      </c>
      <c r="C98" s="57"/>
      <c r="D98" s="57"/>
      <c r="E98" s="57"/>
      <c r="F98" s="57"/>
      <c r="G98" s="655">
        <f t="shared" si="2"/>
        <v>0</v>
      </c>
      <c r="H98" s="655"/>
      <c r="I98" s="655"/>
      <c r="J98" s="658"/>
      <c r="K98" s="658"/>
      <c r="L98" s="656"/>
      <c r="M98" s="53"/>
      <c r="N98" s="33"/>
      <c r="O98" s="33"/>
      <c r="P98" s="33"/>
    </row>
    <row r="99" spans="1:16" ht="13.5" hidden="1" outlineLevel="1" thickBot="1">
      <c r="A99" s="33"/>
      <c r="B99" s="54">
        <v>86</v>
      </c>
      <c r="C99" s="57"/>
      <c r="D99" s="57"/>
      <c r="E99" s="57"/>
      <c r="F99" s="57"/>
      <c r="G99" s="655">
        <f t="shared" si="2"/>
        <v>0</v>
      </c>
      <c r="H99" s="655"/>
      <c r="I99" s="655"/>
      <c r="J99" s="658"/>
      <c r="K99" s="658"/>
      <c r="L99" s="656"/>
      <c r="M99" s="53"/>
      <c r="N99" s="33"/>
      <c r="O99" s="33"/>
      <c r="P99" s="33"/>
    </row>
    <row r="100" spans="1:16" ht="13.5" hidden="1" outlineLevel="1" thickBot="1">
      <c r="A100" s="33"/>
      <c r="B100" s="51">
        <v>87</v>
      </c>
      <c r="C100" s="57"/>
      <c r="D100" s="57"/>
      <c r="E100" s="57"/>
      <c r="F100" s="57"/>
      <c r="G100" s="655">
        <f t="shared" si="2"/>
        <v>0</v>
      </c>
      <c r="H100" s="655"/>
      <c r="I100" s="655"/>
      <c r="J100" s="658"/>
      <c r="K100" s="658"/>
      <c r="L100" s="656"/>
      <c r="M100" s="53"/>
      <c r="N100" s="33"/>
      <c r="O100" s="33"/>
      <c r="P100" s="33"/>
    </row>
    <row r="101" spans="1:16" ht="13.5" hidden="1" outlineLevel="1" thickBot="1">
      <c r="A101" s="33"/>
      <c r="B101" s="54">
        <v>88</v>
      </c>
      <c r="C101" s="57"/>
      <c r="D101" s="57"/>
      <c r="E101" s="57"/>
      <c r="F101" s="57"/>
      <c r="G101" s="655">
        <f t="shared" si="2"/>
        <v>0</v>
      </c>
      <c r="H101" s="655"/>
      <c r="I101" s="655"/>
      <c r="J101" s="658"/>
      <c r="K101" s="658"/>
      <c r="L101" s="656"/>
      <c r="M101" s="53"/>
      <c r="N101" s="33"/>
      <c r="O101" s="33"/>
      <c r="P101" s="33"/>
    </row>
    <row r="102" spans="1:16" ht="13.5" hidden="1" outlineLevel="1" thickBot="1">
      <c r="A102" s="33"/>
      <c r="B102" s="51">
        <v>89</v>
      </c>
      <c r="C102" s="57"/>
      <c r="D102" s="57"/>
      <c r="E102" s="57"/>
      <c r="F102" s="57"/>
      <c r="G102" s="655">
        <f t="shared" si="2"/>
        <v>0</v>
      </c>
      <c r="H102" s="655"/>
      <c r="I102" s="655"/>
      <c r="J102" s="658"/>
      <c r="K102" s="658"/>
      <c r="L102" s="656"/>
      <c r="M102" s="53"/>
      <c r="N102" s="33"/>
      <c r="O102" s="33"/>
      <c r="P102" s="33"/>
    </row>
    <row r="103" spans="1:16" ht="13.5" hidden="1" outlineLevel="1" thickBot="1">
      <c r="A103" s="33"/>
      <c r="B103" s="54">
        <v>90</v>
      </c>
      <c r="C103" s="57"/>
      <c r="D103" s="57"/>
      <c r="E103" s="57"/>
      <c r="F103" s="57"/>
      <c r="G103" s="655">
        <f t="shared" si="2"/>
        <v>0</v>
      </c>
      <c r="H103" s="655"/>
      <c r="I103" s="655"/>
      <c r="J103" s="658"/>
      <c r="K103" s="658"/>
      <c r="L103" s="656"/>
      <c r="M103" s="53"/>
      <c r="N103" s="33"/>
      <c r="O103" s="33"/>
      <c r="P103" s="33"/>
    </row>
    <row r="104" spans="1:16" ht="13.5" hidden="1" outlineLevel="1" thickBot="1">
      <c r="A104" s="33"/>
      <c r="B104" s="51">
        <v>91</v>
      </c>
      <c r="C104" s="57"/>
      <c r="D104" s="57"/>
      <c r="E104" s="57"/>
      <c r="F104" s="57"/>
      <c r="G104" s="655">
        <f t="shared" si="2"/>
        <v>0</v>
      </c>
      <c r="H104" s="655"/>
      <c r="I104" s="655"/>
      <c r="J104" s="658"/>
      <c r="K104" s="658"/>
      <c r="L104" s="656"/>
      <c r="M104" s="53"/>
      <c r="N104" s="33"/>
      <c r="O104" s="33"/>
      <c r="P104" s="33"/>
    </row>
    <row r="105" spans="1:16" ht="13.5" hidden="1" outlineLevel="1" thickBot="1">
      <c r="A105" s="33"/>
      <c r="B105" s="54">
        <v>92</v>
      </c>
      <c r="C105" s="57"/>
      <c r="D105" s="57"/>
      <c r="E105" s="57"/>
      <c r="F105" s="57"/>
      <c r="G105" s="655">
        <f t="shared" si="2"/>
        <v>0</v>
      </c>
      <c r="H105" s="655"/>
      <c r="I105" s="655"/>
      <c r="J105" s="658"/>
      <c r="K105" s="658"/>
      <c r="L105" s="656"/>
      <c r="M105" s="53"/>
      <c r="N105" s="33"/>
      <c r="O105" s="33"/>
      <c r="P105" s="33"/>
    </row>
    <row r="106" spans="1:16" ht="13.5" hidden="1" outlineLevel="1" thickBot="1">
      <c r="A106" s="33"/>
      <c r="B106" s="51">
        <v>93</v>
      </c>
      <c r="C106" s="57"/>
      <c r="D106" s="57"/>
      <c r="E106" s="57"/>
      <c r="F106" s="57"/>
      <c r="G106" s="655">
        <f t="shared" si="2"/>
        <v>0</v>
      </c>
      <c r="H106" s="655"/>
      <c r="I106" s="655"/>
      <c r="J106" s="658"/>
      <c r="K106" s="658"/>
      <c r="L106" s="656"/>
      <c r="M106" s="53"/>
      <c r="N106" s="33"/>
      <c r="O106" s="33"/>
      <c r="P106" s="33"/>
    </row>
    <row r="107" spans="1:16" ht="13.5" hidden="1" outlineLevel="1" thickBot="1">
      <c r="A107" s="33"/>
      <c r="B107" s="54">
        <v>94</v>
      </c>
      <c r="C107" s="57"/>
      <c r="D107" s="57"/>
      <c r="E107" s="57"/>
      <c r="F107" s="57"/>
      <c r="G107" s="655">
        <f t="shared" si="2"/>
        <v>0</v>
      </c>
      <c r="H107" s="655"/>
      <c r="I107" s="655"/>
      <c r="J107" s="658"/>
      <c r="K107" s="658"/>
      <c r="L107" s="656"/>
      <c r="M107" s="53"/>
      <c r="N107" s="33"/>
      <c r="O107" s="33"/>
      <c r="P107" s="33"/>
    </row>
    <row r="108" spans="1:16" ht="13.5" hidden="1" outlineLevel="1" thickBot="1">
      <c r="A108" s="33"/>
      <c r="B108" s="51">
        <v>95</v>
      </c>
      <c r="C108" s="57"/>
      <c r="D108" s="57"/>
      <c r="E108" s="57"/>
      <c r="F108" s="57"/>
      <c r="G108" s="655">
        <f t="shared" si="2"/>
        <v>0</v>
      </c>
      <c r="H108" s="655"/>
      <c r="I108" s="655"/>
      <c r="J108" s="658"/>
      <c r="K108" s="658"/>
      <c r="L108" s="656"/>
      <c r="M108" s="53"/>
      <c r="N108" s="33"/>
      <c r="O108" s="33"/>
      <c r="P108" s="33"/>
    </row>
    <row r="109" spans="1:16" ht="13.5" hidden="1" outlineLevel="1" thickBot="1">
      <c r="A109" s="33"/>
      <c r="B109" s="54">
        <v>96</v>
      </c>
      <c r="C109" s="57"/>
      <c r="D109" s="57"/>
      <c r="E109" s="57"/>
      <c r="F109" s="57"/>
      <c r="G109" s="655">
        <f t="shared" si="2"/>
        <v>0</v>
      </c>
      <c r="H109" s="655"/>
      <c r="I109" s="655"/>
      <c r="J109" s="658"/>
      <c r="K109" s="658"/>
      <c r="L109" s="656"/>
      <c r="M109" s="53"/>
      <c r="N109" s="33"/>
      <c r="O109" s="33"/>
      <c r="P109" s="33"/>
    </row>
    <row r="110" spans="1:16" ht="13.5" hidden="1" outlineLevel="1" thickBot="1">
      <c r="A110" s="33"/>
      <c r="B110" s="51">
        <v>97</v>
      </c>
      <c r="C110" s="57"/>
      <c r="D110" s="57"/>
      <c r="E110" s="57"/>
      <c r="F110" s="57"/>
      <c r="G110" s="655">
        <f t="shared" si="2"/>
        <v>0</v>
      </c>
      <c r="H110" s="655"/>
      <c r="I110" s="655"/>
      <c r="J110" s="658"/>
      <c r="K110" s="658"/>
      <c r="L110" s="656"/>
      <c r="M110" s="53"/>
      <c r="N110" s="33"/>
      <c r="O110" s="33"/>
      <c r="P110" s="33"/>
    </row>
    <row r="111" spans="1:16" ht="13.5" hidden="1" outlineLevel="1" thickBot="1">
      <c r="A111" s="33"/>
      <c r="B111" s="54">
        <v>98</v>
      </c>
      <c r="C111" s="57"/>
      <c r="D111" s="57"/>
      <c r="E111" s="57"/>
      <c r="F111" s="57"/>
      <c r="G111" s="655">
        <f t="shared" si="2"/>
        <v>0</v>
      </c>
      <c r="H111" s="655"/>
      <c r="I111" s="655"/>
      <c r="J111" s="658"/>
      <c r="K111" s="658"/>
      <c r="L111" s="656"/>
      <c r="M111" s="53"/>
      <c r="N111" s="33"/>
      <c r="O111" s="33"/>
      <c r="P111" s="33"/>
    </row>
    <row r="112" spans="1:16" ht="13.5" hidden="1" outlineLevel="1" thickBot="1">
      <c r="A112" s="33"/>
      <c r="B112" s="51">
        <v>99</v>
      </c>
      <c r="C112" s="57"/>
      <c r="D112" s="57"/>
      <c r="E112" s="57"/>
      <c r="F112" s="57"/>
      <c r="G112" s="655">
        <f t="shared" si="2"/>
        <v>0</v>
      </c>
      <c r="H112" s="655"/>
      <c r="I112" s="655"/>
      <c r="J112" s="658"/>
      <c r="K112" s="658"/>
      <c r="L112" s="656"/>
      <c r="M112" s="53"/>
      <c r="N112" s="33"/>
      <c r="O112" s="33"/>
      <c r="P112" s="33"/>
    </row>
    <row r="113" spans="1:16" ht="13.5" hidden="1" outlineLevel="1" thickBot="1">
      <c r="A113" s="33"/>
      <c r="B113" s="54">
        <v>100</v>
      </c>
      <c r="C113" s="57"/>
      <c r="D113" s="57"/>
      <c r="E113" s="57"/>
      <c r="F113" s="57"/>
      <c r="G113" s="655">
        <f t="shared" si="2"/>
        <v>0</v>
      </c>
      <c r="H113" s="655"/>
      <c r="I113" s="655"/>
      <c r="J113" s="658"/>
      <c r="K113" s="658"/>
      <c r="L113" s="656"/>
      <c r="M113" s="53"/>
      <c r="N113" s="33"/>
      <c r="O113" s="33"/>
      <c r="P113" s="33"/>
    </row>
    <row r="114" spans="1:16" ht="13.5" hidden="1" outlineLevel="1" thickBot="1">
      <c r="A114" s="33"/>
      <c r="B114" s="51">
        <v>101</v>
      </c>
      <c r="C114" s="57"/>
      <c r="D114" s="57"/>
      <c r="E114" s="57"/>
      <c r="F114" s="57"/>
      <c r="G114" s="655">
        <f t="shared" si="2"/>
        <v>0</v>
      </c>
      <c r="H114" s="655"/>
      <c r="I114" s="655"/>
      <c r="J114" s="658"/>
      <c r="K114" s="658"/>
      <c r="L114" s="656"/>
      <c r="M114" s="53"/>
      <c r="N114" s="33"/>
      <c r="O114" s="33"/>
      <c r="P114" s="33"/>
    </row>
    <row r="115" spans="1:16" ht="13.5" hidden="1" outlineLevel="1" thickBot="1">
      <c r="A115" s="33"/>
      <c r="B115" s="54">
        <v>102</v>
      </c>
      <c r="C115" s="57"/>
      <c r="D115" s="57"/>
      <c r="E115" s="57"/>
      <c r="F115" s="57"/>
      <c r="G115" s="655">
        <f t="shared" si="2"/>
        <v>0</v>
      </c>
      <c r="H115" s="655"/>
      <c r="I115" s="655"/>
      <c r="J115" s="658"/>
      <c r="K115" s="658"/>
      <c r="L115" s="656"/>
      <c r="M115" s="53"/>
      <c r="N115" s="33"/>
      <c r="O115" s="33"/>
      <c r="P115" s="33"/>
    </row>
    <row r="116" spans="1:16" ht="13.5" hidden="1" outlineLevel="1" thickBot="1">
      <c r="A116" s="33"/>
      <c r="B116" s="51">
        <v>103</v>
      </c>
      <c r="C116" s="57"/>
      <c r="D116" s="57"/>
      <c r="E116" s="57"/>
      <c r="F116" s="57"/>
      <c r="G116" s="655">
        <f t="shared" si="2"/>
        <v>0</v>
      </c>
      <c r="H116" s="655"/>
      <c r="I116" s="655"/>
      <c r="J116" s="658"/>
      <c r="K116" s="658"/>
      <c r="L116" s="656"/>
      <c r="M116" s="53"/>
      <c r="N116" s="33"/>
      <c r="O116" s="33"/>
      <c r="P116" s="33"/>
    </row>
    <row r="117" spans="1:16" ht="13.5" hidden="1" outlineLevel="1" thickBot="1">
      <c r="A117" s="33"/>
      <c r="B117" s="54">
        <v>104</v>
      </c>
      <c r="C117" s="57"/>
      <c r="D117" s="57"/>
      <c r="E117" s="57"/>
      <c r="F117" s="57"/>
      <c r="G117" s="655">
        <f t="shared" si="2"/>
        <v>0</v>
      </c>
      <c r="H117" s="655"/>
      <c r="I117" s="655"/>
      <c r="J117" s="658"/>
      <c r="K117" s="658"/>
      <c r="L117" s="656"/>
      <c r="M117" s="53"/>
      <c r="N117" s="33"/>
      <c r="O117" s="33"/>
      <c r="P117" s="33"/>
    </row>
    <row r="118" spans="1:16" ht="13.5" hidden="1" outlineLevel="1" thickBot="1">
      <c r="A118" s="33"/>
      <c r="B118" s="51">
        <v>105</v>
      </c>
      <c r="C118" s="57"/>
      <c r="D118" s="57"/>
      <c r="E118" s="57"/>
      <c r="F118" s="57"/>
      <c r="G118" s="655">
        <f t="shared" si="2"/>
        <v>0</v>
      </c>
      <c r="H118" s="655"/>
      <c r="I118" s="655"/>
      <c r="J118" s="658"/>
      <c r="K118" s="658"/>
      <c r="L118" s="656"/>
      <c r="M118" s="53"/>
      <c r="N118" s="33"/>
      <c r="O118" s="33"/>
      <c r="P118" s="33"/>
    </row>
    <row r="119" spans="1:16" ht="13.5" hidden="1" outlineLevel="1" thickBot="1">
      <c r="A119" s="33"/>
      <c r="B119" s="54">
        <v>106</v>
      </c>
      <c r="C119" s="57"/>
      <c r="D119" s="57"/>
      <c r="E119" s="57"/>
      <c r="F119" s="57"/>
      <c r="G119" s="655">
        <f t="shared" si="2"/>
        <v>0</v>
      </c>
      <c r="H119" s="655"/>
      <c r="I119" s="655"/>
      <c r="J119" s="658"/>
      <c r="K119" s="658"/>
      <c r="L119" s="656"/>
      <c r="M119" s="53"/>
      <c r="N119" s="33"/>
      <c r="O119" s="33"/>
      <c r="P119" s="33"/>
    </row>
    <row r="120" spans="1:16" ht="13.5" hidden="1" outlineLevel="1" thickBot="1">
      <c r="A120" s="33"/>
      <c r="B120" s="51">
        <v>107</v>
      </c>
      <c r="C120" s="57"/>
      <c r="D120" s="57"/>
      <c r="E120" s="57"/>
      <c r="F120" s="57"/>
      <c r="G120" s="655">
        <f t="shared" si="2"/>
        <v>0</v>
      </c>
      <c r="H120" s="655"/>
      <c r="I120" s="655"/>
      <c r="J120" s="658"/>
      <c r="K120" s="658"/>
      <c r="L120" s="656"/>
      <c r="M120" s="53"/>
      <c r="N120" s="33"/>
      <c r="O120" s="33"/>
      <c r="P120" s="33"/>
    </row>
    <row r="121" spans="1:16" ht="13.5" hidden="1" outlineLevel="1" thickBot="1">
      <c r="A121" s="33"/>
      <c r="B121" s="54">
        <v>108</v>
      </c>
      <c r="C121" s="57"/>
      <c r="D121" s="57"/>
      <c r="E121" s="57"/>
      <c r="F121" s="57"/>
      <c r="G121" s="655">
        <f t="shared" si="2"/>
        <v>0</v>
      </c>
      <c r="H121" s="655"/>
      <c r="I121" s="655"/>
      <c r="J121" s="658"/>
      <c r="K121" s="658"/>
      <c r="L121" s="656"/>
      <c r="M121" s="53"/>
      <c r="N121" s="33"/>
      <c r="O121" s="33"/>
      <c r="P121" s="33"/>
    </row>
    <row r="122" spans="1:16" ht="13.5" hidden="1" outlineLevel="1" thickBot="1">
      <c r="A122" s="33"/>
      <c r="B122" s="51">
        <v>109</v>
      </c>
      <c r="C122" s="57"/>
      <c r="D122" s="57"/>
      <c r="E122" s="57"/>
      <c r="F122" s="57"/>
      <c r="G122" s="655">
        <f t="shared" si="2"/>
        <v>0</v>
      </c>
      <c r="H122" s="655"/>
      <c r="I122" s="655"/>
      <c r="J122" s="658"/>
      <c r="K122" s="658"/>
      <c r="L122" s="656"/>
      <c r="M122" s="53"/>
      <c r="N122" s="33"/>
      <c r="O122" s="33"/>
      <c r="P122" s="33"/>
    </row>
    <row r="123" spans="1:16" ht="13.5" hidden="1" outlineLevel="1" thickBot="1">
      <c r="A123" s="33"/>
      <c r="B123" s="54">
        <v>110</v>
      </c>
      <c r="C123" s="57"/>
      <c r="D123" s="57"/>
      <c r="E123" s="57"/>
      <c r="F123" s="57"/>
      <c r="G123" s="655">
        <f t="shared" si="2"/>
        <v>0</v>
      </c>
      <c r="H123" s="655"/>
      <c r="I123" s="655"/>
      <c r="J123" s="658"/>
      <c r="K123" s="658"/>
      <c r="L123" s="656"/>
      <c r="M123" s="53"/>
      <c r="N123" s="33"/>
      <c r="O123" s="33"/>
      <c r="P123" s="33"/>
    </row>
    <row r="124" spans="1:16" ht="13.5" hidden="1" outlineLevel="1" thickBot="1">
      <c r="A124" s="33"/>
      <c r="B124" s="51">
        <v>111</v>
      </c>
      <c r="C124" s="57"/>
      <c r="D124" s="57"/>
      <c r="E124" s="57"/>
      <c r="F124" s="57"/>
      <c r="G124" s="655">
        <f t="shared" si="2"/>
        <v>0</v>
      </c>
      <c r="H124" s="655"/>
      <c r="I124" s="655"/>
      <c r="J124" s="658"/>
      <c r="K124" s="658"/>
      <c r="L124" s="656"/>
      <c r="M124" s="53"/>
      <c r="N124" s="33"/>
      <c r="O124" s="33"/>
      <c r="P124" s="33"/>
    </row>
    <row r="125" spans="1:16" ht="13.5" hidden="1" outlineLevel="1" thickBot="1">
      <c r="A125" s="33"/>
      <c r="B125" s="54">
        <v>112</v>
      </c>
      <c r="C125" s="57"/>
      <c r="D125" s="57"/>
      <c r="E125" s="57"/>
      <c r="F125" s="57"/>
      <c r="G125" s="655">
        <f t="shared" si="2"/>
        <v>0</v>
      </c>
      <c r="H125" s="655"/>
      <c r="I125" s="655"/>
      <c r="J125" s="658"/>
      <c r="K125" s="658"/>
      <c r="L125" s="656"/>
      <c r="M125" s="53"/>
      <c r="N125" s="33"/>
      <c r="O125" s="33"/>
      <c r="P125" s="33"/>
    </row>
    <row r="126" spans="1:16" ht="13.5" hidden="1" outlineLevel="1" thickBot="1">
      <c r="A126" s="33"/>
      <c r="B126" s="51">
        <v>113</v>
      </c>
      <c r="C126" s="57"/>
      <c r="D126" s="57"/>
      <c r="E126" s="57"/>
      <c r="F126" s="57"/>
      <c r="G126" s="655">
        <f t="shared" si="2"/>
        <v>0</v>
      </c>
      <c r="H126" s="655"/>
      <c r="I126" s="655"/>
      <c r="J126" s="658"/>
      <c r="K126" s="658"/>
      <c r="L126" s="656"/>
      <c r="M126" s="53"/>
      <c r="N126" s="33"/>
      <c r="O126" s="33"/>
      <c r="P126" s="33"/>
    </row>
    <row r="127" spans="1:16" ht="13.5" hidden="1" outlineLevel="1" thickBot="1">
      <c r="A127" s="33"/>
      <c r="B127" s="54">
        <v>114</v>
      </c>
      <c r="C127" s="57"/>
      <c r="D127" s="57"/>
      <c r="E127" s="57"/>
      <c r="F127" s="57"/>
      <c r="G127" s="655">
        <f t="shared" si="2"/>
        <v>0</v>
      </c>
      <c r="H127" s="655"/>
      <c r="I127" s="655"/>
      <c r="J127" s="658"/>
      <c r="K127" s="658"/>
      <c r="L127" s="656"/>
      <c r="M127" s="53"/>
      <c r="N127" s="33"/>
      <c r="O127" s="33"/>
      <c r="P127" s="33"/>
    </row>
    <row r="128" spans="1:16" ht="13.5" hidden="1" outlineLevel="1" thickBot="1">
      <c r="A128" s="33"/>
      <c r="B128" s="51">
        <v>115</v>
      </c>
      <c r="C128" s="57"/>
      <c r="D128" s="57"/>
      <c r="E128" s="57"/>
      <c r="F128" s="57"/>
      <c r="G128" s="655">
        <f t="shared" si="2"/>
        <v>0</v>
      </c>
      <c r="H128" s="655"/>
      <c r="I128" s="655"/>
      <c r="J128" s="658"/>
      <c r="K128" s="658"/>
      <c r="L128" s="656"/>
      <c r="M128" s="53"/>
      <c r="N128" s="33"/>
      <c r="O128" s="33"/>
      <c r="P128" s="33"/>
    </row>
    <row r="129" spans="1:16" ht="13.5" hidden="1" outlineLevel="1" thickBot="1">
      <c r="A129" s="33"/>
      <c r="B129" s="54">
        <v>116</v>
      </c>
      <c r="C129" s="57"/>
      <c r="D129" s="57"/>
      <c r="E129" s="57"/>
      <c r="F129" s="57"/>
      <c r="G129" s="655">
        <f t="shared" si="2"/>
        <v>0</v>
      </c>
      <c r="H129" s="655"/>
      <c r="I129" s="655"/>
      <c r="J129" s="658"/>
      <c r="K129" s="658"/>
      <c r="L129" s="656"/>
      <c r="M129" s="53"/>
      <c r="N129" s="33"/>
      <c r="O129" s="33"/>
      <c r="P129" s="33"/>
    </row>
    <row r="130" spans="1:16" ht="13.5" hidden="1" outlineLevel="1" thickBot="1">
      <c r="A130" s="33"/>
      <c r="B130" s="51">
        <v>117</v>
      </c>
      <c r="C130" s="57"/>
      <c r="D130" s="57"/>
      <c r="E130" s="57"/>
      <c r="F130" s="57"/>
      <c r="G130" s="655">
        <f t="shared" si="2"/>
        <v>0</v>
      </c>
      <c r="H130" s="655"/>
      <c r="I130" s="655"/>
      <c r="J130" s="658"/>
      <c r="K130" s="658"/>
      <c r="L130" s="656"/>
      <c r="M130" s="53"/>
      <c r="N130" s="33"/>
      <c r="O130" s="33"/>
      <c r="P130" s="33"/>
    </row>
    <row r="131" spans="1:16" ht="13.5" hidden="1" outlineLevel="1" thickBot="1">
      <c r="A131" s="33"/>
      <c r="B131" s="54">
        <v>118</v>
      </c>
      <c r="C131" s="57"/>
      <c r="D131" s="57"/>
      <c r="E131" s="57"/>
      <c r="F131" s="57"/>
      <c r="G131" s="655">
        <f t="shared" si="2"/>
        <v>0</v>
      </c>
      <c r="H131" s="655"/>
      <c r="I131" s="655"/>
      <c r="J131" s="658"/>
      <c r="K131" s="658"/>
      <c r="L131" s="656"/>
      <c r="M131" s="53"/>
      <c r="N131" s="33"/>
      <c r="O131" s="33"/>
      <c r="P131" s="33"/>
    </row>
    <row r="132" spans="1:16" ht="13.5" hidden="1" outlineLevel="1" thickBot="1">
      <c r="A132" s="33"/>
      <c r="B132" s="51">
        <v>119</v>
      </c>
      <c r="C132" s="57"/>
      <c r="D132" s="57"/>
      <c r="E132" s="57"/>
      <c r="F132" s="57"/>
      <c r="G132" s="655">
        <f t="shared" si="2"/>
        <v>0</v>
      </c>
      <c r="H132" s="655"/>
      <c r="I132" s="655"/>
      <c r="J132" s="658"/>
      <c r="K132" s="658"/>
      <c r="L132" s="656"/>
      <c r="M132" s="53"/>
      <c r="N132" s="33"/>
      <c r="O132" s="33"/>
      <c r="P132" s="33"/>
    </row>
    <row r="133" spans="1:16" ht="13.5" hidden="1" outlineLevel="1" thickBot="1">
      <c r="A133" s="33"/>
      <c r="B133" s="54">
        <v>120</v>
      </c>
      <c r="C133" s="57"/>
      <c r="D133" s="57"/>
      <c r="E133" s="57"/>
      <c r="F133" s="57"/>
      <c r="G133" s="655">
        <f t="shared" si="2"/>
        <v>0</v>
      </c>
      <c r="H133" s="655"/>
      <c r="I133" s="655"/>
      <c r="J133" s="658"/>
      <c r="K133" s="658"/>
      <c r="L133" s="656"/>
      <c r="M133" s="53"/>
      <c r="N133" s="33"/>
      <c r="O133" s="33"/>
      <c r="P133" s="33"/>
    </row>
    <row r="134" spans="1:16" ht="13.5" hidden="1" outlineLevel="1" thickBot="1">
      <c r="A134" s="33"/>
      <c r="B134" s="51">
        <v>121</v>
      </c>
      <c r="C134" s="57"/>
      <c r="D134" s="57"/>
      <c r="E134" s="57"/>
      <c r="F134" s="57"/>
      <c r="G134" s="655">
        <f t="shared" si="2"/>
        <v>0</v>
      </c>
      <c r="H134" s="655"/>
      <c r="I134" s="655"/>
      <c r="J134" s="658"/>
      <c r="K134" s="658"/>
      <c r="L134" s="656"/>
      <c r="M134" s="53"/>
      <c r="N134" s="33"/>
      <c r="O134" s="33"/>
      <c r="P134" s="33"/>
    </row>
    <row r="135" spans="1:16" ht="13.5" hidden="1" outlineLevel="1" thickBot="1">
      <c r="A135" s="33"/>
      <c r="B135" s="54">
        <v>122</v>
      </c>
      <c r="C135" s="57"/>
      <c r="D135" s="57"/>
      <c r="E135" s="57"/>
      <c r="F135" s="57"/>
      <c r="G135" s="655">
        <f t="shared" si="2"/>
        <v>0</v>
      </c>
      <c r="H135" s="655"/>
      <c r="I135" s="655"/>
      <c r="J135" s="658"/>
      <c r="K135" s="658"/>
      <c r="L135" s="656"/>
      <c r="M135" s="53"/>
      <c r="N135" s="33"/>
      <c r="O135" s="33"/>
      <c r="P135" s="33"/>
    </row>
    <row r="136" spans="1:16" ht="13.5" hidden="1" outlineLevel="1" thickBot="1">
      <c r="A136" s="33"/>
      <c r="B136" s="51">
        <v>123</v>
      </c>
      <c r="C136" s="57"/>
      <c r="D136" s="57"/>
      <c r="E136" s="57"/>
      <c r="F136" s="57"/>
      <c r="G136" s="655">
        <f t="shared" si="2"/>
        <v>0</v>
      </c>
      <c r="H136" s="655"/>
      <c r="I136" s="655"/>
      <c r="J136" s="658"/>
      <c r="K136" s="658"/>
      <c r="L136" s="656"/>
      <c r="M136" s="53"/>
      <c r="N136" s="33"/>
      <c r="O136" s="33"/>
      <c r="P136" s="33"/>
    </row>
    <row r="137" spans="1:16" ht="13.5" hidden="1" outlineLevel="1" thickBot="1">
      <c r="A137" s="33"/>
      <c r="B137" s="54">
        <v>124</v>
      </c>
      <c r="C137" s="57"/>
      <c r="D137" s="57"/>
      <c r="E137" s="57"/>
      <c r="F137" s="57"/>
      <c r="G137" s="655">
        <f t="shared" si="2"/>
        <v>0</v>
      </c>
      <c r="H137" s="655"/>
      <c r="I137" s="655"/>
      <c r="J137" s="658"/>
      <c r="K137" s="658"/>
      <c r="L137" s="656"/>
      <c r="M137" s="53"/>
      <c r="N137" s="33"/>
      <c r="O137" s="33"/>
      <c r="P137" s="33"/>
    </row>
    <row r="138" spans="1:16" ht="13.5" hidden="1" outlineLevel="1" thickBot="1">
      <c r="A138" s="33"/>
      <c r="B138" s="51">
        <v>125</v>
      </c>
      <c r="C138" s="57"/>
      <c r="D138" s="57"/>
      <c r="E138" s="57"/>
      <c r="F138" s="57"/>
      <c r="G138" s="655">
        <f t="shared" si="2"/>
        <v>0</v>
      </c>
      <c r="H138" s="655"/>
      <c r="I138" s="655"/>
      <c r="J138" s="658"/>
      <c r="K138" s="658"/>
      <c r="L138" s="656"/>
      <c r="M138" s="53"/>
      <c r="N138" s="33"/>
      <c r="O138" s="33"/>
      <c r="P138" s="33"/>
    </row>
    <row r="139" spans="1:16" ht="13.5" hidden="1" outlineLevel="1" thickBot="1">
      <c r="A139" s="33"/>
      <c r="B139" s="54">
        <v>126</v>
      </c>
      <c r="C139" s="57"/>
      <c r="D139" s="57"/>
      <c r="E139" s="57"/>
      <c r="F139" s="57"/>
      <c r="G139" s="655">
        <f t="shared" si="2"/>
        <v>0</v>
      </c>
      <c r="H139" s="655"/>
      <c r="I139" s="655"/>
      <c r="J139" s="658"/>
      <c r="K139" s="658"/>
      <c r="L139" s="656"/>
      <c r="M139" s="53"/>
      <c r="N139" s="33"/>
      <c r="O139" s="33"/>
      <c r="P139" s="33"/>
    </row>
    <row r="140" spans="1:16" ht="13.5" hidden="1" outlineLevel="1" thickBot="1">
      <c r="A140" s="33"/>
      <c r="B140" s="51">
        <v>127</v>
      </c>
      <c r="C140" s="57"/>
      <c r="D140" s="57"/>
      <c r="E140" s="57"/>
      <c r="F140" s="57"/>
      <c r="G140" s="655">
        <f t="shared" si="2"/>
        <v>0</v>
      </c>
      <c r="H140" s="655"/>
      <c r="I140" s="655"/>
      <c r="J140" s="658"/>
      <c r="K140" s="658"/>
      <c r="L140" s="656"/>
      <c r="M140" s="53"/>
      <c r="N140" s="33"/>
      <c r="O140" s="33"/>
      <c r="P140" s="33"/>
    </row>
    <row r="141" spans="1:16" ht="13.5" hidden="1" outlineLevel="1" thickBot="1">
      <c r="A141" s="33"/>
      <c r="B141" s="54">
        <v>128</v>
      </c>
      <c r="C141" s="57"/>
      <c r="D141" s="57"/>
      <c r="E141" s="57"/>
      <c r="F141" s="57"/>
      <c r="G141" s="655">
        <f t="shared" si="2"/>
        <v>0</v>
      </c>
      <c r="H141" s="655"/>
      <c r="I141" s="655"/>
      <c r="J141" s="658"/>
      <c r="K141" s="658"/>
      <c r="L141" s="656"/>
      <c r="M141" s="53"/>
      <c r="N141" s="33"/>
      <c r="O141" s="33"/>
      <c r="P141" s="33"/>
    </row>
    <row r="142" spans="1:16" ht="13.5" hidden="1" outlineLevel="1" thickBot="1">
      <c r="A142" s="33"/>
      <c r="B142" s="51">
        <v>129</v>
      </c>
      <c r="C142" s="57"/>
      <c r="D142" s="57"/>
      <c r="E142" s="57"/>
      <c r="F142" s="57"/>
      <c r="G142" s="655">
        <f t="shared" si="2"/>
        <v>0</v>
      </c>
      <c r="H142" s="655"/>
      <c r="I142" s="655"/>
      <c r="J142" s="658"/>
      <c r="K142" s="658"/>
      <c r="L142" s="656"/>
      <c r="M142" s="53"/>
      <c r="N142" s="33"/>
      <c r="O142" s="33"/>
      <c r="P142" s="33"/>
    </row>
    <row r="143" spans="1:16" ht="13.5" hidden="1" outlineLevel="1" thickBot="1">
      <c r="A143" s="33"/>
      <c r="B143" s="54">
        <v>130</v>
      </c>
      <c r="C143" s="57"/>
      <c r="D143" s="57"/>
      <c r="E143" s="57"/>
      <c r="F143" s="57"/>
      <c r="G143" s="655">
        <f t="shared" ref="G143:G206" si="3">SUM(H143:L143)</f>
        <v>0</v>
      </c>
      <c r="H143" s="655"/>
      <c r="I143" s="655"/>
      <c r="J143" s="658"/>
      <c r="K143" s="658"/>
      <c r="L143" s="656"/>
      <c r="M143" s="53"/>
      <c r="N143" s="33"/>
      <c r="O143" s="33"/>
      <c r="P143" s="33"/>
    </row>
    <row r="144" spans="1:16" ht="13.5" hidden="1" outlineLevel="1" thickBot="1">
      <c r="A144" s="33"/>
      <c r="B144" s="51">
        <v>131</v>
      </c>
      <c r="C144" s="57"/>
      <c r="D144" s="57"/>
      <c r="E144" s="57"/>
      <c r="F144" s="57"/>
      <c r="G144" s="655">
        <f t="shared" si="3"/>
        <v>0</v>
      </c>
      <c r="H144" s="655"/>
      <c r="I144" s="655"/>
      <c r="J144" s="658"/>
      <c r="K144" s="658"/>
      <c r="L144" s="656"/>
      <c r="M144" s="53"/>
      <c r="N144" s="33"/>
      <c r="O144" s="33"/>
      <c r="P144" s="33"/>
    </row>
    <row r="145" spans="1:16" ht="13.5" hidden="1" outlineLevel="1" thickBot="1">
      <c r="A145" s="33"/>
      <c r="B145" s="54">
        <v>132</v>
      </c>
      <c r="C145" s="57"/>
      <c r="D145" s="57"/>
      <c r="E145" s="57"/>
      <c r="F145" s="57"/>
      <c r="G145" s="655">
        <f t="shared" si="3"/>
        <v>0</v>
      </c>
      <c r="H145" s="655"/>
      <c r="I145" s="655"/>
      <c r="J145" s="658"/>
      <c r="K145" s="658"/>
      <c r="L145" s="656"/>
      <c r="M145" s="53"/>
      <c r="N145" s="33"/>
      <c r="O145" s="33"/>
      <c r="P145" s="33"/>
    </row>
    <row r="146" spans="1:16" ht="13.5" hidden="1" outlineLevel="1" thickBot="1">
      <c r="A146" s="33"/>
      <c r="B146" s="51">
        <v>133</v>
      </c>
      <c r="C146" s="57"/>
      <c r="D146" s="57"/>
      <c r="E146" s="57"/>
      <c r="F146" s="57"/>
      <c r="G146" s="655">
        <f t="shared" si="3"/>
        <v>0</v>
      </c>
      <c r="H146" s="655"/>
      <c r="I146" s="655"/>
      <c r="J146" s="658"/>
      <c r="K146" s="658"/>
      <c r="L146" s="656"/>
      <c r="M146" s="53"/>
      <c r="N146" s="33"/>
      <c r="O146" s="33"/>
      <c r="P146" s="33"/>
    </row>
    <row r="147" spans="1:16" ht="13.5" hidden="1" outlineLevel="1" thickBot="1">
      <c r="A147" s="33"/>
      <c r="B147" s="54">
        <v>134</v>
      </c>
      <c r="C147" s="57"/>
      <c r="D147" s="57"/>
      <c r="E147" s="57"/>
      <c r="F147" s="57"/>
      <c r="G147" s="655">
        <f t="shared" si="3"/>
        <v>0</v>
      </c>
      <c r="H147" s="655"/>
      <c r="I147" s="655"/>
      <c r="J147" s="658"/>
      <c r="K147" s="658"/>
      <c r="L147" s="656"/>
      <c r="M147" s="53"/>
      <c r="N147" s="33"/>
      <c r="O147" s="33"/>
      <c r="P147" s="33"/>
    </row>
    <row r="148" spans="1:16" ht="13.5" hidden="1" outlineLevel="1" thickBot="1">
      <c r="A148" s="33"/>
      <c r="B148" s="51">
        <v>135</v>
      </c>
      <c r="C148" s="57"/>
      <c r="D148" s="57"/>
      <c r="E148" s="57"/>
      <c r="F148" s="57"/>
      <c r="G148" s="655">
        <f t="shared" si="3"/>
        <v>0</v>
      </c>
      <c r="H148" s="655"/>
      <c r="I148" s="655"/>
      <c r="J148" s="658"/>
      <c r="K148" s="658"/>
      <c r="L148" s="656"/>
      <c r="M148" s="53"/>
      <c r="N148" s="33"/>
      <c r="O148" s="33"/>
      <c r="P148" s="33"/>
    </row>
    <row r="149" spans="1:16" ht="13.5" hidden="1" outlineLevel="1" thickBot="1">
      <c r="A149" s="33"/>
      <c r="B149" s="54">
        <v>136</v>
      </c>
      <c r="C149" s="57"/>
      <c r="D149" s="57"/>
      <c r="E149" s="57"/>
      <c r="F149" s="57"/>
      <c r="G149" s="655">
        <f t="shared" si="3"/>
        <v>0</v>
      </c>
      <c r="H149" s="655"/>
      <c r="I149" s="655"/>
      <c r="J149" s="658"/>
      <c r="K149" s="658"/>
      <c r="L149" s="656"/>
      <c r="M149" s="53"/>
      <c r="N149" s="33"/>
      <c r="O149" s="33"/>
      <c r="P149" s="33"/>
    </row>
    <row r="150" spans="1:16" ht="13.5" hidden="1" outlineLevel="1" thickBot="1">
      <c r="A150" s="33"/>
      <c r="B150" s="51">
        <v>137</v>
      </c>
      <c r="C150" s="57"/>
      <c r="D150" s="57"/>
      <c r="E150" s="57"/>
      <c r="F150" s="57"/>
      <c r="G150" s="655">
        <f t="shared" si="3"/>
        <v>0</v>
      </c>
      <c r="H150" s="655"/>
      <c r="I150" s="655"/>
      <c r="J150" s="658"/>
      <c r="K150" s="658"/>
      <c r="L150" s="656"/>
      <c r="M150" s="53"/>
      <c r="N150" s="33"/>
      <c r="O150" s="33"/>
      <c r="P150" s="33"/>
    </row>
    <row r="151" spans="1:16" ht="13.5" hidden="1" outlineLevel="1" thickBot="1">
      <c r="A151" s="33"/>
      <c r="B151" s="54">
        <v>138</v>
      </c>
      <c r="C151" s="57"/>
      <c r="D151" s="57"/>
      <c r="E151" s="57"/>
      <c r="F151" s="57"/>
      <c r="G151" s="655">
        <f t="shared" si="3"/>
        <v>0</v>
      </c>
      <c r="H151" s="655"/>
      <c r="I151" s="655"/>
      <c r="J151" s="658"/>
      <c r="K151" s="658"/>
      <c r="L151" s="656"/>
      <c r="M151" s="53"/>
      <c r="N151" s="33"/>
      <c r="O151" s="33"/>
      <c r="P151" s="33"/>
    </row>
    <row r="152" spans="1:16" ht="13.5" hidden="1" outlineLevel="1" thickBot="1">
      <c r="A152" s="33"/>
      <c r="B152" s="51">
        <v>139</v>
      </c>
      <c r="C152" s="57"/>
      <c r="D152" s="57"/>
      <c r="E152" s="57"/>
      <c r="F152" s="57"/>
      <c r="G152" s="655">
        <f t="shared" si="3"/>
        <v>0</v>
      </c>
      <c r="H152" s="655"/>
      <c r="I152" s="655"/>
      <c r="J152" s="658"/>
      <c r="K152" s="658"/>
      <c r="L152" s="656"/>
      <c r="M152" s="53"/>
      <c r="N152" s="33"/>
      <c r="O152" s="33"/>
      <c r="P152" s="33"/>
    </row>
    <row r="153" spans="1:16" ht="13.5" hidden="1" outlineLevel="1" thickBot="1">
      <c r="A153" s="33"/>
      <c r="B153" s="54">
        <v>140</v>
      </c>
      <c r="C153" s="57"/>
      <c r="D153" s="57"/>
      <c r="E153" s="57"/>
      <c r="F153" s="57"/>
      <c r="G153" s="655">
        <f t="shared" si="3"/>
        <v>0</v>
      </c>
      <c r="H153" s="655"/>
      <c r="I153" s="655"/>
      <c r="J153" s="658"/>
      <c r="K153" s="658"/>
      <c r="L153" s="656"/>
      <c r="M153" s="53"/>
      <c r="N153" s="33"/>
      <c r="O153" s="33"/>
      <c r="P153" s="33"/>
    </row>
    <row r="154" spans="1:16" ht="13.5" hidden="1" outlineLevel="1" thickBot="1">
      <c r="A154" s="33"/>
      <c r="B154" s="51">
        <v>141</v>
      </c>
      <c r="C154" s="57"/>
      <c r="D154" s="57"/>
      <c r="E154" s="57"/>
      <c r="F154" s="57"/>
      <c r="G154" s="655">
        <f t="shared" si="3"/>
        <v>0</v>
      </c>
      <c r="H154" s="655"/>
      <c r="I154" s="655"/>
      <c r="J154" s="658"/>
      <c r="K154" s="658"/>
      <c r="L154" s="656"/>
      <c r="M154" s="53"/>
      <c r="N154" s="33"/>
      <c r="O154" s="33"/>
      <c r="P154" s="33"/>
    </row>
    <row r="155" spans="1:16" ht="13.5" hidden="1" outlineLevel="1" thickBot="1">
      <c r="A155" s="33"/>
      <c r="B155" s="54">
        <v>142</v>
      </c>
      <c r="C155" s="57"/>
      <c r="D155" s="57"/>
      <c r="E155" s="57"/>
      <c r="F155" s="57"/>
      <c r="G155" s="655">
        <f t="shared" si="3"/>
        <v>0</v>
      </c>
      <c r="H155" s="655"/>
      <c r="I155" s="655"/>
      <c r="J155" s="658"/>
      <c r="K155" s="658"/>
      <c r="L155" s="656"/>
      <c r="M155" s="53"/>
      <c r="N155" s="33"/>
      <c r="O155" s="33"/>
      <c r="P155" s="33"/>
    </row>
    <row r="156" spans="1:16" ht="13.5" hidden="1" outlineLevel="1" thickBot="1">
      <c r="A156" s="33"/>
      <c r="B156" s="51">
        <v>143</v>
      </c>
      <c r="C156" s="57"/>
      <c r="D156" s="57"/>
      <c r="E156" s="57"/>
      <c r="F156" s="57"/>
      <c r="G156" s="655">
        <f t="shared" si="3"/>
        <v>0</v>
      </c>
      <c r="H156" s="655"/>
      <c r="I156" s="655"/>
      <c r="J156" s="658"/>
      <c r="K156" s="658"/>
      <c r="L156" s="656"/>
      <c r="M156" s="53"/>
      <c r="N156" s="33"/>
      <c r="O156" s="33"/>
      <c r="P156" s="33"/>
    </row>
    <row r="157" spans="1:16" ht="13.5" hidden="1" outlineLevel="1" thickBot="1">
      <c r="A157" s="33"/>
      <c r="B157" s="54">
        <v>144</v>
      </c>
      <c r="C157" s="57"/>
      <c r="D157" s="57"/>
      <c r="E157" s="57"/>
      <c r="F157" s="57"/>
      <c r="G157" s="655">
        <f t="shared" si="3"/>
        <v>0</v>
      </c>
      <c r="H157" s="655"/>
      <c r="I157" s="655"/>
      <c r="J157" s="658"/>
      <c r="K157" s="658"/>
      <c r="L157" s="656"/>
      <c r="M157" s="53"/>
      <c r="N157" s="33"/>
      <c r="O157" s="33"/>
      <c r="P157" s="33"/>
    </row>
    <row r="158" spans="1:16" ht="13.5" hidden="1" outlineLevel="1" thickBot="1">
      <c r="A158" s="33"/>
      <c r="B158" s="51">
        <v>145</v>
      </c>
      <c r="C158" s="57"/>
      <c r="D158" s="57"/>
      <c r="E158" s="57"/>
      <c r="F158" s="57"/>
      <c r="G158" s="655">
        <f t="shared" si="3"/>
        <v>0</v>
      </c>
      <c r="H158" s="655"/>
      <c r="I158" s="655"/>
      <c r="J158" s="658"/>
      <c r="K158" s="658"/>
      <c r="L158" s="656"/>
      <c r="M158" s="53"/>
      <c r="N158" s="33"/>
      <c r="O158" s="33"/>
      <c r="P158" s="33"/>
    </row>
    <row r="159" spans="1:16" ht="13.5" hidden="1" outlineLevel="1" thickBot="1">
      <c r="A159" s="33"/>
      <c r="B159" s="54">
        <v>146</v>
      </c>
      <c r="C159" s="57"/>
      <c r="D159" s="57"/>
      <c r="E159" s="57"/>
      <c r="F159" s="57"/>
      <c r="G159" s="655">
        <f t="shared" si="3"/>
        <v>0</v>
      </c>
      <c r="H159" s="655"/>
      <c r="I159" s="655"/>
      <c r="J159" s="658"/>
      <c r="K159" s="658"/>
      <c r="L159" s="656"/>
      <c r="M159" s="53"/>
      <c r="N159" s="33"/>
      <c r="O159" s="33"/>
      <c r="P159" s="33"/>
    </row>
    <row r="160" spans="1:16" ht="13.5" hidden="1" outlineLevel="1" thickBot="1">
      <c r="A160" s="33"/>
      <c r="B160" s="51">
        <v>147</v>
      </c>
      <c r="C160" s="57"/>
      <c r="D160" s="57"/>
      <c r="E160" s="57"/>
      <c r="F160" s="57"/>
      <c r="G160" s="655">
        <f t="shared" si="3"/>
        <v>0</v>
      </c>
      <c r="H160" s="655"/>
      <c r="I160" s="655"/>
      <c r="J160" s="658"/>
      <c r="K160" s="658"/>
      <c r="L160" s="656"/>
      <c r="M160" s="53"/>
      <c r="N160" s="33"/>
      <c r="O160" s="33"/>
      <c r="P160" s="33"/>
    </row>
    <row r="161" spans="1:16" ht="13.5" hidden="1" outlineLevel="1" thickBot="1">
      <c r="A161" s="33"/>
      <c r="B161" s="54">
        <v>148</v>
      </c>
      <c r="C161" s="57"/>
      <c r="D161" s="57"/>
      <c r="E161" s="57"/>
      <c r="F161" s="57"/>
      <c r="G161" s="655">
        <f t="shared" si="3"/>
        <v>0</v>
      </c>
      <c r="H161" s="655"/>
      <c r="I161" s="655"/>
      <c r="J161" s="658"/>
      <c r="K161" s="658"/>
      <c r="L161" s="656"/>
      <c r="M161" s="53"/>
      <c r="N161" s="33"/>
      <c r="O161" s="33"/>
      <c r="P161" s="33"/>
    </row>
    <row r="162" spans="1:16" ht="13.5" hidden="1" outlineLevel="1" thickBot="1">
      <c r="A162" s="33"/>
      <c r="B162" s="51">
        <v>149</v>
      </c>
      <c r="C162" s="57"/>
      <c r="D162" s="57"/>
      <c r="E162" s="57"/>
      <c r="F162" s="57"/>
      <c r="G162" s="655">
        <f t="shared" si="3"/>
        <v>0</v>
      </c>
      <c r="H162" s="655"/>
      <c r="I162" s="655"/>
      <c r="J162" s="658"/>
      <c r="K162" s="658"/>
      <c r="L162" s="656"/>
      <c r="M162" s="53"/>
      <c r="N162" s="33"/>
      <c r="O162" s="33"/>
      <c r="P162" s="33"/>
    </row>
    <row r="163" spans="1:16" ht="13.5" hidden="1" outlineLevel="1" thickBot="1">
      <c r="A163" s="33"/>
      <c r="B163" s="54">
        <v>150</v>
      </c>
      <c r="C163" s="57"/>
      <c r="D163" s="57"/>
      <c r="E163" s="57"/>
      <c r="F163" s="57"/>
      <c r="G163" s="655">
        <f t="shared" si="3"/>
        <v>0</v>
      </c>
      <c r="H163" s="655"/>
      <c r="I163" s="655"/>
      <c r="J163" s="658"/>
      <c r="K163" s="658"/>
      <c r="L163" s="656"/>
      <c r="M163" s="53"/>
      <c r="N163" s="33"/>
      <c r="O163" s="33"/>
      <c r="P163" s="33"/>
    </row>
    <row r="164" spans="1:16" ht="13.5" hidden="1" outlineLevel="1" thickBot="1">
      <c r="A164" s="33"/>
      <c r="B164" s="51">
        <v>151</v>
      </c>
      <c r="C164" s="57"/>
      <c r="D164" s="57"/>
      <c r="E164" s="57"/>
      <c r="F164" s="57"/>
      <c r="G164" s="655">
        <f t="shared" si="3"/>
        <v>0</v>
      </c>
      <c r="H164" s="655"/>
      <c r="I164" s="655"/>
      <c r="J164" s="658"/>
      <c r="K164" s="658"/>
      <c r="L164" s="656"/>
      <c r="M164" s="53"/>
      <c r="N164" s="33"/>
      <c r="O164" s="33"/>
      <c r="P164" s="33"/>
    </row>
    <row r="165" spans="1:16" ht="13.5" hidden="1" outlineLevel="1" thickBot="1">
      <c r="A165" s="33"/>
      <c r="B165" s="54">
        <v>152</v>
      </c>
      <c r="C165" s="57"/>
      <c r="D165" s="57"/>
      <c r="E165" s="57"/>
      <c r="F165" s="57"/>
      <c r="G165" s="655">
        <f t="shared" si="3"/>
        <v>0</v>
      </c>
      <c r="H165" s="655"/>
      <c r="I165" s="655"/>
      <c r="J165" s="658"/>
      <c r="K165" s="658"/>
      <c r="L165" s="656"/>
      <c r="M165" s="53"/>
      <c r="N165" s="33"/>
      <c r="O165" s="33"/>
      <c r="P165" s="33"/>
    </row>
    <row r="166" spans="1:16" ht="13.5" hidden="1" outlineLevel="1" thickBot="1">
      <c r="A166" s="33"/>
      <c r="B166" s="51">
        <v>153</v>
      </c>
      <c r="C166" s="57"/>
      <c r="D166" s="57"/>
      <c r="E166" s="57"/>
      <c r="F166" s="57"/>
      <c r="G166" s="655">
        <f t="shared" si="3"/>
        <v>0</v>
      </c>
      <c r="H166" s="655"/>
      <c r="I166" s="655"/>
      <c r="J166" s="658"/>
      <c r="K166" s="658"/>
      <c r="L166" s="656"/>
      <c r="M166" s="53"/>
      <c r="N166" s="33"/>
      <c r="O166" s="33"/>
      <c r="P166" s="33"/>
    </row>
    <row r="167" spans="1:16" ht="13.5" hidden="1" outlineLevel="1" thickBot="1">
      <c r="A167" s="33"/>
      <c r="B167" s="54">
        <v>154</v>
      </c>
      <c r="C167" s="57"/>
      <c r="D167" s="57"/>
      <c r="E167" s="57"/>
      <c r="F167" s="57"/>
      <c r="G167" s="655">
        <f t="shared" si="3"/>
        <v>0</v>
      </c>
      <c r="H167" s="655"/>
      <c r="I167" s="655"/>
      <c r="J167" s="658"/>
      <c r="K167" s="658"/>
      <c r="L167" s="656"/>
      <c r="M167" s="53"/>
      <c r="N167" s="33"/>
      <c r="O167" s="33"/>
      <c r="P167" s="33"/>
    </row>
    <row r="168" spans="1:16" ht="13.5" hidden="1" outlineLevel="1" thickBot="1">
      <c r="A168" s="33"/>
      <c r="B168" s="51">
        <v>155</v>
      </c>
      <c r="C168" s="57"/>
      <c r="D168" s="57"/>
      <c r="E168" s="57"/>
      <c r="F168" s="57"/>
      <c r="G168" s="655">
        <f t="shared" si="3"/>
        <v>0</v>
      </c>
      <c r="H168" s="655"/>
      <c r="I168" s="655"/>
      <c r="J168" s="658"/>
      <c r="K168" s="658"/>
      <c r="L168" s="656"/>
      <c r="M168" s="53"/>
      <c r="N168" s="33"/>
      <c r="O168" s="33"/>
      <c r="P168" s="33"/>
    </row>
    <row r="169" spans="1:16" ht="13.5" hidden="1" outlineLevel="1" thickBot="1">
      <c r="A169" s="33"/>
      <c r="B169" s="54">
        <v>156</v>
      </c>
      <c r="C169" s="57"/>
      <c r="D169" s="57"/>
      <c r="E169" s="57"/>
      <c r="F169" s="57"/>
      <c r="G169" s="655">
        <f t="shared" si="3"/>
        <v>0</v>
      </c>
      <c r="H169" s="655"/>
      <c r="I169" s="655"/>
      <c r="J169" s="658"/>
      <c r="K169" s="658"/>
      <c r="L169" s="656"/>
      <c r="M169" s="53"/>
      <c r="N169" s="33"/>
      <c r="O169" s="33"/>
      <c r="P169" s="33"/>
    </row>
    <row r="170" spans="1:16" ht="13.5" hidden="1" outlineLevel="1" thickBot="1">
      <c r="A170" s="33"/>
      <c r="B170" s="51">
        <v>157</v>
      </c>
      <c r="C170" s="57"/>
      <c r="D170" s="57"/>
      <c r="E170" s="57"/>
      <c r="F170" s="57"/>
      <c r="G170" s="655">
        <f t="shared" si="3"/>
        <v>0</v>
      </c>
      <c r="H170" s="655"/>
      <c r="I170" s="655"/>
      <c r="J170" s="658"/>
      <c r="K170" s="658"/>
      <c r="L170" s="656"/>
      <c r="M170" s="53"/>
      <c r="N170" s="33"/>
      <c r="O170" s="33"/>
      <c r="P170" s="33"/>
    </row>
    <row r="171" spans="1:16" ht="13.5" hidden="1" outlineLevel="1" thickBot="1">
      <c r="A171" s="33"/>
      <c r="B171" s="54">
        <v>158</v>
      </c>
      <c r="C171" s="57"/>
      <c r="D171" s="57"/>
      <c r="E171" s="57"/>
      <c r="F171" s="57"/>
      <c r="G171" s="655">
        <f t="shared" si="3"/>
        <v>0</v>
      </c>
      <c r="H171" s="655"/>
      <c r="I171" s="655"/>
      <c r="J171" s="658"/>
      <c r="K171" s="658"/>
      <c r="L171" s="656"/>
      <c r="M171" s="53"/>
      <c r="N171" s="33"/>
      <c r="O171" s="33"/>
      <c r="P171" s="33"/>
    </row>
    <row r="172" spans="1:16" ht="13.5" hidden="1" outlineLevel="1" thickBot="1">
      <c r="A172" s="33"/>
      <c r="B172" s="51">
        <v>159</v>
      </c>
      <c r="C172" s="57"/>
      <c r="D172" s="57"/>
      <c r="E172" s="57"/>
      <c r="F172" s="57"/>
      <c r="G172" s="655">
        <f t="shared" si="3"/>
        <v>0</v>
      </c>
      <c r="H172" s="655"/>
      <c r="I172" s="655"/>
      <c r="J172" s="658"/>
      <c r="K172" s="658"/>
      <c r="L172" s="656"/>
      <c r="M172" s="53"/>
      <c r="N172" s="33"/>
      <c r="O172" s="33"/>
      <c r="P172" s="33"/>
    </row>
    <row r="173" spans="1:16" ht="13.5" hidden="1" outlineLevel="1" thickBot="1">
      <c r="A173" s="33"/>
      <c r="B173" s="54">
        <v>160</v>
      </c>
      <c r="C173" s="57"/>
      <c r="D173" s="57"/>
      <c r="E173" s="57"/>
      <c r="F173" s="57"/>
      <c r="G173" s="655">
        <f t="shared" si="3"/>
        <v>0</v>
      </c>
      <c r="H173" s="655"/>
      <c r="I173" s="655"/>
      <c r="J173" s="658"/>
      <c r="K173" s="658"/>
      <c r="L173" s="656"/>
      <c r="M173" s="53"/>
      <c r="N173" s="33"/>
      <c r="O173" s="33"/>
      <c r="P173" s="33"/>
    </row>
    <row r="174" spans="1:16" ht="13.5" hidden="1" outlineLevel="1" thickBot="1">
      <c r="A174" s="33"/>
      <c r="B174" s="51">
        <v>161</v>
      </c>
      <c r="C174" s="57"/>
      <c r="D174" s="57"/>
      <c r="E174" s="57"/>
      <c r="F174" s="57"/>
      <c r="G174" s="655">
        <f t="shared" si="3"/>
        <v>0</v>
      </c>
      <c r="H174" s="655"/>
      <c r="I174" s="655"/>
      <c r="J174" s="658"/>
      <c r="K174" s="658"/>
      <c r="L174" s="656"/>
      <c r="M174" s="53"/>
      <c r="N174" s="33"/>
      <c r="O174" s="33"/>
      <c r="P174" s="33"/>
    </row>
    <row r="175" spans="1:16" ht="13.5" hidden="1" outlineLevel="1" thickBot="1">
      <c r="A175" s="33"/>
      <c r="B175" s="54">
        <v>162</v>
      </c>
      <c r="C175" s="57"/>
      <c r="D175" s="57"/>
      <c r="E175" s="57"/>
      <c r="F175" s="57"/>
      <c r="G175" s="655">
        <f t="shared" si="3"/>
        <v>0</v>
      </c>
      <c r="H175" s="655"/>
      <c r="I175" s="655"/>
      <c r="J175" s="658"/>
      <c r="K175" s="658"/>
      <c r="L175" s="656"/>
      <c r="M175" s="53"/>
      <c r="N175" s="33"/>
      <c r="O175" s="33"/>
      <c r="P175" s="33"/>
    </row>
    <row r="176" spans="1:16" ht="13.5" hidden="1" outlineLevel="1" thickBot="1">
      <c r="A176" s="33"/>
      <c r="B176" s="51">
        <v>163</v>
      </c>
      <c r="C176" s="57"/>
      <c r="D176" s="57"/>
      <c r="E176" s="57"/>
      <c r="F176" s="57"/>
      <c r="G176" s="655">
        <f t="shared" si="3"/>
        <v>0</v>
      </c>
      <c r="H176" s="655"/>
      <c r="I176" s="655"/>
      <c r="J176" s="658"/>
      <c r="K176" s="658"/>
      <c r="L176" s="656"/>
      <c r="M176" s="53"/>
      <c r="N176" s="33"/>
      <c r="O176" s="33"/>
      <c r="P176" s="33"/>
    </row>
    <row r="177" spans="1:16" ht="13.5" hidden="1" outlineLevel="1" thickBot="1">
      <c r="A177" s="33"/>
      <c r="B177" s="54">
        <v>164</v>
      </c>
      <c r="C177" s="57"/>
      <c r="D177" s="57"/>
      <c r="E177" s="57"/>
      <c r="F177" s="57"/>
      <c r="G177" s="655">
        <f t="shared" si="3"/>
        <v>0</v>
      </c>
      <c r="H177" s="655"/>
      <c r="I177" s="655"/>
      <c r="J177" s="658"/>
      <c r="K177" s="658"/>
      <c r="L177" s="656"/>
      <c r="M177" s="53"/>
      <c r="N177" s="33"/>
      <c r="O177" s="33"/>
      <c r="P177" s="33"/>
    </row>
    <row r="178" spans="1:16" ht="13.5" hidden="1" outlineLevel="1" thickBot="1">
      <c r="A178" s="33"/>
      <c r="B178" s="51">
        <v>165</v>
      </c>
      <c r="C178" s="57"/>
      <c r="D178" s="57"/>
      <c r="E178" s="57"/>
      <c r="F178" s="57"/>
      <c r="G178" s="655">
        <f t="shared" si="3"/>
        <v>0</v>
      </c>
      <c r="H178" s="655"/>
      <c r="I178" s="655"/>
      <c r="J178" s="658"/>
      <c r="K178" s="658"/>
      <c r="L178" s="656"/>
      <c r="M178" s="53"/>
      <c r="N178" s="33"/>
      <c r="O178" s="33"/>
      <c r="P178" s="33"/>
    </row>
    <row r="179" spans="1:16" ht="13.5" hidden="1" outlineLevel="1" thickBot="1">
      <c r="A179" s="33"/>
      <c r="B179" s="54">
        <v>166</v>
      </c>
      <c r="C179" s="57"/>
      <c r="D179" s="57"/>
      <c r="E179" s="57"/>
      <c r="F179" s="57"/>
      <c r="G179" s="655">
        <f t="shared" si="3"/>
        <v>0</v>
      </c>
      <c r="H179" s="655"/>
      <c r="I179" s="655"/>
      <c r="J179" s="658"/>
      <c r="K179" s="658"/>
      <c r="L179" s="656"/>
      <c r="M179" s="53"/>
      <c r="N179" s="33"/>
      <c r="O179" s="33"/>
      <c r="P179" s="33"/>
    </row>
    <row r="180" spans="1:16" ht="13.5" hidden="1" outlineLevel="1" thickBot="1">
      <c r="A180" s="33"/>
      <c r="B180" s="51">
        <v>167</v>
      </c>
      <c r="C180" s="57"/>
      <c r="D180" s="57"/>
      <c r="E180" s="57"/>
      <c r="F180" s="57"/>
      <c r="G180" s="655">
        <f t="shared" si="3"/>
        <v>0</v>
      </c>
      <c r="H180" s="655"/>
      <c r="I180" s="655"/>
      <c r="J180" s="658"/>
      <c r="K180" s="658"/>
      <c r="L180" s="656"/>
      <c r="M180" s="53"/>
      <c r="N180" s="33"/>
      <c r="O180" s="33"/>
      <c r="P180" s="33"/>
    </row>
    <row r="181" spans="1:16" ht="13.5" hidden="1" outlineLevel="1" thickBot="1">
      <c r="A181" s="33"/>
      <c r="B181" s="54">
        <v>168</v>
      </c>
      <c r="C181" s="57"/>
      <c r="D181" s="57"/>
      <c r="E181" s="57"/>
      <c r="F181" s="57"/>
      <c r="G181" s="655">
        <f t="shared" si="3"/>
        <v>0</v>
      </c>
      <c r="H181" s="655"/>
      <c r="I181" s="655"/>
      <c r="J181" s="658"/>
      <c r="K181" s="658"/>
      <c r="L181" s="656"/>
      <c r="M181" s="53"/>
      <c r="N181" s="33"/>
      <c r="O181" s="33"/>
      <c r="P181" s="33"/>
    </row>
    <row r="182" spans="1:16" ht="13.5" hidden="1" outlineLevel="1" thickBot="1">
      <c r="A182" s="33"/>
      <c r="B182" s="51">
        <v>169</v>
      </c>
      <c r="C182" s="57"/>
      <c r="D182" s="57"/>
      <c r="E182" s="57"/>
      <c r="F182" s="57"/>
      <c r="G182" s="655">
        <f t="shared" si="3"/>
        <v>0</v>
      </c>
      <c r="H182" s="655"/>
      <c r="I182" s="655"/>
      <c r="J182" s="658"/>
      <c r="K182" s="658"/>
      <c r="L182" s="656"/>
      <c r="M182" s="53"/>
      <c r="N182" s="33"/>
      <c r="O182" s="33"/>
      <c r="P182" s="33"/>
    </row>
    <row r="183" spans="1:16" ht="13.5" hidden="1" outlineLevel="1" thickBot="1">
      <c r="A183" s="33"/>
      <c r="B183" s="54">
        <v>170</v>
      </c>
      <c r="C183" s="57"/>
      <c r="D183" s="57"/>
      <c r="E183" s="57"/>
      <c r="F183" s="57"/>
      <c r="G183" s="655">
        <f t="shared" si="3"/>
        <v>0</v>
      </c>
      <c r="H183" s="655"/>
      <c r="I183" s="655"/>
      <c r="J183" s="658"/>
      <c r="K183" s="658"/>
      <c r="L183" s="656"/>
      <c r="M183" s="53"/>
      <c r="N183" s="33"/>
      <c r="O183" s="33"/>
      <c r="P183" s="33"/>
    </row>
    <row r="184" spans="1:16" ht="13.5" hidden="1" outlineLevel="1" thickBot="1">
      <c r="A184" s="33"/>
      <c r="B184" s="51">
        <v>171</v>
      </c>
      <c r="C184" s="57"/>
      <c r="D184" s="57"/>
      <c r="E184" s="57"/>
      <c r="F184" s="57"/>
      <c r="G184" s="655">
        <f t="shared" si="3"/>
        <v>0</v>
      </c>
      <c r="H184" s="655"/>
      <c r="I184" s="655"/>
      <c r="J184" s="658"/>
      <c r="K184" s="658"/>
      <c r="L184" s="656"/>
      <c r="M184" s="53"/>
      <c r="N184" s="33"/>
      <c r="O184" s="33"/>
      <c r="P184" s="33"/>
    </row>
    <row r="185" spans="1:16" ht="13.5" hidden="1" outlineLevel="1" thickBot="1">
      <c r="A185" s="33"/>
      <c r="B185" s="54">
        <v>172</v>
      </c>
      <c r="C185" s="57"/>
      <c r="D185" s="57"/>
      <c r="E185" s="57"/>
      <c r="F185" s="57"/>
      <c r="G185" s="655">
        <f t="shared" si="3"/>
        <v>0</v>
      </c>
      <c r="H185" s="655"/>
      <c r="I185" s="655"/>
      <c r="J185" s="658"/>
      <c r="K185" s="658"/>
      <c r="L185" s="656"/>
      <c r="M185" s="53"/>
      <c r="N185" s="33"/>
      <c r="O185" s="33"/>
      <c r="P185" s="33"/>
    </row>
    <row r="186" spans="1:16" ht="13.5" hidden="1" outlineLevel="1" thickBot="1">
      <c r="A186" s="33"/>
      <c r="B186" s="51">
        <v>173</v>
      </c>
      <c r="C186" s="57"/>
      <c r="D186" s="57"/>
      <c r="E186" s="57"/>
      <c r="F186" s="57"/>
      <c r="G186" s="655">
        <f t="shared" si="3"/>
        <v>0</v>
      </c>
      <c r="H186" s="655"/>
      <c r="I186" s="655"/>
      <c r="J186" s="658"/>
      <c r="K186" s="658"/>
      <c r="L186" s="656"/>
      <c r="M186" s="53"/>
      <c r="N186" s="33"/>
      <c r="O186" s="33"/>
      <c r="P186" s="33"/>
    </row>
    <row r="187" spans="1:16" ht="13.5" hidden="1" outlineLevel="1" thickBot="1">
      <c r="A187" s="33"/>
      <c r="B187" s="54">
        <v>174</v>
      </c>
      <c r="C187" s="57"/>
      <c r="D187" s="57"/>
      <c r="E187" s="57"/>
      <c r="F187" s="57"/>
      <c r="G187" s="655">
        <f t="shared" si="3"/>
        <v>0</v>
      </c>
      <c r="H187" s="655"/>
      <c r="I187" s="655"/>
      <c r="J187" s="658"/>
      <c r="K187" s="658"/>
      <c r="L187" s="656"/>
      <c r="M187" s="53"/>
      <c r="N187" s="33"/>
      <c r="O187" s="33"/>
      <c r="P187" s="33"/>
    </row>
    <row r="188" spans="1:16" ht="13.5" hidden="1" outlineLevel="1" thickBot="1">
      <c r="A188" s="33"/>
      <c r="B188" s="51">
        <v>175</v>
      </c>
      <c r="C188" s="57"/>
      <c r="D188" s="57"/>
      <c r="E188" s="57"/>
      <c r="F188" s="57"/>
      <c r="G188" s="655">
        <f t="shared" si="3"/>
        <v>0</v>
      </c>
      <c r="H188" s="655"/>
      <c r="I188" s="655"/>
      <c r="J188" s="658"/>
      <c r="K188" s="658"/>
      <c r="L188" s="656"/>
      <c r="M188" s="53"/>
      <c r="N188" s="33"/>
      <c r="O188" s="33"/>
      <c r="P188" s="33"/>
    </row>
    <row r="189" spans="1:16" ht="13.5" hidden="1" outlineLevel="1" thickBot="1">
      <c r="A189" s="33"/>
      <c r="B189" s="54">
        <v>176</v>
      </c>
      <c r="C189" s="57"/>
      <c r="D189" s="57"/>
      <c r="E189" s="57"/>
      <c r="F189" s="57"/>
      <c r="G189" s="655">
        <f t="shared" si="3"/>
        <v>0</v>
      </c>
      <c r="H189" s="655"/>
      <c r="I189" s="655"/>
      <c r="J189" s="658"/>
      <c r="K189" s="658"/>
      <c r="L189" s="656"/>
      <c r="M189" s="53"/>
      <c r="N189" s="33"/>
      <c r="O189" s="33"/>
      <c r="P189" s="33"/>
    </row>
    <row r="190" spans="1:16" ht="13.5" hidden="1" outlineLevel="1" thickBot="1">
      <c r="A190" s="33"/>
      <c r="B190" s="51">
        <v>177</v>
      </c>
      <c r="C190" s="57"/>
      <c r="D190" s="57"/>
      <c r="E190" s="57"/>
      <c r="F190" s="57"/>
      <c r="G190" s="655">
        <f t="shared" si="3"/>
        <v>0</v>
      </c>
      <c r="H190" s="655"/>
      <c r="I190" s="655"/>
      <c r="J190" s="658"/>
      <c r="K190" s="658"/>
      <c r="L190" s="656"/>
      <c r="M190" s="53"/>
      <c r="N190" s="33"/>
      <c r="O190" s="33"/>
      <c r="P190" s="33"/>
    </row>
    <row r="191" spans="1:16" ht="13.5" hidden="1" outlineLevel="1" thickBot="1">
      <c r="A191" s="33"/>
      <c r="B191" s="54">
        <v>178</v>
      </c>
      <c r="C191" s="57"/>
      <c r="D191" s="57"/>
      <c r="E191" s="57"/>
      <c r="F191" s="57"/>
      <c r="G191" s="655">
        <f t="shared" si="3"/>
        <v>0</v>
      </c>
      <c r="H191" s="655"/>
      <c r="I191" s="655"/>
      <c r="J191" s="658"/>
      <c r="K191" s="658"/>
      <c r="L191" s="656"/>
      <c r="M191" s="53"/>
      <c r="N191" s="33"/>
      <c r="O191" s="33"/>
      <c r="P191" s="33"/>
    </row>
    <row r="192" spans="1:16" ht="13.5" hidden="1" outlineLevel="1" thickBot="1">
      <c r="A192" s="33"/>
      <c r="B192" s="51">
        <v>179</v>
      </c>
      <c r="C192" s="57"/>
      <c r="D192" s="57"/>
      <c r="E192" s="57"/>
      <c r="F192" s="57"/>
      <c r="G192" s="655">
        <f t="shared" si="3"/>
        <v>0</v>
      </c>
      <c r="H192" s="655"/>
      <c r="I192" s="655"/>
      <c r="J192" s="658"/>
      <c r="K192" s="658"/>
      <c r="L192" s="656"/>
      <c r="M192" s="53"/>
      <c r="N192" s="33"/>
      <c r="O192" s="33"/>
      <c r="P192" s="33"/>
    </row>
    <row r="193" spans="1:16" ht="13.5" hidden="1" outlineLevel="1" thickBot="1">
      <c r="A193" s="33"/>
      <c r="B193" s="54">
        <v>180</v>
      </c>
      <c r="C193" s="57"/>
      <c r="D193" s="57"/>
      <c r="E193" s="57"/>
      <c r="F193" s="57"/>
      <c r="G193" s="655">
        <f t="shared" si="3"/>
        <v>0</v>
      </c>
      <c r="H193" s="655"/>
      <c r="I193" s="655"/>
      <c r="J193" s="658"/>
      <c r="K193" s="658"/>
      <c r="L193" s="656"/>
      <c r="M193" s="53"/>
      <c r="N193" s="33"/>
      <c r="O193" s="33"/>
      <c r="P193" s="33"/>
    </row>
    <row r="194" spans="1:16" ht="13.5" hidden="1" outlineLevel="1" thickBot="1">
      <c r="A194" s="33"/>
      <c r="B194" s="51">
        <v>181</v>
      </c>
      <c r="C194" s="57"/>
      <c r="D194" s="57"/>
      <c r="E194" s="57"/>
      <c r="F194" s="57"/>
      <c r="G194" s="655">
        <f t="shared" si="3"/>
        <v>0</v>
      </c>
      <c r="H194" s="655"/>
      <c r="I194" s="655"/>
      <c r="J194" s="658"/>
      <c r="K194" s="658"/>
      <c r="L194" s="656"/>
      <c r="M194" s="53"/>
      <c r="N194" s="33"/>
      <c r="O194" s="33"/>
      <c r="P194" s="33"/>
    </row>
    <row r="195" spans="1:16" ht="13.5" hidden="1" outlineLevel="1" thickBot="1">
      <c r="A195" s="33"/>
      <c r="B195" s="54">
        <v>182</v>
      </c>
      <c r="C195" s="57"/>
      <c r="D195" s="57"/>
      <c r="E195" s="57"/>
      <c r="F195" s="57"/>
      <c r="G195" s="655">
        <f t="shared" si="3"/>
        <v>0</v>
      </c>
      <c r="H195" s="655"/>
      <c r="I195" s="655"/>
      <c r="J195" s="658"/>
      <c r="K195" s="658"/>
      <c r="L195" s="656"/>
      <c r="M195" s="53"/>
      <c r="N195" s="33"/>
      <c r="O195" s="33"/>
      <c r="P195" s="33"/>
    </row>
    <row r="196" spans="1:16" ht="13.5" hidden="1" outlineLevel="1" thickBot="1">
      <c r="A196" s="33"/>
      <c r="B196" s="51">
        <v>183</v>
      </c>
      <c r="C196" s="57"/>
      <c r="D196" s="57"/>
      <c r="E196" s="57"/>
      <c r="F196" s="57"/>
      <c r="G196" s="655">
        <f t="shared" si="3"/>
        <v>0</v>
      </c>
      <c r="H196" s="655"/>
      <c r="I196" s="655"/>
      <c r="J196" s="658"/>
      <c r="K196" s="658"/>
      <c r="L196" s="656"/>
      <c r="M196" s="53"/>
      <c r="N196" s="33"/>
      <c r="O196" s="33"/>
      <c r="P196" s="33"/>
    </row>
    <row r="197" spans="1:16" ht="13.5" hidden="1" outlineLevel="1" thickBot="1">
      <c r="A197" s="33"/>
      <c r="B197" s="54">
        <v>184</v>
      </c>
      <c r="C197" s="57"/>
      <c r="D197" s="57"/>
      <c r="E197" s="57"/>
      <c r="F197" s="57"/>
      <c r="G197" s="655">
        <f t="shared" si="3"/>
        <v>0</v>
      </c>
      <c r="H197" s="655"/>
      <c r="I197" s="655"/>
      <c r="J197" s="658"/>
      <c r="K197" s="658"/>
      <c r="L197" s="656"/>
      <c r="M197" s="53"/>
      <c r="N197" s="33"/>
      <c r="O197" s="33"/>
      <c r="P197" s="33"/>
    </row>
    <row r="198" spans="1:16" ht="13.5" hidden="1" outlineLevel="1" thickBot="1">
      <c r="A198" s="33"/>
      <c r="B198" s="51">
        <v>185</v>
      </c>
      <c r="C198" s="57"/>
      <c r="D198" s="57"/>
      <c r="E198" s="57"/>
      <c r="F198" s="57"/>
      <c r="G198" s="655">
        <f t="shared" si="3"/>
        <v>0</v>
      </c>
      <c r="H198" s="655"/>
      <c r="I198" s="655"/>
      <c r="J198" s="658"/>
      <c r="K198" s="658"/>
      <c r="L198" s="656"/>
      <c r="M198" s="53"/>
      <c r="N198" s="33"/>
      <c r="O198" s="33"/>
      <c r="P198" s="33"/>
    </row>
    <row r="199" spans="1:16" ht="13.5" hidden="1" outlineLevel="1" thickBot="1">
      <c r="A199" s="33"/>
      <c r="B199" s="54">
        <v>186</v>
      </c>
      <c r="C199" s="57"/>
      <c r="D199" s="57"/>
      <c r="E199" s="57"/>
      <c r="F199" s="57"/>
      <c r="G199" s="655">
        <f t="shared" si="3"/>
        <v>0</v>
      </c>
      <c r="H199" s="655"/>
      <c r="I199" s="655"/>
      <c r="J199" s="658"/>
      <c r="K199" s="658"/>
      <c r="L199" s="656"/>
      <c r="M199" s="53"/>
      <c r="N199" s="33"/>
      <c r="O199" s="33"/>
      <c r="P199" s="33"/>
    </row>
    <row r="200" spans="1:16" ht="13.5" hidden="1" outlineLevel="1" thickBot="1">
      <c r="A200" s="33"/>
      <c r="B200" s="51">
        <v>187</v>
      </c>
      <c r="C200" s="57"/>
      <c r="D200" s="57"/>
      <c r="E200" s="57"/>
      <c r="F200" s="57"/>
      <c r="G200" s="655">
        <f t="shared" si="3"/>
        <v>0</v>
      </c>
      <c r="H200" s="655"/>
      <c r="I200" s="655"/>
      <c r="J200" s="658"/>
      <c r="K200" s="658"/>
      <c r="L200" s="656"/>
      <c r="M200" s="53"/>
      <c r="N200" s="33"/>
      <c r="O200" s="33"/>
      <c r="P200" s="33"/>
    </row>
    <row r="201" spans="1:16" ht="13.5" hidden="1" outlineLevel="1" thickBot="1">
      <c r="A201" s="33"/>
      <c r="B201" s="54">
        <v>188</v>
      </c>
      <c r="C201" s="57"/>
      <c r="D201" s="57"/>
      <c r="E201" s="57"/>
      <c r="F201" s="57"/>
      <c r="G201" s="655">
        <f t="shared" si="3"/>
        <v>0</v>
      </c>
      <c r="H201" s="655"/>
      <c r="I201" s="655"/>
      <c r="J201" s="658"/>
      <c r="K201" s="658"/>
      <c r="L201" s="656"/>
      <c r="M201" s="53"/>
      <c r="N201" s="33"/>
      <c r="O201" s="33"/>
      <c r="P201" s="33"/>
    </row>
    <row r="202" spans="1:16" ht="13.5" hidden="1" outlineLevel="1" thickBot="1">
      <c r="A202" s="33"/>
      <c r="B202" s="51">
        <v>189</v>
      </c>
      <c r="C202" s="57"/>
      <c r="D202" s="57"/>
      <c r="E202" s="57"/>
      <c r="F202" s="57"/>
      <c r="G202" s="655">
        <f t="shared" si="3"/>
        <v>0</v>
      </c>
      <c r="H202" s="655"/>
      <c r="I202" s="655"/>
      <c r="J202" s="658"/>
      <c r="K202" s="658"/>
      <c r="L202" s="656"/>
      <c r="M202" s="53"/>
      <c r="N202" s="33"/>
      <c r="O202" s="33"/>
      <c r="P202" s="33"/>
    </row>
    <row r="203" spans="1:16" ht="13.5" hidden="1" outlineLevel="1" thickBot="1">
      <c r="A203" s="33"/>
      <c r="B203" s="51">
        <v>190</v>
      </c>
      <c r="C203" s="57"/>
      <c r="D203" s="57"/>
      <c r="E203" s="57"/>
      <c r="F203" s="57"/>
      <c r="G203" s="655">
        <f t="shared" si="3"/>
        <v>0</v>
      </c>
      <c r="H203" s="655"/>
      <c r="I203" s="655"/>
      <c r="J203" s="658"/>
      <c r="K203" s="658"/>
      <c r="L203" s="656"/>
      <c r="M203" s="53"/>
      <c r="N203" s="33"/>
      <c r="O203" s="33"/>
      <c r="P203" s="33"/>
    </row>
    <row r="204" spans="1:16" ht="13.5" hidden="1" outlineLevel="1" thickBot="1">
      <c r="A204" s="33"/>
      <c r="B204" s="51">
        <v>191</v>
      </c>
      <c r="C204" s="57"/>
      <c r="D204" s="57"/>
      <c r="E204" s="57"/>
      <c r="F204" s="57"/>
      <c r="G204" s="655">
        <f t="shared" si="3"/>
        <v>0</v>
      </c>
      <c r="H204" s="655"/>
      <c r="I204" s="655"/>
      <c r="J204" s="658"/>
      <c r="K204" s="658"/>
      <c r="L204" s="656"/>
      <c r="M204" s="53"/>
      <c r="N204" s="33"/>
      <c r="O204" s="33"/>
      <c r="P204" s="33"/>
    </row>
    <row r="205" spans="1:16" ht="13.5" hidden="1" outlineLevel="1" thickBot="1">
      <c r="A205" s="33"/>
      <c r="B205" s="51">
        <v>192</v>
      </c>
      <c r="C205" s="57"/>
      <c r="D205" s="57"/>
      <c r="E205" s="57"/>
      <c r="F205" s="57"/>
      <c r="G205" s="655">
        <f t="shared" si="3"/>
        <v>0</v>
      </c>
      <c r="H205" s="655"/>
      <c r="I205" s="655"/>
      <c r="J205" s="658"/>
      <c r="K205" s="658"/>
      <c r="L205" s="656"/>
      <c r="M205" s="53"/>
      <c r="N205" s="33"/>
      <c r="O205" s="33"/>
      <c r="P205" s="33"/>
    </row>
    <row r="206" spans="1:16" ht="13.5" hidden="1" outlineLevel="1" thickBot="1">
      <c r="A206" s="33"/>
      <c r="B206" s="51">
        <v>193</v>
      </c>
      <c r="C206" s="57"/>
      <c r="D206" s="57"/>
      <c r="E206" s="57"/>
      <c r="F206" s="57"/>
      <c r="G206" s="655">
        <f t="shared" si="3"/>
        <v>0</v>
      </c>
      <c r="H206" s="655"/>
      <c r="I206" s="655"/>
      <c r="J206" s="658"/>
      <c r="K206" s="658"/>
      <c r="L206" s="656"/>
      <c r="M206" s="53"/>
      <c r="N206" s="33"/>
      <c r="O206" s="33"/>
      <c r="P206" s="33"/>
    </row>
    <row r="207" spans="1:16" ht="13.5" hidden="1" outlineLevel="1" thickBot="1">
      <c r="A207" s="33"/>
      <c r="B207" s="51">
        <v>194</v>
      </c>
      <c r="C207" s="57"/>
      <c r="D207" s="57"/>
      <c r="E207" s="57"/>
      <c r="F207" s="57"/>
      <c r="G207" s="655">
        <f t="shared" ref="G207:G212" si="4">SUM(H207:L207)</f>
        <v>0</v>
      </c>
      <c r="H207" s="655"/>
      <c r="I207" s="655"/>
      <c r="J207" s="658"/>
      <c r="K207" s="658"/>
      <c r="L207" s="656"/>
      <c r="M207" s="53"/>
      <c r="N207" s="33"/>
      <c r="O207" s="33"/>
      <c r="P207" s="33"/>
    </row>
    <row r="208" spans="1:16" ht="13.5" hidden="1" outlineLevel="1" thickBot="1">
      <c r="A208" s="33"/>
      <c r="B208" s="51">
        <v>195</v>
      </c>
      <c r="C208" s="57"/>
      <c r="D208" s="57"/>
      <c r="E208" s="57"/>
      <c r="F208" s="57"/>
      <c r="G208" s="655">
        <f t="shared" si="4"/>
        <v>0</v>
      </c>
      <c r="H208" s="655"/>
      <c r="I208" s="655"/>
      <c r="J208" s="658"/>
      <c r="K208" s="658"/>
      <c r="L208" s="656"/>
      <c r="M208" s="53"/>
      <c r="N208" s="33"/>
      <c r="O208" s="33"/>
      <c r="P208" s="33"/>
    </row>
    <row r="209" spans="1:16" ht="13.5" hidden="1" outlineLevel="1" thickBot="1">
      <c r="A209" s="33"/>
      <c r="B209" s="51">
        <v>196</v>
      </c>
      <c r="C209" s="57"/>
      <c r="D209" s="57"/>
      <c r="E209" s="57"/>
      <c r="F209" s="57"/>
      <c r="G209" s="655">
        <f t="shared" si="4"/>
        <v>0</v>
      </c>
      <c r="H209" s="655"/>
      <c r="I209" s="655"/>
      <c r="J209" s="658"/>
      <c r="K209" s="658"/>
      <c r="L209" s="656"/>
      <c r="M209" s="53"/>
      <c r="N209" s="33"/>
      <c r="O209" s="33"/>
      <c r="P209" s="33"/>
    </row>
    <row r="210" spans="1:16" ht="13.5" hidden="1" outlineLevel="1" thickBot="1">
      <c r="A210" s="33"/>
      <c r="B210" s="51">
        <v>197</v>
      </c>
      <c r="C210" s="57"/>
      <c r="D210" s="57"/>
      <c r="E210" s="57"/>
      <c r="F210" s="57"/>
      <c r="G210" s="655">
        <f t="shared" si="4"/>
        <v>0</v>
      </c>
      <c r="H210" s="655"/>
      <c r="I210" s="655"/>
      <c r="J210" s="658"/>
      <c r="K210" s="658"/>
      <c r="L210" s="656"/>
      <c r="M210" s="53"/>
      <c r="N210" s="33"/>
      <c r="O210" s="33"/>
      <c r="P210" s="33"/>
    </row>
    <row r="211" spans="1:16" ht="13.5" hidden="1" outlineLevel="1" thickBot="1">
      <c r="A211" s="33"/>
      <c r="B211" s="51">
        <v>198</v>
      </c>
      <c r="C211" s="57"/>
      <c r="D211" s="57"/>
      <c r="E211" s="57"/>
      <c r="F211" s="57"/>
      <c r="G211" s="655">
        <f t="shared" si="4"/>
        <v>0</v>
      </c>
      <c r="H211" s="655"/>
      <c r="I211" s="655"/>
      <c r="J211" s="658"/>
      <c r="K211" s="658"/>
      <c r="L211" s="656"/>
      <c r="M211" s="53"/>
      <c r="N211" s="33"/>
      <c r="O211" s="33"/>
      <c r="P211" s="33"/>
    </row>
    <row r="212" spans="1:16" ht="13.5" hidden="1" outlineLevel="1" thickBot="1">
      <c r="A212" s="33"/>
      <c r="B212" s="51">
        <v>199</v>
      </c>
      <c r="C212" s="57"/>
      <c r="D212" s="57"/>
      <c r="E212" s="57"/>
      <c r="F212" s="57"/>
      <c r="G212" s="655">
        <f t="shared" si="4"/>
        <v>0</v>
      </c>
      <c r="H212" s="655"/>
      <c r="I212" s="655"/>
      <c r="J212" s="658"/>
      <c r="K212" s="658"/>
      <c r="L212" s="656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59">
        <f>SUM(H213:L213)</f>
        <v>0</v>
      </c>
      <c r="H213" s="659"/>
      <c r="I213" s="659"/>
      <c r="J213" s="659"/>
      <c r="K213" s="659"/>
      <c r="L213" s="660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1">
        <f t="shared" ref="G214:L214" si="5">SUM(G14:G213)</f>
        <v>0</v>
      </c>
      <c r="H214" s="661">
        <f t="shared" si="5"/>
        <v>0</v>
      </c>
      <c r="I214" s="661">
        <f t="shared" si="5"/>
        <v>0</v>
      </c>
      <c r="J214" s="661">
        <f t="shared" si="5"/>
        <v>0</v>
      </c>
      <c r="K214" s="661">
        <f t="shared" si="5"/>
        <v>0</v>
      </c>
      <c r="L214" s="661">
        <f t="shared" si="5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951" t="s">
        <v>30</v>
      </c>
      <c r="G217" s="827"/>
      <c r="H217" s="67">
        <f>SUM('Tab.G1.1-4'!E80,-H214)</f>
        <v>0</v>
      </c>
      <c r="I217" s="67">
        <f>SUM('Tab.G1.1-4'!F80,-I214)</f>
        <v>0</v>
      </c>
      <c r="J217" s="67">
        <f>SUM('Tab.G1.1-4'!G80,-J214)</f>
        <v>0</v>
      </c>
      <c r="K217" s="67">
        <f>SUM('Tab.G1.1-4'!H80,-K214)</f>
        <v>0</v>
      </c>
      <c r="L217" s="67">
        <f>SUM('Tab.G1.1-4'!I80,-L214)</f>
        <v>0</v>
      </c>
      <c r="M217" s="394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  <row r="219" spans="1:16">
      <c r="A219" s="376"/>
      <c r="B219" s="376"/>
      <c r="C219" s="376"/>
      <c r="D219" s="376"/>
      <c r="E219" s="376"/>
      <c r="F219" s="376"/>
      <c r="G219" s="376"/>
      <c r="H219" s="376"/>
      <c r="I219" s="376"/>
      <c r="J219" s="376"/>
      <c r="K219" s="376"/>
      <c r="L219" s="376"/>
      <c r="M219" s="376"/>
      <c r="N219" s="376"/>
      <c r="O219" s="376"/>
      <c r="P219" s="376"/>
    </row>
    <row r="220" spans="1:16">
      <c r="A220" s="376"/>
      <c r="B220" s="376"/>
      <c r="C220" s="376"/>
      <c r="D220" s="376"/>
      <c r="E220" s="376"/>
      <c r="F220" s="376"/>
      <c r="G220" s="376"/>
      <c r="H220" s="376"/>
      <c r="I220" s="376"/>
      <c r="J220" s="376"/>
      <c r="K220" s="376"/>
      <c r="L220" s="376"/>
      <c r="M220" s="376"/>
      <c r="N220" s="376"/>
      <c r="O220" s="376"/>
      <c r="P220" s="376"/>
    </row>
  </sheetData>
  <mergeCells count="14">
    <mergeCell ref="B8:B11"/>
    <mergeCell ref="C8:C11"/>
    <mergeCell ref="D8:D11"/>
    <mergeCell ref="E8:E11"/>
    <mergeCell ref="F8:F11"/>
    <mergeCell ref="M8:M11"/>
    <mergeCell ref="G9:G10"/>
    <mergeCell ref="F217:G217"/>
    <mergeCell ref="C3:M3"/>
    <mergeCell ref="C4:M4"/>
    <mergeCell ref="C5:M5"/>
    <mergeCell ref="C6:M6"/>
    <mergeCell ref="G8:L8"/>
    <mergeCell ref="H9:L9"/>
  </mergeCells>
  <hyperlinks>
    <hyperlink ref="C1" location="Spis!B54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1" fitToHeight="0" orientation="landscape" r:id="rId1"/>
  <headerFooter alignWithMargins="0">
    <oddFooter>&amp;LModuł planu inwestycyjnego&amp;C&amp;P/&amp;N&amp;R&amp;A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P192"/>
  <sheetViews>
    <sheetView zoomScale="50" zoomScaleNormal="50" workbookViewId="0">
      <pane ySplit="5" topLeftCell="A66" activePane="bottomLeft" state="frozen"/>
      <selection pane="bottomLeft" activeCell="E11" sqref="E11"/>
    </sheetView>
  </sheetViews>
  <sheetFormatPr defaultRowHeight="12.75"/>
  <cols>
    <col min="1" max="1" width="3.77734375" style="137" customWidth="1"/>
    <col min="2" max="2" width="4.77734375" style="137" customWidth="1"/>
    <col min="3" max="3" width="66.77734375" style="137" customWidth="1"/>
    <col min="4" max="4" width="12.77734375" style="137" customWidth="1"/>
    <col min="5" max="9" width="15.77734375" style="137" customWidth="1"/>
    <col min="10" max="11" width="10.77734375" style="137" customWidth="1"/>
    <col min="12" max="16384" width="8.88671875" style="137"/>
  </cols>
  <sheetData>
    <row r="1" spans="1:16" ht="18.95" customHeight="1">
      <c r="A1" s="326"/>
      <c r="B1" s="326"/>
      <c r="C1" s="495" t="str">
        <f>"&gt;&gt; powrót do spisu treści"</f>
        <v>&gt;&gt; powrót do spisu treści</v>
      </c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</row>
    <row r="2" spans="1:16" ht="39.950000000000003" customHeight="1">
      <c r="A2" s="326"/>
      <c r="B2" s="809" t="s">
        <v>41</v>
      </c>
      <c r="C2" s="810"/>
      <c r="D2" s="810"/>
      <c r="E2" s="810"/>
      <c r="F2" s="810"/>
      <c r="G2" s="810"/>
      <c r="H2" s="810"/>
      <c r="I2" s="810"/>
      <c r="J2" s="810"/>
      <c r="K2" s="810"/>
      <c r="L2" s="326"/>
      <c r="M2" s="326"/>
      <c r="N2" s="326"/>
      <c r="O2" s="326"/>
    </row>
    <row r="3" spans="1:16" ht="24.95" customHeight="1">
      <c r="A3" s="326"/>
      <c r="B3" s="404" t="s">
        <v>13</v>
      </c>
      <c r="C3" s="811" t="s">
        <v>193</v>
      </c>
      <c r="D3" s="812"/>
      <c r="E3" s="812"/>
      <c r="F3" s="812"/>
      <c r="G3" s="812"/>
      <c r="H3" s="812"/>
      <c r="I3" s="812"/>
      <c r="J3" s="812"/>
      <c r="K3" s="812"/>
      <c r="L3" s="343"/>
      <c r="M3" s="343"/>
      <c r="N3" s="343"/>
      <c r="O3" s="343"/>
    </row>
    <row r="4" spans="1:16" ht="24.95" customHeight="1">
      <c r="A4" s="326"/>
      <c r="B4" s="404" t="s">
        <v>28</v>
      </c>
      <c r="C4" s="811" t="s">
        <v>194</v>
      </c>
      <c r="D4" s="812"/>
      <c r="E4" s="812"/>
      <c r="F4" s="812"/>
      <c r="G4" s="812"/>
      <c r="H4" s="812"/>
      <c r="I4" s="812"/>
      <c r="J4" s="812"/>
      <c r="K4" s="812"/>
      <c r="L4" s="343"/>
      <c r="M4" s="343"/>
      <c r="N4" s="343"/>
      <c r="O4" s="343"/>
    </row>
    <row r="5" spans="1:16" ht="15" customHeight="1">
      <c r="A5" s="326"/>
      <c r="B5" s="404" t="s">
        <v>29</v>
      </c>
      <c r="C5" s="811" t="s">
        <v>186</v>
      </c>
      <c r="D5" s="812"/>
      <c r="E5" s="812"/>
      <c r="F5" s="812"/>
      <c r="G5" s="812"/>
      <c r="H5" s="812"/>
      <c r="I5" s="812"/>
      <c r="J5" s="812"/>
      <c r="K5" s="812"/>
      <c r="L5" s="343"/>
      <c r="M5" s="343"/>
      <c r="N5" s="343"/>
      <c r="O5" s="343"/>
      <c r="P5"/>
    </row>
    <row r="6" spans="1:16" ht="30" customHeight="1" thickBot="1">
      <c r="A6" s="326"/>
      <c r="B6" s="335" t="s">
        <v>94</v>
      </c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</row>
    <row r="7" spans="1:16" ht="20.100000000000001" customHeight="1">
      <c r="A7" s="326"/>
      <c r="B7" s="797" t="str">
        <f>'Tab.G1.1-4'!$B$8</f>
        <v>LP</v>
      </c>
      <c r="C7" s="807" t="str">
        <f>'Tab.G1.1-4'!$C$8</f>
        <v>WYSZCZEGÓLNIENIE</v>
      </c>
      <c r="D7" s="800"/>
      <c r="E7" s="804" t="str">
        <f>'Tab.G1.1-4'!$E$8</f>
        <v>PLAN DO REALIZACJI</v>
      </c>
      <c r="F7" s="805"/>
      <c r="G7" s="805"/>
      <c r="H7" s="805"/>
      <c r="I7" s="806"/>
      <c r="J7" s="248"/>
      <c r="K7" s="248"/>
      <c r="L7" s="326"/>
      <c r="M7" s="326"/>
      <c r="N7" s="326"/>
      <c r="O7" s="326"/>
    </row>
    <row r="8" spans="1:16" ht="20.100000000000001" customHeight="1">
      <c r="A8" s="326"/>
      <c r="B8" s="798"/>
      <c r="C8" s="808"/>
      <c r="D8" s="802"/>
      <c r="E8" s="514">
        <f>SUM(Rok_ZPR,1)</f>
        <v>2024</v>
      </c>
      <c r="F8" s="514">
        <f>SUM(E8,1)</f>
        <v>2025</v>
      </c>
      <c r="G8" s="514">
        <f>SUM(F8,1)</f>
        <v>2026</v>
      </c>
      <c r="H8" s="514">
        <f>SUM(G8,1)</f>
        <v>2027</v>
      </c>
      <c r="I8" s="684">
        <f>SUM(H8,1)</f>
        <v>2028</v>
      </c>
      <c r="J8" s="248"/>
      <c r="K8" s="248"/>
      <c r="L8" s="326"/>
      <c r="M8" s="326"/>
      <c r="N8" s="326"/>
      <c r="O8" s="326"/>
    </row>
    <row r="9" spans="1:16" ht="15" customHeight="1" thickBot="1">
      <c r="A9" s="326"/>
      <c r="B9" s="296" t="str">
        <f t="array" ref="B9:B65">'Tab.G5.1-3'!$B$9:$B$65</f>
        <v>01</v>
      </c>
      <c r="C9" s="795" t="str">
        <f>'Tab.G5.1-3'!$B$10</f>
        <v>02</v>
      </c>
      <c r="D9" s="796"/>
      <c r="E9" s="650" t="str">
        <f>'Tab.G5.1-3'!$B$11</f>
        <v>03</v>
      </c>
      <c r="F9" s="650" t="str">
        <f>'Tab.G5.1-3'!$B$12</f>
        <v>04</v>
      </c>
      <c r="G9" s="650" t="str">
        <f>'Tab.G5.1-3'!$B$13</f>
        <v>05</v>
      </c>
      <c r="H9" s="650" t="str">
        <f>'Tab.G5.1-3'!$B$14</f>
        <v>06</v>
      </c>
      <c r="I9" s="297" t="str">
        <f>'Tab.G5.1-3'!$B$15</f>
        <v>07</v>
      </c>
      <c r="J9" s="248"/>
      <c r="K9" s="248"/>
      <c r="L9" s="326"/>
      <c r="M9" s="326"/>
      <c r="N9" s="326"/>
      <c r="O9" s="326"/>
    </row>
    <row r="10" spans="1:16" ht="18.95" customHeight="1" thickBot="1">
      <c r="A10" s="326"/>
      <c r="B10" s="293" t="str">
        <v>02</v>
      </c>
      <c r="C10" s="344" t="s">
        <v>84</v>
      </c>
      <c r="D10" s="345" t="str">
        <f t="shared" ref="D10:D41" si="0">JM_01</f>
        <v>[tys. zł]</v>
      </c>
      <c r="E10" s="346">
        <f>SUM(E11,E22,E33)</f>
        <v>0</v>
      </c>
      <c r="F10" s="346">
        <f>SUM(F11,F22,F33)</f>
        <v>0</v>
      </c>
      <c r="G10" s="346">
        <f>SUM(G11,G22,G33)</f>
        <v>0</v>
      </c>
      <c r="H10" s="346">
        <f>SUM(H11,H22,H33)</f>
        <v>0</v>
      </c>
      <c r="I10" s="346">
        <f>SUM(I11,I22,I33)</f>
        <v>0</v>
      </c>
      <c r="J10" s="248"/>
      <c r="K10" s="248"/>
      <c r="L10" s="326"/>
      <c r="M10" s="326"/>
      <c r="N10" s="326"/>
      <c r="O10" s="326"/>
    </row>
    <row r="11" spans="1:16" ht="18.95" customHeight="1" thickBot="1">
      <c r="A11" s="326"/>
      <c r="B11" s="285" t="str">
        <v>03</v>
      </c>
      <c r="C11" s="3" t="s">
        <v>92</v>
      </c>
      <c r="D11" s="4" t="str">
        <f t="shared" si="0"/>
        <v>[tys. zł]</v>
      </c>
      <c r="E11" s="139">
        <f>SUM(E12,E17)</f>
        <v>0</v>
      </c>
      <c r="F11" s="139">
        <f>SUM(F12,F17)</f>
        <v>0</v>
      </c>
      <c r="G11" s="139">
        <f>SUM(G12,G17)</f>
        <v>0</v>
      </c>
      <c r="H11" s="139">
        <f>SUM(H12,H17)</f>
        <v>0</v>
      </c>
      <c r="I11" s="139">
        <f>SUM(I12,I17)</f>
        <v>0</v>
      </c>
      <c r="J11" s="248"/>
      <c r="K11" s="248"/>
      <c r="L11" s="326"/>
      <c r="M11" s="326"/>
      <c r="N11" s="326"/>
      <c r="O11" s="326"/>
    </row>
    <row r="12" spans="1:16" ht="18.95" customHeight="1">
      <c r="A12" s="326"/>
      <c r="B12" s="286" t="str">
        <v>04</v>
      </c>
      <c r="C12" s="232" t="s">
        <v>50</v>
      </c>
      <c r="D12" s="5" t="str">
        <f t="shared" si="0"/>
        <v>[tys. zł]</v>
      </c>
      <c r="E12" s="140">
        <f>SUM(E13:E16)</f>
        <v>0</v>
      </c>
      <c r="F12" s="140">
        <f>SUM(F13:F16)</f>
        <v>0</v>
      </c>
      <c r="G12" s="140">
        <f>SUM(G13:G16)</f>
        <v>0</v>
      </c>
      <c r="H12" s="140">
        <f>SUM(H13:H16)</f>
        <v>0</v>
      </c>
      <c r="I12" s="140">
        <f>SUM(I13:I16)</f>
        <v>0</v>
      </c>
      <c r="J12" s="248"/>
      <c r="K12" s="248"/>
      <c r="L12" s="326"/>
      <c r="M12" s="326"/>
      <c r="N12" s="326"/>
      <c r="O12" s="326"/>
    </row>
    <row r="13" spans="1:16" ht="18.95" customHeight="1">
      <c r="A13" s="326"/>
      <c r="B13" s="287" t="str">
        <v>05</v>
      </c>
      <c r="C13" s="234" t="s">
        <v>51</v>
      </c>
      <c r="D13" s="6" t="str">
        <f t="shared" si="0"/>
        <v>[tys. zł]</v>
      </c>
      <c r="E13" s="141"/>
      <c r="F13" s="141"/>
      <c r="G13" s="141"/>
      <c r="H13" s="141"/>
      <c r="I13" s="141"/>
      <c r="J13" s="248"/>
      <c r="K13" s="248"/>
      <c r="L13" s="326"/>
      <c r="M13" s="326"/>
      <c r="N13" s="326"/>
      <c r="O13" s="326"/>
    </row>
    <row r="14" spans="1:16" ht="18.95" customHeight="1">
      <c r="A14" s="326"/>
      <c r="B14" s="288" t="str">
        <v>06</v>
      </c>
      <c r="C14" s="235" t="s">
        <v>52</v>
      </c>
      <c r="D14" s="7" t="str">
        <f t="shared" si="0"/>
        <v>[tys. zł]</v>
      </c>
      <c r="E14" s="142"/>
      <c r="F14" s="142"/>
      <c r="G14" s="142"/>
      <c r="H14" s="142"/>
      <c r="I14" s="142"/>
      <c r="J14" s="248"/>
      <c r="K14" s="248"/>
      <c r="L14" s="326"/>
      <c r="M14" s="326"/>
      <c r="N14" s="326"/>
      <c r="O14" s="326"/>
    </row>
    <row r="15" spans="1:16" ht="18.95" customHeight="1">
      <c r="A15" s="326"/>
      <c r="B15" s="288" t="str">
        <v>07</v>
      </c>
      <c r="C15" s="235" t="s">
        <v>53</v>
      </c>
      <c r="D15" s="7" t="str">
        <f t="shared" si="0"/>
        <v>[tys. zł]</v>
      </c>
      <c r="E15" s="142"/>
      <c r="F15" s="142"/>
      <c r="G15" s="142"/>
      <c r="H15" s="142"/>
      <c r="I15" s="142"/>
      <c r="J15" s="248"/>
      <c r="K15" s="248"/>
      <c r="L15" s="326"/>
      <c r="M15" s="326"/>
      <c r="N15" s="326"/>
      <c r="O15" s="326"/>
    </row>
    <row r="16" spans="1:16" ht="18.95" customHeight="1">
      <c r="A16" s="326"/>
      <c r="B16" s="289" t="str">
        <v>08</v>
      </c>
      <c r="C16" s="238" t="s">
        <v>54</v>
      </c>
      <c r="D16" s="8" t="str">
        <f t="shared" si="0"/>
        <v>[tys. zł]</v>
      </c>
      <c r="E16" s="143"/>
      <c r="F16" s="143"/>
      <c r="G16" s="143"/>
      <c r="H16" s="143"/>
      <c r="I16" s="143"/>
      <c r="J16" s="248"/>
      <c r="K16" s="248"/>
      <c r="L16" s="326"/>
      <c r="M16" s="326"/>
      <c r="N16" s="326"/>
      <c r="O16" s="326"/>
    </row>
    <row r="17" spans="1:15" ht="18.95" customHeight="1">
      <c r="A17" s="326"/>
      <c r="B17" s="290" t="str">
        <v>09</v>
      </c>
      <c r="C17" s="233" t="s">
        <v>55</v>
      </c>
      <c r="D17" s="9" t="str">
        <f t="shared" si="0"/>
        <v>[tys. zł]</v>
      </c>
      <c r="E17" s="144">
        <f>SUM(E18:E21)</f>
        <v>0</v>
      </c>
      <c r="F17" s="144">
        <f>SUM(F18:F21)</f>
        <v>0</v>
      </c>
      <c r="G17" s="144">
        <f>SUM(G18:G21)</f>
        <v>0</v>
      </c>
      <c r="H17" s="144">
        <f>SUM(H18:H21)</f>
        <v>0</v>
      </c>
      <c r="I17" s="144">
        <f>SUM(I18:I21)</f>
        <v>0</v>
      </c>
      <c r="J17" s="248"/>
      <c r="K17" s="248"/>
      <c r="L17" s="326"/>
      <c r="M17" s="326"/>
      <c r="N17" s="326"/>
      <c r="O17" s="326"/>
    </row>
    <row r="18" spans="1:15" ht="18.95" customHeight="1">
      <c r="A18" s="326"/>
      <c r="B18" s="287" t="str">
        <v>10</v>
      </c>
      <c r="C18" s="234" t="s">
        <v>51</v>
      </c>
      <c r="D18" s="6" t="str">
        <f t="shared" si="0"/>
        <v>[tys. zł]</v>
      </c>
      <c r="E18" s="141"/>
      <c r="F18" s="141"/>
      <c r="G18" s="141"/>
      <c r="H18" s="141"/>
      <c r="I18" s="141"/>
      <c r="J18" s="248"/>
      <c r="K18" s="248"/>
      <c r="L18" s="326"/>
      <c r="M18" s="326"/>
      <c r="N18" s="326"/>
      <c r="O18" s="326"/>
    </row>
    <row r="19" spans="1:15" ht="18.95" customHeight="1">
      <c r="A19" s="326"/>
      <c r="B19" s="288" t="str">
        <v>11</v>
      </c>
      <c r="C19" s="235" t="s">
        <v>52</v>
      </c>
      <c r="D19" s="7" t="str">
        <f t="shared" si="0"/>
        <v>[tys. zł]</v>
      </c>
      <c r="E19" s="142"/>
      <c r="F19" s="142"/>
      <c r="G19" s="142"/>
      <c r="H19" s="142"/>
      <c r="I19" s="142"/>
      <c r="J19" s="248"/>
      <c r="K19" s="248"/>
      <c r="L19" s="326"/>
      <c r="M19" s="326"/>
      <c r="N19" s="326"/>
      <c r="O19" s="326"/>
    </row>
    <row r="20" spans="1:15" ht="18.95" customHeight="1">
      <c r="A20" s="326"/>
      <c r="B20" s="288" t="str">
        <v>12</v>
      </c>
      <c r="C20" s="235" t="s">
        <v>53</v>
      </c>
      <c r="D20" s="7" t="str">
        <f t="shared" si="0"/>
        <v>[tys. zł]</v>
      </c>
      <c r="E20" s="142"/>
      <c r="F20" s="142"/>
      <c r="G20" s="142"/>
      <c r="H20" s="142"/>
      <c r="I20" s="142"/>
      <c r="J20" s="248"/>
      <c r="K20" s="248"/>
      <c r="L20" s="326"/>
      <c r="M20" s="326"/>
      <c r="N20" s="326"/>
      <c r="O20" s="326"/>
    </row>
    <row r="21" spans="1:15" ht="18.95" customHeight="1" thickBot="1">
      <c r="A21" s="326"/>
      <c r="B21" s="291" t="str">
        <v>13</v>
      </c>
      <c r="C21" s="239" t="s">
        <v>54</v>
      </c>
      <c r="D21" s="10" t="str">
        <f t="shared" si="0"/>
        <v>[tys. zł]</v>
      </c>
      <c r="E21" s="145"/>
      <c r="F21" s="145"/>
      <c r="G21" s="145"/>
      <c r="H21" s="145"/>
      <c r="I21" s="145"/>
      <c r="J21" s="248"/>
      <c r="K21" s="248"/>
      <c r="L21" s="326"/>
      <c r="M21" s="326"/>
      <c r="N21" s="326"/>
      <c r="O21" s="326"/>
    </row>
    <row r="22" spans="1:15" ht="18.95" customHeight="1" thickBot="1">
      <c r="A22" s="326"/>
      <c r="B22" s="285" t="str">
        <v>14</v>
      </c>
      <c r="C22" s="11" t="s">
        <v>93</v>
      </c>
      <c r="D22" s="4" t="str">
        <f t="shared" si="0"/>
        <v>[tys. zł]</v>
      </c>
      <c r="E22" s="139">
        <f>SUM(E23,E28)</f>
        <v>0</v>
      </c>
      <c r="F22" s="139">
        <f>SUM(F23,F28)</f>
        <v>0</v>
      </c>
      <c r="G22" s="139">
        <f>SUM(G23,G28)</f>
        <v>0</v>
      </c>
      <c r="H22" s="139">
        <f>SUM(H23,H28)</f>
        <v>0</v>
      </c>
      <c r="I22" s="139">
        <f>SUM(I23,I28)</f>
        <v>0</v>
      </c>
      <c r="J22" s="248"/>
      <c r="K22" s="248"/>
      <c r="L22" s="326"/>
      <c r="M22" s="326"/>
      <c r="N22" s="326"/>
      <c r="O22" s="326"/>
    </row>
    <row r="23" spans="1:15" ht="18.95" customHeight="1">
      <c r="A23" s="326"/>
      <c r="B23" s="286" t="str">
        <v>15</v>
      </c>
      <c r="C23" s="232" t="s">
        <v>50</v>
      </c>
      <c r="D23" s="5" t="str">
        <f t="shared" si="0"/>
        <v>[tys. zł]</v>
      </c>
      <c r="E23" s="140">
        <f>SUM(E24:E27)</f>
        <v>0</v>
      </c>
      <c r="F23" s="140">
        <f>SUM(F24:F27)</f>
        <v>0</v>
      </c>
      <c r="G23" s="140">
        <f>SUM(G24:G27)</f>
        <v>0</v>
      </c>
      <c r="H23" s="140">
        <f>SUM(H24:H27)</f>
        <v>0</v>
      </c>
      <c r="I23" s="140">
        <f>SUM(I24:I27)</f>
        <v>0</v>
      </c>
      <c r="J23" s="248"/>
      <c r="K23" s="248"/>
      <c r="L23" s="326"/>
      <c r="M23" s="326"/>
      <c r="N23" s="326"/>
      <c r="O23" s="326"/>
    </row>
    <row r="24" spans="1:15" ht="18.95" customHeight="1">
      <c r="A24" s="326"/>
      <c r="B24" s="287" t="str">
        <v>16</v>
      </c>
      <c r="C24" s="234" t="s">
        <v>56</v>
      </c>
      <c r="D24" s="6" t="str">
        <f t="shared" si="0"/>
        <v>[tys. zł]</v>
      </c>
      <c r="E24" s="141"/>
      <c r="F24" s="141"/>
      <c r="G24" s="141"/>
      <c r="H24" s="141"/>
      <c r="I24" s="141"/>
      <c r="J24" s="248"/>
      <c r="K24" s="248"/>
      <c r="L24" s="326"/>
      <c r="M24" s="326"/>
      <c r="N24" s="326"/>
      <c r="O24" s="326"/>
    </row>
    <row r="25" spans="1:15" ht="18.95" customHeight="1">
      <c r="A25" s="326"/>
      <c r="B25" s="288" t="str">
        <v>17</v>
      </c>
      <c r="C25" s="235" t="s">
        <v>53</v>
      </c>
      <c r="D25" s="7" t="str">
        <f t="shared" si="0"/>
        <v>[tys. zł]</v>
      </c>
      <c r="E25" s="142"/>
      <c r="F25" s="142"/>
      <c r="G25" s="142"/>
      <c r="H25" s="142"/>
      <c r="I25" s="142"/>
      <c r="J25" s="248"/>
      <c r="K25" s="248"/>
      <c r="L25" s="326"/>
      <c r="M25" s="326"/>
      <c r="N25" s="326"/>
      <c r="O25" s="326"/>
    </row>
    <row r="26" spans="1:15" ht="18.95" customHeight="1">
      <c r="A26" s="326"/>
      <c r="B26" s="288" t="str">
        <v>18</v>
      </c>
      <c r="C26" s="236" t="s">
        <v>57</v>
      </c>
      <c r="D26" s="7" t="str">
        <f t="shared" si="0"/>
        <v>[tys. zł]</v>
      </c>
      <c r="E26" s="142"/>
      <c r="F26" s="142"/>
      <c r="G26" s="142"/>
      <c r="H26" s="142"/>
      <c r="I26" s="142"/>
      <c r="J26" s="248"/>
      <c r="K26" s="248"/>
      <c r="L26" s="326"/>
      <c r="M26" s="326"/>
      <c r="N26" s="326"/>
      <c r="O26" s="326"/>
    </row>
    <row r="27" spans="1:15" ht="18.95" customHeight="1">
      <c r="A27" s="326"/>
      <c r="B27" s="289" t="str">
        <v>19</v>
      </c>
      <c r="C27" s="238" t="s">
        <v>58</v>
      </c>
      <c r="D27" s="8" t="str">
        <f t="shared" si="0"/>
        <v>[tys. zł]</v>
      </c>
      <c r="E27" s="143"/>
      <c r="F27" s="143"/>
      <c r="G27" s="143"/>
      <c r="H27" s="143"/>
      <c r="I27" s="143"/>
      <c r="J27" s="248"/>
      <c r="K27" s="248"/>
      <c r="L27" s="326"/>
      <c r="M27" s="326"/>
      <c r="N27" s="326"/>
      <c r="O27" s="326"/>
    </row>
    <row r="28" spans="1:15" ht="18.95" customHeight="1">
      <c r="A28" s="326"/>
      <c r="B28" s="290" t="str">
        <v>20</v>
      </c>
      <c r="C28" s="233" t="s">
        <v>55</v>
      </c>
      <c r="D28" s="9" t="str">
        <f t="shared" si="0"/>
        <v>[tys. zł]</v>
      </c>
      <c r="E28" s="144">
        <f>SUM(E29:E32)</f>
        <v>0</v>
      </c>
      <c r="F28" s="144">
        <f>SUM(F29:F32)</f>
        <v>0</v>
      </c>
      <c r="G28" s="144">
        <f>SUM(G29:G32)</f>
        <v>0</v>
      </c>
      <c r="H28" s="144">
        <f>SUM(H29:H32)</f>
        <v>0</v>
      </c>
      <c r="I28" s="144">
        <f>SUM(I29:I32)</f>
        <v>0</v>
      </c>
      <c r="J28" s="248"/>
      <c r="K28" s="248"/>
      <c r="L28" s="326"/>
      <c r="M28" s="326"/>
      <c r="N28" s="326"/>
      <c r="O28" s="326"/>
    </row>
    <row r="29" spans="1:15" ht="18.95" customHeight="1">
      <c r="A29" s="326"/>
      <c r="B29" s="287" t="str">
        <v>21</v>
      </c>
      <c r="C29" s="234" t="s">
        <v>56</v>
      </c>
      <c r="D29" s="6" t="str">
        <f t="shared" si="0"/>
        <v>[tys. zł]</v>
      </c>
      <c r="E29" s="141"/>
      <c r="F29" s="141"/>
      <c r="G29" s="141"/>
      <c r="H29" s="141"/>
      <c r="I29" s="141"/>
      <c r="J29" s="248"/>
      <c r="K29" s="248"/>
      <c r="L29" s="326"/>
      <c r="M29" s="326"/>
      <c r="N29" s="326"/>
      <c r="O29" s="326"/>
    </row>
    <row r="30" spans="1:15" ht="18.95" customHeight="1">
      <c r="A30" s="326"/>
      <c r="B30" s="288" t="str">
        <v>22</v>
      </c>
      <c r="C30" s="235" t="s">
        <v>53</v>
      </c>
      <c r="D30" s="7" t="str">
        <f t="shared" si="0"/>
        <v>[tys. zł]</v>
      </c>
      <c r="E30" s="142"/>
      <c r="F30" s="142"/>
      <c r="G30" s="142"/>
      <c r="H30" s="142"/>
      <c r="I30" s="142"/>
      <c r="J30" s="248"/>
      <c r="K30" s="248"/>
      <c r="L30" s="326"/>
      <c r="M30" s="326"/>
      <c r="N30" s="326"/>
      <c r="O30" s="326"/>
    </row>
    <row r="31" spans="1:15" ht="18.95" customHeight="1">
      <c r="A31" s="326"/>
      <c r="B31" s="288" t="str">
        <v>23</v>
      </c>
      <c r="C31" s="236" t="s">
        <v>57</v>
      </c>
      <c r="D31" s="7" t="str">
        <f t="shared" si="0"/>
        <v>[tys. zł]</v>
      </c>
      <c r="E31" s="142"/>
      <c r="F31" s="142"/>
      <c r="G31" s="142"/>
      <c r="H31" s="142"/>
      <c r="I31" s="142"/>
      <c r="J31" s="248"/>
      <c r="K31" s="248"/>
      <c r="L31" s="326"/>
      <c r="M31" s="326"/>
      <c r="N31" s="326"/>
      <c r="O31" s="326"/>
    </row>
    <row r="32" spans="1:15" ht="18.95" customHeight="1" thickBot="1">
      <c r="A32" s="326"/>
      <c r="B32" s="291" t="str">
        <v>24</v>
      </c>
      <c r="C32" s="239" t="s">
        <v>58</v>
      </c>
      <c r="D32" s="10" t="str">
        <f t="shared" si="0"/>
        <v>[tys. zł]</v>
      </c>
      <c r="E32" s="145"/>
      <c r="F32" s="145"/>
      <c r="G32" s="145"/>
      <c r="H32" s="145"/>
      <c r="I32" s="145"/>
      <c r="J32" s="248"/>
      <c r="K32" s="248"/>
      <c r="L32" s="326"/>
      <c r="M32" s="326"/>
      <c r="N32" s="326"/>
      <c r="O32" s="326"/>
    </row>
    <row r="33" spans="1:15" ht="18.95" customHeight="1" thickBot="1">
      <c r="A33" s="326"/>
      <c r="B33" s="285" t="str">
        <v>25</v>
      </c>
      <c r="C33" s="11" t="s">
        <v>86</v>
      </c>
      <c r="D33" s="4" t="str">
        <f t="shared" si="0"/>
        <v>[tys. zł]</v>
      </c>
      <c r="E33" s="139">
        <f>SUM(E34,E39)</f>
        <v>0</v>
      </c>
      <c r="F33" s="139">
        <f>SUM(F34,F39)</f>
        <v>0</v>
      </c>
      <c r="G33" s="139">
        <f>SUM(G34,G39)</f>
        <v>0</v>
      </c>
      <c r="H33" s="139">
        <f>SUM(H34,H39)</f>
        <v>0</v>
      </c>
      <c r="I33" s="139">
        <f>SUM(I34,I39)</f>
        <v>0</v>
      </c>
      <c r="J33" s="248"/>
      <c r="K33" s="248"/>
      <c r="L33" s="326"/>
      <c r="M33" s="326"/>
      <c r="N33" s="326"/>
      <c r="O33" s="326"/>
    </row>
    <row r="34" spans="1:15" ht="18.95" customHeight="1">
      <c r="A34" s="326"/>
      <c r="B34" s="286" t="str">
        <v>26</v>
      </c>
      <c r="C34" s="232" t="s">
        <v>50</v>
      </c>
      <c r="D34" s="5" t="str">
        <f t="shared" si="0"/>
        <v>[tys. zł]</v>
      </c>
      <c r="E34" s="140">
        <f>SUM(E35:E38)</f>
        <v>0</v>
      </c>
      <c r="F34" s="140">
        <f>SUM(F35:F38)</f>
        <v>0</v>
      </c>
      <c r="G34" s="140">
        <f>SUM(G35:G38)</f>
        <v>0</v>
      </c>
      <c r="H34" s="140">
        <f>SUM(H35:H38)</f>
        <v>0</v>
      </c>
      <c r="I34" s="140">
        <f>SUM(I35:I38)</f>
        <v>0</v>
      </c>
      <c r="J34" s="248"/>
      <c r="K34" s="248"/>
      <c r="L34" s="326"/>
      <c r="M34" s="326"/>
      <c r="N34" s="326"/>
      <c r="O34" s="326"/>
    </row>
    <row r="35" spans="1:15" ht="18.95" customHeight="1">
      <c r="A35" s="326"/>
      <c r="B35" s="287" t="str">
        <v>27</v>
      </c>
      <c r="C35" s="237" t="s">
        <v>59</v>
      </c>
      <c r="D35" s="6" t="str">
        <f t="shared" si="0"/>
        <v>[tys. zł]</v>
      </c>
      <c r="E35" s="141"/>
      <c r="F35" s="141"/>
      <c r="G35" s="141"/>
      <c r="H35" s="141"/>
      <c r="I35" s="141"/>
      <c r="J35" s="248"/>
      <c r="K35" s="248"/>
      <c r="L35" s="326"/>
      <c r="M35" s="326"/>
      <c r="N35" s="326"/>
      <c r="O35" s="326"/>
    </row>
    <row r="36" spans="1:15" ht="18.95" customHeight="1">
      <c r="A36" s="326"/>
      <c r="B36" s="288" t="str">
        <v>28</v>
      </c>
      <c r="C36" s="236" t="s">
        <v>60</v>
      </c>
      <c r="D36" s="7" t="str">
        <f t="shared" si="0"/>
        <v>[tys. zł]</v>
      </c>
      <c r="E36" s="142"/>
      <c r="F36" s="142"/>
      <c r="G36" s="142"/>
      <c r="H36" s="142"/>
      <c r="I36" s="142"/>
      <c r="J36" s="248"/>
      <c r="K36" s="248"/>
      <c r="L36" s="326"/>
      <c r="M36" s="326"/>
      <c r="N36" s="326"/>
      <c r="O36" s="326"/>
    </row>
    <row r="37" spans="1:15" ht="18.95" customHeight="1">
      <c r="A37" s="326"/>
      <c r="B37" s="288" t="str">
        <v>29</v>
      </c>
      <c r="C37" s="236" t="s">
        <v>61</v>
      </c>
      <c r="D37" s="7" t="str">
        <f t="shared" si="0"/>
        <v>[tys. zł]</v>
      </c>
      <c r="E37" s="142"/>
      <c r="F37" s="142"/>
      <c r="G37" s="142"/>
      <c r="H37" s="142"/>
      <c r="I37" s="142"/>
      <c r="J37" s="248"/>
      <c r="K37" s="248"/>
      <c r="L37" s="326"/>
      <c r="M37" s="326"/>
      <c r="N37" s="326"/>
      <c r="O37" s="326"/>
    </row>
    <row r="38" spans="1:15" ht="18.95" customHeight="1">
      <c r="A38" s="326"/>
      <c r="B38" s="289" t="str">
        <v>30</v>
      </c>
      <c r="C38" s="238" t="s">
        <v>62</v>
      </c>
      <c r="D38" s="8" t="str">
        <f t="shared" si="0"/>
        <v>[tys. zł]</v>
      </c>
      <c r="E38" s="143"/>
      <c r="F38" s="143"/>
      <c r="G38" s="143"/>
      <c r="H38" s="143"/>
      <c r="I38" s="143"/>
      <c r="J38" s="248"/>
      <c r="K38" s="248"/>
      <c r="L38" s="326"/>
      <c r="M38" s="326"/>
      <c r="N38" s="326"/>
      <c r="O38" s="326"/>
    </row>
    <row r="39" spans="1:15" ht="18.95" customHeight="1">
      <c r="A39" s="326"/>
      <c r="B39" s="290" t="str">
        <v>31</v>
      </c>
      <c r="C39" s="233" t="s">
        <v>55</v>
      </c>
      <c r="D39" s="9" t="str">
        <f t="shared" si="0"/>
        <v>[tys. zł]</v>
      </c>
      <c r="E39" s="144">
        <f>SUM(E40:E43)</f>
        <v>0</v>
      </c>
      <c r="F39" s="144">
        <f>SUM(F40:F43)</f>
        <v>0</v>
      </c>
      <c r="G39" s="144">
        <f>SUM(G40:G43)</f>
        <v>0</v>
      </c>
      <c r="H39" s="144">
        <f>SUM(H40:H43)</f>
        <v>0</v>
      </c>
      <c r="I39" s="144">
        <f>SUM(I40:I43)</f>
        <v>0</v>
      </c>
      <c r="J39" s="248"/>
      <c r="K39" s="248"/>
      <c r="L39" s="326"/>
      <c r="M39" s="326"/>
      <c r="N39" s="326"/>
      <c r="O39" s="326"/>
    </row>
    <row r="40" spans="1:15" ht="18.95" customHeight="1">
      <c r="A40" s="326"/>
      <c r="B40" s="287" t="str">
        <v>32</v>
      </c>
      <c r="C40" s="237" t="s">
        <v>59</v>
      </c>
      <c r="D40" s="6" t="str">
        <f t="shared" si="0"/>
        <v>[tys. zł]</v>
      </c>
      <c r="E40" s="141"/>
      <c r="F40" s="141"/>
      <c r="G40" s="141"/>
      <c r="H40" s="141"/>
      <c r="I40" s="141"/>
      <c r="J40" s="248"/>
      <c r="K40" s="248"/>
      <c r="L40" s="326"/>
      <c r="M40" s="326"/>
      <c r="N40" s="326"/>
      <c r="O40" s="326"/>
    </row>
    <row r="41" spans="1:15" ht="18.95" customHeight="1">
      <c r="A41" s="326"/>
      <c r="B41" s="288" t="str">
        <v>33</v>
      </c>
      <c r="C41" s="236" t="s">
        <v>60</v>
      </c>
      <c r="D41" s="7" t="str">
        <f t="shared" si="0"/>
        <v>[tys. zł]</v>
      </c>
      <c r="E41" s="142"/>
      <c r="F41" s="142"/>
      <c r="G41" s="142"/>
      <c r="H41" s="142"/>
      <c r="I41" s="142"/>
      <c r="J41" s="248"/>
      <c r="K41" s="248"/>
      <c r="L41" s="326"/>
      <c r="M41" s="326"/>
      <c r="N41" s="326"/>
      <c r="O41" s="326"/>
    </row>
    <row r="42" spans="1:15" ht="18.95" customHeight="1">
      <c r="A42" s="326"/>
      <c r="B42" s="288" t="str">
        <v>34</v>
      </c>
      <c r="C42" s="236" t="s">
        <v>61</v>
      </c>
      <c r="D42" s="7" t="str">
        <f t="shared" ref="D42:D65" si="1">JM_01</f>
        <v>[tys. zł]</v>
      </c>
      <c r="E42" s="142"/>
      <c r="F42" s="142"/>
      <c r="G42" s="142"/>
      <c r="H42" s="142"/>
      <c r="I42" s="142"/>
      <c r="J42" s="248"/>
      <c r="K42" s="248"/>
      <c r="L42" s="326"/>
      <c r="M42" s="326"/>
      <c r="N42" s="326"/>
      <c r="O42" s="326"/>
    </row>
    <row r="43" spans="1:15" ht="18.95" customHeight="1" thickBot="1">
      <c r="A43" s="326"/>
      <c r="B43" s="291" t="str">
        <v>35</v>
      </c>
      <c r="C43" s="239" t="s">
        <v>62</v>
      </c>
      <c r="D43" s="10" t="str">
        <f t="shared" si="1"/>
        <v>[tys. zł]</v>
      </c>
      <c r="E43" s="145"/>
      <c r="F43" s="145"/>
      <c r="G43" s="145"/>
      <c r="H43" s="145"/>
      <c r="I43" s="145"/>
      <c r="J43" s="248"/>
      <c r="K43" s="248"/>
      <c r="L43" s="326"/>
      <c r="M43" s="326"/>
      <c r="N43" s="326"/>
      <c r="O43" s="326"/>
    </row>
    <row r="44" spans="1:15" ht="18.95" customHeight="1" thickBot="1">
      <c r="A44" s="326"/>
      <c r="B44" s="293" t="str">
        <v>36</v>
      </c>
      <c r="C44" s="1" t="s">
        <v>85</v>
      </c>
      <c r="D44" s="2" t="str">
        <f t="shared" si="1"/>
        <v>[tys. zł]</v>
      </c>
      <c r="E44" s="138">
        <f>SUM(E45,E49,E53,E57:E58)</f>
        <v>0</v>
      </c>
      <c r="F44" s="138">
        <f>SUM(F45,F49,F53,F57:F58)</f>
        <v>0</v>
      </c>
      <c r="G44" s="138">
        <f>SUM(G45,G49,G53,G57:G58)</f>
        <v>0</v>
      </c>
      <c r="H44" s="138">
        <f>SUM(H45,H49,H53,H57:H58)</f>
        <v>0</v>
      </c>
      <c r="I44" s="138">
        <f>SUM(I45,I49,I53,I57:I58)</f>
        <v>0</v>
      </c>
      <c r="J44" s="248"/>
      <c r="K44" s="248"/>
      <c r="L44" s="326"/>
      <c r="M44" s="326"/>
      <c r="N44" s="326"/>
      <c r="O44" s="326"/>
    </row>
    <row r="45" spans="1:15" ht="18.95" customHeight="1">
      <c r="A45" s="326"/>
      <c r="B45" s="286" t="str">
        <v>37</v>
      </c>
      <c r="C45" s="12" t="s">
        <v>87</v>
      </c>
      <c r="D45" s="5" t="str">
        <f t="shared" si="1"/>
        <v>[tys. zł]</v>
      </c>
      <c r="E45" s="140">
        <f>SUM(E46:E48)</f>
        <v>0</v>
      </c>
      <c r="F45" s="140">
        <f>SUM(F46:F48)</f>
        <v>0</v>
      </c>
      <c r="G45" s="140">
        <f>SUM(G46:G48)</f>
        <v>0</v>
      </c>
      <c r="H45" s="140">
        <f>SUM(H46:H48)</f>
        <v>0</v>
      </c>
      <c r="I45" s="140">
        <f>SUM(I46:I48)</f>
        <v>0</v>
      </c>
      <c r="J45" s="248"/>
      <c r="K45" s="248"/>
      <c r="L45" s="326"/>
      <c r="M45" s="326"/>
      <c r="N45" s="326"/>
      <c r="O45" s="326"/>
    </row>
    <row r="46" spans="1:15" ht="18.95" customHeight="1">
      <c r="A46" s="326"/>
      <c r="B46" s="287" t="str">
        <v>38</v>
      </c>
      <c r="C46" s="234" t="s">
        <v>63</v>
      </c>
      <c r="D46" s="6" t="str">
        <f t="shared" si="1"/>
        <v>[tys. zł]</v>
      </c>
      <c r="E46" s="141"/>
      <c r="F46" s="141"/>
      <c r="G46" s="141"/>
      <c r="H46" s="141"/>
      <c r="I46" s="141"/>
      <c r="J46" s="248"/>
      <c r="K46" s="248"/>
      <c r="L46" s="326"/>
      <c r="M46" s="326"/>
      <c r="N46" s="326"/>
      <c r="O46" s="326"/>
    </row>
    <row r="47" spans="1:15" ht="18.95" customHeight="1">
      <c r="A47" s="326"/>
      <c r="B47" s="288" t="str">
        <v>39</v>
      </c>
      <c r="C47" s="235" t="s">
        <v>64</v>
      </c>
      <c r="D47" s="7" t="str">
        <f t="shared" si="1"/>
        <v>[tys. zł]</v>
      </c>
      <c r="E47" s="142"/>
      <c r="F47" s="142"/>
      <c r="G47" s="142"/>
      <c r="H47" s="142"/>
      <c r="I47" s="142"/>
      <c r="J47" s="248"/>
      <c r="K47" s="248"/>
      <c r="L47" s="326"/>
      <c r="M47" s="326"/>
      <c r="N47" s="326"/>
      <c r="O47" s="326"/>
    </row>
    <row r="48" spans="1:15" ht="18.95" customHeight="1">
      <c r="A48" s="326"/>
      <c r="B48" s="289" t="str">
        <v>40</v>
      </c>
      <c r="C48" s="243" t="s">
        <v>65</v>
      </c>
      <c r="D48" s="8" t="str">
        <f t="shared" si="1"/>
        <v>[tys. zł]</v>
      </c>
      <c r="E48" s="143"/>
      <c r="F48" s="143"/>
      <c r="G48" s="143"/>
      <c r="H48" s="143"/>
      <c r="I48" s="143"/>
      <c r="J48" s="248"/>
      <c r="K48" s="248"/>
      <c r="L48" s="326"/>
      <c r="M48" s="326"/>
      <c r="N48" s="326"/>
      <c r="O48" s="326"/>
    </row>
    <row r="49" spans="1:15" ht="18.95" customHeight="1">
      <c r="A49" s="326"/>
      <c r="B49" s="290" t="str">
        <v>41</v>
      </c>
      <c r="C49" s="13" t="s">
        <v>88</v>
      </c>
      <c r="D49" s="9" t="str">
        <f t="shared" si="1"/>
        <v>[tys. zł]</v>
      </c>
      <c r="E49" s="144">
        <f>SUM(E50:E52)</f>
        <v>0</v>
      </c>
      <c r="F49" s="144">
        <f>SUM(F50:F52)</f>
        <v>0</v>
      </c>
      <c r="G49" s="144">
        <f>SUM(G50:G52)</f>
        <v>0</v>
      </c>
      <c r="H49" s="144">
        <f>SUM(H50:H52)</f>
        <v>0</v>
      </c>
      <c r="I49" s="144">
        <f>SUM(I50:I52)</f>
        <v>0</v>
      </c>
      <c r="J49" s="248"/>
      <c r="K49" s="248"/>
      <c r="L49" s="326"/>
      <c r="M49" s="326"/>
      <c r="N49" s="326"/>
      <c r="O49" s="326"/>
    </row>
    <row r="50" spans="1:15" ht="18.95" customHeight="1">
      <c r="A50" s="326"/>
      <c r="B50" s="287" t="str">
        <v>42</v>
      </c>
      <c r="C50" s="234" t="s">
        <v>66</v>
      </c>
      <c r="D50" s="6" t="str">
        <f t="shared" si="1"/>
        <v>[tys. zł]</v>
      </c>
      <c r="E50" s="141"/>
      <c r="F50" s="141"/>
      <c r="G50" s="141"/>
      <c r="H50" s="141"/>
      <c r="I50" s="141"/>
      <c r="J50" s="248"/>
      <c r="K50" s="248"/>
      <c r="L50" s="326"/>
      <c r="M50" s="326"/>
      <c r="N50" s="326"/>
      <c r="O50" s="326"/>
    </row>
    <row r="51" spans="1:15" ht="18.95" customHeight="1">
      <c r="A51" s="326"/>
      <c r="B51" s="288" t="str">
        <v>43</v>
      </c>
      <c r="C51" s="236" t="s">
        <v>67</v>
      </c>
      <c r="D51" s="7" t="str">
        <f t="shared" si="1"/>
        <v>[tys. zł]</v>
      </c>
      <c r="E51" s="142"/>
      <c r="F51" s="142"/>
      <c r="G51" s="142"/>
      <c r="H51" s="142"/>
      <c r="I51" s="142"/>
      <c r="J51" s="248"/>
      <c r="K51" s="248"/>
      <c r="L51" s="326"/>
      <c r="M51" s="326"/>
      <c r="N51" s="326"/>
      <c r="O51" s="326"/>
    </row>
    <row r="52" spans="1:15" ht="18.95" customHeight="1">
      <c r="A52" s="326"/>
      <c r="B52" s="289" t="str">
        <v>44</v>
      </c>
      <c r="C52" s="243" t="s">
        <v>68</v>
      </c>
      <c r="D52" s="8" t="str">
        <f t="shared" si="1"/>
        <v>[tys. zł]</v>
      </c>
      <c r="E52" s="143"/>
      <c r="F52" s="143"/>
      <c r="G52" s="143"/>
      <c r="H52" s="143"/>
      <c r="I52" s="143"/>
      <c r="J52" s="248"/>
      <c r="K52" s="248"/>
      <c r="L52" s="326"/>
      <c r="M52" s="326"/>
      <c r="N52" s="326"/>
      <c r="O52" s="326"/>
    </row>
    <row r="53" spans="1:15" ht="18.95" customHeight="1">
      <c r="A53" s="326"/>
      <c r="B53" s="290" t="str">
        <v>45</v>
      </c>
      <c r="C53" s="13" t="s">
        <v>89</v>
      </c>
      <c r="D53" s="9" t="str">
        <f t="shared" si="1"/>
        <v>[tys. zł]</v>
      </c>
      <c r="E53" s="144">
        <f>SUM(E54:E56)</f>
        <v>0</v>
      </c>
      <c r="F53" s="144">
        <f>SUM(F54:F56)</f>
        <v>0</v>
      </c>
      <c r="G53" s="144">
        <f>SUM(G54:G56)</f>
        <v>0</v>
      </c>
      <c r="H53" s="144">
        <f>SUM(H54:H56)</f>
        <v>0</v>
      </c>
      <c r="I53" s="144">
        <f>SUM(I54:I56)</f>
        <v>0</v>
      </c>
      <c r="J53" s="248"/>
      <c r="K53" s="248"/>
      <c r="L53" s="326"/>
      <c r="M53" s="326"/>
      <c r="N53" s="326"/>
      <c r="O53" s="326"/>
    </row>
    <row r="54" spans="1:15" ht="18.95" customHeight="1">
      <c r="A54" s="326"/>
      <c r="B54" s="287" t="str">
        <v>46</v>
      </c>
      <c r="C54" s="234" t="s">
        <v>66</v>
      </c>
      <c r="D54" s="6" t="str">
        <f t="shared" si="1"/>
        <v>[tys. zł]</v>
      </c>
      <c r="E54" s="141"/>
      <c r="F54" s="141"/>
      <c r="G54" s="141"/>
      <c r="H54" s="141"/>
      <c r="I54" s="141"/>
      <c r="J54" s="248"/>
      <c r="K54" s="248"/>
      <c r="L54" s="326"/>
      <c r="M54" s="326"/>
      <c r="N54" s="326"/>
      <c r="O54" s="326"/>
    </row>
    <row r="55" spans="1:15" ht="18.95" customHeight="1">
      <c r="A55" s="326"/>
      <c r="B55" s="288" t="str">
        <v>47</v>
      </c>
      <c r="C55" s="236" t="s">
        <v>67</v>
      </c>
      <c r="D55" s="7" t="str">
        <f t="shared" si="1"/>
        <v>[tys. zł]</v>
      </c>
      <c r="E55" s="142"/>
      <c r="F55" s="142"/>
      <c r="G55" s="142"/>
      <c r="H55" s="142"/>
      <c r="I55" s="142"/>
      <c r="J55" s="248"/>
      <c r="K55" s="248"/>
      <c r="L55" s="326"/>
      <c r="M55" s="326"/>
      <c r="N55" s="326"/>
      <c r="O55" s="326"/>
    </row>
    <row r="56" spans="1:15" ht="18.95" customHeight="1">
      <c r="A56" s="326"/>
      <c r="B56" s="289" t="str">
        <v>48</v>
      </c>
      <c r="C56" s="243" t="s">
        <v>68</v>
      </c>
      <c r="D56" s="8" t="str">
        <f t="shared" si="1"/>
        <v>[tys. zł]</v>
      </c>
      <c r="E56" s="143"/>
      <c r="F56" s="143"/>
      <c r="G56" s="143"/>
      <c r="H56" s="143"/>
      <c r="I56" s="143"/>
      <c r="J56" s="248"/>
      <c r="K56" s="248"/>
      <c r="L56" s="326"/>
      <c r="M56" s="326"/>
      <c r="N56" s="326"/>
      <c r="O56" s="326"/>
    </row>
    <row r="57" spans="1:15" ht="18.95" customHeight="1">
      <c r="A57" s="326"/>
      <c r="B57" s="294" t="str">
        <v>49</v>
      </c>
      <c r="C57" s="14" t="s">
        <v>90</v>
      </c>
      <c r="D57" s="15" t="str">
        <f t="shared" si="1"/>
        <v>[tys. zł]</v>
      </c>
      <c r="E57" s="144"/>
      <c r="F57" s="144"/>
      <c r="G57" s="144"/>
      <c r="H57" s="144"/>
      <c r="I57" s="144"/>
      <c r="J57" s="248"/>
      <c r="K57" s="248"/>
      <c r="L57" s="326"/>
      <c r="M57" s="326"/>
      <c r="N57" s="326"/>
      <c r="O57" s="326"/>
    </row>
    <row r="58" spans="1:15" ht="18.95" customHeight="1" thickBot="1">
      <c r="A58" s="326"/>
      <c r="B58" s="295" t="str">
        <v>50</v>
      </c>
      <c r="C58" s="16" t="s">
        <v>91</v>
      </c>
      <c r="D58" s="17" t="str">
        <f t="shared" si="1"/>
        <v>[tys. zł]</v>
      </c>
      <c r="E58" s="146"/>
      <c r="F58" s="146"/>
      <c r="G58" s="146"/>
      <c r="H58" s="146"/>
      <c r="I58" s="146"/>
      <c r="J58" s="248"/>
      <c r="K58" s="248"/>
      <c r="L58" s="326"/>
      <c r="M58" s="326"/>
      <c r="N58" s="326"/>
      <c r="O58" s="326"/>
    </row>
    <row r="59" spans="1:15" ht="18.95" customHeight="1" thickBot="1">
      <c r="A59" s="326"/>
      <c r="B59" s="293" t="str">
        <v>51</v>
      </c>
      <c r="C59" s="1" t="s">
        <v>98</v>
      </c>
      <c r="D59" s="2" t="str">
        <f t="shared" si="1"/>
        <v>[tys. zł]</v>
      </c>
      <c r="E59" s="138">
        <f>SUM(E60,E63:E65)</f>
        <v>0</v>
      </c>
      <c r="F59" s="138">
        <f>SUM(F60,F63:F65)</f>
        <v>0</v>
      </c>
      <c r="G59" s="138">
        <f>SUM(G60,G63:G65)</f>
        <v>0</v>
      </c>
      <c r="H59" s="138">
        <f>SUM(H60,H63:H65)</f>
        <v>0</v>
      </c>
      <c r="I59" s="138">
        <f>SUM(I60,I63:I65)</f>
        <v>0</v>
      </c>
      <c r="J59" s="326"/>
      <c r="K59" s="326"/>
      <c r="L59" s="326"/>
      <c r="M59" s="326"/>
      <c r="N59" s="326"/>
      <c r="O59" s="326"/>
    </row>
    <row r="60" spans="1:15" ht="18.95" customHeight="1">
      <c r="A60" s="326"/>
      <c r="B60" s="286" t="str">
        <v>52</v>
      </c>
      <c r="C60" s="12" t="s">
        <v>99</v>
      </c>
      <c r="D60" s="5" t="str">
        <f t="shared" si="1"/>
        <v>[tys. zł]</v>
      </c>
      <c r="E60" s="140">
        <f>SUM(E61:E62)</f>
        <v>0</v>
      </c>
      <c r="F60" s="140">
        <f>SUM(F61:F62)</f>
        <v>0</v>
      </c>
      <c r="G60" s="140">
        <f>SUM(G61:G62)</f>
        <v>0</v>
      </c>
      <c r="H60" s="140">
        <f>SUM(H61:H62)</f>
        <v>0</v>
      </c>
      <c r="I60" s="140">
        <f>SUM(I61:I62)</f>
        <v>0</v>
      </c>
      <c r="J60" s="326"/>
      <c r="K60" s="326"/>
      <c r="L60" s="326"/>
      <c r="M60" s="326"/>
      <c r="N60" s="326"/>
      <c r="O60" s="326"/>
    </row>
    <row r="61" spans="1:15" ht="18.95" customHeight="1">
      <c r="A61" s="326"/>
      <c r="B61" s="287" t="str">
        <v>53</v>
      </c>
      <c r="C61" s="237" t="s">
        <v>100</v>
      </c>
      <c r="D61" s="6" t="str">
        <f t="shared" si="1"/>
        <v>[tys. zł]</v>
      </c>
      <c r="E61" s="141"/>
      <c r="F61" s="141"/>
      <c r="G61" s="141"/>
      <c r="H61" s="141"/>
      <c r="I61" s="141"/>
      <c r="J61" s="326"/>
      <c r="K61" s="326"/>
      <c r="L61" s="326"/>
      <c r="M61" s="326"/>
      <c r="N61" s="326"/>
      <c r="O61" s="326"/>
    </row>
    <row r="62" spans="1:15" ht="18.95" customHeight="1">
      <c r="A62" s="326"/>
      <c r="B62" s="292" t="str">
        <v>54</v>
      </c>
      <c r="C62" s="240" t="s">
        <v>101</v>
      </c>
      <c r="D62" s="241" t="str">
        <f t="shared" si="1"/>
        <v>[tys. zł]</v>
      </c>
      <c r="E62" s="242"/>
      <c r="F62" s="242"/>
      <c r="G62" s="242"/>
      <c r="H62" s="242"/>
      <c r="I62" s="242"/>
      <c r="J62" s="326"/>
      <c r="K62" s="326"/>
      <c r="L62" s="326"/>
      <c r="M62" s="326"/>
      <c r="N62" s="326"/>
      <c r="O62" s="326"/>
    </row>
    <row r="63" spans="1:15" ht="18.95" customHeight="1">
      <c r="A63" s="326"/>
      <c r="B63" s="290" t="str">
        <v>55</v>
      </c>
      <c r="C63" s="13" t="s">
        <v>102</v>
      </c>
      <c r="D63" s="9" t="str">
        <f t="shared" si="1"/>
        <v>[tys. zł]</v>
      </c>
      <c r="E63" s="144"/>
      <c r="F63" s="144"/>
      <c r="G63" s="144"/>
      <c r="H63" s="144"/>
      <c r="I63" s="144"/>
      <c r="J63" s="326"/>
      <c r="K63" s="326"/>
      <c r="L63" s="326"/>
      <c r="M63" s="326"/>
      <c r="N63" s="326"/>
      <c r="O63" s="326"/>
    </row>
    <row r="64" spans="1:15" ht="18.95" customHeight="1">
      <c r="A64" s="326"/>
      <c r="B64" s="290" t="str">
        <v>56</v>
      </c>
      <c r="C64" s="13" t="s">
        <v>103</v>
      </c>
      <c r="D64" s="9" t="str">
        <f t="shared" si="1"/>
        <v>[tys. zł]</v>
      </c>
      <c r="E64" s="144"/>
      <c r="F64" s="144"/>
      <c r="G64" s="144"/>
      <c r="H64" s="144"/>
      <c r="I64" s="144"/>
      <c r="J64" s="326"/>
      <c r="K64" s="326"/>
      <c r="L64" s="326"/>
      <c r="M64" s="326"/>
      <c r="N64" s="326"/>
      <c r="O64" s="326"/>
    </row>
    <row r="65" spans="1:15" ht="18.95" customHeight="1" thickBot="1">
      <c r="A65" s="326"/>
      <c r="B65" s="295" t="str">
        <v>57</v>
      </c>
      <c r="C65" s="16" t="s">
        <v>104</v>
      </c>
      <c r="D65" s="17" t="str">
        <f t="shared" si="1"/>
        <v>[tys. zł]</v>
      </c>
      <c r="E65" s="146"/>
      <c r="F65" s="146"/>
      <c r="G65" s="146"/>
      <c r="H65" s="146"/>
      <c r="I65" s="146"/>
      <c r="J65" s="326"/>
      <c r="K65" s="326"/>
      <c r="L65" s="326"/>
      <c r="M65" s="326"/>
      <c r="N65" s="326"/>
      <c r="O65" s="326"/>
    </row>
    <row r="66" spans="1:15" ht="18.95" customHeight="1">
      <c r="A66" s="326"/>
      <c r="B66" s="326"/>
      <c r="C66" s="326"/>
      <c r="D66" s="326"/>
      <c r="E66" s="326"/>
      <c r="F66" s="326"/>
      <c r="G66" s="326"/>
      <c r="H66" s="326"/>
      <c r="I66" s="326"/>
      <c r="J66" s="326"/>
      <c r="K66" s="326"/>
      <c r="L66" s="326"/>
      <c r="M66" s="326"/>
      <c r="N66" s="326"/>
      <c r="O66" s="326"/>
    </row>
    <row r="67" spans="1:15" ht="18.95" customHeight="1">
      <c r="A67" s="326"/>
      <c r="B67" s="326"/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6"/>
      <c r="N67" s="326"/>
      <c r="O67" s="326"/>
    </row>
    <row r="68" spans="1:15" ht="30" customHeight="1" thickBot="1">
      <c r="A68" s="326"/>
      <c r="B68" s="335" t="s">
        <v>105</v>
      </c>
      <c r="C68" s="326"/>
      <c r="D68" s="326"/>
      <c r="E68" s="326"/>
      <c r="F68" s="326"/>
      <c r="G68" s="326"/>
      <c r="H68" s="326"/>
      <c r="I68" s="326"/>
      <c r="J68" s="326"/>
      <c r="K68" s="326"/>
      <c r="L68" s="326"/>
      <c r="M68" s="326"/>
      <c r="N68" s="326"/>
      <c r="O68" s="326"/>
    </row>
    <row r="69" spans="1:15" ht="20.100000000000001" customHeight="1">
      <c r="A69" s="326"/>
      <c r="B69" s="797" t="str">
        <f>'Tab.G1.1-4'!$B$8</f>
        <v>LP</v>
      </c>
      <c r="C69" s="807" t="str">
        <f>'Tab.G1.1-4'!$C$8</f>
        <v>WYSZCZEGÓLNIENIE</v>
      </c>
      <c r="D69" s="800"/>
      <c r="E69" s="804" t="str">
        <f>$E$7</f>
        <v>PLAN DO REALIZACJI</v>
      </c>
      <c r="F69" s="805"/>
      <c r="G69" s="805"/>
      <c r="H69" s="805"/>
      <c r="I69" s="806"/>
      <c r="J69" s="248"/>
      <c r="K69" s="248"/>
      <c r="L69" s="326"/>
      <c r="M69" s="326"/>
      <c r="N69" s="326"/>
      <c r="O69" s="326"/>
    </row>
    <row r="70" spans="1:15" ht="20.100000000000001" customHeight="1">
      <c r="A70" s="326"/>
      <c r="B70" s="798"/>
      <c r="C70" s="808"/>
      <c r="D70" s="802"/>
      <c r="E70" s="514">
        <f>SUM(Rok_ZPR,1)</f>
        <v>2024</v>
      </c>
      <c r="F70" s="514">
        <f>SUM(E70,1)</f>
        <v>2025</v>
      </c>
      <c r="G70" s="514">
        <f>SUM(F70,1)</f>
        <v>2026</v>
      </c>
      <c r="H70" s="514">
        <f>SUM(G70,1)</f>
        <v>2027</v>
      </c>
      <c r="I70" s="684">
        <f>SUM(H70,1)</f>
        <v>2028</v>
      </c>
      <c r="J70" s="248"/>
      <c r="K70" s="248"/>
      <c r="L70" s="326"/>
      <c r="M70" s="326"/>
      <c r="N70" s="326"/>
      <c r="O70" s="326"/>
    </row>
    <row r="71" spans="1:15" ht="15" customHeight="1" thickBot="1">
      <c r="A71" s="326"/>
      <c r="B71" s="296" t="str">
        <f t="array" ref="B71:B127">$B$9:$B$65</f>
        <v>01</v>
      </c>
      <c r="C71" s="795" t="str">
        <f>'Tab.G5.1-3'!$B$10</f>
        <v>02</v>
      </c>
      <c r="D71" s="796"/>
      <c r="E71" s="650" t="str">
        <f>'Tab.G5.1-3'!$B$11</f>
        <v>03</v>
      </c>
      <c r="F71" s="650" t="str">
        <f>'Tab.G5.1-3'!$B$12</f>
        <v>04</v>
      </c>
      <c r="G71" s="650" t="str">
        <f>'Tab.G5.1-3'!$B$13</f>
        <v>05</v>
      </c>
      <c r="H71" s="650" t="str">
        <f>'Tab.G5.1-3'!$B$14</f>
        <v>06</v>
      </c>
      <c r="I71" s="297" t="str">
        <f>'Tab.G5.1-3'!$B$15</f>
        <v>07</v>
      </c>
      <c r="J71" s="248"/>
      <c r="K71" s="248"/>
      <c r="L71" s="326"/>
      <c r="M71" s="326"/>
      <c r="N71" s="326"/>
      <c r="O71" s="326"/>
    </row>
    <row r="72" spans="1:15" ht="18.95" customHeight="1" thickBot="1">
      <c r="A72" s="326"/>
      <c r="B72" s="293" t="str">
        <v>02</v>
      </c>
      <c r="C72" s="344" t="str">
        <f t="array" ref="C72:C127">$C$10:$C$65</f>
        <v>A. GAZOCIĄGI DYSTRYBUCYJNE, Z TEGO:</v>
      </c>
      <c r="D72" s="345" t="str">
        <f t="shared" ref="D72:D105" si="2">JM_03</f>
        <v>[km]</v>
      </c>
      <c r="E72" s="346">
        <f>SUM(E73,E84,E95)</f>
        <v>0</v>
      </c>
      <c r="F72" s="346">
        <f>SUM(F73,F84,F95)</f>
        <v>0</v>
      </c>
      <c r="G72" s="346">
        <f>SUM(G73,G84,G95)</f>
        <v>0</v>
      </c>
      <c r="H72" s="346">
        <f>SUM(H73,H84,H95)</f>
        <v>0</v>
      </c>
      <c r="I72" s="346">
        <f>SUM(I73,I84,I95)</f>
        <v>0</v>
      </c>
      <c r="J72" s="248"/>
      <c r="K72" s="248"/>
      <c r="L72" s="326"/>
      <c r="M72" s="326"/>
      <c r="N72" s="326"/>
      <c r="O72" s="326"/>
    </row>
    <row r="73" spans="1:15" ht="18.95" customHeight="1" thickBot="1">
      <c r="A73" s="326"/>
      <c r="B73" s="285" t="str">
        <v>03</v>
      </c>
      <c r="C73" s="3" t="str">
        <v>A1. Gazociągi wysokiego i podyższonego średniego ciśnienia</v>
      </c>
      <c r="D73" s="4" t="str">
        <f t="shared" si="2"/>
        <v>[km]</v>
      </c>
      <c r="E73" s="139">
        <f>SUM(E74,E79)</f>
        <v>0</v>
      </c>
      <c r="F73" s="139">
        <f>SUM(F74,F79)</f>
        <v>0</v>
      </c>
      <c r="G73" s="139">
        <f>SUM(G74,G79)</f>
        <v>0</v>
      </c>
      <c r="H73" s="139">
        <f>SUM(H74,H79)</f>
        <v>0</v>
      </c>
      <c r="I73" s="139">
        <f>SUM(I74,I79)</f>
        <v>0</v>
      </c>
      <c r="J73" s="248"/>
      <c r="K73" s="248"/>
      <c r="L73" s="326"/>
      <c r="M73" s="326"/>
      <c r="N73" s="326"/>
      <c r="O73" s="326"/>
    </row>
    <row r="74" spans="1:15" ht="18.95" customHeight="1">
      <c r="A74" s="326"/>
      <c r="B74" s="286" t="str">
        <v>04</v>
      </c>
      <c r="C74" s="232" t="str">
        <v>ze stali</v>
      </c>
      <c r="D74" s="5" t="str">
        <f t="shared" si="2"/>
        <v>[km]</v>
      </c>
      <c r="E74" s="140">
        <f>SUM(E75:E78)</f>
        <v>0</v>
      </c>
      <c r="F74" s="140">
        <f>SUM(F75:F78)</f>
        <v>0</v>
      </c>
      <c r="G74" s="140">
        <f>SUM(G75:G78)</f>
        <v>0</v>
      </c>
      <c r="H74" s="140">
        <f>SUM(H75:H78)</f>
        <v>0</v>
      </c>
      <c r="I74" s="140">
        <f>SUM(I75:I78)</f>
        <v>0</v>
      </c>
      <c r="J74" s="248"/>
      <c r="K74" s="248"/>
      <c r="L74" s="326"/>
      <c r="M74" s="326"/>
      <c r="N74" s="326"/>
      <c r="O74" s="326"/>
    </row>
    <row r="75" spans="1:15" ht="18.95" customHeight="1">
      <c r="A75" s="326"/>
      <c r="B75" s="287" t="str">
        <v>05</v>
      </c>
      <c r="C75" s="234" t="str">
        <v>300 &lt; DN[mm]</v>
      </c>
      <c r="D75" s="6" t="str">
        <f t="shared" si="2"/>
        <v>[km]</v>
      </c>
      <c r="E75" s="141"/>
      <c r="F75" s="141"/>
      <c r="G75" s="141"/>
      <c r="H75" s="141"/>
      <c r="I75" s="141"/>
      <c r="J75" s="248"/>
      <c r="K75" s="248"/>
      <c r="L75" s="326"/>
      <c r="M75" s="326"/>
      <c r="N75" s="326"/>
      <c r="O75" s="326"/>
    </row>
    <row r="76" spans="1:15" ht="18.95" customHeight="1">
      <c r="A76" s="326"/>
      <c r="B76" s="288" t="str">
        <v>06</v>
      </c>
      <c r="C76" s="235" t="str">
        <v>200 &lt; DN[mm] ≤ 300</v>
      </c>
      <c r="D76" s="7" t="str">
        <f t="shared" si="2"/>
        <v>[km]</v>
      </c>
      <c r="E76" s="142"/>
      <c r="F76" s="142"/>
      <c r="G76" s="142"/>
      <c r="H76" s="142"/>
      <c r="I76" s="142"/>
      <c r="J76" s="248"/>
      <c r="K76" s="248"/>
      <c r="L76" s="326"/>
      <c r="M76" s="326"/>
      <c r="N76" s="326"/>
      <c r="O76" s="326"/>
    </row>
    <row r="77" spans="1:15" ht="18.95" customHeight="1">
      <c r="A77" s="326"/>
      <c r="B77" s="288" t="str">
        <v>07</v>
      </c>
      <c r="C77" s="235" t="str">
        <v>100 &lt; DN[mm] ≤ 200</v>
      </c>
      <c r="D77" s="7" t="str">
        <f t="shared" si="2"/>
        <v>[km]</v>
      </c>
      <c r="E77" s="142"/>
      <c r="F77" s="142"/>
      <c r="G77" s="142"/>
      <c r="H77" s="142"/>
      <c r="I77" s="142"/>
      <c r="J77" s="248"/>
      <c r="K77" s="248"/>
      <c r="L77" s="326"/>
      <c r="M77" s="326"/>
      <c r="N77" s="326"/>
      <c r="O77" s="326"/>
    </row>
    <row r="78" spans="1:15" ht="18.95" customHeight="1">
      <c r="A78" s="326"/>
      <c r="B78" s="289" t="str">
        <v>08</v>
      </c>
      <c r="C78" s="238" t="str">
        <v>DN[mm] ≤ 100</v>
      </c>
      <c r="D78" s="8" t="str">
        <f t="shared" si="2"/>
        <v>[km]</v>
      </c>
      <c r="E78" s="143"/>
      <c r="F78" s="143"/>
      <c r="G78" s="143"/>
      <c r="H78" s="143"/>
      <c r="I78" s="143"/>
      <c r="J78" s="248"/>
      <c r="K78" s="248"/>
      <c r="L78" s="326"/>
      <c r="M78" s="326"/>
      <c r="N78" s="326"/>
      <c r="O78" s="326"/>
    </row>
    <row r="79" spans="1:15" ht="18.95" customHeight="1">
      <c r="A79" s="326"/>
      <c r="B79" s="290" t="str">
        <v>09</v>
      </c>
      <c r="C79" s="233" t="str">
        <v>z tworzyw sztucznych (np. polietylenu)</v>
      </c>
      <c r="D79" s="9" t="str">
        <f t="shared" si="2"/>
        <v>[km]</v>
      </c>
      <c r="E79" s="144">
        <f>SUM(E80:E83)</f>
        <v>0</v>
      </c>
      <c r="F79" s="144">
        <f>SUM(F80:F83)</f>
        <v>0</v>
      </c>
      <c r="G79" s="144">
        <f>SUM(G80:G83)</f>
        <v>0</v>
      </c>
      <c r="H79" s="144">
        <f>SUM(H80:H83)</f>
        <v>0</v>
      </c>
      <c r="I79" s="144">
        <f>SUM(I80:I83)</f>
        <v>0</v>
      </c>
      <c r="J79" s="248"/>
      <c r="K79" s="248"/>
      <c r="L79" s="326"/>
      <c r="M79" s="326"/>
      <c r="N79" s="326"/>
      <c r="O79" s="326"/>
    </row>
    <row r="80" spans="1:15" ht="18.95" customHeight="1">
      <c r="A80" s="326"/>
      <c r="B80" s="287" t="str">
        <v>10</v>
      </c>
      <c r="C80" s="234" t="str">
        <v>300 &lt; DN[mm]</v>
      </c>
      <c r="D80" s="6" t="str">
        <f t="shared" si="2"/>
        <v>[km]</v>
      </c>
      <c r="E80" s="141"/>
      <c r="F80" s="141"/>
      <c r="G80" s="141"/>
      <c r="H80" s="141"/>
      <c r="I80" s="141"/>
      <c r="J80" s="248"/>
      <c r="K80" s="248"/>
      <c r="L80" s="326"/>
      <c r="M80" s="326"/>
      <c r="N80" s="326"/>
      <c r="O80" s="326"/>
    </row>
    <row r="81" spans="1:15" ht="18.95" customHeight="1">
      <c r="A81" s="326"/>
      <c r="B81" s="288" t="str">
        <v>11</v>
      </c>
      <c r="C81" s="235" t="str">
        <v>200 &lt; DN[mm] ≤ 300</v>
      </c>
      <c r="D81" s="7" t="str">
        <f t="shared" si="2"/>
        <v>[km]</v>
      </c>
      <c r="E81" s="142"/>
      <c r="F81" s="142"/>
      <c r="G81" s="142"/>
      <c r="H81" s="142"/>
      <c r="I81" s="142"/>
      <c r="J81" s="248"/>
      <c r="K81" s="248"/>
      <c r="L81" s="326"/>
      <c r="M81" s="326"/>
      <c r="N81" s="326"/>
      <c r="O81" s="326"/>
    </row>
    <row r="82" spans="1:15" ht="18.95" customHeight="1">
      <c r="A82" s="326"/>
      <c r="B82" s="288" t="str">
        <v>12</v>
      </c>
      <c r="C82" s="235" t="str">
        <v>100 &lt; DN[mm] ≤ 200</v>
      </c>
      <c r="D82" s="7" t="str">
        <f t="shared" si="2"/>
        <v>[km]</v>
      </c>
      <c r="E82" s="142"/>
      <c r="F82" s="142"/>
      <c r="G82" s="142"/>
      <c r="H82" s="142"/>
      <c r="I82" s="142"/>
      <c r="J82" s="248"/>
      <c r="K82" s="248"/>
      <c r="L82" s="326"/>
      <c r="M82" s="326"/>
      <c r="N82" s="326"/>
      <c r="O82" s="326"/>
    </row>
    <row r="83" spans="1:15" ht="18.95" customHeight="1" thickBot="1">
      <c r="A83" s="326"/>
      <c r="B83" s="291" t="str">
        <v>13</v>
      </c>
      <c r="C83" s="239" t="str">
        <v>DN[mm] ≤ 100</v>
      </c>
      <c r="D83" s="10" t="str">
        <f t="shared" si="2"/>
        <v>[km]</v>
      </c>
      <c r="E83" s="145"/>
      <c r="F83" s="145"/>
      <c r="G83" s="145"/>
      <c r="H83" s="145"/>
      <c r="I83" s="145"/>
      <c r="J83" s="248"/>
      <c r="K83" s="248"/>
      <c r="L83" s="326"/>
      <c r="M83" s="326"/>
      <c r="N83" s="326"/>
      <c r="O83" s="326"/>
    </row>
    <row r="84" spans="1:15" ht="18.95" customHeight="1" thickBot="1">
      <c r="A84" s="326"/>
      <c r="B84" s="285" t="str">
        <v>14</v>
      </c>
      <c r="C84" s="11" t="str">
        <v>A2. Gazociągi średniego i niskiego ciśnienia</v>
      </c>
      <c r="D84" s="4" t="str">
        <f t="shared" si="2"/>
        <v>[km]</v>
      </c>
      <c r="E84" s="139">
        <f>SUM(E85,E90)</f>
        <v>0</v>
      </c>
      <c r="F84" s="139">
        <f>SUM(F85,F90)</f>
        <v>0</v>
      </c>
      <c r="G84" s="139">
        <f>SUM(G85,G90)</f>
        <v>0</v>
      </c>
      <c r="H84" s="139">
        <f>SUM(H85,H90)</f>
        <v>0</v>
      </c>
      <c r="I84" s="139">
        <f>SUM(I85,I90)</f>
        <v>0</v>
      </c>
      <c r="J84" s="248"/>
      <c r="K84" s="248"/>
      <c r="L84" s="326"/>
      <c r="M84" s="326"/>
      <c r="N84" s="326"/>
      <c r="O84" s="326"/>
    </row>
    <row r="85" spans="1:15" ht="18.95" customHeight="1">
      <c r="A85" s="326"/>
      <c r="B85" s="286" t="str">
        <v>15</v>
      </c>
      <c r="C85" s="232" t="str">
        <v>ze stali</v>
      </c>
      <c r="D85" s="5" t="str">
        <f t="shared" si="2"/>
        <v>[km]</v>
      </c>
      <c r="E85" s="140">
        <f>SUM(E86:E89)</f>
        <v>0</v>
      </c>
      <c r="F85" s="140">
        <f>SUM(F86:F89)</f>
        <v>0</v>
      </c>
      <c r="G85" s="140">
        <f>SUM(G86:G89)</f>
        <v>0</v>
      </c>
      <c r="H85" s="140">
        <f>SUM(H86:H89)</f>
        <v>0</v>
      </c>
      <c r="I85" s="140">
        <f>SUM(I86:I89)</f>
        <v>0</v>
      </c>
      <c r="J85" s="248"/>
      <c r="K85" s="248"/>
      <c r="L85" s="326"/>
      <c r="M85" s="326"/>
      <c r="N85" s="326"/>
      <c r="O85" s="326"/>
    </row>
    <row r="86" spans="1:15" ht="18.95" customHeight="1">
      <c r="A86" s="326"/>
      <c r="B86" s="287" t="str">
        <v>16</v>
      </c>
      <c r="C86" s="234" t="str">
        <v>200 &lt; DN[mm]</v>
      </c>
      <c r="D86" s="6" t="str">
        <f t="shared" si="2"/>
        <v>[km]</v>
      </c>
      <c r="E86" s="141"/>
      <c r="F86" s="141"/>
      <c r="G86" s="141"/>
      <c r="H86" s="141"/>
      <c r="I86" s="141"/>
      <c r="J86" s="248"/>
      <c r="K86" s="248"/>
      <c r="L86" s="326"/>
      <c r="M86" s="326"/>
      <c r="N86" s="326"/>
      <c r="O86" s="326"/>
    </row>
    <row r="87" spans="1:15" ht="18.95" customHeight="1">
      <c r="A87" s="326"/>
      <c r="B87" s="288" t="str">
        <v>17</v>
      </c>
      <c r="C87" s="235" t="str">
        <v>100 &lt; DN[mm] ≤ 200</v>
      </c>
      <c r="D87" s="7" t="str">
        <f t="shared" si="2"/>
        <v>[km]</v>
      </c>
      <c r="E87" s="142"/>
      <c r="F87" s="142"/>
      <c r="G87" s="142"/>
      <c r="H87" s="142"/>
      <c r="I87" s="142"/>
      <c r="J87" s="248"/>
      <c r="K87" s="248"/>
      <c r="L87" s="326"/>
      <c r="M87" s="326"/>
      <c r="N87" s="326"/>
      <c r="O87" s="326"/>
    </row>
    <row r="88" spans="1:15" ht="18.95" customHeight="1">
      <c r="A88" s="326"/>
      <c r="B88" s="288" t="str">
        <v>18</v>
      </c>
      <c r="C88" s="236" t="str">
        <v>63 &lt; DN[mm] ≤ 100</v>
      </c>
      <c r="D88" s="7" t="str">
        <f t="shared" si="2"/>
        <v>[km]</v>
      </c>
      <c r="E88" s="142"/>
      <c r="F88" s="142"/>
      <c r="G88" s="142"/>
      <c r="H88" s="142"/>
      <c r="I88" s="142"/>
      <c r="J88" s="248"/>
      <c r="K88" s="248"/>
      <c r="L88" s="326"/>
      <c r="M88" s="326"/>
      <c r="N88" s="326"/>
      <c r="O88" s="326"/>
    </row>
    <row r="89" spans="1:15" ht="18.95" customHeight="1">
      <c r="A89" s="326"/>
      <c r="B89" s="289" t="str">
        <v>19</v>
      </c>
      <c r="C89" s="238" t="str">
        <v>DN[mm] ≤ 63</v>
      </c>
      <c r="D89" s="8" t="str">
        <f t="shared" si="2"/>
        <v>[km]</v>
      </c>
      <c r="E89" s="143"/>
      <c r="F89" s="143"/>
      <c r="G89" s="143"/>
      <c r="H89" s="143"/>
      <c r="I89" s="143"/>
      <c r="J89" s="248"/>
      <c r="K89" s="248"/>
      <c r="L89" s="326"/>
      <c r="M89" s="326"/>
      <c r="N89" s="326"/>
      <c r="O89" s="326"/>
    </row>
    <row r="90" spans="1:15" ht="18.95" customHeight="1">
      <c r="A90" s="326"/>
      <c r="B90" s="290" t="str">
        <v>20</v>
      </c>
      <c r="C90" s="233" t="str">
        <v>z tworzyw sztucznych (np. polietylenu)</v>
      </c>
      <c r="D90" s="9" t="str">
        <f t="shared" si="2"/>
        <v>[km]</v>
      </c>
      <c r="E90" s="144">
        <f>SUM(E91:E94)</f>
        <v>0</v>
      </c>
      <c r="F90" s="144">
        <f>SUM(F91:F94)</f>
        <v>0</v>
      </c>
      <c r="G90" s="144">
        <f>SUM(G91:G94)</f>
        <v>0</v>
      </c>
      <c r="H90" s="144">
        <f>SUM(H91:H94)</f>
        <v>0</v>
      </c>
      <c r="I90" s="144">
        <f>SUM(I91:I94)</f>
        <v>0</v>
      </c>
      <c r="J90" s="248"/>
      <c r="K90" s="248"/>
      <c r="L90" s="326"/>
      <c r="M90" s="326"/>
      <c r="N90" s="326"/>
      <c r="O90" s="326"/>
    </row>
    <row r="91" spans="1:15" ht="18.95" customHeight="1">
      <c r="A91" s="326"/>
      <c r="B91" s="287" t="str">
        <v>21</v>
      </c>
      <c r="C91" s="234" t="str">
        <v>200 &lt; DN[mm]</v>
      </c>
      <c r="D91" s="6" t="str">
        <f t="shared" si="2"/>
        <v>[km]</v>
      </c>
      <c r="E91" s="141"/>
      <c r="F91" s="141"/>
      <c r="G91" s="141"/>
      <c r="H91" s="141"/>
      <c r="I91" s="141"/>
      <c r="J91" s="248"/>
      <c r="K91" s="248"/>
      <c r="L91" s="326"/>
      <c r="M91" s="326"/>
      <c r="N91" s="326"/>
      <c r="O91" s="326"/>
    </row>
    <row r="92" spans="1:15" ht="18.95" customHeight="1">
      <c r="A92" s="326"/>
      <c r="B92" s="288" t="str">
        <v>22</v>
      </c>
      <c r="C92" s="235" t="str">
        <v>100 &lt; DN[mm] ≤ 200</v>
      </c>
      <c r="D92" s="7" t="str">
        <f t="shared" si="2"/>
        <v>[km]</v>
      </c>
      <c r="E92" s="142"/>
      <c r="F92" s="142"/>
      <c r="G92" s="142"/>
      <c r="H92" s="142"/>
      <c r="I92" s="142"/>
      <c r="J92" s="248"/>
      <c r="K92" s="248"/>
      <c r="L92" s="326"/>
      <c r="M92" s="326"/>
      <c r="N92" s="326"/>
      <c r="O92" s="326"/>
    </row>
    <row r="93" spans="1:15" ht="18.95" customHeight="1">
      <c r="A93" s="326"/>
      <c r="B93" s="288" t="str">
        <v>23</v>
      </c>
      <c r="C93" s="236" t="str">
        <v>63 &lt; DN[mm] ≤ 100</v>
      </c>
      <c r="D93" s="7" t="str">
        <f t="shared" si="2"/>
        <v>[km]</v>
      </c>
      <c r="E93" s="142"/>
      <c r="F93" s="142"/>
      <c r="G93" s="142"/>
      <c r="H93" s="142"/>
      <c r="I93" s="142"/>
      <c r="J93" s="248"/>
      <c r="K93" s="248"/>
      <c r="L93" s="326"/>
      <c r="M93" s="326"/>
      <c r="N93" s="326"/>
      <c r="O93" s="326"/>
    </row>
    <row r="94" spans="1:15" ht="18.95" customHeight="1" thickBot="1">
      <c r="A94" s="326"/>
      <c r="B94" s="291" t="str">
        <v>24</v>
      </c>
      <c r="C94" s="239" t="str">
        <v>DN[mm] ≤ 63</v>
      </c>
      <c r="D94" s="10" t="str">
        <f t="shared" si="2"/>
        <v>[km]</v>
      </c>
      <c r="E94" s="145"/>
      <c r="F94" s="145"/>
      <c r="G94" s="145"/>
      <c r="H94" s="145"/>
      <c r="I94" s="145"/>
      <c r="J94" s="248"/>
      <c r="K94" s="248"/>
      <c r="L94" s="326"/>
      <c r="M94" s="326"/>
      <c r="N94" s="326"/>
      <c r="O94" s="326"/>
    </row>
    <row r="95" spans="1:15" ht="18.95" customHeight="1" thickBot="1">
      <c r="A95" s="326"/>
      <c r="B95" s="285" t="str">
        <v>25</v>
      </c>
      <c r="C95" s="11" t="str">
        <v>A3. przyłącza</v>
      </c>
      <c r="D95" s="4" t="str">
        <f t="shared" si="2"/>
        <v>[km]</v>
      </c>
      <c r="E95" s="139">
        <f>SUM(E96,E101)</f>
        <v>0</v>
      </c>
      <c r="F95" s="139">
        <f>SUM(F96,F101)</f>
        <v>0</v>
      </c>
      <c r="G95" s="139">
        <f>SUM(G96,G101)</f>
        <v>0</v>
      </c>
      <c r="H95" s="139">
        <f>SUM(H96,H101)</f>
        <v>0</v>
      </c>
      <c r="I95" s="139">
        <f>SUM(I96,I101)</f>
        <v>0</v>
      </c>
      <c r="J95" s="248"/>
      <c r="K95" s="248"/>
      <c r="L95" s="326"/>
      <c r="M95" s="326"/>
      <c r="N95" s="326"/>
      <c r="O95" s="326"/>
    </row>
    <row r="96" spans="1:15" ht="18.95" customHeight="1">
      <c r="A96" s="326"/>
      <c r="B96" s="286" t="str">
        <v>26</v>
      </c>
      <c r="C96" s="232" t="str">
        <v>ze stali</v>
      </c>
      <c r="D96" s="5" t="str">
        <f t="shared" si="2"/>
        <v>[km]</v>
      </c>
      <c r="E96" s="140">
        <f>SUM(E97:E100)</f>
        <v>0</v>
      </c>
      <c r="F96" s="140">
        <f>SUM(F97:F100)</f>
        <v>0</v>
      </c>
      <c r="G96" s="140">
        <f>SUM(G97:G100)</f>
        <v>0</v>
      </c>
      <c r="H96" s="140">
        <f>SUM(H97:H100)</f>
        <v>0</v>
      </c>
      <c r="I96" s="140">
        <f>SUM(I97:I100)</f>
        <v>0</v>
      </c>
      <c r="J96" s="248"/>
      <c r="K96" s="248"/>
      <c r="L96" s="326"/>
      <c r="M96" s="326"/>
      <c r="N96" s="326"/>
      <c r="O96" s="326"/>
    </row>
    <row r="97" spans="1:15" ht="18.95" customHeight="1">
      <c r="A97" s="326"/>
      <c r="B97" s="287" t="str">
        <v>27</v>
      </c>
      <c r="C97" s="237" t="str">
        <v>90 &lt; DN[mm]</v>
      </c>
      <c r="D97" s="6" t="str">
        <f t="shared" si="2"/>
        <v>[km]</v>
      </c>
      <c r="E97" s="141"/>
      <c r="F97" s="141"/>
      <c r="G97" s="141"/>
      <c r="H97" s="141"/>
      <c r="I97" s="141"/>
      <c r="J97" s="248"/>
      <c r="K97" s="248"/>
      <c r="L97" s="326"/>
      <c r="M97" s="326"/>
      <c r="N97" s="326"/>
      <c r="O97" s="326"/>
    </row>
    <row r="98" spans="1:15" ht="18.95" customHeight="1">
      <c r="A98" s="326"/>
      <c r="B98" s="288" t="str">
        <v>28</v>
      </c>
      <c r="C98" s="236" t="str">
        <v>63 &lt; DN[mm] ≤ 90</v>
      </c>
      <c r="D98" s="7" t="str">
        <f t="shared" si="2"/>
        <v>[km]</v>
      </c>
      <c r="E98" s="142"/>
      <c r="F98" s="142"/>
      <c r="G98" s="142"/>
      <c r="H98" s="142"/>
      <c r="I98" s="142"/>
      <c r="J98" s="248"/>
      <c r="K98" s="248"/>
      <c r="L98" s="326"/>
      <c r="M98" s="326"/>
      <c r="N98" s="326"/>
      <c r="O98" s="326"/>
    </row>
    <row r="99" spans="1:15" ht="18.95" customHeight="1">
      <c r="A99" s="326"/>
      <c r="B99" s="288" t="str">
        <v>29</v>
      </c>
      <c r="C99" s="236" t="str">
        <v>32 &lt; DN[mm] ≤ 63</v>
      </c>
      <c r="D99" s="7" t="str">
        <f t="shared" si="2"/>
        <v>[km]</v>
      </c>
      <c r="E99" s="142"/>
      <c r="F99" s="142"/>
      <c r="G99" s="142"/>
      <c r="H99" s="142"/>
      <c r="I99" s="142"/>
      <c r="J99" s="248"/>
      <c r="K99" s="248"/>
      <c r="L99" s="326"/>
      <c r="M99" s="326"/>
      <c r="N99" s="326"/>
      <c r="O99" s="326"/>
    </row>
    <row r="100" spans="1:15" ht="18.95" customHeight="1">
      <c r="A100" s="326"/>
      <c r="B100" s="289" t="str">
        <v>30</v>
      </c>
      <c r="C100" s="238" t="str">
        <v>DN[mm] ≤ 32</v>
      </c>
      <c r="D100" s="8" t="str">
        <f t="shared" si="2"/>
        <v>[km]</v>
      </c>
      <c r="E100" s="143"/>
      <c r="F100" s="143"/>
      <c r="G100" s="143"/>
      <c r="H100" s="143"/>
      <c r="I100" s="143"/>
      <c r="J100" s="248"/>
      <c r="K100" s="248"/>
      <c r="L100" s="326"/>
      <c r="M100" s="326"/>
      <c r="N100" s="326"/>
      <c r="O100" s="326"/>
    </row>
    <row r="101" spans="1:15" ht="18.95" customHeight="1">
      <c r="A101" s="326"/>
      <c r="B101" s="290" t="str">
        <v>31</v>
      </c>
      <c r="C101" s="233" t="str">
        <v>z tworzyw sztucznych (np. polietylenu)</v>
      </c>
      <c r="D101" s="9" t="str">
        <f t="shared" si="2"/>
        <v>[km]</v>
      </c>
      <c r="E101" s="144">
        <f>SUM(E102:E105)</f>
        <v>0</v>
      </c>
      <c r="F101" s="144">
        <f>SUM(F102:F105)</f>
        <v>0</v>
      </c>
      <c r="G101" s="144">
        <f>SUM(G102:G105)</f>
        <v>0</v>
      </c>
      <c r="H101" s="144">
        <f>SUM(H102:H105)</f>
        <v>0</v>
      </c>
      <c r="I101" s="144">
        <f>SUM(I102:I105)</f>
        <v>0</v>
      </c>
      <c r="J101" s="248"/>
      <c r="K101" s="248"/>
      <c r="L101" s="326"/>
      <c r="M101" s="326"/>
      <c r="N101" s="326"/>
      <c r="O101" s="326"/>
    </row>
    <row r="102" spans="1:15" ht="18.95" customHeight="1">
      <c r="A102" s="326"/>
      <c r="B102" s="287" t="str">
        <v>32</v>
      </c>
      <c r="C102" s="237" t="str">
        <v>90 &lt; DN[mm]</v>
      </c>
      <c r="D102" s="6" t="str">
        <f t="shared" si="2"/>
        <v>[km]</v>
      </c>
      <c r="E102" s="141"/>
      <c r="F102" s="141"/>
      <c r="G102" s="141"/>
      <c r="H102" s="141"/>
      <c r="I102" s="141"/>
      <c r="J102" s="248"/>
      <c r="K102" s="248"/>
      <c r="L102" s="326"/>
      <c r="M102" s="326"/>
      <c r="N102" s="326"/>
      <c r="O102" s="326"/>
    </row>
    <row r="103" spans="1:15" ht="18.95" customHeight="1">
      <c r="A103" s="326"/>
      <c r="B103" s="288" t="str">
        <v>33</v>
      </c>
      <c r="C103" s="236" t="str">
        <v>63 &lt; DN[mm] ≤ 90</v>
      </c>
      <c r="D103" s="7" t="str">
        <f t="shared" si="2"/>
        <v>[km]</v>
      </c>
      <c r="E103" s="142"/>
      <c r="F103" s="142"/>
      <c r="G103" s="142"/>
      <c r="H103" s="142"/>
      <c r="I103" s="142"/>
      <c r="J103" s="248"/>
      <c r="K103" s="248"/>
      <c r="L103" s="326"/>
      <c r="M103" s="326"/>
      <c r="N103" s="326"/>
      <c r="O103" s="326"/>
    </row>
    <row r="104" spans="1:15" ht="18.95" customHeight="1">
      <c r="A104" s="326"/>
      <c r="B104" s="288" t="str">
        <v>34</v>
      </c>
      <c r="C104" s="236" t="str">
        <v>32 &lt; DN[mm] ≤ 63</v>
      </c>
      <c r="D104" s="7" t="str">
        <f t="shared" si="2"/>
        <v>[km]</v>
      </c>
      <c r="E104" s="142"/>
      <c r="F104" s="142"/>
      <c r="G104" s="142"/>
      <c r="H104" s="142"/>
      <c r="I104" s="142"/>
      <c r="J104" s="248"/>
      <c r="K104" s="248"/>
      <c r="L104" s="326"/>
      <c r="M104" s="326"/>
      <c r="N104" s="326"/>
      <c r="O104" s="326"/>
    </row>
    <row r="105" spans="1:15" ht="18.95" customHeight="1" thickBot="1">
      <c r="A105" s="326"/>
      <c r="B105" s="291" t="str">
        <v>35</v>
      </c>
      <c r="C105" s="239" t="str">
        <v>DN[mm] ≤ 32</v>
      </c>
      <c r="D105" s="10" t="str">
        <f t="shared" si="2"/>
        <v>[km]</v>
      </c>
      <c r="E105" s="145"/>
      <c r="F105" s="145"/>
      <c r="G105" s="145"/>
      <c r="H105" s="145"/>
      <c r="I105" s="145"/>
      <c r="J105" s="248"/>
      <c r="K105" s="248"/>
      <c r="L105" s="326"/>
      <c r="M105" s="326"/>
      <c r="N105" s="326"/>
      <c r="O105" s="326"/>
    </row>
    <row r="106" spans="1:15" ht="18.95" customHeight="1" thickBot="1">
      <c r="A106" s="326"/>
      <c r="B106" s="293" t="str">
        <v>36</v>
      </c>
      <c r="C106" s="1" t="str">
        <v>B. STACJE GAZOWE, TŁOCZNIE I WĘZŁY</v>
      </c>
      <c r="D106" s="2" t="str">
        <f t="shared" ref="D106:D127" si="3">JM_04</f>
        <v>[szt.]</v>
      </c>
      <c r="E106" s="138">
        <f>SUM(E107,E111,E115,E119:E120)</f>
        <v>0</v>
      </c>
      <c r="F106" s="138">
        <f>SUM(F107,F111,F115,F119:F120)</f>
        <v>0</v>
      </c>
      <c r="G106" s="138">
        <f>SUM(G107,G111,G115,G119:G120)</f>
        <v>0</v>
      </c>
      <c r="H106" s="138">
        <f>SUM(H107,H111,H115,H119:H120)</f>
        <v>0</v>
      </c>
      <c r="I106" s="138">
        <f>SUM(I107,I111,I115,I119:I120)</f>
        <v>0</v>
      </c>
      <c r="J106" s="248"/>
      <c r="K106" s="248"/>
      <c r="L106" s="326"/>
      <c r="M106" s="326"/>
      <c r="N106" s="326"/>
      <c r="O106" s="326"/>
    </row>
    <row r="107" spans="1:15" ht="18.95" customHeight="1">
      <c r="A107" s="326"/>
      <c r="B107" s="286" t="str">
        <v>37</v>
      </c>
      <c r="C107" s="12" t="str">
        <v>B1. stacje redukcyjno-pomiarowe I°</v>
      </c>
      <c r="D107" s="5" t="str">
        <f t="shared" si="3"/>
        <v>[szt.]</v>
      </c>
      <c r="E107" s="140">
        <f>SUM(E108:E110)</f>
        <v>0</v>
      </c>
      <c r="F107" s="140">
        <f>SUM(F108:F110)</f>
        <v>0</v>
      </c>
      <c r="G107" s="140">
        <f>SUM(G108:G110)</f>
        <v>0</v>
      </c>
      <c r="H107" s="140">
        <f>SUM(H108:H110)</f>
        <v>0</v>
      </c>
      <c r="I107" s="140">
        <f>SUM(I108:I110)</f>
        <v>0</v>
      </c>
      <c r="J107" s="248"/>
      <c r="K107" s="248"/>
      <c r="L107" s="326"/>
      <c r="M107" s="326"/>
      <c r="N107" s="326"/>
      <c r="O107" s="326"/>
    </row>
    <row r="108" spans="1:15" ht="18.95" customHeight="1">
      <c r="A108" s="326"/>
      <c r="B108" s="287" t="str">
        <v>38</v>
      </c>
      <c r="C108" s="234" t="str">
        <v>3000 &lt; Q[m³/h]</v>
      </c>
      <c r="D108" s="6" t="str">
        <f t="shared" si="3"/>
        <v>[szt.]</v>
      </c>
      <c r="E108" s="141"/>
      <c r="F108" s="141"/>
      <c r="G108" s="141"/>
      <c r="H108" s="141"/>
      <c r="I108" s="141"/>
      <c r="J108" s="248"/>
      <c r="K108" s="248"/>
      <c r="L108" s="326"/>
      <c r="M108" s="326"/>
      <c r="N108" s="326"/>
      <c r="O108" s="326"/>
    </row>
    <row r="109" spans="1:15" ht="18.95" customHeight="1">
      <c r="A109" s="326"/>
      <c r="B109" s="288" t="str">
        <v>39</v>
      </c>
      <c r="C109" s="235" t="str">
        <v>1000 &lt; Q[m³/h] ≤ 3000</v>
      </c>
      <c r="D109" s="7" t="str">
        <f t="shared" si="3"/>
        <v>[szt.]</v>
      </c>
      <c r="E109" s="142"/>
      <c r="F109" s="142"/>
      <c r="G109" s="142"/>
      <c r="H109" s="142"/>
      <c r="I109" s="142"/>
      <c r="J109" s="248"/>
      <c r="K109" s="248"/>
      <c r="L109" s="326"/>
      <c r="M109" s="326"/>
      <c r="N109" s="326"/>
      <c r="O109" s="326"/>
    </row>
    <row r="110" spans="1:15" ht="18.95" customHeight="1">
      <c r="A110" s="326"/>
      <c r="B110" s="289" t="str">
        <v>40</v>
      </c>
      <c r="C110" s="243" t="str">
        <v>Q[m³/h] ≤ 1000</v>
      </c>
      <c r="D110" s="8" t="str">
        <f t="shared" si="3"/>
        <v>[szt.]</v>
      </c>
      <c r="E110" s="143"/>
      <c r="F110" s="143"/>
      <c r="G110" s="143"/>
      <c r="H110" s="143"/>
      <c r="I110" s="143"/>
      <c r="J110" s="248"/>
      <c r="K110" s="248"/>
      <c r="L110" s="326"/>
      <c r="M110" s="326"/>
      <c r="N110" s="326"/>
      <c r="O110" s="326"/>
    </row>
    <row r="111" spans="1:15" ht="18.95" customHeight="1">
      <c r="A111" s="326"/>
      <c r="B111" s="290" t="str">
        <v>41</v>
      </c>
      <c r="C111" s="13" t="str">
        <v>B2. stacje redukcyjno-pomiarowe II°</v>
      </c>
      <c r="D111" s="9" t="str">
        <f t="shared" si="3"/>
        <v>[szt.]</v>
      </c>
      <c r="E111" s="144">
        <f>SUM(E112:E114)</f>
        <v>0</v>
      </c>
      <c r="F111" s="144">
        <f>SUM(F112:F114)</f>
        <v>0</v>
      </c>
      <c r="G111" s="144">
        <f>SUM(G112:G114)</f>
        <v>0</v>
      </c>
      <c r="H111" s="144">
        <f>SUM(H112:H114)</f>
        <v>0</v>
      </c>
      <c r="I111" s="144">
        <f>SUM(I112:I114)</f>
        <v>0</v>
      </c>
      <c r="J111" s="248"/>
      <c r="K111" s="248"/>
      <c r="L111" s="326"/>
      <c r="M111" s="326"/>
      <c r="N111" s="326"/>
      <c r="O111" s="326"/>
    </row>
    <row r="112" spans="1:15" ht="18.95" customHeight="1">
      <c r="A112" s="326"/>
      <c r="B112" s="287" t="str">
        <v>42</v>
      </c>
      <c r="C112" s="234" t="str">
        <v>1000 &lt; Q[m³/h]</v>
      </c>
      <c r="D112" s="6" t="str">
        <f t="shared" si="3"/>
        <v>[szt.]</v>
      </c>
      <c r="E112" s="141"/>
      <c r="F112" s="141"/>
      <c r="G112" s="141"/>
      <c r="H112" s="141"/>
      <c r="I112" s="141"/>
      <c r="J112" s="248"/>
      <c r="K112" s="248"/>
      <c r="L112" s="326"/>
      <c r="M112" s="326"/>
      <c r="N112" s="326"/>
      <c r="O112" s="326"/>
    </row>
    <row r="113" spans="1:15" ht="18.95" customHeight="1">
      <c r="A113" s="326"/>
      <c r="B113" s="288" t="str">
        <v>43</v>
      </c>
      <c r="C113" s="236" t="str">
        <v>300 &lt; Q[m³/h] ≤ 1000</v>
      </c>
      <c r="D113" s="7" t="str">
        <f t="shared" si="3"/>
        <v>[szt.]</v>
      </c>
      <c r="E113" s="142"/>
      <c r="F113" s="142"/>
      <c r="G113" s="142"/>
      <c r="H113" s="142"/>
      <c r="I113" s="142"/>
      <c r="J113" s="248"/>
      <c r="K113" s="248"/>
      <c r="L113" s="326"/>
      <c r="M113" s="326"/>
      <c r="N113" s="326"/>
      <c r="O113" s="326"/>
    </row>
    <row r="114" spans="1:15" ht="18.95" customHeight="1">
      <c r="A114" s="326"/>
      <c r="B114" s="289" t="str">
        <v>44</v>
      </c>
      <c r="C114" s="243" t="str">
        <v>Q[m³/h] ≤ 300</v>
      </c>
      <c r="D114" s="8" t="str">
        <f t="shared" si="3"/>
        <v>[szt.]</v>
      </c>
      <c r="E114" s="143"/>
      <c r="F114" s="143"/>
      <c r="G114" s="143"/>
      <c r="H114" s="143"/>
      <c r="I114" s="143"/>
      <c r="J114" s="248"/>
      <c r="K114" s="248"/>
      <c r="L114" s="326"/>
      <c r="M114" s="326"/>
      <c r="N114" s="326"/>
      <c r="O114" s="326"/>
    </row>
    <row r="115" spans="1:15" ht="18.95" customHeight="1">
      <c r="A115" s="326"/>
      <c r="B115" s="290" t="str">
        <v>45</v>
      </c>
      <c r="C115" s="13" t="str">
        <v>B3. stacje LNG</v>
      </c>
      <c r="D115" s="9" t="str">
        <f t="shared" si="3"/>
        <v>[szt.]</v>
      </c>
      <c r="E115" s="144">
        <f>SUM(E116:E118)</f>
        <v>0</v>
      </c>
      <c r="F115" s="144">
        <f>SUM(F116:F118)</f>
        <v>0</v>
      </c>
      <c r="G115" s="144">
        <f>SUM(G116:G118)</f>
        <v>0</v>
      </c>
      <c r="H115" s="144">
        <f>SUM(H116:H118)</f>
        <v>0</v>
      </c>
      <c r="I115" s="144">
        <f>SUM(I116:I118)</f>
        <v>0</v>
      </c>
      <c r="J115" s="248"/>
      <c r="K115" s="248"/>
      <c r="L115" s="326"/>
      <c r="M115" s="326"/>
      <c r="N115" s="326"/>
      <c r="O115" s="326"/>
    </row>
    <row r="116" spans="1:15" ht="18.95" customHeight="1">
      <c r="A116" s="326"/>
      <c r="B116" s="287" t="str">
        <v>46</v>
      </c>
      <c r="C116" s="234" t="str">
        <v>1000 &lt; Q[m³/h]</v>
      </c>
      <c r="D116" s="6" t="str">
        <f t="shared" si="3"/>
        <v>[szt.]</v>
      </c>
      <c r="E116" s="141"/>
      <c r="F116" s="141"/>
      <c r="G116" s="141"/>
      <c r="H116" s="141"/>
      <c r="I116" s="141"/>
      <c r="J116" s="248"/>
      <c r="K116" s="248"/>
      <c r="L116" s="326"/>
      <c r="M116" s="326"/>
      <c r="N116" s="326"/>
      <c r="O116" s="326"/>
    </row>
    <row r="117" spans="1:15" ht="18.95" customHeight="1">
      <c r="A117" s="326"/>
      <c r="B117" s="288" t="str">
        <v>47</v>
      </c>
      <c r="C117" s="236" t="str">
        <v>300 &lt; Q[m³/h] ≤ 1000</v>
      </c>
      <c r="D117" s="7" t="str">
        <f t="shared" si="3"/>
        <v>[szt.]</v>
      </c>
      <c r="E117" s="142"/>
      <c r="F117" s="142"/>
      <c r="G117" s="142"/>
      <c r="H117" s="142"/>
      <c r="I117" s="142"/>
      <c r="J117" s="248"/>
      <c r="K117" s="248"/>
      <c r="L117" s="326"/>
      <c r="M117" s="326"/>
      <c r="N117" s="326"/>
      <c r="O117" s="326"/>
    </row>
    <row r="118" spans="1:15" ht="18.95" customHeight="1">
      <c r="A118" s="326"/>
      <c r="B118" s="289" t="str">
        <v>48</v>
      </c>
      <c r="C118" s="243" t="str">
        <v>Q[m³/h] ≤ 300</v>
      </c>
      <c r="D118" s="8" t="str">
        <f t="shared" si="3"/>
        <v>[szt.]</v>
      </c>
      <c r="E118" s="143"/>
      <c r="F118" s="143"/>
      <c r="G118" s="143"/>
      <c r="H118" s="143"/>
      <c r="I118" s="143"/>
      <c r="J118" s="248"/>
      <c r="K118" s="248"/>
      <c r="L118" s="326"/>
      <c r="M118" s="326"/>
      <c r="N118" s="326"/>
      <c r="O118" s="326"/>
    </row>
    <row r="119" spans="1:15" ht="18.95" customHeight="1">
      <c r="A119" s="326"/>
      <c r="B119" s="294" t="str">
        <v>49</v>
      </c>
      <c r="C119" s="14" t="str">
        <v>B4. tłocznie gazu</v>
      </c>
      <c r="D119" s="15" t="str">
        <f t="shared" si="3"/>
        <v>[szt.]</v>
      </c>
      <c r="E119" s="144"/>
      <c r="F119" s="144"/>
      <c r="G119" s="144"/>
      <c r="H119" s="144"/>
      <c r="I119" s="144"/>
      <c r="J119" s="248"/>
      <c r="K119" s="248"/>
      <c r="L119" s="326"/>
      <c r="M119" s="326"/>
      <c r="N119" s="326"/>
      <c r="O119" s="326"/>
    </row>
    <row r="120" spans="1:15" ht="18.95" customHeight="1" thickBot="1">
      <c r="A120" s="326"/>
      <c r="B120" s="295" t="str">
        <v>50</v>
      </c>
      <c r="C120" s="16" t="str">
        <v>B5. węzły</v>
      </c>
      <c r="D120" s="17" t="str">
        <f t="shared" si="3"/>
        <v>[szt.]</v>
      </c>
      <c r="E120" s="146"/>
      <c r="F120" s="146"/>
      <c r="G120" s="146"/>
      <c r="H120" s="146"/>
      <c r="I120" s="146"/>
      <c r="J120" s="248"/>
      <c r="K120" s="248"/>
      <c r="L120" s="326"/>
      <c r="M120" s="326"/>
      <c r="N120" s="326"/>
      <c r="O120" s="326"/>
    </row>
    <row r="121" spans="1:15" ht="18.95" customHeight="1" thickBot="1">
      <c r="A121" s="326"/>
      <c r="B121" s="293" t="str">
        <v>51</v>
      </c>
      <c r="C121" s="1" t="str">
        <v>C. GAZOMIERZE I UKŁADY POMIAROWE</v>
      </c>
      <c r="D121" s="2" t="str">
        <f t="shared" si="3"/>
        <v>[szt.]</v>
      </c>
      <c r="E121" s="138">
        <f>SUM(E122,E125:E127)</f>
        <v>0</v>
      </c>
      <c r="F121" s="138">
        <f>SUM(F122,F125:F127)</f>
        <v>0</v>
      </c>
      <c r="G121" s="138">
        <f>SUM(G122,G125:G127)</f>
        <v>0</v>
      </c>
      <c r="H121" s="138">
        <f>SUM(H122,H125:H127)</f>
        <v>0</v>
      </c>
      <c r="I121" s="138">
        <f>SUM(I122,I125:I127)</f>
        <v>0</v>
      </c>
      <c r="J121" s="326"/>
      <c r="K121" s="326"/>
      <c r="L121" s="326"/>
      <c r="M121" s="326"/>
      <c r="N121" s="326"/>
      <c r="O121" s="326"/>
    </row>
    <row r="122" spans="1:15" ht="18.95" customHeight="1">
      <c r="A122" s="326"/>
      <c r="B122" s="286" t="str">
        <v>52</v>
      </c>
      <c r="C122" s="12" t="str">
        <v>C1. Gazomierze miechowe</v>
      </c>
      <c r="D122" s="5" t="str">
        <f t="shared" si="3"/>
        <v>[szt.]</v>
      </c>
      <c r="E122" s="140">
        <f>SUM(E123:E124)</f>
        <v>0</v>
      </c>
      <c r="F122" s="140">
        <f>SUM(F123:F124)</f>
        <v>0</v>
      </c>
      <c r="G122" s="140">
        <f>SUM(G123:G124)</f>
        <v>0</v>
      </c>
      <c r="H122" s="140">
        <f>SUM(H123:H124)</f>
        <v>0</v>
      </c>
      <c r="I122" s="140">
        <f>SUM(I123:I124)</f>
        <v>0</v>
      </c>
      <c r="J122" s="326"/>
      <c r="K122" s="326"/>
      <c r="L122" s="326"/>
      <c r="M122" s="326"/>
      <c r="N122" s="326"/>
      <c r="O122" s="326"/>
    </row>
    <row r="123" spans="1:15" ht="18.95" customHeight="1">
      <c r="A123" s="326"/>
      <c r="B123" s="287" t="str">
        <v>53</v>
      </c>
      <c r="C123" s="237" t="str">
        <v>G1.6 ÷ G6 (nowe)</v>
      </c>
      <c r="D123" s="6" t="str">
        <f t="shared" si="3"/>
        <v>[szt.]</v>
      </c>
      <c r="E123" s="141"/>
      <c r="F123" s="141"/>
      <c r="G123" s="141"/>
      <c r="H123" s="141"/>
      <c r="I123" s="141"/>
      <c r="J123" s="326"/>
      <c r="K123" s="326"/>
      <c r="L123" s="326"/>
      <c r="M123" s="326"/>
      <c r="N123" s="326"/>
      <c r="O123" s="326"/>
    </row>
    <row r="124" spans="1:15" ht="18.95" customHeight="1">
      <c r="A124" s="326"/>
      <c r="B124" s="292" t="str">
        <v>54</v>
      </c>
      <c r="C124" s="240" t="str">
        <v>G10 ÷ G650 (nowe)</v>
      </c>
      <c r="D124" s="241" t="str">
        <f t="shared" si="3"/>
        <v>[szt.]</v>
      </c>
      <c r="E124" s="242"/>
      <c r="F124" s="242"/>
      <c r="G124" s="242"/>
      <c r="H124" s="242"/>
      <c r="I124" s="242"/>
      <c r="J124" s="326"/>
      <c r="K124" s="326"/>
      <c r="L124" s="326"/>
      <c r="M124" s="326"/>
      <c r="N124" s="326"/>
      <c r="O124" s="326"/>
    </row>
    <row r="125" spans="1:15" ht="18.95" customHeight="1">
      <c r="A125" s="326"/>
      <c r="B125" s="290" t="str">
        <v>55</v>
      </c>
      <c r="C125" s="13" t="str">
        <v>C2. Gazomierze turbinowe</v>
      </c>
      <c r="D125" s="9" t="str">
        <f t="shared" si="3"/>
        <v>[szt.]</v>
      </c>
      <c r="E125" s="144"/>
      <c r="F125" s="144"/>
      <c r="G125" s="144"/>
      <c r="H125" s="144"/>
      <c r="I125" s="144"/>
      <c r="J125" s="326"/>
      <c r="K125" s="326"/>
      <c r="L125" s="326"/>
      <c r="M125" s="326"/>
      <c r="N125" s="326"/>
      <c r="O125" s="326"/>
    </row>
    <row r="126" spans="1:15" ht="18.95" customHeight="1">
      <c r="A126" s="326"/>
      <c r="B126" s="290" t="str">
        <v>56</v>
      </c>
      <c r="C126" s="13" t="str">
        <v>C3. Gazomierze rotorowe</v>
      </c>
      <c r="D126" s="9" t="str">
        <f t="shared" si="3"/>
        <v>[szt.]</v>
      </c>
      <c r="E126" s="144"/>
      <c r="F126" s="144"/>
      <c r="G126" s="144"/>
      <c r="H126" s="144"/>
      <c r="I126" s="144"/>
      <c r="J126" s="326"/>
      <c r="K126" s="326"/>
      <c r="L126" s="326"/>
      <c r="M126" s="326"/>
      <c r="N126" s="326"/>
      <c r="O126" s="326"/>
    </row>
    <row r="127" spans="1:15" ht="18.95" customHeight="1" thickBot="1">
      <c r="A127" s="326"/>
      <c r="B127" s="295" t="str">
        <v>57</v>
      </c>
      <c r="C127" s="16" t="str">
        <v xml:space="preserve">C4. Inne </v>
      </c>
      <c r="D127" s="17" t="str">
        <f t="shared" si="3"/>
        <v>[szt.]</v>
      </c>
      <c r="E127" s="146"/>
      <c r="F127" s="146"/>
      <c r="G127" s="146"/>
      <c r="H127" s="146"/>
      <c r="I127" s="146"/>
      <c r="J127" s="326"/>
      <c r="K127" s="326"/>
      <c r="L127" s="326"/>
      <c r="M127" s="326"/>
      <c r="N127" s="326"/>
      <c r="O127" s="326"/>
    </row>
    <row r="128" spans="1:15" ht="18.95" customHeight="1">
      <c r="A128" s="326"/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</row>
    <row r="129" spans="1:15" ht="18.95" customHeight="1">
      <c r="A129" s="326"/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</row>
    <row r="130" spans="1:15" ht="30" customHeight="1" thickBot="1">
      <c r="A130" s="326"/>
      <c r="B130" s="335" t="s">
        <v>106</v>
      </c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</row>
    <row r="131" spans="1:15" ht="20.100000000000001" customHeight="1">
      <c r="A131" s="326"/>
      <c r="B131" s="797" t="str">
        <f>'Tab.G1.1-4'!$B$8</f>
        <v>LP</v>
      </c>
      <c r="C131" s="807" t="str">
        <f>'Tab.G1.1-4'!$C$8</f>
        <v>WYSZCZEGÓLNIENIE</v>
      </c>
      <c r="D131" s="800"/>
      <c r="E131" s="804" t="str">
        <f>$E$7</f>
        <v>PLAN DO REALIZACJI</v>
      </c>
      <c r="F131" s="805"/>
      <c r="G131" s="805"/>
      <c r="H131" s="805"/>
      <c r="I131" s="806"/>
      <c r="J131" s="248"/>
      <c r="K131" s="248"/>
      <c r="L131" s="326"/>
      <c r="M131" s="326"/>
      <c r="N131" s="326"/>
      <c r="O131" s="326"/>
    </row>
    <row r="132" spans="1:15" ht="20.100000000000001" customHeight="1">
      <c r="A132" s="326"/>
      <c r="B132" s="798"/>
      <c r="C132" s="808"/>
      <c r="D132" s="802"/>
      <c r="E132" s="514">
        <f>SUM(Rok_ZPR,1)</f>
        <v>2024</v>
      </c>
      <c r="F132" s="514">
        <f>SUM(E132,1)</f>
        <v>2025</v>
      </c>
      <c r="G132" s="514">
        <f>SUM(F132,1)</f>
        <v>2026</v>
      </c>
      <c r="H132" s="514">
        <f>SUM(G132,1)</f>
        <v>2027</v>
      </c>
      <c r="I132" s="684">
        <f>SUM(H132,1)</f>
        <v>2028</v>
      </c>
      <c r="J132" s="248"/>
      <c r="K132" s="248"/>
      <c r="L132" s="326"/>
      <c r="M132" s="326"/>
      <c r="N132" s="326"/>
      <c r="O132" s="326"/>
    </row>
    <row r="133" spans="1:15" ht="15" customHeight="1" thickBot="1">
      <c r="A133" s="326"/>
      <c r="B133" s="296" t="str">
        <f t="array" ref="B133:B189">$B$9:$B$65</f>
        <v>01</v>
      </c>
      <c r="C133" s="795" t="str">
        <f>'Tab.G5.1-3'!$B$10</f>
        <v>02</v>
      </c>
      <c r="D133" s="796"/>
      <c r="E133" s="650" t="str">
        <f>'Tab.G5.1-3'!$B$11</f>
        <v>03</v>
      </c>
      <c r="F133" s="650" t="str">
        <f>'Tab.G5.1-3'!$B$12</f>
        <v>04</v>
      </c>
      <c r="G133" s="650" t="str">
        <f>'Tab.G5.1-3'!$B$13</f>
        <v>05</v>
      </c>
      <c r="H133" s="650" t="str">
        <f>'Tab.G5.1-3'!$B$14</f>
        <v>06</v>
      </c>
      <c r="I133" s="297" t="str">
        <f>'Tab.G5.1-3'!$B$15</f>
        <v>07</v>
      </c>
      <c r="J133" s="248"/>
      <c r="K133" s="248"/>
      <c r="L133" s="326"/>
      <c r="M133" s="326"/>
      <c r="N133" s="326"/>
      <c r="O133" s="326"/>
    </row>
    <row r="134" spans="1:15" ht="18.95" customHeight="1" thickBot="1">
      <c r="A134" s="326"/>
      <c r="B134" s="293" t="str">
        <v>02</v>
      </c>
      <c r="C134" s="344" t="str">
        <f t="array" ref="C134:C189">$C$10:$C$65</f>
        <v>A. GAZOCIĄGI DYSTRYBUCYJNE, Z TEGO:</v>
      </c>
      <c r="D134" s="345" t="str">
        <f t="shared" ref="D134:D167" si="4">JM_05</f>
        <v>[tys. zł/km]</v>
      </c>
      <c r="E134" s="518" t="str">
        <f t="array" ref="E134:E189">IFERROR($E$10:$E$65/$E$72:$E$127,"")</f>
        <v/>
      </c>
      <c r="F134" s="518" t="str">
        <f t="array" ref="F134:F189">IFERROR($F$10:$F$65/$F$72:$F$127,"")</f>
        <v/>
      </c>
      <c r="G134" s="346" t="str">
        <f t="array" ref="G134:G189">IFERROR($G$10:$G$65/$G$72:$G$127,"")</f>
        <v/>
      </c>
      <c r="H134" s="346" t="str">
        <f t="array" ref="H134:H189">IFERROR($H$10:$H$65/$H$72:$H$127,"")</f>
        <v/>
      </c>
      <c r="I134" s="346" t="str">
        <f t="array" ref="I134:I189">IFERROR($I$10:$I$65/$I$72:$I$127,"")</f>
        <v/>
      </c>
      <c r="J134" s="248"/>
      <c r="K134" s="248"/>
      <c r="L134" s="326"/>
      <c r="M134" s="326"/>
      <c r="N134" s="326"/>
      <c r="O134" s="326"/>
    </row>
    <row r="135" spans="1:15" ht="18.95" customHeight="1" thickBot="1">
      <c r="A135" s="326"/>
      <c r="B135" s="285" t="str">
        <v>03</v>
      </c>
      <c r="C135" s="3" t="str">
        <v>A1. Gazociągi wysokiego i podyższonego średniego ciśnienia</v>
      </c>
      <c r="D135" s="4" t="str">
        <f t="shared" si="4"/>
        <v>[tys. zł/km]</v>
      </c>
      <c r="E135" s="685" t="str">
        <v/>
      </c>
      <c r="F135" s="685" t="str">
        <v/>
      </c>
      <c r="G135" s="139" t="str">
        <v/>
      </c>
      <c r="H135" s="139" t="str">
        <v/>
      </c>
      <c r="I135" s="139" t="str">
        <v/>
      </c>
      <c r="J135" s="248"/>
      <c r="K135" s="248"/>
      <c r="L135" s="326"/>
      <c r="M135" s="326"/>
      <c r="N135" s="326"/>
      <c r="O135" s="326"/>
    </row>
    <row r="136" spans="1:15" ht="18.95" customHeight="1">
      <c r="A136" s="326"/>
      <c r="B136" s="286" t="str">
        <v>04</v>
      </c>
      <c r="C136" s="232" t="str">
        <v>ze stali</v>
      </c>
      <c r="D136" s="5" t="str">
        <f t="shared" si="4"/>
        <v>[tys. zł/km]</v>
      </c>
      <c r="E136" s="519" t="str">
        <v/>
      </c>
      <c r="F136" s="519" t="str">
        <v/>
      </c>
      <c r="G136" s="140" t="str">
        <v/>
      </c>
      <c r="H136" s="140" t="str">
        <v/>
      </c>
      <c r="I136" s="140" t="str">
        <v/>
      </c>
      <c r="J136" s="248"/>
      <c r="K136" s="248"/>
      <c r="L136" s="326"/>
      <c r="M136" s="326"/>
      <c r="N136" s="326"/>
      <c r="O136" s="326"/>
    </row>
    <row r="137" spans="1:15" ht="18.95" customHeight="1">
      <c r="A137" s="326"/>
      <c r="B137" s="287" t="str">
        <v>05</v>
      </c>
      <c r="C137" s="234" t="str">
        <v>300 &lt; DN[mm]</v>
      </c>
      <c r="D137" s="6" t="str">
        <f t="shared" si="4"/>
        <v>[tys. zł/km]</v>
      </c>
      <c r="E137" s="520" t="str">
        <v/>
      </c>
      <c r="F137" s="520" t="str">
        <v/>
      </c>
      <c r="G137" s="141" t="str">
        <v/>
      </c>
      <c r="H137" s="141" t="str">
        <v/>
      </c>
      <c r="I137" s="141" t="str">
        <v/>
      </c>
      <c r="J137" s="248"/>
      <c r="K137" s="248"/>
      <c r="L137" s="326"/>
      <c r="M137" s="326"/>
      <c r="N137" s="326"/>
      <c r="O137" s="326"/>
    </row>
    <row r="138" spans="1:15" ht="18.95" customHeight="1">
      <c r="A138" s="326"/>
      <c r="B138" s="288" t="str">
        <v>06</v>
      </c>
      <c r="C138" s="235" t="str">
        <v>200 &lt; DN[mm] ≤ 300</v>
      </c>
      <c r="D138" s="7" t="str">
        <f t="shared" si="4"/>
        <v>[tys. zł/km]</v>
      </c>
      <c r="E138" s="521" t="str">
        <v/>
      </c>
      <c r="F138" s="521" t="str">
        <v/>
      </c>
      <c r="G138" s="142" t="str">
        <v/>
      </c>
      <c r="H138" s="142" t="str">
        <v/>
      </c>
      <c r="I138" s="142" t="str">
        <v/>
      </c>
      <c r="J138" s="248"/>
      <c r="K138" s="248"/>
      <c r="L138" s="326"/>
      <c r="M138" s="326"/>
      <c r="N138" s="326"/>
      <c r="O138" s="326"/>
    </row>
    <row r="139" spans="1:15" ht="18.95" customHeight="1">
      <c r="A139" s="326"/>
      <c r="B139" s="288" t="str">
        <v>07</v>
      </c>
      <c r="C139" s="235" t="str">
        <v>100 &lt; DN[mm] ≤ 200</v>
      </c>
      <c r="D139" s="7" t="str">
        <f t="shared" si="4"/>
        <v>[tys. zł/km]</v>
      </c>
      <c r="E139" s="521" t="str">
        <v/>
      </c>
      <c r="F139" s="521" t="str">
        <v/>
      </c>
      <c r="G139" s="142" t="str">
        <v/>
      </c>
      <c r="H139" s="142" t="str">
        <v/>
      </c>
      <c r="I139" s="142" t="str">
        <v/>
      </c>
      <c r="J139" s="248"/>
      <c r="K139" s="248"/>
      <c r="L139" s="326"/>
      <c r="M139" s="326"/>
      <c r="N139" s="326"/>
      <c r="O139" s="326"/>
    </row>
    <row r="140" spans="1:15" ht="18.95" customHeight="1">
      <c r="A140" s="326"/>
      <c r="B140" s="289" t="str">
        <v>08</v>
      </c>
      <c r="C140" s="238" t="str">
        <v>DN[mm] ≤ 100</v>
      </c>
      <c r="D140" s="8" t="str">
        <f t="shared" si="4"/>
        <v>[tys. zł/km]</v>
      </c>
      <c r="E140" s="522" t="str">
        <v/>
      </c>
      <c r="F140" s="522" t="str">
        <v/>
      </c>
      <c r="G140" s="143" t="str">
        <v/>
      </c>
      <c r="H140" s="143" t="str">
        <v/>
      </c>
      <c r="I140" s="143" t="str">
        <v/>
      </c>
      <c r="J140" s="248"/>
      <c r="K140" s="248"/>
      <c r="L140" s="326"/>
      <c r="M140" s="326"/>
      <c r="N140" s="326"/>
      <c r="O140" s="326"/>
    </row>
    <row r="141" spans="1:15" ht="18.95" customHeight="1">
      <c r="A141" s="326"/>
      <c r="B141" s="290" t="str">
        <v>09</v>
      </c>
      <c r="C141" s="233" t="str">
        <v>z tworzyw sztucznych (np. polietylenu)</v>
      </c>
      <c r="D141" s="9" t="str">
        <f t="shared" si="4"/>
        <v>[tys. zł/km]</v>
      </c>
      <c r="E141" s="686" t="str">
        <v/>
      </c>
      <c r="F141" s="686" t="str">
        <v/>
      </c>
      <c r="G141" s="144" t="str">
        <v/>
      </c>
      <c r="H141" s="144" t="str">
        <v/>
      </c>
      <c r="I141" s="144" t="str">
        <v/>
      </c>
      <c r="J141" s="248"/>
      <c r="K141" s="248"/>
      <c r="L141" s="326"/>
      <c r="M141" s="326"/>
      <c r="N141" s="326"/>
      <c r="O141" s="326"/>
    </row>
    <row r="142" spans="1:15" ht="18.95" customHeight="1">
      <c r="A142" s="326"/>
      <c r="B142" s="287" t="str">
        <v>10</v>
      </c>
      <c r="C142" s="234" t="str">
        <v>300 &lt; DN[mm]</v>
      </c>
      <c r="D142" s="6" t="str">
        <f t="shared" si="4"/>
        <v>[tys. zł/km]</v>
      </c>
      <c r="E142" s="520" t="str">
        <v/>
      </c>
      <c r="F142" s="520" t="str">
        <v/>
      </c>
      <c r="G142" s="141" t="str">
        <v/>
      </c>
      <c r="H142" s="141" t="str">
        <v/>
      </c>
      <c r="I142" s="141" t="str">
        <v/>
      </c>
      <c r="J142" s="248"/>
      <c r="K142" s="248"/>
      <c r="L142" s="326"/>
      <c r="M142" s="326"/>
      <c r="N142" s="326"/>
      <c r="O142" s="326"/>
    </row>
    <row r="143" spans="1:15" ht="18.95" customHeight="1">
      <c r="A143" s="326"/>
      <c r="B143" s="288" t="str">
        <v>11</v>
      </c>
      <c r="C143" s="235" t="str">
        <v>200 &lt; DN[mm] ≤ 300</v>
      </c>
      <c r="D143" s="7" t="str">
        <f t="shared" si="4"/>
        <v>[tys. zł/km]</v>
      </c>
      <c r="E143" s="521" t="str">
        <v/>
      </c>
      <c r="F143" s="521" t="str">
        <v/>
      </c>
      <c r="G143" s="142" t="str">
        <v/>
      </c>
      <c r="H143" s="142" t="str">
        <v/>
      </c>
      <c r="I143" s="142" t="str">
        <v/>
      </c>
      <c r="J143" s="248"/>
      <c r="K143" s="248"/>
      <c r="L143" s="326"/>
      <c r="M143" s="326"/>
      <c r="N143" s="326"/>
      <c r="O143" s="326"/>
    </row>
    <row r="144" spans="1:15" ht="18.95" customHeight="1">
      <c r="A144" s="326"/>
      <c r="B144" s="288" t="str">
        <v>12</v>
      </c>
      <c r="C144" s="235" t="str">
        <v>100 &lt; DN[mm] ≤ 200</v>
      </c>
      <c r="D144" s="7" t="str">
        <f t="shared" si="4"/>
        <v>[tys. zł/km]</v>
      </c>
      <c r="E144" s="521" t="str">
        <v/>
      </c>
      <c r="F144" s="521" t="str">
        <v/>
      </c>
      <c r="G144" s="142" t="str">
        <v/>
      </c>
      <c r="H144" s="142" t="str">
        <v/>
      </c>
      <c r="I144" s="142" t="str">
        <v/>
      </c>
      <c r="J144" s="248"/>
      <c r="K144" s="248"/>
      <c r="L144" s="326"/>
      <c r="M144" s="326"/>
      <c r="N144" s="326"/>
      <c r="O144" s="326"/>
    </row>
    <row r="145" spans="1:15" ht="18.95" customHeight="1" thickBot="1">
      <c r="A145" s="326"/>
      <c r="B145" s="291" t="str">
        <v>13</v>
      </c>
      <c r="C145" s="239" t="str">
        <v>DN[mm] ≤ 100</v>
      </c>
      <c r="D145" s="10" t="str">
        <f t="shared" si="4"/>
        <v>[tys. zł/km]</v>
      </c>
      <c r="E145" s="523" t="str">
        <v/>
      </c>
      <c r="F145" s="523" t="str">
        <v/>
      </c>
      <c r="G145" s="145" t="str">
        <v/>
      </c>
      <c r="H145" s="145" t="str">
        <v/>
      </c>
      <c r="I145" s="145" t="str">
        <v/>
      </c>
      <c r="J145" s="248"/>
      <c r="K145" s="248"/>
      <c r="L145" s="326"/>
      <c r="M145" s="326"/>
      <c r="N145" s="326"/>
      <c r="O145" s="326"/>
    </row>
    <row r="146" spans="1:15" ht="18.95" customHeight="1" thickBot="1">
      <c r="A146" s="326"/>
      <c r="B146" s="285" t="str">
        <v>14</v>
      </c>
      <c r="C146" s="11" t="str">
        <v>A2. Gazociągi średniego i niskiego ciśnienia</v>
      </c>
      <c r="D146" s="4" t="str">
        <f t="shared" si="4"/>
        <v>[tys. zł/km]</v>
      </c>
      <c r="E146" s="685" t="str">
        <v/>
      </c>
      <c r="F146" s="685" t="str">
        <v/>
      </c>
      <c r="G146" s="139" t="str">
        <v/>
      </c>
      <c r="H146" s="139" t="str">
        <v/>
      </c>
      <c r="I146" s="139" t="str">
        <v/>
      </c>
      <c r="J146" s="248"/>
      <c r="K146" s="248"/>
      <c r="L146" s="326"/>
      <c r="M146" s="326"/>
      <c r="N146" s="326"/>
      <c r="O146" s="326"/>
    </row>
    <row r="147" spans="1:15" ht="18.95" customHeight="1">
      <c r="A147" s="326"/>
      <c r="B147" s="286" t="str">
        <v>15</v>
      </c>
      <c r="C147" s="232" t="str">
        <v>ze stali</v>
      </c>
      <c r="D147" s="5" t="str">
        <f t="shared" si="4"/>
        <v>[tys. zł/km]</v>
      </c>
      <c r="E147" s="519" t="str">
        <v/>
      </c>
      <c r="F147" s="519" t="str">
        <v/>
      </c>
      <c r="G147" s="140" t="str">
        <v/>
      </c>
      <c r="H147" s="140" t="str">
        <v/>
      </c>
      <c r="I147" s="140" t="str">
        <v/>
      </c>
      <c r="J147" s="248"/>
      <c r="K147" s="248"/>
      <c r="L147" s="326"/>
      <c r="M147" s="326"/>
      <c r="N147" s="326"/>
      <c r="O147" s="326"/>
    </row>
    <row r="148" spans="1:15" ht="18.95" customHeight="1">
      <c r="A148" s="326"/>
      <c r="B148" s="287" t="str">
        <v>16</v>
      </c>
      <c r="C148" s="234" t="str">
        <v>200 &lt; DN[mm]</v>
      </c>
      <c r="D148" s="6" t="str">
        <f t="shared" si="4"/>
        <v>[tys. zł/km]</v>
      </c>
      <c r="E148" s="520" t="str">
        <v/>
      </c>
      <c r="F148" s="520" t="str">
        <v/>
      </c>
      <c r="G148" s="141" t="str">
        <v/>
      </c>
      <c r="H148" s="141" t="str">
        <v/>
      </c>
      <c r="I148" s="141" t="str">
        <v/>
      </c>
      <c r="J148" s="248"/>
      <c r="K148" s="248"/>
      <c r="L148" s="326"/>
      <c r="M148" s="326"/>
      <c r="N148" s="326"/>
      <c r="O148" s="326"/>
    </row>
    <row r="149" spans="1:15" ht="18.95" customHeight="1">
      <c r="A149" s="326"/>
      <c r="B149" s="288" t="str">
        <v>17</v>
      </c>
      <c r="C149" s="235" t="str">
        <v>100 &lt; DN[mm] ≤ 200</v>
      </c>
      <c r="D149" s="7" t="str">
        <f t="shared" si="4"/>
        <v>[tys. zł/km]</v>
      </c>
      <c r="E149" s="521" t="str">
        <v/>
      </c>
      <c r="F149" s="521" t="str">
        <v/>
      </c>
      <c r="G149" s="142" t="str">
        <v/>
      </c>
      <c r="H149" s="142" t="str">
        <v/>
      </c>
      <c r="I149" s="142" t="str">
        <v/>
      </c>
      <c r="J149" s="248"/>
      <c r="K149" s="248"/>
      <c r="L149" s="326"/>
      <c r="M149" s="326"/>
      <c r="N149" s="326"/>
      <c r="O149" s="326"/>
    </row>
    <row r="150" spans="1:15" ht="18.95" customHeight="1">
      <c r="A150" s="326"/>
      <c r="B150" s="288" t="str">
        <v>18</v>
      </c>
      <c r="C150" s="236" t="str">
        <v>63 &lt; DN[mm] ≤ 100</v>
      </c>
      <c r="D150" s="7" t="str">
        <f t="shared" si="4"/>
        <v>[tys. zł/km]</v>
      </c>
      <c r="E150" s="521" t="str">
        <v/>
      </c>
      <c r="F150" s="521" t="str">
        <v/>
      </c>
      <c r="G150" s="142" t="str">
        <v/>
      </c>
      <c r="H150" s="142" t="str">
        <v/>
      </c>
      <c r="I150" s="142" t="str">
        <v/>
      </c>
      <c r="J150" s="248"/>
      <c r="K150" s="248"/>
      <c r="L150" s="326"/>
      <c r="M150" s="326"/>
      <c r="N150" s="326"/>
      <c r="O150" s="326"/>
    </row>
    <row r="151" spans="1:15" ht="18.95" customHeight="1">
      <c r="A151" s="326"/>
      <c r="B151" s="289" t="str">
        <v>19</v>
      </c>
      <c r="C151" s="238" t="str">
        <v>DN[mm] ≤ 63</v>
      </c>
      <c r="D151" s="8" t="str">
        <f t="shared" si="4"/>
        <v>[tys. zł/km]</v>
      </c>
      <c r="E151" s="522" t="str">
        <v/>
      </c>
      <c r="F151" s="522" t="str">
        <v/>
      </c>
      <c r="G151" s="143" t="str">
        <v/>
      </c>
      <c r="H151" s="143" t="str">
        <v/>
      </c>
      <c r="I151" s="143" t="str">
        <v/>
      </c>
      <c r="J151" s="248"/>
      <c r="K151" s="248"/>
      <c r="L151" s="326"/>
      <c r="M151" s="326"/>
      <c r="N151" s="326"/>
      <c r="O151" s="326"/>
    </row>
    <row r="152" spans="1:15" ht="18.95" customHeight="1">
      <c r="A152" s="326"/>
      <c r="B152" s="290" t="str">
        <v>20</v>
      </c>
      <c r="C152" s="233" t="str">
        <v>z tworzyw sztucznych (np. polietylenu)</v>
      </c>
      <c r="D152" s="9" t="str">
        <f t="shared" si="4"/>
        <v>[tys. zł/km]</v>
      </c>
      <c r="E152" s="686" t="str">
        <v/>
      </c>
      <c r="F152" s="686" t="str">
        <v/>
      </c>
      <c r="G152" s="144" t="str">
        <v/>
      </c>
      <c r="H152" s="144" t="str">
        <v/>
      </c>
      <c r="I152" s="144" t="str">
        <v/>
      </c>
      <c r="J152" s="248"/>
      <c r="K152" s="248"/>
      <c r="L152" s="326"/>
      <c r="M152" s="326"/>
      <c r="N152" s="326"/>
      <c r="O152" s="326"/>
    </row>
    <row r="153" spans="1:15" ht="18.95" customHeight="1">
      <c r="A153" s="326"/>
      <c r="B153" s="287" t="str">
        <v>21</v>
      </c>
      <c r="C153" s="234" t="str">
        <v>200 &lt; DN[mm]</v>
      </c>
      <c r="D153" s="6" t="str">
        <f t="shared" si="4"/>
        <v>[tys. zł/km]</v>
      </c>
      <c r="E153" s="520" t="str">
        <v/>
      </c>
      <c r="F153" s="520" t="str">
        <v/>
      </c>
      <c r="G153" s="141" t="str">
        <v/>
      </c>
      <c r="H153" s="141" t="str">
        <v/>
      </c>
      <c r="I153" s="141" t="str">
        <v/>
      </c>
      <c r="J153" s="248"/>
      <c r="K153" s="248"/>
      <c r="L153" s="326"/>
      <c r="M153" s="326"/>
      <c r="N153" s="326"/>
      <c r="O153" s="326"/>
    </row>
    <row r="154" spans="1:15" ht="18.95" customHeight="1">
      <c r="A154" s="326"/>
      <c r="B154" s="288" t="str">
        <v>22</v>
      </c>
      <c r="C154" s="235" t="str">
        <v>100 &lt; DN[mm] ≤ 200</v>
      </c>
      <c r="D154" s="7" t="str">
        <f t="shared" si="4"/>
        <v>[tys. zł/km]</v>
      </c>
      <c r="E154" s="521" t="str">
        <v/>
      </c>
      <c r="F154" s="521" t="str">
        <v/>
      </c>
      <c r="G154" s="142" t="str">
        <v/>
      </c>
      <c r="H154" s="142" t="str">
        <v/>
      </c>
      <c r="I154" s="142" t="str">
        <v/>
      </c>
      <c r="J154" s="248"/>
      <c r="K154" s="248"/>
      <c r="L154" s="326"/>
      <c r="M154" s="326"/>
      <c r="N154" s="326"/>
      <c r="O154" s="326"/>
    </row>
    <row r="155" spans="1:15" ht="18.95" customHeight="1">
      <c r="A155" s="326"/>
      <c r="B155" s="288" t="str">
        <v>23</v>
      </c>
      <c r="C155" s="236" t="str">
        <v>63 &lt; DN[mm] ≤ 100</v>
      </c>
      <c r="D155" s="7" t="str">
        <f t="shared" si="4"/>
        <v>[tys. zł/km]</v>
      </c>
      <c r="E155" s="521" t="str">
        <v/>
      </c>
      <c r="F155" s="521" t="str">
        <v/>
      </c>
      <c r="G155" s="142" t="str">
        <v/>
      </c>
      <c r="H155" s="142" t="str">
        <v/>
      </c>
      <c r="I155" s="142" t="str">
        <v/>
      </c>
      <c r="J155" s="248"/>
      <c r="K155" s="248"/>
      <c r="L155" s="326"/>
      <c r="M155" s="326"/>
      <c r="N155" s="326"/>
      <c r="O155" s="326"/>
    </row>
    <row r="156" spans="1:15" ht="18.95" customHeight="1" thickBot="1">
      <c r="A156" s="326"/>
      <c r="B156" s="291" t="str">
        <v>24</v>
      </c>
      <c r="C156" s="239" t="str">
        <v>DN[mm] ≤ 63</v>
      </c>
      <c r="D156" s="10" t="str">
        <f t="shared" si="4"/>
        <v>[tys. zł/km]</v>
      </c>
      <c r="E156" s="523" t="str">
        <v/>
      </c>
      <c r="F156" s="523" t="str">
        <v/>
      </c>
      <c r="G156" s="145" t="str">
        <v/>
      </c>
      <c r="H156" s="145" t="str">
        <v/>
      </c>
      <c r="I156" s="145" t="str">
        <v/>
      </c>
      <c r="J156" s="248"/>
      <c r="K156" s="248"/>
      <c r="L156" s="326"/>
      <c r="M156" s="326"/>
      <c r="N156" s="326"/>
      <c r="O156" s="326"/>
    </row>
    <row r="157" spans="1:15" ht="18.95" customHeight="1" thickBot="1">
      <c r="A157" s="326"/>
      <c r="B157" s="285" t="str">
        <v>25</v>
      </c>
      <c r="C157" s="11" t="str">
        <v>A3. przyłącza</v>
      </c>
      <c r="D157" s="4" t="str">
        <f t="shared" si="4"/>
        <v>[tys. zł/km]</v>
      </c>
      <c r="E157" s="685" t="str">
        <v/>
      </c>
      <c r="F157" s="685" t="str">
        <v/>
      </c>
      <c r="G157" s="139" t="str">
        <v/>
      </c>
      <c r="H157" s="139" t="str">
        <v/>
      </c>
      <c r="I157" s="139" t="str">
        <v/>
      </c>
      <c r="J157" s="248"/>
      <c r="K157" s="248"/>
      <c r="L157" s="326"/>
      <c r="M157" s="326"/>
      <c r="N157" s="326"/>
      <c r="O157" s="326"/>
    </row>
    <row r="158" spans="1:15" ht="18.95" customHeight="1">
      <c r="A158" s="326"/>
      <c r="B158" s="286" t="str">
        <v>26</v>
      </c>
      <c r="C158" s="232" t="str">
        <v>ze stali</v>
      </c>
      <c r="D158" s="5" t="str">
        <f t="shared" si="4"/>
        <v>[tys. zł/km]</v>
      </c>
      <c r="E158" s="519" t="str">
        <v/>
      </c>
      <c r="F158" s="519" t="str">
        <v/>
      </c>
      <c r="G158" s="140" t="str">
        <v/>
      </c>
      <c r="H158" s="140" t="str">
        <v/>
      </c>
      <c r="I158" s="140" t="str">
        <v/>
      </c>
      <c r="J158" s="248"/>
      <c r="K158" s="248"/>
      <c r="L158" s="326"/>
      <c r="M158" s="326"/>
      <c r="N158" s="326"/>
      <c r="O158" s="326"/>
    </row>
    <row r="159" spans="1:15" ht="18.95" customHeight="1">
      <c r="A159" s="326"/>
      <c r="B159" s="287" t="str">
        <v>27</v>
      </c>
      <c r="C159" s="237" t="str">
        <v>90 &lt; DN[mm]</v>
      </c>
      <c r="D159" s="6" t="str">
        <f t="shared" si="4"/>
        <v>[tys. zł/km]</v>
      </c>
      <c r="E159" s="520" t="str">
        <v/>
      </c>
      <c r="F159" s="520" t="str">
        <v/>
      </c>
      <c r="G159" s="141" t="str">
        <v/>
      </c>
      <c r="H159" s="141" t="str">
        <v/>
      </c>
      <c r="I159" s="141" t="str">
        <v/>
      </c>
      <c r="J159" s="248"/>
      <c r="K159" s="248"/>
      <c r="L159" s="326"/>
      <c r="M159" s="326"/>
      <c r="N159" s="326"/>
      <c r="O159" s="326"/>
    </row>
    <row r="160" spans="1:15" ht="18.95" customHeight="1">
      <c r="A160" s="326"/>
      <c r="B160" s="288" t="str">
        <v>28</v>
      </c>
      <c r="C160" s="236" t="str">
        <v>63 &lt; DN[mm] ≤ 90</v>
      </c>
      <c r="D160" s="7" t="str">
        <f t="shared" si="4"/>
        <v>[tys. zł/km]</v>
      </c>
      <c r="E160" s="521" t="str">
        <v/>
      </c>
      <c r="F160" s="521" t="str">
        <v/>
      </c>
      <c r="G160" s="142" t="str">
        <v/>
      </c>
      <c r="H160" s="142" t="str">
        <v/>
      </c>
      <c r="I160" s="142" t="str">
        <v/>
      </c>
      <c r="J160" s="248"/>
      <c r="K160" s="248"/>
      <c r="L160" s="326"/>
      <c r="M160" s="326"/>
      <c r="N160" s="326"/>
      <c r="O160" s="326"/>
    </row>
    <row r="161" spans="1:15" ht="18.95" customHeight="1">
      <c r="A161" s="326"/>
      <c r="B161" s="288" t="str">
        <v>29</v>
      </c>
      <c r="C161" s="236" t="str">
        <v>32 &lt; DN[mm] ≤ 63</v>
      </c>
      <c r="D161" s="7" t="str">
        <f t="shared" si="4"/>
        <v>[tys. zł/km]</v>
      </c>
      <c r="E161" s="521" t="str">
        <v/>
      </c>
      <c r="F161" s="521" t="str">
        <v/>
      </c>
      <c r="G161" s="142" t="str">
        <v/>
      </c>
      <c r="H161" s="142" t="str">
        <v/>
      </c>
      <c r="I161" s="142" t="str">
        <v/>
      </c>
      <c r="J161" s="248"/>
      <c r="K161" s="248"/>
      <c r="L161" s="326"/>
      <c r="M161" s="326"/>
      <c r="N161" s="326"/>
      <c r="O161" s="326"/>
    </row>
    <row r="162" spans="1:15" ht="18.95" customHeight="1">
      <c r="A162" s="326"/>
      <c r="B162" s="289" t="str">
        <v>30</v>
      </c>
      <c r="C162" s="238" t="str">
        <v>DN[mm] ≤ 32</v>
      </c>
      <c r="D162" s="8" t="str">
        <f t="shared" si="4"/>
        <v>[tys. zł/km]</v>
      </c>
      <c r="E162" s="522" t="str">
        <v/>
      </c>
      <c r="F162" s="522" t="str">
        <v/>
      </c>
      <c r="G162" s="143" t="str">
        <v/>
      </c>
      <c r="H162" s="143" t="str">
        <v/>
      </c>
      <c r="I162" s="143" t="str">
        <v/>
      </c>
      <c r="J162" s="248"/>
      <c r="K162" s="248"/>
      <c r="L162" s="326"/>
      <c r="M162" s="326"/>
      <c r="N162" s="326"/>
      <c r="O162" s="326"/>
    </row>
    <row r="163" spans="1:15" ht="18.95" customHeight="1">
      <c r="A163" s="326"/>
      <c r="B163" s="290" t="str">
        <v>31</v>
      </c>
      <c r="C163" s="233" t="str">
        <v>z tworzyw sztucznych (np. polietylenu)</v>
      </c>
      <c r="D163" s="9" t="str">
        <f t="shared" si="4"/>
        <v>[tys. zł/km]</v>
      </c>
      <c r="E163" s="686" t="str">
        <v/>
      </c>
      <c r="F163" s="686" t="str">
        <v/>
      </c>
      <c r="G163" s="144" t="str">
        <v/>
      </c>
      <c r="H163" s="144" t="str">
        <v/>
      </c>
      <c r="I163" s="144" t="str">
        <v/>
      </c>
      <c r="J163" s="248"/>
      <c r="K163" s="248"/>
      <c r="L163" s="326"/>
      <c r="M163" s="326"/>
      <c r="N163" s="326"/>
      <c r="O163" s="326"/>
    </row>
    <row r="164" spans="1:15" ht="18.95" customHeight="1">
      <c r="A164" s="326"/>
      <c r="B164" s="287" t="str">
        <v>32</v>
      </c>
      <c r="C164" s="237" t="str">
        <v>90 &lt; DN[mm]</v>
      </c>
      <c r="D164" s="6" t="str">
        <f t="shared" si="4"/>
        <v>[tys. zł/km]</v>
      </c>
      <c r="E164" s="520" t="str">
        <v/>
      </c>
      <c r="F164" s="520" t="str">
        <v/>
      </c>
      <c r="G164" s="141" t="str">
        <v/>
      </c>
      <c r="H164" s="141" t="str">
        <v/>
      </c>
      <c r="I164" s="141" t="str">
        <v/>
      </c>
      <c r="J164" s="248"/>
      <c r="K164" s="248"/>
      <c r="L164" s="326"/>
      <c r="M164" s="326"/>
      <c r="N164" s="326"/>
      <c r="O164" s="326"/>
    </row>
    <row r="165" spans="1:15" ht="18.95" customHeight="1">
      <c r="A165" s="326"/>
      <c r="B165" s="288" t="str">
        <v>33</v>
      </c>
      <c r="C165" s="236" t="str">
        <v>63 &lt; DN[mm] ≤ 90</v>
      </c>
      <c r="D165" s="7" t="str">
        <f t="shared" si="4"/>
        <v>[tys. zł/km]</v>
      </c>
      <c r="E165" s="521" t="str">
        <v/>
      </c>
      <c r="F165" s="521" t="str">
        <v/>
      </c>
      <c r="G165" s="142" t="str">
        <v/>
      </c>
      <c r="H165" s="142" t="str">
        <v/>
      </c>
      <c r="I165" s="142" t="str">
        <v/>
      </c>
      <c r="J165" s="248"/>
      <c r="K165" s="248"/>
      <c r="L165" s="326"/>
      <c r="M165" s="326"/>
      <c r="N165" s="326"/>
      <c r="O165" s="326"/>
    </row>
    <row r="166" spans="1:15" ht="18.95" customHeight="1">
      <c r="A166" s="326"/>
      <c r="B166" s="288" t="str">
        <v>34</v>
      </c>
      <c r="C166" s="236" t="str">
        <v>32 &lt; DN[mm] ≤ 63</v>
      </c>
      <c r="D166" s="7" t="str">
        <f t="shared" si="4"/>
        <v>[tys. zł/km]</v>
      </c>
      <c r="E166" s="521" t="str">
        <v/>
      </c>
      <c r="F166" s="521" t="str">
        <v/>
      </c>
      <c r="G166" s="142" t="str">
        <v/>
      </c>
      <c r="H166" s="142" t="str">
        <v/>
      </c>
      <c r="I166" s="142" t="str">
        <v/>
      </c>
      <c r="J166" s="248"/>
      <c r="K166" s="248"/>
      <c r="L166" s="326"/>
      <c r="M166" s="326"/>
      <c r="N166" s="326"/>
      <c r="O166" s="326"/>
    </row>
    <row r="167" spans="1:15" ht="18.95" customHeight="1" thickBot="1">
      <c r="A167" s="326"/>
      <c r="B167" s="291" t="str">
        <v>35</v>
      </c>
      <c r="C167" s="239" t="str">
        <v>DN[mm] ≤ 32</v>
      </c>
      <c r="D167" s="10" t="str">
        <f t="shared" si="4"/>
        <v>[tys. zł/km]</v>
      </c>
      <c r="E167" s="523" t="str">
        <v/>
      </c>
      <c r="F167" s="523" t="str">
        <v/>
      </c>
      <c r="G167" s="145" t="str">
        <v/>
      </c>
      <c r="H167" s="145" t="str">
        <v/>
      </c>
      <c r="I167" s="145" t="str">
        <v/>
      </c>
      <c r="J167" s="248"/>
      <c r="K167" s="248"/>
      <c r="L167" s="326"/>
      <c r="M167" s="326"/>
      <c r="N167" s="326"/>
      <c r="O167" s="326"/>
    </row>
    <row r="168" spans="1:15" ht="18.95" customHeight="1" thickBot="1">
      <c r="A168" s="326"/>
      <c r="B168" s="293" t="str">
        <v>36</v>
      </c>
      <c r="C168" s="1" t="str">
        <v>B. STACJE GAZOWE, TŁOCZNIE I WĘZŁY</v>
      </c>
      <c r="D168" s="2" t="str">
        <f t="shared" ref="D168:D189" si="5">JM_06</f>
        <v>[tys. zł/szt.]</v>
      </c>
      <c r="E168" s="687" t="str">
        <v/>
      </c>
      <c r="F168" s="687" t="str">
        <v/>
      </c>
      <c r="G168" s="138" t="str">
        <v/>
      </c>
      <c r="H168" s="138" t="str">
        <v/>
      </c>
      <c r="I168" s="138" t="str">
        <v/>
      </c>
      <c r="J168" s="248"/>
      <c r="K168" s="248"/>
      <c r="L168" s="326"/>
      <c r="M168" s="326"/>
      <c r="N168" s="326"/>
      <c r="O168" s="326"/>
    </row>
    <row r="169" spans="1:15" ht="18.95" customHeight="1">
      <c r="A169" s="326"/>
      <c r="B169" s="286" t="str">
        <v>37</v>
      </c>
      <c r="C169" s="12" t="str">
        <v>B1. stacje redukcyjno-pomiarowe I°</v>
      </c>
      <c r="D169" s="5" t="str">
        <f t="shared" si="5"/>
        <v>[tys. zł/szt.]</v>
      </c>
      <c r="E169" s="519" t="str">
        <v/>
      </c>
      <c r="F169" s="519" t="str">
        <v/>
      </c>
      <c r="G169" s="140" t="str">
        <v/>
      </c>
      <c r="H169" s="140" t="str">
        <v/>
      </c>
      <c r="I169" s="140" t="str">
        <v/>
      </c>
      <c r="J169" s="248"/>
      <c r="K169" s="248"/>
      <c r="L169" s="326"/>
      <c r="M169" s="326"/>
      <c r="N169" s="326"/>
      <c r="O169" s="326"/>
    </row>
    <row r="170" spans="1:15" ht="18.95" customHeight="1">
      <c r="A170" s="326"/>
      <c r="B170" s="287" t="str">
        <v>38</v>
      </c>
      <c r="C170" s="234" t="str">
        <v>3000 &lt; Q[m³/h]</v>
      </c>
      <c r="D170" s="6" t="str">
        <f t="shared" si="5"/>
        <v>[tys. zł/szt.]</v>
      </c>
      <c r="E170" s="520" t="str">
        <v/>
      </c>
      <c r="F170" s="520" t="str">
        <v/>
      </c>
      <c r="G170" s="141" t="str">
        <v/>
      </c>
      <c r="H170" s="141" t="str">
        <v/>
      </c>
      <c r="I170" s="141" t="str">
        <v/>
      </c>
      <c r="J170" s="248"/>
      <c r="K170" s="248"/>
      <c r="L170" s="326"/>
      <c r="M170" s="326"/>
      <c r="N170" s="326"/>
      <c r="O170" s="326"/>
    </row>
    <row r="171" spans="1:15" ht="18.95" customHeight="1">
      <c r="A171" s="326"/>
      <c r="B171" s="288" t="str">
        <v>39</v>
      </c>
      <c r="C171" s="235" t="str">
        <v>1000 &lt; Q[m³/h] ≤ 3000</v>
      </c>
      <c r="D171" s="7" t="str">
        <f t="shared" si="5"/>
        <v>[tys. zł/szt.]</v>
      </c>
      <c r="E171" s="521" t="str">
        <v/>
      </c>
      <c r="F171" s="521" t="str">
        <v/>
      </c>
      <c r="G171" s="142" t="str">
        <v/>
      </c>
      <c r="H171" s="142" t="str">
        <v/>
      </c>
      <c r="I171" s="142" t="str">
        <v/>
      </c>
      <c r="J171" s="248"/>
      <c r="K171" s="248"/>
      <c r="L171" s="326"/>
      <c r="M171" s="326"/>
      <c r="N171" s="326"/>
      <c r="O171" s="326"/>
    </row>
    <row r="172" spans="1:15" ht="18.95" customHeight="1">
      <c r="A172" s="326"/>
      <c r="B172" s="289" t="str">
        <v>40</v>
      </c>
      <c r="C172" s="243" t="str">
        <v>Q[m³/h] ≤ 1000</v>
      </c>
      <c r="D172" s="8" t="str">
        <f t="shared" si="5"/>
        <v>[tys. zł/szt.]</v>
      </c>
      <c r="E172" s="522" t="str">
        <v/>
      </c>
      <c r="F172" s="522" t="str">
        <v/>
      </c>
      <c r="G172" s="143" t="str">
        <v/>
      </c>
      <c r="H172" s="143" t="str">
        <v/>
      </c>
      <c r="I172" s="143" t="str">
        <v/>
      </c>
      <c r="J172" s="248"/>
      <c r="K172" s="248"/>
      <c r="L172" s="326"/>
      <c r="M172" s="326"/>
      <c r="N172" s="326"/>
      <c r="O172" s="326"/>
    </row>
    <row r="173" spans="1:15" ht="18.95" customHeight="1">
      <c r="A173" s="326"/>
      <c r="B173" s="290" t="str">
        <v>41</v>
      </c>
      <c r="C173" s="13" t="str">
        <v>B2. stacje redukcyjno-pomiarowe II°</v>
      </c>
      <c r="D173" s="9" t="str">
        <f t="shared" si="5"/>
        <v>[tys. zł/szt.]</v>
      </c>
      <c r="E173" s="686" t="str">
        <v/>
      </c>
      <c r="F173" s="686" t="str">
        <v/>
      </c>
      <c r="G173" s="144" t="str">
        <v/>
      </c>
      <c r="H173" s="144" t="str">
        <v/>
      </c>
      <c r="I173" s="144" t="str">
        <v/>
      </c>
      <c r="J173" s="248"/>
      <c r="K173" s="248"/>
      <c r="L173" s="326"/>
      <c r="M173" s="326"/>
      <c r="N173" s="326"/>
      <c r="O173" s="326"/>
    </row>
    <row r="174" spans="1:15" ht="18.95" customHeight="1">
      <c r="A174" s="326"/>
      <c r="B174" s="287" t="str">
        <v>42</v>
      </c>
      <c r="C174" s="234" t="str">
        <v>1000 &lt; Q[m³/h]</v>
      </c>
      <c r="D174" s="6" t="str">
        <f t="shared" si="5"/>
        <v>[tys. zł/szt.]</v>
      </c>
      <c r="E174" s="520" t="str">
        <v/>
      </c>
      <c r="F174" s="520" t="str">
        <v/>
      </c>
      <c r="G174" s="141" t="str">
        <v/>
      </c>
      <c r="H174" s="141" t="str">
        <v/>
      </c>
      <c r="I174" s="141" t="str">
        <v/>
      </c>
      <c r="J174" s="248"/>
      <c r="K174" s="248"/>
      <c r="L174" s="326"/>
      <c r="M174" s="326"/>
      <c r="N174" s="326"/>
      <c r="O174" s="326"/>
    </row>
    <row r="175" spans="1:15" ht="18.95" customHeight="1">
      <c r="A175" s="326"/>
      <c r="B175" s="288" t="str">
        <v>43</v>
      </c>
      <c r="C175" s="236" t="str">
        <v>300 &lt; Q[m³/h] ≤ 1000</v>
      </c>
      <c r="D175" s="7" t="str">
        <f t="shared" si="5"/>
        <v>[tys. zł/szt.]</v>
      </c>
      <c r="E175" s="521" t="str">
        <v/>
      </c>
      <c r="F175" s="521" t="str">
        <v/>
      </c>
      <c r="G175" s="142" t="str">
        <v/>
      </c>
      <c r="H175" s="142" t="str">
        <v/>
      </c>
      <c r="I175" s="142" t="str">
        <v/>
      </c>
      <c r="J175" s="248"/>
      <c r="K175" s="248"/>
      <c r="L175" s="326"/>
      <c r="M175" s="326"/>
      <c r="N175" s="326"/>
      <c r="O175" s="326"/>
    </row>
    <row r="176" spans="1:15" ht="18.95" customHeight="1">
      <c r="A176" s="326"/>
      <c r="B176" s="289" t="str">
        <v>44</v>
      </c>
      <c r="C176" s="243" t="str">
        <v>Q[m³/h] ≤ 300</v>
      </c>
      <c r="D176" s="8" t="str">
        <f t="shared" si="5"/>
        <v>[tys. zł/szt.]</v>
      </c>
      <c r="E176" s="522" t="str">
        <v/>
      </c>
      <c r="F176" s="522" t="str">
        <v/>
      </c>
      <c r="G176" s="143" t="str">
        <v/>
      </c>
      <c r="H176" s="143" t="str">
        <v/>
      </c>
      <c r="I176" s="143" t="str">
        <v/>
      </c>
      <c r="J176" s="248"/>
      <c r="K176" s="248"/>
      <c r="L176" s="326"/>
      <c r="M176" s="326"/>
      <c r="N176" s="326"/>
      <c r="O176" s="326"/>
    </row>
    <row r="177" spans="1:15" ht="18.95" customHeight="1">
      <c r="A177" s="326"/>
      <c r="B177" s="290" t="str">
        <v>45</v>
      </c>
      <c r="C177" s="13" t="str">
        <v>B3. stacje LNG</v>
      </c>
      <c r="D177" s="9" t="str">
        <f t="shared" si="5"/>
        <v>[tys. zł/szt.]</v>
      </c>
      <c r="E177" s="686" t="str">
        <v/>
      </c>
      <c r="F177" s="686" t="str">
        <v/>
      </c>
      <c r="G177" s="144" t="str">
        <v/>
      </c>
      <c r="H177" s="144" t="str">
        <v/>
      </c>
      <c r="I177" s="144" t="str">
        <v/>
      </c>
      <c r="J177" s="248"/>
      <c r="K177" s="248"/>
      <c r="L177" s="326"/>
      <c r="M177" s="326"/>
      <c r="N177" s="326"/>
      <c r="O177" s="326"/>
    </row>
    <row r="178" spans="1:15" ht="18.95" customHeight="1">
      <c r="A178" s="326"/>
      <c r="B178" s="287" t="str">
        <v>46</v>
      </c>
      <c r="C178" s="234" t="str">
        <v>1000 &lt; Q[m³/h]</v>
      </c>
      <c r="D178" s="6" t="str">
        <f t="shared" si="5"/>
        <v>[tys. zł/szt.]</v>
      </c>
      <c r="E178" s="520" t="str">
        <v/>
      </c>
      <c r="F178" s="520" t="str">
        <v/>
      </c>
      <c r="G178" s="141" t="str">
        <v/>
      </c>
      <c r="H178" s="141" t="str">
        <v/>
      </c>
      <c r="I178" s="141" t="str">
        <v/>
      </c>
      <c r="J178" s="248"/>
      <c r="K178" s="248"/>
      <c r="L178" s="326"/>
      <c r="M178" s="326"/>
      <c r="N178" s="326"/>
      <c r="O178" s="326"/>
    </row>
    <row r="179" spans="1:15" ht="18.95" customHeight="1">
      <c r="A179" s="326"/>
      <c r="B179" s="288" t="str">
        <v>47</v>
      </c>
      <c r="C179" s="236" t="str">
        <v>300 &lt; Q[m³/h] ≤ 1000</v>
      </c>
      <c r="D179" s="7" t="str">
        <f t="shared" si="5"/>
        <v>[tys. zł/szt.]</v>
      </c>
      <c r="E179" s="521" t="str">
        <v/>
      </c>
      <c r="F179" s="521" t="str">
        <v/>
      </c>
      <c r="G179" s="142" t="str">
        <v/>
      </c>
      <c r="H179" s="142" t="str">
        <v/>
      </c>
      <c r="I179" s="142" t="str">
        <v/>
      </c>
      <c r="J179" s="248"/>
      <c r="K179" s="248"/>
      <c r="L179" s="326"/>
      <c r="M179" s="326"/>
      <c r="N179" s="326"/>
      <c r="O179" s="326"/>
    </row>
    <row r="180" spans="1:15" ht="18.95" customHeight="1">
      <c r="A180" s="326"/>
      <c r="B180" s="289" t="str">
        <v>48</v>
      </c>
      <c r="C180" s="243" t="str">
        <v>Q[m³/h] ≤ 300</v>
      </c>
      <c r="D180" s="8" t="str">
        <f t="shared" si="5"/>
        <v>[tys. zł/szt.]</v>
      </c>
      <c r="E180" s="522" t="str">
        <v/>
      </c>
      <c r="F180" s="522" t="str">
        <v/>
      </c>
      <c r="G180" s="143" t="str">
        <v/>
      </c>
      <c r="H180" s="143" t="str">
        <v/>
      </c>
      <c r="I180" s="143" t="str">
        <v/>
      </c>
      <c r="J180" s="248"/>
      <c r="K180" s="248"/>
      <c r="L180" s="326"/>
      <c r="M180" s="326"/>
      <c r="N180" s="326"/>
      <c r="O180" s="326"/>
    </row>
    <row r="181" spans="1:15" ht="18.95" customHeight="1">
      <c r="A181" s="326"/>
      <c r="B181" s="294" t="str">
        <v>49</v>
      </c>
      <c r="C181" s="14" t="str">
        <v>B4. tłocznie gazu</v>
      </c>
      <c r="D181" s="15" t="str">
        <f t="shared" si="5"/>
        <v>[tys. zł/szt.]</v>
      </c>
      <c r="E181" s="688" t="str">
        <v/>
      </c>
      <c r="F181" s="688" t="str">
        <v/>
      </c>
      <c r="G181" s="144" t="str">
        <v/>
      </c>
      <c r="H181" s="144" t="str">
        <v/>
      </c>
      <c r="I181" s="144" t="str">
        <v/>
      </c>
      <c r="J181" s="248"/>
      <c r="K181" s="248"/>
      <c r="L181" s="326"/>
      <c r="M181" s="326"/>
      <c r="N181" s="326"/>
      <c r="O181" s="326"/>
    </row>
    <row r="182" spans="1:15" ht="18.95" customHeight="1" thickBot="1">
      <c r="A182" s="326"/>
      <c r="B182" s="295" t="str">
        <v>50</v>
      </c>
      <c r="C182" s="16" t="str">
        <v>B5. węzły</v>
      </c>
      <c r="D182" s="17" t="str">
        <f t="shared" si="5"/>
        <v>[tys. zł/szt.]</v>
      </c>
      <c r="E182" s="689" t="str">
        <v/>
      </c>
      <c r="F182" s="689" t="str">
        <v/>
      </c>
      <c r="G182" s="146" t="str">
        <v/>
      </c>
      <c r="H182" s="146" t="str">
        <v/>
      </c>
      <c r="I182" s="146" t="str">
        <v/>
      </c>
      <c r="J182" s="248"/>
      <c r="K182" s="248"/>
      <c r="L182" s="326"/>
      <c r="M182" s="326"/>
      <c r="N182" s="326"/>
      <c r="O182" s="326"/>
    </row>
    <row r="183" spans="1:15" ht="18.95" customHeight="1" thickBot="1">
      <c r="A183" s="326"/>
      <c r="B183" s="293" t="str">
        <v>51</v>
      </c>
      <c r="C183" s="1" t="str">
        <v>C. GAZOMIERZE I UKŁADY POMIAROWE</v>
      </c>
      <c r="D183" s="2" t="str">
        <f t="shared" si="5"/>
        <v>[tys. zł/szt.]</v>
      </c>
      <c r="E183" s="687" t="str">
        <v/>
      </c>
      <c r="F183" s="687" t="str">
        <v/>
      </c>
      <c r="G183" s="138" t="str">
        <v/>
      </c>
      <c r="H183" s="138" t="str">
        <v/>
      </c>
      <c r="I183" s="138" t="str">
        <v/>
      </c>
      <c r="J183" s="326"/>
      <c r="K183" s="326"/>
      <c r="L183" s="326"/>
      <c r="M183" s="326"/>
      <c r="N183" s="326"/>
      <c r="O183" s="326"/>
    </row>
    <row r="184" spans="1:15" ht="18.95" customHeight="1">
      <c r="A184" s="326"/>
      <c r="B184" s="286" t="str">
        <v>52</v>
      </c>
      <c r="C184" s="12" t="str">
        <v>C1. Gazomierze miechowe</v>
      </c>
      <c r="D184" s="5" t="str">
        <f t="shared" si="5"/>
        <v>[tys. zł/szt.]</v>
      </c>
      <c r="E184" s="519" t="str">
        <v/>
      </c>
      <c r="F184" s="519" t="str">
        <v/>
      </c>
      <c r="G184" s="140" t="str">
        <v/>
      </c>
      <c r="H184" s="140" t="str">
        <v/>
      </c>
      <c r="I184" s="140" t="str">
        <v/>
      </c>
      <c r="J184" s="326"/>
      <c r="K184" s="326"/>
      <c r="L184" s="326"/>
      <c r="M184" s="326"/>
      <c r="N184" s="326"/>
      <c r="O184" s="326"/>
    </row>
    <row r="185" spans="1:15" ht="18.95" customHeight="1">
      <c r="A185" s="326"/>
      <c r="B185" s="287" t="str">
        <v>53</v>
      </c>
      <c r="C185" s="237" t="str">
        <v>G1.6 ÷ G6 (nowe)</v>
      </c>
      <c r="D185" s="6" t="str">
        <f t="shared" si="5"/>
        <v>[tys. zł/szt.]</v>
      </c>
      <c r="E185" s="520" t="str">
        <v/>
      </c>
      <c r="F185" s="520" t="str">
        <v/>
      </c>
      <c r="G185" s="141" t="str">
        <v/>
      </c>
      <c r="H185" s="141" t="str">
        <v/>
      </c>
      <c r="I185" s="141" t="str">
        <v/>
      </c>
      <c r="J185" s="326"/>
      <c r="K185" s="326"/>
      <c r="L185" s="326"/>
      <c r="M185" s="326"/>
      <c r="N185" s="326"/>
      <c r="O185" s="326"/>
    </row>
    <row r="186" spans="1:15" ht="18.95" customHeight="1">
      <c r="A186" s="326"/>
      <c r="B186" s="292" t="str">
        <v>54</v>
      </c>
      <c r="C186" s="240" t="str">
        <v>G10 ÷ G650 (nowe)</v>
      </c>
      <c r="D186" s="241" t="str">
        <f t="shared" si="5"/>
        <v>[tys. zł/szt.]</v>
      </c>
      <c r="E186" s="690" t="str">
        <v/>
      </c>
      <c r="F186" s="690" t="str">
        <v/>
      </c>
      <c r="G186" s="242" t="str">
        <v/>
      </c>
      <c r="H186" s="242" t="str">
        <v/>
      </c>
      <c r="I186" s="242" t="str">
        <v/>
      </c>
      <c r="J186" s="326"/>
      <c r="K186" s="326"/>
      <c r="L186" s="326"/>
      <c r="M186" s="326"/>
      <c r="N186" s="326"/>
      <c r="O186" s="326"/>
    </row>
    <row r="187" spans="1:15" ht="18.95" customHeight="1">
      <c r="A187" s="326"/>
      <c r="B187" s="290" t="str">
        <v>55</v>
      </c>
      <c r="C187" s="13" t="str">
        <v>C2. Gazomierze turbinowe</v>
      </c>
      <c r="D187" s="9" t="str">
        <f t="shared" si="5"/>
        <v>[tys. zł/szt.]</v>
      </c>
      <c r="E187" s="686" t="str">
        <v/>
      </c>
      <c r="F187" s="686" t="str">
        <v/>
      </c>
      <c r="G187" s="144" t="str">
        <v/>
      </c>
      <c r="H187" s="144" t="str">
        <v/>
      </c>
      <c r="I187" s="144" t="str">
        <v/>
      </c>
      <c r="J187" s="326"/>
      <c r="K187" s="326"/>
      <c r="L187" s="326"/>
      <c r="M187" s="326"/>
      <c r="N187" s="326"/>
      <c r="O187" s="326"/>
    </row>
    <row r="188" spans="1:15" ht="18.95" customHeight="1">
      <c r="A188" s="326"/>
      <c r="B188" s="290" t="str">
        <v>56</v>
      </c>
      <c r="C188" s="13" t="str">
        <v>C3. Gazomierze rotorowe</v>
      </c>
      <c r="D188" s="9" t="str">
        <f t="shared" si="5"/>
        <v>[tys. zł/szt.]</v>
      </c>
      <c r="E188" s="686" t="str">
        <v/>
      </c>
      <c r="F188" s="686" t="str">
        <v/>
      </c>
      <c r="G188" s="144" t="str">
        <v/>
      </c>
      <c r="H188" s="144" t="str">
        <v/>
      </c>
      <c r="I188" s="144" t="str">
        <v/>
      </c>
      <c r="J188" s="326"/>
      <c r="K188" s="326"/>
      <c r="L188" s="326"/>
      <c r="M188" s="326"/>
      <c r="N188" s="326"/>
      <c r="O188" s="326"/>
    </row>
    <row r="189" spans="1:15" ht="18.95" customHeight="1" thickBot="1">
      <c r="A189" s="326"/>
      <c r="B189" s="295" t="str">
        <v>57</v>
      </c>
      <c r="C189" s="16" t="str">
        <v xml:space="preserve">C4. Inne </v>
      </c>
      <c r="D189" s="17" t="str">
        <f t="shared" si="5"/>
        <v>[tys. zł/szt.]</v>
      </c>
      <c r="E189" s="689" t="str">
        <v/>
      </c>
      <c r="F189" s="689" t="str">
        <v/>
      </c>
      <c r="G189" s="146" t="str">
        <v/>
      </c>
      <c r="H189" s="146" t="str">
        <v/>
      </c>
      <c r="I189" s="146" t="str">
        <v/>
      </c>
      <c r="J189" s="326"/>
      <c r="K189" s="326"/>
      <c r="L189" s="326"/>
      <c r="M189" s="326"/>
      <c r="N189" s="326"/>
      <c r="O189" s="326"/>
    </row>
    <row r="190" spans="1:15" ht="18.95" customHeight="1">
      <c r="A190" s="326"/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</row>
    <row r="191" spans="1:15" ht="18.95" customHeight="1">
      <c r="A191" s="326"/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</row>
    <row r="192" spans="1:15" ht="18.95" customHeight="1">
      <c r="O192" s="326"/>
    </row>
  </sheetData>
  <mergeCells count="16">
    <mergeCell ref="E7:I7"/>
    <mergeCell ref="E69:I69"/>
    <mergeCell ref="E131:I131"/>
    <mergeCell ref="B2:K2"/>
    <mergeCell ref="C5:K5"/>
    <mergeCell ref="C3:K3"/>
    <mergeCell ref="C4:K4"/>
    <mergeCell ref="C133:D133"/>
    <mergeCell ref="B69:B70"/>
    <mergeCell ref="C69:D70"/>
    <mergeCell ref="C71:D71"/>
    <mergeCell ref="B7:B8"/>
    <mergeCell ref="C7:D8"/>
    <mergeCell ref="C9:D9"/>
    <mergeCell ref="B131:B132"/>
    <mergeCell ref="C131:D132"/>
  </mergeCells>
  <phoneticPr fontId="37" type="noConversion"/>
  <hyperlinks>
    <hyperlink ref="C1" location="Spis!B7" display="Spis!B7"/>
  </hyperlink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R249"/>
  <sheetViews>
    <sheetView zoomScale="50" zoomScaleNormal="50" workbookViewId="0">
      <pane ySplit="7" topLeftCell="A218" activePane="bottomLeft" state="frozen"/>
      <selection activeCell="B1" sqref="B1"/>
      <selection pane="bottomLeft" activeCell="D233" sqref="D233"/>
    </sheetView>
  </sheetViews>
  <sheetFormatPr defaultRowHeight="12.75"/>
  <cols>
    <col min="1" max="1" width="3.77734375" style="137" customWidth="1"/>
    <col min="2" max="2" width="4.77734375" style="137" customWidth="1"/>
    <col min="3" max="3" width="66.77734375" style="137" customWidth="1"/>
    <col min="4" max="4" width="12.77734375" style="137" customWidth="1"/>
    <col min="5" max="14" width="15.77734375" style="137" customWidth="1"/>
    <col min="15" max="17" width="10.77734375" style="137" customWidth="1"/>
    <col min="18" max="16384" width="8.88671875" style="137"/>
  </cols>
  <sheetData>
    <row r="1" spans="1:18" ht="18.95" customHeight="1">
      <c r="A1" s="326"/>
      <c r="B1" s="326"/>
      <c r="C1" s="495" t="str">
        <f>"&gt;&gt; powrót do spisu treści"</f>
        <v>&gt;&gt; powrót do spisu treści</v>
      </c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</row>
    <row r="2" spans="1:18" ht="39.950000000000003" customHeight="1">
      <c r="A2" s="326"/>
      <c r="B2" s="809" t="s">
        <v>165</v>
      </c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326"/>
      <c r="O2" s="326"/>
      <c r="P2" s="326"/>
      <c r="Q2" s="326"/>
    </row>
    <row r="3" spans="1:18" ht="15" customHeight="1">
      <c r="A3" s="326"/>
      <c r="B3" s="322" t="s">
        <v>13</v>
      </c>
      <c r="C3" s="811" t="s">
        <v>195</v>
      </c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343"/>
      <c r="O3" s="343"/>
      <c r="P3" s="343"/>
      <c r="Q3" s="343"/>
    </row>
    <row r="4" spans="1:18" ht="15" customHeight="1">
      <c r="A4" s="326"/>
      <c r="B4" s="322" t="s">
        <v>28</v>
      </c>
      <c r="C4" s="828" t="s">
        <v>196</v>
      </c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343"/>
      <c r="O4" s="343"/>
      <c r="P4" s="343"/>
      <c r="Q4" s="343"/>
    </row>
    <row r="5" spans="1:18" ht="15" customHeight="1">
      <c r="A5" s="326"/>
      <c r="B5" s="322" t="s">
        <v>29</v>
      </c>
      <c r="C5" s="828" t="s">
        <v>197</v>
      </c>
      <c r="D5" s="829"/>
      <c r="E5" s="829"/>
      <c r="F5" s="829"/>
      <c r="G5" s="829"/>
      <c r="H5" s="829"/>
      <c r="I5" s="829"/>
      <c r="J5" s="829"/>
      <c r="K5" s="829"/>
      <c r="L5" s="829"/>
      <c r="M5" s="829"/>
      <c r="N5" s="343"/>
      <c r="O5" s="343"/>
      <c r="P5" s="343"/>
      <c r="Q5" s="343"/>
    </row>
    <row r="6" spans="1:18" ht="15" customHeight="1">
      <c r="A6" s="326"/>
      <c r="B6" s="322" t="s">
        <v>35</v>
      </c>
      <c r="C6" s="828" t="s">
        <v>199</v>
      </c>
      <c r="D6" s="829"/>
      <c r="E6" s="829"/>
      <c r="F6" s="829"/>
      <c r="G6" s="829"/>
      <c r="H6" s="829"/>
      <c r="I6" s="829"/>
      <c r="J6" s="829"/>
      <c r="K6" s="829"/>
      <c r="L6" s="829"/>
      <c r="M6" s="829"/>
      <c r="N6" s="343"/>
      <c r="O6" s="343"/>
      <c r="P6" s="343"/>
      <c r="Q6" s="343"/>
    </row>
    <row r="7" spans="1:18" ht="15" customHeight="1">
      <c r="A7" s="326"/>
      <c r="B7" s="322" t="s">
        <v>38</v>
      </c>
      <c r="C7" s="828" t="s">
        <v>186</v>
      </c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343"/>
      <c r="O7" s="343"/>
      <c r="P7" s="343"/>
      <c r="Q7" s="343"/>
      <c r="R7" s="382"/>
    </row>
    <row r="8" spans="1:18" ht="30" customHeight="1" thickBot="1">
      <c r="A8" s="326"/>
      <c r="B8" s="335" t="s">
        <v>162</v>
      </c>
      <c r="C8" s="326"/>
      <c r="D8" s="326"/>
      <c r="E8" s="326"/>
      <c r="F8" s="326"/>
      <c r="G8" s="326"/>
      <c r="H8" s="326"/>
      <c r="I8" s="326"/>
      <c r="J8" s="326"/>
      <c r="K8" s="326"/>
      <c r="L8" s="326"/>
      <c r="M8" s="326"/>
      <c r="N8" s="326"/>
      <c r="O8" s="326"/>
      <c r="P8" s="326"/>
      <c r="Q8" s="326"/>
    </row>
    <row r="9" spans="1:18" ht="20.100000000000001" customHeight="1">
      <c r="A9" s="326"/>
      <c r="B9" s="797" t="str">
        <f>'Tab.G1.1-4'!$B$8</f>
        <v>LP</v>
      </c>
      <c r="C9" s="807" t="str">
        <f>'Tab.G1.1-4'!$C$8</f>
        <v>WYSZCZEGÓLNIENIE</v>
      </c>
      <c r="D9" s="800"/>
      <c r="E9" s="804" t="str">
        <f>'Tab.G1.1-4'!$E$8</f>
        <v>PLAN DO REALIZACJI</v>
      </c>
      <c r="F9" s="805"/>
      <c r="G9" s="805"/>
      <c r="H9" s="805"/>
      <c r="I9" s="806"/>
      <c r="J9" s="691"/>
      <c r="K9" s="691"/>
      <c r="L9" s="248"/>
      <c r="M9" s="248"/>
      <c r="N9" s="326"/>
      <c r="O9" s="326"/>
      <c r="P9" s="326"/>
      <c r="Q9" s="326"/>
    </row>
    <row r="10" spans="1:18" ht="20.100000000000001" customHeight="1">
      <c r="A10" s="326"/>
      <c r="B10" s="798"/>
      <c r="C10" s="808"/>
      <c r="D10" s="802"/>
      <c r="E10" s="514">
        <f>SUM(Rok_ZPR,1)</f>
        <v>2024</v>
      </c>
      <c r="F10" s="514">
        <f>SUM(E10,1)</f>
        <v>2025</v>
      </c>
      <c r="G10" s="514">
        <f>SUM(F10,1)</f>
        <v>2026</v>
      </c>
      <c r="H10" s="514">
        <f>SUM(G10,1)</f>
        <v>2027</v>
      </c>
      <c r="I10" s="684">
        <f>SUM(H10,1)</f>
        <v>2028</v>
      </c>
      <c r="J10" s="692"/>
      <c r="K10" s="692"/>
      <c r="L10" s="248"/>
      <c r="M10" s="248"/>
      <c r="N10" s="326"/>
      <c r="O10" s="326"/>
      <c r="P10" s="326"/>
      <c r="Q10" s="326"/>
    </row>
    <row r="11" spans="1:18" ht="15" customHeight="1" thickBot="1">
      <c r="A11" s="326"/>
      <c r="B11" s="296" t="str">
        <f t="array" ref="B11:B67">'Tab.G5.1-3'!$B$9:$B$65</f>
        <v>01</v>
      </c>
      <c r="C11" s="795" t="str">
        <f>'Tab.G5.1-3'!$B$10</f>
        <v>02</v>
      </c>
      <c r="D11" s="796"/>
      <c r="E11" s="650" t="str">
        <f>'Tab.G5.1-3'!$B$11</f>
        <v>03</v>
      </c>
      <c r="F11" s="650" t="str">
        <f>'Tab.G5.1-3'!$B$12</f>
        <v>04</v>
      </c>
      <c r="G11" s="650" t="str">
        <f>'Tab.G5.1-3'!$B$13</f>
        <v>05</v>
      </c>
      <c r="H11" s="650" t="str">
        <f>'Tab.G5.1-3'!$B$14</f>
        <v>06</v>
      </c>
      <c r="I11" s="297" t="str">
        <f>'Tab.G5.1-3'!$B$15</f>
        <v>07</v>
      </c>
      <c r="J11" s="693"/>
      <c r="K11" s="693"/>
      <c r="L11" s="248"/>
      <c r="M11" s="248"/>
      <c r="N11" s="326"/>
      <c r="O11" s="326"/>
      <c r="P11" s="326"/>
      <c r="Q11" s="326"/>
    </row>
    <row r="12" spans="1:18" ht="18.95" customHeight="1" thickBot="1">
      <c r="A12" s="326"/>
      <c r="B12" s="293" t="str">
        <v>02</v>
      </c>
      <c r="C12" s="344" t="s">
        <v>84</v>
      </c>
      <c r="D12" s="345" t="str">
        <f t="shared" ref="D12:D43" si="0">JM_01</f>
        <v>[tys. zł]</v>
      </c>
      <c r="E12" s="346">
        <f>SUM(E13,E24,E35)</f>
        <v>0</v>
      </c>
      <c r="F12" s="346">
        <f>SUM(F13,F24,F35)</f>
        <v>0</v>
      </c>
      <c r="G12" s="346">
        <f>SUM(G13,G24,G35)</f>
        <v>0</v>
      </c>
      <c r="H12" s="346">
        <f>SUM(H13,H24,H35)</f>
        <v>0</v>
      </c>
      <c r="I12" s="346">
        <f>SUM(I13,I24,I35)</f>
        <v>0</v>
      </c>
      <c r="J12" s="694"/>
      <c r="K12" s="694"/>
      <c r="L12" s="248"/>
      <c r="M12" s="248"/>
      <c r="N12" s="326"/>
      <c r="O12" s="326"/>
      <c r="P12" s="326"/>
      <c r="Q12" s="326"/>
    </row>
    <row r="13" spans="1:18" ht="18.95" customHeight="1" thickBot="1">
      <c r="A13" s="326"/>
      <c r="B13" s="285" t="str">
        <v>03</v>
      </c>
      <c r="C13" s="3" t="s">
        <v>92</v>
      </c>
      <c r="D13" s="4" t="str">
        <f t="shared" si="0"/>
        <v>[tys. zł]</v>
      </c>
      <c r="E13" s="139">
        <f>SUM(E14,E19)</f>
        <v>0</v>
      </c>
      <c r="F13" s="139">
        <f>SUM(F14,F19)</f>
        <v>0</v>
      </c>
      <c r="G13" s="139">
        <f>SUM(G14,G19)</f>
        <v>0</v>
      </c>
      <c r="H13" s="139">
        <f>SUM(H14,H19)</f>
        <v>0</v>
      </c>
      <c r="I13" s="139">
        <f>SUM(I14,I19)</f>
        <v>0</v>
      </c>
      <c r="J13" s="694"/>
      <c r="K13" s="694"/>
      <c r="L13" s="248"/>
      <c r="M13" s="248"/>
      <c r="N13" s="326"/>
      <c r="O13" s="326"/>
      <c r="P13" s="326"/>
      <c r="Q13" s="326"/>
    </row>
    <row r="14" spans="1:18" ht="18.95" customHeight="1">
      <c r="A14" s="326"/>
      <c r="B14" s="286" t="str">
        <v>04</v>
      </c>
      <c r="C14" s="232" t="s">
        <v>50</v>
      </c>
      <c r="D14" s="5" t="str">
        <f t="shared" si="0"/>
        <v>[tys. zł]</v>
      </c>
      <c r="E14" s="140">
        <f>SUM(E15:E18)</f>
        <v>0</v>
      </c>
      <c r="F14" s="140">
        <f>SUM(F15:F18)</f>
        <v>0</v>
      </c>
      <c r="G14" s="140">
        <f>SUM(G15:G18)</f>
        <v>0</v>
      </c>
      <c r="H14" s="140">
        <f>SUM(H15:H18)</f>
        <v>0</v>
      </c>
      <c r="I14" s="140">
        <f>SUM(I15:I18)</f>
        <v>0</v>
      </c>
      <c r="J14" s="694"/>
      <c r="K14" s="694"/>
      <c r="L14" s="248"/>
      <c r="M14" s="248"/>
      <c r="N14" s="326"/>
      <c r="O14" s="326"/>
      <c r="P14" s="326"/>
      <c r="Q14" s="326"/>
    </row>
    <row r="15" spans="1:18" ht="18.95" customHeight="1">
      <c r="A15" s="326"/>
      <c r="B15" s="287" t="str">
        <v>05</v>
      </c>
      <c r="C15" s="234" t="s">
        <v>51</v>
      </c>
      <c r="D15" s="6" t="str">
        <f t="shared" si="0"/>
        <v>[tys. zł]</v>
      </c>
      <c r="E15" s="141"/>
      <c r="F15" s="141"/>
      <c r="G15" s="141"/>
      <c r="H15" s="141"/>
      <c r="I15" s="141"/>
      <c r="J15" s="694"/>
      <c r="K15" s="694"/>
      <c r="L15" s="248"/>
      <c r="M15" s="248"/>
      <c r="N15" s="326"/>
      <c r="O15" s="326"/>
      <c r="P15" s="326"/>
      <c r="Q15" s="326"/>
    </row>
    <row r="16" spans="1:18" ht="18.95" customHeight="1">
      <c r="A16" s="326"/>
      <c r="B16" s="288" t="str">
        <v>06</v>
      </c>
      <c r="C16" s="235" t="s">
        <v>52</v>
      </c>
      <c r="D16" s="7" t="str">
        <f t="shared" si="0"/>
        <v>[tys. zł]</v>
      </c>
      <c r="E16" s="142"/>
      <c r="F16" s="142"/>
      <c r="G16" s="142"/>
      <c r="H16" s="142"/>
      <c r="I16" s="142"/>
      <c r="J16" s="694"/>
      <c r="K16" s="694"/>
      <c r="L16" s="248"/>
      <c r="M16" s="248"/>
      <c r="N16" s="326"/>
      <c r="O16" s="326"/>
      <c r="P16" s="326"/>
      <c r="Q16" s="326"/>
    </row>
    <row r="17" spans="1:17" ht="18.95" customHeight="1">
      <c r="A17" s="326"/>
      <c r="B17" s="288" t="str">
        <v>07</v>
      </c>
      <c r="C17" s="235" t="s">
        <v>53</v>
      </c>
      <c r="D17" s="7" t="str">
        <f t="shared" si="0"/>
        <v>[tys. zł]</v>
      </c>
      <c r="E17" s="142"/>
      <c r="F17" s="142"/>
      <c r="G17" s="142"/>
      <c r="H17" s="142"/>
      <c r="I17" s="142"/>
      <c r="J17" s="694"/>
      <c r="K17" s="694"/>
      <c r="L17" s="248"/>
      <c r="M17" s="248"/>
      <c r="N17" s="326"/>
      <c r="O17" s="326"/>
      <c r="P17" s="326"/>
      <c r="Q17" s="326"/>
    </row>
    <row r="18" spans="1:17" ht="18.95" customHeight="1">
      <c r="A18" s="326"/>
      <c r="B18" s="289" t="str">
        <v>08</v>
      </c>
      <c r="C18" s="238" t="s">
        <v>54</v>
      </c>
      <c r="D18" s="8" t="str">
        <f t="shared" si="0"/>
        <v>[tys. zł]</v>
      </c>
      <c r="E18" s="143"/>
      <c r="F18" s="143"/>
      <c r="G18" s="143"/>
      <c r="H18" s="143"/>
      <c r="I18" s="143"/>
      <c r="J18" s="694"/>
      <c r="K18" s="694"/>
      <c r="L18" s="248"/>
      <c r="M18" s="248"/>
      <c r="N18" s="326"/>
      <c r="O18" s="326"/>
      <c r="P18" s="326"/>
      <c r="Q18" s="326"/>
    </row>
    <row r="19" spans="1:17" ht="18.95" customHeight="1">
      <c r="A19" s="326"/>
      <c r="B19" s="290" t="str">
        <v>09</v>
      </c>
      <c r="C19" s="233" t="s">
        <v>55</v>
      </c>
      <c r="D19" s="9" t="str">
        <f t="shared" si="0"/>
        <v>[tys. zł]</v>
      </c>
      <c r="E19" s="144">
        <f>SUM(E20:E23)</f>
        <v>0</v>
      </c>
      <c r="F19" s="144">
        <f>SUM(F20:F23)</f>
        <v>0</v>
      </c>
      <c r="G19" s="144">
        <f>SUM(G20:G23)</f>
        <v>0</v>
      </c>
      <c r="H19" s="144">
        <f>SUM(H20:H23)</f>
        <v>0</v>
      </c>
      <c r="I19" s="144">
        <f>SUM(I20:I23)</f>
        <v>0</v>
      </c>
      <c r="J19" s="694"/>
      <c r="K19" s="694"/>
      <c r="L19" s="248"/>
      <c r="M19" s="248"/>
      <c r="N19" s="326"/>
      <c r="O19" s="326"/>
      <c r="P19" s="326"/>
      <c r="Q19" s="326"/>
    </row>
    <row r="20" spans="1:17" ht="18.95" customHeight="1">
      <c r="A20" s="326"/>
      <c r="B20" s="287" t="str">
        <v>10</v>
      </c>
      <c r="C20" s="234" t="s">
        <v>51</v>
      </c>
      <c r="D20" s="6" t="str">
        <f t="shared" si="0"/>
        <v>[tys. zł]</v>
      </c>
      <c r="E20" s="141"/>
      <c r="F20" s="141"/>
      <c r="G20" s="141"/>
      <c r="H20" s="141"/>
      <c r="I20" s="141"/>
      <c r="J20" s="694"/>
      <c r="K20" s="694"/>
      <c r="L20" s="248"/>
      <c r="M20" s="248"/>
      <c r="N20" s="326"/>
      <c r="O20" s="326"/>
      <c r="P20" s="326"/>
      <c r="Q20" s="326"/>
    </row>
    <row r="21" spans="1:17" ht="18.95" customHeight="1">
      <c r="A21" s="326"/>
      <c r="B21" s="288" t="str">
        <v>11</v>
      </c>
      <c r="C21" s="235" t="s">
        <v>52</v>
      </c>
      <c r="D21" s="7" t="str">
        <f t="shared" si="0"/>
        <v>[tys. zł]</v>
      </c>
      <c r="E21" s="142"/>
      <c r="F21" s="142"/>
      <c r="G21" s="142"/>
      <c r="H21" s="142"/>
      <c r="I21" s="142"/>
      <c r="J21" s="694"/>
      <c r="K21" s="694"/>
      <c r="L21" s="248"/>
      <c r="M21" s="248"/>
      <c r="N21" s="326"/>
      <c r="O21" s="326"/>
      <c r="P21" s="326"/>
      <c r="Q21" s="326"/>
    </row>
    <row r="22" spans="1:17" ht="18.95" customHeight="1">
      <c r="A22" s="326"/>
      <c r="B22" s="288" t="str">
        <v>12</v>
      </c>
      <c r="C22" s="235" t="s">
        <v>53</v>
      </c>
      <c r="D22" s="7" t="str">
        <f t="shared" si="0"/>
        <v>[tys. zł]</v>
      </c>
      <c r="E22" s="142"/>
      <c r="F22" s="142"/>
      <c r="G22" s="142"/>
      <c r="H22" s="142"/>
      <c r="I22" s="142"/>
      <c r="J22" s="694"/>
      <c r="K22" s="694"/>
      <c r="L22" s="248"/>
      <c r="M22" s="248"/>
      <c r="N22" s="326"/>
      <c r="O22" s="326"/>
      <c r="P22" s="326"/>
      <c r="Q22" s="326"/>
    </row>
    <row r="23" spans="1:17" ht="18.95" customHeight="1" thickBot="1">
      <c r="A23" s="326"/>
      <c r="B23" s="291" t="str">
        <v>13</v>
      </c>
      <c r="C23" s="239" t="s">
        <v>54</v>
      </c>
      <c r="D23" s="10" t="str">
        <f t="shared" si="0"/>
        <v>[tys. zł]</v>
      </c>
      <c r="E23" s="145"/>
      <c r="F23" s="145"/>
      <c r="G23" s="145"/>
      <c r="H23" s="145"/>
      <c r="I23" s="145"/>
      <c r="J23" s="694"/>
      <c r="K23" s="694"/>
      <c r="L23" s="248"/>
      <c r="M23" s="248"/>
      <c r="N23" s="326"/>
      <c r="O23" s="326"/>
      <c r="P23" s="326"/>
      <c r="Q23" s="326"/>
    </row>
    <row r="24" spans="1:17" ht="18.95" customHeight="1" thickBot="1">
      <c r="A24" s="326"/>
      <c r="B24" s="285" t="str">
        <v>14</v>
      </c>
      <c r="C24" s="11" t="s">
        <v>93</v>
      </c>
      <c r="D24" s="4" t="str">
        <f t="shared" si="0"/>
        <v>[tys. zł]</v>
      </c>
      <c r="E24" s="139">
        <f>SUM(E25,E30)</f>
        <v>0</v>
      </c>
      <c r="F24" s="139">
        <f>SUM(F25,F30)</f>
        <v>0</v>
      </c>
      <c r="G24" s="139">
        <f>SUM(G25,G30)</f>
        <v>0</v>
      </c>
      <c r="H24" s="139">
        <f>SUM(H25,H30)</f>
        <v>0</v>
      </c>
      <c r="I24" s="139">
        <f>SUM(I25,I30)</f>
        <v>0</v>
      </c>
      <c r="J24" s="694"/>
      <c r="K24" s="694"/>
      <c r="L24" s="248"/>
      <c r="M24" s="248"/>
      <c r="N24" s="326"/>
      <c r="O24" s="326"/>
      <c r="P24" s="326"/>
      <c r="Q24" s="326"/>
    </row>
    <row r="25" spans="1:17" ht="18.95" customHeight="1">
      <c r="A25" s="326"/>
      <c r="B25" s="286" t="str">
        <v>15</v>
      </c>
      <c r="C25" s="232" t="s">
        <v>50</v>
      </c>
      <c r="D25" s="5" t="str">
        <f t="shared" si="0"/>
        <v>[tys. zł]</v>
      </c>
      <c r="E25" s="140">
        <f>SUM(E26:E29)</f>
        <v>0</v>
      </c>
      <c r="F25" s="140">
        <f>SUM(F26:F29)</f>
        <v>0</v>
      </c>
      <c r="G25" s="140">
        <f>SUM(G26:G29)</f>
        <v>0</v>
      </c>
      <c r="H25" s="140">
        <f>SUM(H26:H29)</f>
        <v>0</v>
      </c>
      <c r="I25" s="140">
        <f>SUM(I26:I29)</f>
        <v>0</v>
      </c>
      <c r="J25" s="694"/>
      <c r="K25" s="694"/>
      <c r="L25" s="248"/>
      <c r="M25" s="248"/>
      <c r="N25" s="326"/>
      <c r="O25" s="326"/>
      <c r="P25" s="326"/>
      <c r="Q25" s="326"/>
    </row>
    <row r="26" spans="1:17" ht="18.95" customHeight="1">
      <c r="A26" s="326"/>
      <c r="B26" s="287" t="str">
        <v>16</v>
      </c>
      <c r="C26" s="234" t="s">
        <v>56</v>
      </c>
      <c r="D26" s="6" t="str">
        <f t="shared" si="0"/>
        <v>[tys. zł]</v>
      </c>
      <c r="E26" s="141"/>
      <c r="F26" s="141"/>
      <c r="G26" s="141"/>
      <c r="H26" s="141"/>
      <c r="I26" s="141"/>
      <c r="J26" s="694"/>
      <c r="K26" s="694"/>
      <c r="L26" s="248"/>
      <c r="M26" s="248"/>
      <c r="N26" s="326"/>
      <c r="O26" s="326"/>
      <c r="P26" s="326"/>
      <c r="Q26" s="326"/>
    </row>
    <row r="27" spans="1:17" ht="18.95" customHeight="1">
      <c r="A27" s="326"/>
      <c r="B27" s="288" t="str">
        <v>17</v>
      </c>
      <c r="C27" s="235" t="s">
        <v>53</v>
      </c>
      <c r="D27" s="7" t="str">
        <f t="shared" si="0"/>
        <v>[tys. zł]</v>
      </c>
      <c r="E27" s="142"/>
      <c r="F27" s="142"/>
      <c r="G27" s="142"/>
      <c r="H27" s="142"/>
      <c r="I27" s="142"/>
      <c r="J27" s="694"/>
      <c r="K27" s="694"/>
      <c r="L27" s="248"/>
      <c r="M27" s="248"/>
      <c r="N27" s="326"/>
      <c r="O27" s="326"/>
      <c r="P27" s="326"/>
      <c r="Q27" s="326"/>
    </row>
    <row r="28" spans="1:17" ht="18.95" customHeight="1">
      <c r="A28" s="326"/>
      <c r="B28" s="288" t="str">
        <v>18</v>
      </c>
      <c r="C28" s="236" t="s">
        <v>57</v>
      </c>
      <c r="D28" s="7" t="str">
        <f t="shared" si="0"/>
        <v>[tys. zł]</v>
      </c>
      <c r="E28" s="142"/>
      <c r="F28" s="142"/>
      <c r="G28" s="142"/>
      <c r="H28" s="142"/>
      <c r="I28" s="142"/>
      <c r="J28" s="694"/>
      <c r="K28" s="694"/>
      <c r="L28" s="248"/>
      <c r="M28" s="248"/>
      <c r="N28" s="326"/>
      <c r="O28" s="326"/>
      <c r="P28" s="326"/>
      <c r="Q28" s="326"/>
    </row>
    <row r="29" spans="1:17" ht="18.95" customHeight="1">
      <c r="A29" s="326"/>
      <c r="B29" s="289" t="str">
        <v>19</v>
      </c>
      <c r="C29" s="238" t="s">
        <v>58</v>
      </c>
      <c r="D29" s="8" t="str">
        <f t="shared" si="0"/>
        <v>[tys. zł]</v>
      </c>
      <c r="E29" s="143"/>
      <c r="F29" s="143"/>
      <c r="G29" s="143"/>
      <c r="H29" s="143"/>
      <c r="I29" s="143"/>
      <c r="J29" s="694"/>
      <c r="K29" s="694"/>
      <c r="L29" s="248"/>
      <c r="M29" s="248"/>
      <c r="N29" s="326"/>
      <c r="O29" s="326"/>
      <c r="P29" s="326"/>
      <c r="Q29" s="326"/>
    </row>
    <row r="30" spans="1:17" ht="18.95" customHeight="1">
      <c r="A30" s="326"/>
      <c r="B30" s="290" t="str">
        <v>20</v>
      </c>
      <c r="C30" s="233" t="s">
        <v>55</v>
      </c>
      <c r="D30" s="9" t="str">
        <f t="shared" si="0"/>
        <v>[tys. zł]</v>
      </c>
      <c r="E30" s="144">
        <f>SUM(E31:E34)</f>
        <v>0</v>
      </c>
      <c r="F30" s="144">
        <f>SUM(F31:F34)</f>
        <v>0</v>
      </c>
      <c r="G30" s="144">
        <f>SUM(G31:G34)</f>
        <v>0</v>
      </c>
      <c r="H30" s="144">
        <f>SUM(H31:H34)</f>
        <v>0</v>
      </c>
      <c r="I30" s="144">
        <f>SUM(I31:I34)</f>
        <v>0</v>
      </c>
      <c r="J30" s="694"/>
      <c r="K30" s="694"/>
      <c r="L30" s="248"/>
      <c r="M30" s="248"/>
      <c r="N30" s="326"/>
      <c r="O30" s="326"/>
      <c r="P30" s="326"/>
      <c r="Q30" s="326"/>
    </row>
    <row r="31" spans="1:17" ht="18.95" customHeight="1">
      <c r="A31" s="326"/>
      <c r="B31" s="287" t="str">
        <v>21</v>
      </c>
      <c r="C31" s="234" t="s">
        <v>56</v>
      </c>
      <c r="D31" s="6" t="str">
        <f t="shared" si="0"/>
        <v>[tys. zł]</v>
      </c>
      <c r="E31" s="141"/>
      <c r="F31" s="141"/>
      <c r="G31" s="141"/>
      <c r="H31" s="141"/>
      <c r="I31" s="141"/>
      <c r="J31" s="694"/>
      <c r="K31" s="694"/>
      <c r="L31" s="248"/>
      <c r="M31" s="248"/>
      <c r="N31" s="326"/>
      <c r="O31" s="326"/>
      <c r="P31" s="326"/>
      <c r="Q31" s="326"/>
    </row>
    <row r="32" spans="1:17" ht="18.95" customHeight="1">
      <c r="A32" s="326"/>
      <c r="B32" s="288" t="str">
        <v>22</v>
      </c>
      <c r="C32" s="235" t="s">
        <v>53</v>
      </c>
      <c r="D32" s="7" t="str">
        <f t="shared" si="0"/>
        <v>[tys. zł]</v>
      </c>
      <c r="E32" s="142"/>
      <c r="F32" s="142"/>
      <c r="G32" s="142"/>
      <c r="H32" s="142"/>
      <c r="I32" s="142"/>
      <c r="J32" s="694"/>
      <c r="K32" s="694"/>
      <c r="L32" s="248"/>
      <c r="M32" s="248"/>
      <c r="N32" s="326"/>
      <c r="O32" s="326"/>
      <c r="P32" s="326"/>
      <c r="Q32" s="326"/>
    </row>
    <row r="33" spans="1:17" ht="18.95" customHeight="1">
      <c r="A33" s="326"/>
      <c r="B33" s="288" t="str">
        <v>23</v>
      </c>
      <c r="C33" s="236" t="s">
        <v>57</v>
      </c>
      <c r="D33" s="7" t="str">
        <f t="shared" si="0"/>
        <v>[tys. zł]</v>
      </c>
      <c r="E33" s="142"/>
      <c r="F33" s="142"/>
      <c r="G33" s="142"/>
      <c r="H33" s="142"/>
      <c r="I33" s="142"/>
      <c r="J33" s="694"/>
      <c r="K33" s="694"/>
      <c r="L33" s="248"/>
      <c r="M33" s="248"/>
      <c r="N33" s="326"/>
      <c r="O33" s="326"/>
      <c r="P33" s="326"/>
      <c r="Q33" s="326"/>
    </row>
    <row r="34" spans="1:17" ht="18.95" customHeight="1" thickBot="1">
      <c r="A34" s="326"/>
      <c r="B34" s="291" t="str">
        <v>24</v>
      </c>
      <c r="C34" s="239" t="s">
        <v>58</v>
      </c>
      <c r="D34" s="10" t="str">
        <f t="shared" si="0"/>
        <v>[tys. zł]</v>
      </c>
      <c r="E34" s="145"/>
      <c r="F34" s="145"/>
      <c r="G34" s="145"/>
      <c r="H34" s="145"/>
      <c r="I34" s="145"/>
      <c r="J34" s="694"/>
      <c r="K34" s="694"/>
      <c r="L34" s="248"/>
      <c r="M34" s="248"/>
      <c r="N34" s="326"/>
      <c r="O34" s="326"/>
      <c r="P34" s="326"/>
      <c r="Q34" s="326"/>
    </row>
    <row r="35" spans="1:17" ht="18.95" customHeight="1" thickBot="1">
      <c r="A35" s="326"/>
      <c r="B35" s="285" t="str">
        <v>25</v>
      </c>
      <c r="C35" s="11" t="s">
        <v>86</v>
      </c>
      <c r="D35" s="4" t="str">
        <f t="shared" si="0"/>
        <v>[tys. zł]</v>
      </c>
      <c r="E35" s="139">
        <f>SUM(E36,E41)</f>
        <v>0</v>
      </c>
      <c r="F35" s="139">
        <f>SUM(F36,F41)</f>
        <v>0</v>
      </c>
      <c r="G35" s="139">
        <f>SUM(G36,G41)</f>
        <v>0</v>
      </c>
      <c r="H35" s="139">
        <f>SUM(H36,H41)</f>
        <v>0</v>
      </c>
      <c r="I35" s="139">
        <f>SUM(I36,I41)</f>
        <v>0</v>
      </c>
      <c r="J35" s="694"/>
      <c r="K35" s="694"/>
      <c r="L35" s="248"/>
      <c r="M35" s="248"/>
      <c r="N35" s="326"/>
      <c r="O35" s="326"/>
      <c r="P35" s="326"/>
      <c r="Q35" s="326"/>
    </row>
    <row r="36" spans="1:17" ht="18.95" customHeight="1">
      <c r="A36" s="326"/>
      <c r="B36" s="286" t="str">
        <v>26</v>
      </c>
      <c r="C36" s="232" t="s">
        <v>50</v>
      </c>
      <c r="D36" s="5" t="str">
        <f t="shared" si="0"/>
        <v>[tys. zł]</v>
      </c>
      <c r="E36" s="140">
        <f>SUM(E37:E40)</f>
        <v>0</v>
      </c>
      <c r="F36" s="140">
        <f>SUM(F37:F40)</f>
        <v>0</v>
      </c>
      <c r="G36" s="140">
        <f>SUM(G37:G40)</f>
        <v>0</v>
      </c>
      <c r="H36" s="140">
        <f>SUM(H37:H40)</f>
        <v>0</v>
      </c>
      <c r="I36" s="140">
        <f>SUM(I37:I40)</f>
        <v>0</v>
      </c>
      <c r="J36" s="694"/>
      <c r="K36" s="694"/>
      <c r="L36" s="248"/>
      <c r="M36" s="248"/>
      <c r="N36" s="326"/>
      <c r="O36" s="326"/>
      <c r="P36" s="326"/>
      <c r="Q36" s="326"/>
    </row>
    <row r="37" spans="1:17" ht="18.95" customHeight="1">
      <c r="A37" s="326"/>
      <c r="B37" s="287" t="str">
        <v>27</v>
      </c>
      <c r="C37" s="237" t="s">
        <v>59</v>
      </c>
      <c r="D37" s="6" t="str">
        <f t="shared" si="0"/>
        <v>[tys. zł]</v>
      </c>
      <c r="E37" s="141"/>
      <c r="F37" s="141"/>
      <c r="G37" s="141"/>
      <c r="H37" s="141"/>
      <c r="I37" s="141"/>
      <c r="J37" s="694"/>
      <c r="K37" s="694"/>
      <c r="L37" s="248"/>
      <c r="M37" s="248"/>
      <c r="N37" s="326"/>
      <c r="O37" s="326"/>
      <c r="P37" s="326"/>
      <c r="Q37" s="326"/>
    </row>
    <row r="38" spans="1:17" ht="18.95" customHeight="1">
      <c r="A38" s="326"/>
      <c r="B38" s="288" t="str">
        <v>28</v>
      </c>
      <c r="C38" s="236" t="s">
        <v>60</v>
      </c>
      <c r="D38" s="7" t="str">
        <f t="shared" si="0"/>
        <v>[tys. zł]</v>
      </c>
      <c r="E38" s="142"/>
      <c r="F38" s="142"/>
      <c r="G38" s="142"/>
      <c r="H38" s="142"/>
      <c r="I38" s="142"/>
      <c r="J38" s="694"/>
      <c r="K38" s="694"/>
      <c r="L38" s="248"/>
      <c r="M38" s="248"/>
      <c r="N38" s="326"/>
      <c r="O38" s="326"/>
      <c r="P38" s="326"/>
      <c r="Q38" s="326"/>
    </row>
    <row r="39" spans="1:17" ht="18.95" customHeight="1">
      <c r="A39" s="326"/>
      <c r="B39" s="288" t="str">
        <v>29</v>
      </c>
      <c r="C39" s="236" t="s">
        <v>61</v>
      </c>
      <c r="D39" s="7" t="str">
        <f t="shared" si="0"/>
        <v>[tys. zł]</v>
      </c>
      <c r="E39" s="142"/>
      <c r="F39" s="142"/>
      <c r="G39" s="142"/>
      <c r="H39" s="142"/>
      <c r="I39" s="142"/>
      <c r="J39" s="694"/>
      <c r="K39" s="694"/>
      <c r="L39" s="248"/>
      <c r="M39" s="248"/>
      <c r="N39" s="326"/>
      <c r="O39" s="326"/>
      <c r="P39" s="326"/>
      <c r="Q39" s="326"/>
    </row>
    <row r="40" spans="1:17" ht="18.95" customHeight="1">
      <c r="A40" s="326"/>
      <c r="B40" s="289" t="str">
        <v>30</v>
      </c>
      <c r="C40" s="238" t="s">
        <v>62</v>
      </c>
      <c r="D40" s="8" t="str">
        <f t="shared" si="0"/>
        <v>[tys. zł]</v>
      </c>
      <c r="E40" s="143"/>
      <c r="F40" s="143"/>
      <c r="G40" s="143"/>
      <c r="H40" s="143"/>
      <c r="I40" s="143"/>
      <c r="J40" s="694"/>
      <c r="K40" s="694"/>
      <c r="L40" s="248"/>
      <c r="M40" s="248"/>
      <c r="N40" s="326"/>
      <c r="O40" s="326"/>
      <c r="P40" s="326"/>
      <c r="Q40" s="326"/>
    </row>
    <row r="41" spans="1:17" ht="18.95" customHeight="1">
      <c r="A41" s="326"/>
      <c r="B41" s="290" t="str">
        <v>31</v>
      </c>
      <c r="C41" s="233" t="s">
        <v>55</v>
      </c>
      <c r="D41" s="9" t="str">
        <f t="shared" si="0"/>
        <v>[tys. zł]</v>
      </c>
      <c r="E41" s="144">
        <f>SUM(E42:E45)</f>
        <v>0</v>
      </c>
      <c r="F41" s="144">
        <f>SUM(F42:F45)</f>
        <v>0</v>
      </c>
      <c r="G41" s="144">
        <f>SUM(G42:G45)</f>
        <v>0</v>
      </c>
      <c r="H41" s="144">
        <f>SUM(H42:H45)</f>
        <v>0</v>
      </c>
      <c r="I41" s="144">
        <f>SUM(I42:I45)</f>
        <v>0</v>
      </c>
      <c r="J41" s="694"/>
      <c r="K41" s="694"/>
      <c r="L41" s="248"/>
      <c r="M41" s="248"/>
      <c r="N41" s="326"/>
      <c r="O41" s="326"/>
      <c r="P41" s="326"/>
      <c r="Q41" s="326"/>
    </row>
    <row r="42" spans="1:17" ht="18.95" customHeight="1">
      <c r="A42" s="326"/>
      <c r="B42" s="287" t="str">
        <v>32</v>
      </c>
      <c r="C42" s="237" t="s">
        <v>59</v>
      </c>
      <c r="D42" s="6" t="str">
        <f t="shared" si="0"/>
        <v>[tys. zł]</v>
      </c>
      <c r="E42" s="141"/>
      <c r="F42" s="141"/>
      <c r="G42" s="141"/>
      <c r="H42" s="141"/>
      <c r="I42" s="141"/>
      <c r="J42" s="694"/>
      <c r="K42" s="694"/>
      <c r="L42" s="248"/>
      <c r="M42" s="248"/>
      <c r="N42" s="326"/>
      <c r="O42" s="326"/>
      <c r="P42" s="326"/>
      <c r="Q42" s="326"/>
    </row>
    <row r="43" spans="1:17" ht="18.95" customHeight="1">
      <c r="A43" s="326"/>
      <c r="B43" s="288" t="str">
        <v>33</v>
      </c>
      <c r="C43" s="236" t="s">
        <v>60</v>
      </c>
      <c r="D43" s="7" t="str">
        <f t="shared" si="0"/>
        <v>[tys. zł]</v>
      </c>
      <c r="E43" s="142"/>
      <c r="F43" s="142"/>
      <c r="G43" s="142"/>
      <c r="H43" s="142"/>
      <c r="I43" s="142"/>
      <c r="J43" s="694"/>
      <c r="K43" s="694"/>
      <c r="L43" s="248"/>
      <c r="M43" s="248"/>
      <c r="N43" s="326"/>
      <c r="O43" s="326"/>
      <c r="P43" s="326"/>
      <c r="Q43" s="326"/>
    </row>
    <row r="44" spans="1:17" ht="18.95" customHeight="1">
      <c r="A44" s="326"/>
      <c r="B44" s="288" t="str">
        <v>34</v>
      </c>
      <c r="C44" s="236" t="s">
        <v>61</v>
      </c>
      <c r="D44" s="7" t="str">
        <f t="shared" ref="D44:D67" si="1">JM_01</f>
        <v>[tys. zł]</v>
      </c>
      <c r="E44" s="142"/>
      <c r="F44" s="142"/>
      <c r="G44" s="142"/>
      <c r="H44" s="142"/>
      <c r="I44" s="142"/>
      <c r="J44" s="694"/>
      <c r="K44" s="694"/>
      <c r="L44" s="248"/>
      <c r="M44" s="248"/>
      <c r="N44" s="326"/>
      <c r="O44" s="326"/>
      <c r="P44" s="326"/>
      <c r="Q44" s="326"/>
    </row>
    <row r="45" spans="1:17" ht="18.95" customHeight="1" thickBot="1">
      <c r="A45" s="326"/>
      <c r="B45" s="291" t="str">
        <v>35</v>
      </c>
      <c r="C45" s="239" t="s">
        <v>62</v>
      </c>
      <c r="D45" s="10" t="str">
        <f t="shared" si="1"/>
        <v>[tys. zł]</v>
      </c>
      <c r="E45" s="145"/>
      <c r="F45" s="145"/>
      <c r="G45" s="145"/>
      <c r="H45" s="145"/>
      <c r="I45" s="145"/>
      <c r="J45" s="694"/>
      <c r="K45" s="694"/>
      <c r="L45" s="248"/>
      <c r="M45" s="248"/>
      <c r="N45" s="326"/>
      <c r="O45" s="326"/>
      <c r="P45" s="326"/>
      <c r="Q45" s="326"/>
    </row>
    <row r="46" spans="1:17" ht="18.95" customHeight="1" thickBot="1">
      <c r="A46" s="326"/>
      <c r="B46" s="293" t="str">
        <v>36</v>
      </c>
      <c r="C46" s="1" t="s">
        <v>85</v>
      </c>
      <c r="D46" s="2" t="str">
        <f t="shared" si="1"/>
        <v>[tys. zł]</v>
      </c>
      <c r="E46" s="138">
        <f>SUM(E47,E51,E55,E59:E60)</f>
        <v>0</v>
      </c>
      <c r="F46" s="138">
        <f>SUM(F47,F51,F55,F59:F60)</f>
        <v>0</v>
      </c>
      <c r="G46" s="138">
        <f>SUM(G47,G51,G55,G59:G60)</f>
        <v>0</v>
      </c>
      <c r="H46" s="138">
        <f>SUM(H47,H51,H55,H59:H60)</f>
        <v>0</v>
      </c>
      <c r="I46" s="138">
        <f>SUM(I47,I51,I55,I59:I60)</f>
        <v>0</v>
      </c>
      <c r="J46" s="694"/>
      <c r="K46" s="694"/>
      <c r="L46" s="248"/>
      <c r="M46" s="248"/>
      <c r="N46" s="326"/>
      <c r="O46" s="326"/>
      <c r="P46" s="326"/>
      <c r="Q46" s="326"/>
    </row>
    <row r="47" spans="1:17" ht="18.95" customHeight="1">
      <c r="A47" s="326"/>
      <c r="B47" s="286" t="str">
        <v>37</v>
      </c>
      <c r="C47" s="12" t="s">
        <v>87</v>
      </c>
      <c r="D47" s="5" t="str">
        <f t="shared" si="1"/>
        <v>[tys. zł]</v>
      </c>
      <c r="E47" s="140">
        <f>SUM(E48:E50)</f>
        <v>0</v>
      </c>
      <c r="F47" s="140">
        <f>SUM(F48:F50)</f>
        <v>0</v>
      </c>
      <c r="G47" s="140">
        <f>SUM(G48:G50)</f>
        <v>0</v>
      </c>
      <c r="H47" s="140">
        <f>SUM(H48:H50)</f>
        <v>0</v>
      </c>
      <c r="I47" s="140">
        <f>SUM(I48:I50)</f>
        <v>0</v>
      </c>
      <c r="J47" s="694"/>
      <c r="K47" s="694"/>
      <c r="L47" s="248"/>
      <c r="M47" s="248"/>
      <c r="N47" s="326"/>
      <c r="O47" s="326"/>
      <c r="P47" s="326"/>
      <c r="Q47" s="326"/>
    </row>
    <row r="48" spans="1:17" ht="18.95" customHeight="1">
      <c r="A48" s="326"/>
      <c r="B48" s="287" t="str">
        <v>38</v>
      </c>
      <c r="C48" s="234" t="s">
        <v>63</v>
      </c>
      <c r="D48" s="6" t="str">
        <f t="shared" si="1"/>
        <v>[tys. zł]</v>
      </c>
      <c r="E48" s="141"/>
      <c r="F48" s="141"/>
      <c r="G48" s="141"/>
      <c r="H48" s="141"/>
      <c r="I48" s="141"/>
      <c r="J48" s="694"/>
      <c r="K48" s="694"/>
      <c r="L48" s="248"/>
      <c r="M48" s="248"/>
      <c r="N48" s="326"/>
      <c r="O48" s="326"/>
      <c r="P48" s="326"/>
      <c r="Q48" s="326"/>
    </row>
    <row r="49" spans="1:17" ht="18.95" customHeight="1">
      <c r="A49" s="326"/>
      <c r="B49" s="288" t="str">
        <v>39</v>
      </c>
      <c r="C49" s="235" t="s">
        <v>64</v>
      </c>
      <c r="D49" s="7" t="str">
        <f t="shared" si="1"/>
        <v>[tys. zł]</v>
      </c>
      <c r="E49" s="142"/>
      <c r="F49" s="142"/>
      <c r="G49" s="142"/>
      <c r="H49" s="142"/>
      <c r="I49" s="142"/>
      <c r="J49" s="694"/>
      <c r="K49" s="694"/>
      <c r="L49" s="248"/>
      <c r="M49" s="248"/>
      <c r="N49" s="326"/>
      <c r="O49" s="326"/>
      <c r="P49" s="326"/>
      <c r="Q49" s="326"/>
    </row>
    <row r="50" spans="1:17" ht="18.95" customHeight="1">
      <c r="A50" s="326"/>
      <c r="B50" s="289" t="str">
        <v>40</v>
      </c>
      <c r="C50" s="243" t="s">
        <v>65</v>
      </c>
      <c r="D50" s="8" t="str">
        <f t="shared" si="1"/>
        <v>[tys. zł]</v>
      </c>
      <c r="E50" s="143"/>
      <c r="F50" s="143"/>
      <c r="G50" s="143"/>
      <c r="H50" s="143"/>
      <c r="I50" s="143"/>
      <c r="J50" s="694"/>
      <c r="K50" s="694"/>
      <c r="L50" s="248"/>
      <c r="M50" s="248"/>
      <c r="N50" s="326"/>
      <c r="O50" s="326"/>
      <c r="P50" s="326"/>
      <c r="Q50" s="326"/>
    </row>
    <row r="51" spans="1:17" ht="18.95" customHeight="1">
      <c r="A51" s="326"/>
      <c r="B51" s="290" t="str">
        <v>41</v>
      </c>
      <c r="C51" s="13" t="s">
        <v>88</v>
      </c>
      <c r="D51" s="9" t="str">
        <f t="shared" si="1"/>
        <v>[tys. zł]</v>
      </c>
      <c r="E51" s="144">
        <f>SUM(E52:E54)</f>
        <v>0</v>
      </c>
      <c r="F51" s="144">
        <f>SUM(F52:F54)</f>
        <v>0</v>
      </c>
      <c r="G51" s="144">
        <f>SUM(G52:G54)</f>
        <v>0</v>
      </c>
      <c r="H51" s="144">
        <f>SUM(H52:H54)</f>
        <v>0</v>
      </c>
      <c r="I51" s="144">
        <f>SUM(I52:I54)</f>
        <v>0</v>
      </c>
      <c r="J51" s="694"/>
      <c r="K51" s="694"/>
      <c r="L51" s="248"/>
      <c r="M51" s="248"/>
      <c r="N51" s="326"/>
      <c r="O51" s="326"/>
      <c r="P51" s="326"/>
      <c r="Q51" s="326"/>
    </row>
    <row r="52" spans="1:17" ht="18.95" customHeight="1">
      <c r="A52" s="326"/>
      <c r="B52" s="287" t="str">
        <v>42</v>
      </c>
      <c r="C52" s="234" t="s">
        <v>66</v>
      </c>
      <c r="D52" s="6" t="str">
        <f t="shared" si="1"/>
        <v>[tys. zł]</v>
      </c>
      <c r="E52" s="141"/>
      <c r="F52" s="141"/>
      <c r="G52" s="141"/>
      <c r="H52" s="141"/>
      <c r="I52" s="141"/>
      <c r="J52" s="694"/>
      <c r="K52" s="694"/>
      <c r="L52" s="248"/>
      <c r="M52" s="248"/>
      <c r="N52" s="326"/>
      <c r="O52" s="326"/>
      <c r="P52" s="326"/>
      <c r="Q52" s="326"/>
    </row>
    <row r="53" spans="1:17" ht="18.95" customHeight="1">
      <c r="A53" s="326"/>
      <c r="B53" s="288" t="str">
        <v>43</v>
      </c>
      <c r="C53" s="236" t="s">
        <v>67</v>
      </c>
      <c r="D53" s="7" t="str">
        <f t="shared" si="1"/>
        <v>[tys. zł]</v>
      </c>
      <c r="E53" s="142"/>
      <c r="F53" s="142"/>
      <c r="G53" s="142"/>
      <c r="H53" s="142"/>
      <c r="I53" s="142"/>
      <c r="J53" s="694"/>
      <c r="K53" s="694"/>
      <c r="L53" s="248"/>
      <c r="M53" s="248"/>
      <c r="N53" s="326"/>
      <c r="O53" s="326"/>
      <c r="P53" s="326"/>
      <c r="Q53" s="326"/>
    </row>
    <row r="54" spans="1:17" ht="18.95" customHeight="1">
      <c r="A54" s="326"/>
      <c r="B54" s="289" t="str">
        <v>44</v>
      </c>
      <c r="C54" s="243" t="s">
        <v>68</v>
      </c>
      <c r="D54" s="8" t="str">
        <f t="shared" si="1"/>
        <v>[tys. zł]</v>
      </c>
      <c r="E54" s="143"/>
      <c r="F54" s="143"/>
      <c r="G54" s="143"/>
      <c r="H54" s="143"/>
      <c r="I54" s="143"/>
      <c r="J54" s="694"/>
      <c r="K54" s="694"/>
      <c r="L54" s="248"/>
      <c r="M54" s="248"/>
      <c r="N54" s="326"/>
      <c r="O54" s="326"/>
      <c r="P54" s="326"/>
      <c r="Q54" s="326"/>
    </row>
    <row r="55" spans="1:17" ht="18.95" customHeight="1">
      <c r="A55" s="326"/>
      <c r="B55" s="290" t="str">
        <v>45</v>
      </c>
      <c r="C55" s="13" t="s">
        <v>89</v>
      </c>
      <c r="D55" s="9" t="str">
        <f t="shared" si="1"/>
        <v>[tys. zł]</v>
      </c>
      <c r="E55" s="144">
        <f>SUM(E56:E58)</f>
        <v>0</v>
      </c>
      <c r="F55" s="144">
        <f>SUM(F56:F58)</f>
        <v>0</v>
      </c>
      <c r="G55" s="144">
        <f>SUM(G56:G58)</f>
        <v>0</v>
      </c>
      <c r="H55" s="144">
        <f>SUM(H56:H58)</f>
        <v>0</v>
      </c>
      <c r="I55" s="144">
        <f>SUM(I56:I58)</f>
        <v>0</v>
      </c>
      <c r="J55" s="694"/>
      <c r="K55" s="694"/>
      <c r="L55" s="248"/>
      <c r="M55" s="248"/>
      <c r="N55" s="326"/>
      <c r="O55" s="326"/>
      <c r="P55" s="326"/>
      <c r="Q55" s="326"/>
    </row>
    <row r="56" spans="1:17" ht="18.95" customHeight="1">
      <c r="A56" s="326"/>
      <c r="B56" s="287" t="str">
        <v>46</v>
      </c>
      <c r="C56" s="234" t="s">
        <v>66</v>
      </c>
      <c r="D56" s="6" t="str">
        <f t="shared" si="1"/>
        <v>[tys. zł]</v>
      </c>
      <c r="E56" s="141"/>
      <c r="F56" s="141"/>
      <c r="G56" s="141"/>
      <c r="H56" s="141"/>
      <c r="I56" s="141"/>
      <c r="J56" s="694"/>
      <c r="K56" s="694"/>
      <c r="L56" s="248"/>
      <c r="M56" s="248"/>
      <c r="N56" s="326"/>
      <c r="O56" s="326"/>
      <c r="P56" s="326"/>
      <c r="Q56" s="326"/>
    </row>
    <row r="57" spans="1:17" ht="18.95" customHeight="1">
      <c r="A57" s="326"/>
      <c r="B57" s="288" t="str">
        <v>47</v>
      </c>
      <c r="C57" s="236" t="s">
        <v>67</v>
      </c>
      <c r="D57" s="7" t="str">
        <f t="shared" si="1"/>
        <v>[tys. zł]</v>
      </c>
      <c r="E57" s="142"/>
      <c r="F57" s="142"/>
      <c r="G57" s="142"/>
      <c r="H57" s="142"/>
      <c r="I57" s="142"/>
      <c r="J57" s="694"/>
      <c r="K57" s="694"/>
      <c r="L57" s="248"/>
      <c r="M57" s="248"/>
      <c r="N57" s="326"/>
      <c r="O57" s="326"/>
      <c r="P57" s="326"/>
      <c r="Q57" s="326"/>
    </row>
    <row r="58" spans="1:17" ht="18.95" customHeight="1">
      <c r="A58" s="326"/>
      <c r="B58" s="289" t="str">
        <v>48</v>
      </c>
      <c r="C58" s="243" t="s">
        <v>68</v>
      </c>
      <c r="D58" s="8" t="str">
        <f t="shared" si="1"/>
        <v>[tys. zł]</v>
      </c>
      <c r="E58" s="143"/>
      <c r="F58" s="143"/>
      <c r="G58" s="143"/>
      <c r="H58" s="143"/>
      <c r="I58" s="143"/>
      <c r="J58" s="694"/>
      <c r="K58" s="694"/>
      <c r="L58" s="248"/>
      <c r="M58" s="248"/>
      <c r="N58" s="326"/>
      <c r="O58" s="326"/>
      <c r="P58" s="326"/>
      <c r="Q58" s="326"/>
    </row>
    <row r="59" spans="1:17" ht="18.95" customHeight="1">
      <c r="A59" s="326"/>
      <c r="B59" s="294" t="str">
        <v>49</v>
      </c>
      <c r="C59" s="14" t="s">
        <v>90</v>
      </c>
      <c r="D59" s="15" t="str">
        <f t="shared" si="1"/>
        <v>[tys. zł]</v>
      </c>
      <c r="E59" s="144"/>
      <c r="F59" s="144"/>
      <c r="G59" s="144"/>
      <c r="H59" s="144"/>
      <c r="I59" s="144"/>
      <c r="J59" s="694"/>
      <c r="K59" s="694"/>
      <c r="L59" s="248"/>
      <c r="M59" s="248"/>
      <c r="N59" s="326"/>
      <c r="O59" s="326"/>
      <c r="P59" s="326"/>
      <c r="Q59" s="326"/>
    </row>
    <row r="60" spans="1:17" ht="18.95" customHeight="1" thickBot="1">
      <c r="A60" s="326"/>
      <c r="B60" s="295" t="str">
        <v>50</v>
      </c>
      <c r="C60" s="16" t="s">
        <v>91</v>
      </c>
      <c r="D60" s="17" t="str">
        <f t="shared" si="1"/>
        <v>[tys. zł]</v>
      </c>
      <c r="E60" s="146"/>
      <c r="F60" s="146"/>
      <c r="G60" s="146"/>
      <c r="H60" s="146"/>
      <c r="I60" s="146"/>
      <c r="J60" s="694"/>
      <c r="K60" s="694"/>
      <c r="L60" s="248"/>
      <c r="M60" s="248"/>
      <c r="N60" s="326"/>
      <c r="O60" s="326"/>
      <c r="P60" s="326"/>
      <c r="Q60" s="326"/>
    </row>
    <row r="61" spans="1:17" ht="18.95" customHeight="1" thickBot="1">
      <c r="A61" s="326"/>
      <c r="B61" s="293" t="str">
        <v>51</v>
      </c>
      <c r="C61" s="1" t="s">
        <v>98</v>
      </c>
      <c r="D61" s="2" t="str">
        <f t="shared" si="1"/>
        <v>[tys. zł]</v>
      </c>
      <c r="E61" s="138">
        <f>SUM(E62,E65:E67)</f>
        <v>0</v>
      </c>
      <c r="F61" s="138">
        <f>SUM(F62,F65:F67)</f>
        <v>0</v>
      </c>
      <c r="G61" s="138">
        <f>SUM(G62,G65:G67)</f>
        <v>0</v>
      </c>
      <c r="H61" s="138">
        <f>SUM(H62,H65:H67)</f>
        <v>0</v>
      </c>
      <c r="I61" s="138">
        <f>SUM(I62,I65:I67)</f>
        <v>0</v>
      </c>
      <c r="J61" s="694"/>
      <c r="K61" s="694"/>
      <c r="L61" s="326"/>
      <c r="M61" s="326"/>
      <c r="N61" s="326"/>
      <c r="O61" s="326"/>
      <c r="P61" s="326"/>
      <c r="Q61" s="326"/>
    </row>
    <row r="62" spans="1:17" ht="18.95" customHeight="1">
      <c r="A62" s="326"/>
      <c r="B62" s="286" t="str">
        <v>52</v>
      </c>
      <c r="C62" s="12" t="s">
        <v>99</v>
      </c>
      <c r="D62" s="5" t="str">
        <f t="shared" si="1"/>
        <v>[tys. zł]</v>
      </c>
      <c r="E62" s="140">
        <f>SUM(E63:E64)</f>
        <v>0</v>
      </c>
      <c r="F62" s="140">
        <f>SUM(F63:F64)</f>
        <v>0</v>
      </c>
      <c r="G62" s="140">
        <f>SUM(G63:G64)</f>
        <v>0</v>
      </c>
      <c r="H62" s="140">
        <f>SUM(H63:H64)</f>
        <v>0</v>
      </c>
      <c r="I62" s="140">
        <f>SUM(I63:I64)</f>
        <v>0</v>
      </c>
      <c r="J62" s="694"/>
      <c r="K62" s="694"/>
      <c r="L62" s="326"/>
      <c r="M62" s="326"/>
      <c r="N62" s="326"/>
      <c r="O62" s="326"/>
      <c r="P62" s="326"/>
      <c r="Q62" s="326"/>
    </row>
    <row r="63" spans="1:17" ht="18.95" customHeight="1">
      <c r="A63" s="326"/>
      <c r="B63" s="287" t="str">
        <v>53</v>
      </c>
      <c r="C63" s="237" t="s">
        <v>100</v>
      </c>
      <c r="D63" s="6" t="str">
        <f t="shared" si="1"/>
        <v>[tys. zł]</v>
      </c>
      <c r="E63" s="141"/>
      <c r="F63" s="141"/>
      <c r="G63" s="141"/>
      <c r="H63" s="141"/>
      <c r="I63" s="141"/>
      <c r="J63" s="694"/>
      <c r="K63" s="694"/>
      <c r="L63" s="326"/>
      <c r="M63" s="326"/>
      <c r="N63" s="326"/>
      <c r="O63" s="326"/>
      <c r="P63" s="326"/>
      <c r="Q63" s="326"/>
    </row>
    <row r="64" spans="1:17" ht="18.95" customHeight="1">
      <c r="A64" s="326"/>
      <c r="B64" s="292" t="str">
        <v>54</v>
      </c>
      <c r="C64" s="240" t="s">
        <v>101</v>
      </c>
      <c r="D64" s="241" t="str">
        <f t="shared" si="1"/>
        <v>[tys. zł]</v>
      </c>
      <c r="E64" s="242"/>
      <c r="F64" s="242"/>
      <c r="G64" s="242"/>
      <c r="H64" s="242"/>
      <c r="I64" s="242"/>
      <c r="J64" s="694"/>
      <c r="K64" s="694"/>
      <c r="L64" s="326"/>
      <c r="M64" s="326"/>
      <c r="N64" s="326"/>
      <c r="O64" s="326"/>
      <c r="P64" s="326"/>
      <c r="Q64" s="326"/>
    </row>
    <row r="65" spans="1:17" ht="18.95" customHeight="1">
      <c r="A65" s="326"/>
      <c r="B65" s="290" t="str">
        <v>55</v>
      </c>
      <c r="C65" s="13" t="s">
        <v>102</v>
      </c>
      <c r="D65" s="9" t="str">
        <f t="shared" si="1"/>
        <v>[tys. zł]</v>
      </c>
      <c r="E65" s="144"/>
      <c r="F65" s="144"/>
      <c r="G65" s="144"/>
      <c r="H65" s="144"/>
      <c r="I65" s="144"/>
      <c r="J65" s="694"/>
      <c r="K65" s="694"/>
      <c r="L65" s="326"/>
      <c r="M65" s="326"/>
      <c r="N65" s="326"/>
      <c r="O65" s="326"/>
      <c r="P65" s="326"/>
      <c r="Q65" s="326"/>
    </row>
    <row r="66" spans="1:17" ht="18.95" customHeight="1">
      <c r="A66" s="326"/>
      <c r="B66" s="290" t="str">
        <v>56</v>
      </c>
      <c r="C66" s="13" t="s">
        <v>103</v>
      </c>
      <c r="D66" s="9" t="str">
        <f t="shared" si="1"/>
        <v>[tys. zł]</v>
      </c>
      <c r="E66" s="144"/>
      <c r="F66" s="144"/>
      <c r="G66" s="144"/>
      <c r="H66" s="144"/>
      <c r="I66" s="144"/>
      <c r="J66" s="694"/>
      <c r="K66" s="694"/>
      <c r="L66" s="326"/>
      <c r="M66" s="326"/>
      <c r="N66" s="326"/>
      <c r="O66" s="326"/>
      <c r="P66" s="326"/>
      <c r="Q66" s="326"/>
    </row>
    <row r="67" spans="1:17" ht="18.95" customHeight="1" thickBot="1">
      <c r="A67" s="326"/>
      <c r="B67" s="295" t="str">
        <v>57</v>
      </c>
      <c r="C67" s="16" t="s">
        <v>104</v>
      </c>
      <c r="D67" s="17" t="str">
        <f t="shared" si="1"/>
        <v>[tys. zł]</v>
      </c>
      <c r="E67" s="146"/>
      <c r="F67" s="146"/>
      <c r="G67" s="146"/>
      <c r="H67" s="146"/>
      <c r="I67" s="146"/>
      <c r="J67" s="694"/>
      <c r="K67" s="694"/>
      <c r="L67" s="326"/>
      <c r="M67" s="326"/>
      <c r="N67" s="326"/>
      <c r="O67" s="326"/>
      <c r="P67" s="326"/>
      <c r="Q67" s="326"/>
    </row>
    <row r="68" spans="1:17" ht="18.95" customHeight="1">
      <c r="A68" s="326"/>
      <c r="B68" s="326"/>
      <c r="C68" s="326"/>
      <c r="D68" s="326"/>
      <c r="E68" s="326"/>
      <c r="F68" s="326"/>
      <c r="G68" s="326"/>
      <c r="H68" s="326"/>
      <c r="I68" s="326"/>
      <c r="J68" s="326"/>
      <c r="K68" s="326"/>
      <c r="L68" s="326"/>
      <c r="M68" s="326"/>
      <c r="N68" s="326"/>
      <c r="O68" s="326"/>
      <c r="P68" s="326"/>
      <c r="Q68" s="326"/>
    </row>
    <row r="69" spans="1:17" ht="18.95" customHeight="1">
      <c r="A69" s="326"/>
      <c r="B69" s="326"/>
      <c r="C69" s="326"/>
      <c r="D69" s="326"/>
      <c r="E69" s="326"/>
      <c r="F69" s="326"/>
      <c r="G69" s="326"/>
      <c r="H69" s="326"/>
      <c r="I69" s="326"/>
      <c r="J69" s="326"/>
      <c r="K69" s="326"/>
      <c r="L69" s="326"/>
      <c r="M69" s="326"/>
      <c r="N69" s="326"/>
      <c r="O69" s="326"/>
      <c r="P69" s="326"/>
      <c r="Q69" s="326"/>
    </row>
    <row r="70" spans="1:17" ht="30" customHeight="1" thickBot="1">
      <c r="A70" s="326"/>
      <c r="B70" s="335" t="s">
        <v>163</v>
      </c>
      <c r="C70" s="326"/>
      <c r="D70" s="326"/>
      <c r="E70" s="326"/>
      <c r="F70" s="326"/>
      <c r="G70" s="326"/>
      <c r="H70" s="326"/>
      <c r="I70" s="326"/>
      <c r="J70" s="326"/>
      <c r="K70" s="326"/>
      <c r="L70" s="326"/>
      <c r="M70" s="326"/>
      <c r="N70" s="326"/>
      <c r="O70" s="326"/>
      <c r="P70" s="326"/>
      <c r="Q70" s="326"/>
    </row>
    <row r="71" spans="1:17" ht="20.100000000000001" customHeight="1">
      <c r="A71" s="326"/>
      <c r="B71" s="797" t="str">
        <f>'Tab.G1.1-4'!$B$8</f>
        <v>LP</v>
      </c>
      <c r="C71" s="807" t="str">
        <f>'Tab.G1.1-4'!$C$8</f>
        <v>WYSZCZEGÓLNIENIE</v>
      </c>
      <c r="D71" s="800"/>
      <c r="E71" s="804" t="str">
        <f>$E$9</f>
        <v>PLAN DO REALIZACJI</v>
      </c>
      <c r="F71" s="805"/>
      <c r="G71" s="805"/>
      <c r="H71" s="805"/>
      <c r="I71" s="806"/>
      <c r="J71" s="691"/>
      <c r="K71" s="691"/>
      <c r="L71" s="248"/>
      <c r="M71" s="248"/>
      <c r="N71" s="326"/>
      <c r="O71" s="326"/>
      <c r="P71" s="326"/>
      <c r="Q71" s="326"/>
    </row>
    <row r="72" spans="1:17" ht="20.100000000000001" customHeight="1">
      <c r="A72" s="326"/>
      <c r="B72" s="798"/>
      <c r="C72" s="808"/>
      <c r="D72" s="802"/>
      <c r="E72" s="514">
        <f>SUM(Rok_ZPR,1)</f>
        <v>2024</v>
      </c>
      <c r="F72" s="514">
        <f>SUM(E72,1)</f>
        <v>2025</v>
      </c>
      <c r="G72" s="514">
        <f>SUM(F72,1)</f>
        <v>2026</v>
      </c>
      <c r="H72" s="514">
        <f>SUM(G72,1)</f>
        <v>2027</v>
      </c>
      <c r="I72" s="684">
        <f>SUM(H72,1)</f>
        <v>2028</v>
      </c>
      <c r="J72" s="692"/>
      <c r="K72" s="692"/>
      <c r="L72" s="248"/>
      <c r="M72" s="248"/>
      <c r="N72" s="326"/>
      <c r="O72" s="326"/>
      <c r="P72" s="326"/>
      <c r="Q72" s="326"/>
    </row>
    <row r="73" spans="1:17" ht="15" customHeight="1" thickBot="1">
      <c r="A73" s="326"/>
      <c r="B73" s="296" t="str">
        <f t="array" ref="B73:B129">$B$11:$B$67</f>
        <v>01</v>
      </c>
      <c r="C73" s="795" t="str">
        <f>'Tab.G5.1-3'!$B$10</f>
        <v>02</v>
      </c>
      <c r="D73" s="796"/>
      <c r="E73" s="650" t="str">
        <f>'Tab.G5.1-3'!$B$11</f>
        <v>03</v>
      </c>
      <c r="F73" s="650" t="str">
        <f>'Tab.G5.1-3'!$B$12</f>
        <v>04</v>
      </c>
      <c r="G73" s="650" t="str">
        <f>'Tab.G5.1-3'!$B$13</f>
        <v>05</v>
      </c>
      <c r="H73" s="650" t="str">
        <f>'Tab.G5.1-3'!$B$14</f>
        <v>06</v>
      </c>
      <c r="I73" s="297" t="str">
        <f>'Tab.G5.1-3'!$B$15</f>
        <v>07</v>
      </c>
      <c r="J73" s="693"/>
      <c r="K73" s="693"/>
      <c r="L73" s="248"/>
      <c r="M73" s="248"/>
      <c r="N73" s="326"/>
      <c r="O73" s="326"/>
      <c r="P73" s="326"/>
      <c r="Q73" s="326"/>
    </row>
    <row r="74" spans="1:17" ht="18.95" customHeight="1" thickBot="1">
      <c r="A74" s="326"/>
      <c r="B74" s="293" t="str">
        <v>02</v>
      </c>
      <c r="C74" s="344" t="str">
        <f t="array" ref="C74:C129">$C$12:$C$67</f>
        <v>A. GAZOCIĄGI DYSTRYBUCYJNE, Z TEGO:</v>
      </c>
      <c r="D74" s="345" t="str">
        <f t="shared" ref="D74:D107" si="2">JM_03</f>
        <v>[km]</v>
      </c>
      <c r="E74" s="346">
        <f>SUM(E75,E86,E97)</f>
        <v>0</v>
      </c>
      <c r="F74" s="346">
        <f>SUM(F75,F86,F97)</f>
        <v>0</v>
      </c>
      <c r="G74" s="346">
        <f>SUM(G75,G86,G97)</f>
        <v>0</v>
      </c>
      <c r="H74" s="346">
        <f>SUM(H75,H86,H97)</f>
        <v>0</v>
      </c>
      <c r="I74" s="346">
        <f>SUM(I75,I86,I97)</f>
        <v>0</v>
      </c>
      <c r="J74" s="694"/>
      <c r="K74" s="694"/>
      <c r="L74" s="248"/>
      <c r="M74" s="248"/>
      <c r="N74" s="326"/>
      <c r="O74" s="326"/>
      <c r="P74" s="326"/>
      <c r="Q74" s="326"/>
    </row>
    <row r="75" spans="1:17" ht="18.95" customHeight="1" thickBot="1">
      <c r="A75" s="326"/>
      <c r="B75" s="285" t="str">
        <v>03</v>
      </c>
      <c r="C75" s="3" t="str">
        <v>A1. Gazociągi wysokiego i podyższonego średniego ciśnienia</v>
      </c>
      <c r="D75" s="4" t="str">
        <f t="shared" si="2"/>
        <v>[km]</v>
      </c>
      <c r="E75" s="139">
        <f>SUM(E76,E81)</f>
        <v>0</v>
      </c>
      <c r="F75" s="139">
        <f>SUM(F76,F81)</f>
        <v>0</v>
      </c>
      <c r="G75" s="139">
        <f>SUM(G76,G81)</f>
        <v>0</v>
      </c>
      <c r="H75" s="139">
        <f>SUM(H76,H81)</f>
        <v>0</v>
      </c>
      <c r="I75" s="139">
        <f>SUM(I76,I81)</f>
        <v>0</v>
      </c>
      <c r="J75" s="694"/>
      <c r="K75" s="694"/>
      <c r="L75" s="248"/>
      <c r="M75" s="248"/>
      <c r="N75" s="326"/>
      <c r="O75" s="326"/>
      <c r="P75" s="326"/>
      <c r="Q75" s="326"/>
    </row>
    <row r="76" spans="1:17" ht="18.95" customHeight="1">
      <c r="A76" s="326"/>
      <c r="B76" s="286" t="str">
        <v>04</v>
      </c>
      <c r="C76" s="232" t="str">
        <v>ze stali</v>
      </c>
      <c r="D76" s="5" t="str">
        <f t="shared" si="2"/>
        <v>[km]</v>
      </c>
      <c r="E76" s="140">
        <f>SUM(E77:E80)</f>
        <v>0</v>
      </c>
      <c r="F76" s="140">
        <f>SUM(F77:F80)</f>
        <v>0</v>
      </c>
      <c r="G76" s="140">
        <f>SUM(G77:G80)</f>
        <v>0</v>
      </c>
      <c r="H76" s="140">
        <f>SUM(H77:H80)</f>
        <v>0</v>
      </c>
      <c r="I76" s="140">
        <f>SUM(I77:I80)</f>
        <v>0</v>
      </c>
      <c r="J76" s="694"/>
      <c r="K76" s="694"/>
      <c r="L76" s="248"/>
      <c r="M76" s="248"/>
      <c r="N76" s="326"/>
      <c r="O76" s="326"/>
      <c r="P76" s="326"/>
      <c r="Q76" s="326"/>
    </row>
    <row r="77" spans="1:17" ht="18.95" customHeight="1">
      <c r="A77" s="326"/>
      <c r="B77" s="287" t="str">
        <v>05</v>
      </c>
      <c r="C77" s="234" t="str">
        <v>300 &lt; DN[mm]</v>
      </c>
      <c r="D77" s="6" t="str">
        <f t="shared" si="2"/>
        <v>[km]</v>
      </c>
      <c r="E77" s="141"/>
      <c r="F77" s="141"/>
      <c r="G77" s="141"/>
      <c r="H77" s="141"/>
      <c r="I77" s="141"/>
      <c r="J77" s="694"/>
      <c r="K77" s="694"/>
      <c r="L77" s="248"/>
      <c r="M77" s="248"/>
      <c r="N77" s="326"/>
      <c r="O77" s="326"/>
      <c r="P77" s="326"/>
      <c r="Q77" s="326"/>
    </row>
    <row r="78" spans="1:17" ht="18.95" customHeight="1">
      <c r="A78" s="326"/>
      <c r="B78" s="288" t="str">
        <v>06</v>
      </c>
      <c r="C78" s="235" t="str">
        <v>200 &lt; DN[mm] ≤ 300</v>
      </c>
      <c r="D78" s="7" t="str">
        <f t="shared" si="2"/>
        <v>[km]</v>
      </c>
      <c r="E78" s="142"/>
      <c r="F78" s="142"/>
      <c r="G78" s="142"/>
      <c r="H78" s="142"/>
      <c r="I78" s="142"/>
      <c r="J78" s="694"/>
      <c r="K78" s="694"/>
      <c r="L78" s="248"/>
      <c r="M78" s="248"/>
      <c r="N78" s="326"/>
      <c r="O78" s="326"/>
      <c r="P78" s="326"/>
      <c r="Q78" s="326"/>
    </row>
    <row r="79" spans="1:17" ht="18.95" customHeight="1">
      <c r="A79" s="326"/>
      <c r="B79" s="288" t="str">
        <v>07</v>
      </c>
      <c r="C79" s="235" t="str">
        <v>100 &lt; DN[mm] ≤ 200</v>
      </c>
      <c r="D79" s="7" t="str">
        <f t="shared" si="2"/>
        <v>[km]</v>
      </c>
      <c r="E79" s="142"/>
      <c r="F79" s="142"/>
      <c r="G79" s="142"/>
      <c r="H79" s="142"/>
      <c r="I79" s="142"/>
      <c r="J79" s="694"/>
      <c r="K79" s="694"/>
      <c r="L79" s="248"/>
      <c r="M79" s="248"/>
      <c r="N79" s="326"/>
      <c r="O79" s="326"/>
      <c r="P79" s="326"/>
      <c r="Q79" s="326"/>
    </row>
    <row r="80" spans="1:17" ht="18.95" customHeight="1">
      <c r="A80" s="326"/>
      <c r="B80" s="289" t="str">
        <v>08</v>
      </c>
      <c r="C80" s="238" t="str">
        <v>DN[mm] ≤ 100</v>
      </c>
      <c r="D80" s="8" t="str">
        <f t="shared" si="2"/>
        <v>[km]</v>
      </c>
      <c r="E80" s="143"/>
      <c r="F80" s="143"/>
      <c r="G80" s="143"/>
      <c r="H80" s="143"/>
      <c r="I80" s="143"/>
      <c r="J80" s="694"/>
      <c r="K80" s="694"/>
      <c r="L80" s="248"/>
      <c r="M80" s="248"/>
      <c r="N80" s="326"/>
      <c r="O80" s="326"/>
      <c r="P80" s="326"/>
      <c r="Q80" s="326"/>
    </row>
    <row r="81" spans="1:17" ht="18.95" customHeight="1">
      <c r="A81" s="326"/>
      <c r="B81" s="290" t="str">
        <v>09</v>
      </c>
      <c r="C81" s="233" t="str">
        <v>z tworzyw sztucznych (np. polietylenu)</v>
      </c>
      <c r="D81" s="9" t="str">
        <f t="shared" si="2"/>
        <v>[km]</v>
      </c>
      <c r="E81" s="144">
        <f>SUM(E82:E85)</f>
        <v>0</v>
      </c>
      <c r="F81" s="144">
        <f>SUM(F82:F85)</f>
        <v>0</v>
      </c>
      <c r="G81" s="144">
        <f>SUM(G82:G85)</f>
        <v>0</v>
      </c>
      <c r="H81" s="144">
        <f>SUM(H82:H85)</f>
        <v>0</v>
      </c>
      <c r="I81" s="144">
        <f>SUM(I82:I85)</f>
        <v>0</v>
      </c>
      <c r="J81" s="694"/>
      <c r="K81" s="694"/>
      <c r="L81" s="248"/>
      <c r="M81" s="248"/>
      <c r="N81" s="326"/>
      <c r="O81" s="326"/>
      <c r="P81" s="326"/>
      <c r="Q81" s="326"/>
    </row>
    <row r="82" spans="1:17" ht="18.95" customHeight="1">
      <c r="A82" s="326"/>
      <c r="B82" s="287" t="str">
        <v>10</v>
      </c>
      <c r="C82" s="234" t="str">
        <v>300 &lt; DN[mm]</v>
      </c>
      <c r="D82" s="6" t="str">
        <f t="shared" si="2"/>
        <v>[km]</v>
      </c>
      <c r="E82" s="141"/>
      <c r="F82" s="141"/>
      <c r="G82" s="141"/>
      <c r="H82" s="141"/>
      <c r="I82" s="141"/>
      <c r="J82" s="694"/>
      <c r="K82" s="694"/>
      <c r="L82" s="248"/>
      <c r="M82" s="248"/>
      <c r="N82" s="326"/>
      <c r="O82" s="326"/>
      <c r="P82" s="326"/>
      <c r="Q82" s="326"/>
    </row>
    <row r="83" spans="1:17" ht="18.95" customHeight="1">
      <c r="A83" s="326"/>
      <c r="B83" s="288" t="str">
        <v>11</v>
      </c>
      <c r="C83" s="235" t="str">
        <v>200 &lt; DN[mm] ≤ 300</v>
      </c>
      <c r="D83" s="7" t="str">
        <f t="shared" si="2"/>
        <v>[km]</v>
      </c>
      <c r="E83" s="142"/>
      <c r="F83" s="142"/>
      <c r="G83" s="142"/>
      <c r="H83" s="142"/>
      <c r="I83" s="142"/>
      <c r="J83" s="694"/>
      <c r="K83" s="694"/>
      <c r="L83" s="248"/>
      <c r="M83" s="248"/>
      <c r="N83" s="326"/>
      <c r="O83" s="326"/>
      <c r="P83" s="326"/>
      <c r="Q83" s="326"/>
    </row>
    <row r="84" spans="1:17" ht="18.95" customHeight="1">
      <c r="A84" s="326"/>
      <c r="B84" s="288" t="str">
        <v>12</v>
      </c>
      <c r="C84" s="235" t="str">
        <v>100 &lt; DN[mm] ≤ 200</v>
      </c>
      <c r="D84" s="7" t="str">
        <f t="shared" si="2"/>
        <v>[km]</v>
      </c>
      <c r="E84" s="142"/>
      <c r="F84" s="142"/>
      <c r="G84" s="142"/>
      <c r="H84" s="142"/>
      <c r="I84" s="142"/>
      <c r="J84" s="694"/>
      <c r="K84" s="694"/>
      <c r="L84" s="248"/>
      <c r="M84" s="248"/>
      <c r="N84" s="326"/>
      <c r="O84" s="326"/>
      <c r="P84" s="326"/>
      <c r="Q84" s="326"/>
    </row>
    <row r="85" spans="1:17" ht="18.95" customHeight="1" thickBot="1">
      <c r="A85" s="326"/>
      <c r="B85" s="291" t="str">
        <v>13</v>
      </c>
      <c r="C85" s="239" t="str">
        <v>DN[mm] ≤ 100</v>
      </c>
      <c r="D85" s="10" t="str">
        <f t="shared" si="2"/>
        <v>[km]</v>
      </c>
      <c r="E85" s="145"/>
      <c r="F85" s="145"/>
      <c r="G85" s="145"/>
      <c r="H85" s="145"/>
      <c r="I85" s="145"/>
      <c r="J85" s="694"/>
      <c r="K85" s="694"/>
      <c r="L85" s="248"/>
      <c r="M85" s="248"/>
      <c r="N85" s="326"/>
      <c r="O85" s="326"/>
      <c r="P85" s="326"/>
      <c r="Q85" s="326"/>
    </row>
    <row r="86" spans="1:17" ht="18.95" customHeight="1" thickBot="1">
      <c r="A86" s="326"/>
      <c r="B86" s="285" t="str">
        <v>14</v>
      </c>
      <c r="C86" s="11" t="str">
        <v>A2. Gazociągi średniego i niskiego ciśnienia</v>
      </c>
      <c r="D86" s="4" t="str">
        <f t="shared" si="2"/>
        <v>[km]</v>
      </c>
      <c r="E86" s="139">
        <f>SUM(E87,E92)</f>
        <v>0</v>
      </c>
      <c r="F86" s="139">
        <f>SUM(F87,F92)</f>
        <v>0</v>
      </c>
      <c r="G86" s="139">
        <f>SUM(G87,G92)</f>
        <v>0</v>
      </c>
      <c r="H86" s="139">
        <f>SUM(H87,H92)</f>
        <v>0</v>
      </c>
      <c r="I86" s="139">
        <f>SUM(I87,I92)</f>
        <v>0</v>
      </c>
      <c r="J86" s="694"/>
      <c r="K86" s="694"/>
      <c r="L86" s="248"/>
      <c r="M86" s="248"/>
      <c r="N86" s="326"/>
      <c r="O86" s="326"/>
      <c r="P86" s="326"/>
      <c r="Q86" s="326"/>
    </row>
    <row r="87" spans="1:17" ht="18.95" customHeight="1">
      <c r="A87" s="326"/>
      <c r="B87" s="286" t="str">
        <v>15</v>
      </c>
      <c r="C87" s="232" t="str">
        <v>ze stali</v>
      </c>
      <c r="D87" s="5" t="str">
        <f t="shared" si="2"/>
        <v>[km]</v>
      </c>
      <c r="E87" s="140">
        <f>SUM(E88:E91)</f>
        <v>0</v>
      </c>
      <c r="F87" s="140">
        <f>SUM(F88:F91)</f>
        <v>0</v>
      </c>
      <c r="G87" s="140">
        <f>SUM(G88:G91)</f>
        <v>0</v>
      </c>
      <c r="H87" s="140">
        <f>SUM(H88:H91)</f>
        <v>0</v>
      </c>
      <c r="I87" s="140">
        <f>SUM(I88:I91)</f>
        <v>0</v>
      </c>
      <c r="J87" s="694"/>
      <c r="K87" s="694"/>
      <c r="L87" s="248"/>
      <c r="M87" s="248"/>
      <c r="N87" s="326"/>
      <c r="O87" s="326"/>
      <c r="P87" s="326"/>
      <c r="Q87" s="326"/>
    </row>
    <row r="88" spans="1:17" ht="18.95" customHeight="1">
      <c r="A88" s="326"/>
      <c r="B88" s="287" t="str">
        <v>16</v>
      </c>
      <c r="C88" s="234" t="str">
        <v>200 &lt; DN[mm]</v>
      </c>
      <c r="D88" s="6" t="str">
        <f t="shared" si="2"/>
        <v>[km]</v>
      </c>
      <c r="E88" s="141"/>
      <c r="F88" s="141"/>
      <c r="G88" s="141"/>
      <c r="H88" s="141"/>
      <c r="I88" s="141"/>
      <c r="J88" s="694"/>
      <c r="K88" s="694"/>
      <c r="L88" s="248"/>
      <c r="M88" s="248"/>
      <c r="N88" s="326"/>
      <c r="O88" s="326"/>
      <c r="P88" s="326"/>
      <c r="Q88" s="326"/>
    </row>
    <row r="89" spans="1:17" ht="18.95" customHeight="1">
      <c r="A89" s="326"/>
      <c r="B89" s="288" t="str">
        <v>17</v>
      </c>
      <c r="C89" s="235" t="str">
        <v>100 &lt; DN[mm] ≤ 200</v>
      </c>
      <c r="D89" s="7" t="str">
        <f t="shared" si="2"/>
        <v>[km]</v>
      </c>
      <c r="E89" s="142"/>
      <c r="F89" s="142"/>
      <c r="G89" s="142"/>
      <c r="H89" s="142"/>
      <c r="I89" s="142"/>
      <c r="J89" s="694"/>
      <c r="K89" s="694"/>
      <c r="L89" s="248"/>
      <c r="M89" s="248"/>
      <c r="N89" s="326"/>
      <c r="O89" s="326"/>
      <c r="P89" s="326"/>
      <c r="Q89" s="326"/>
    </row>
    <row r="90" spans="1:17" ht="18.95" customHeight="1">
      <c r="A90" s="326"/>
      <c r="B90" s="288" t="str">
        <v>18</v>
      </c>
      <c r="C90" s="236" t="str">
        <v>63 &lt; DN[mm] ≤ 100</v>
      </c>
      <c r="D90" s="7" t="str">
        <f t="shared" si="2"/>
        <v>[km]</v>
      </c>
      <c r="E90" s="142"/>
      <c r="F90" s="142"/>
      <c r="G90" s="142"/>
      <c r="H90" s="142"/>
      <c r="I90" s="142"/>
      <c r="J90" s="694"/>
      <c r="K90" s="694"/>
      <c r="L90" s="248"/>
      <c r="M90" s="248"/>
      <c r="N90" s="326"/>
      <c r="O90" s="326"/>
      <c r="P90" s="326"/>
      <c r="Q90" s="326"/>
    </row>
    <row r="91" spans="1:17" ht="18.95" customHeight="1">
      <c r="A91" s="326"/>
      <c r="B91" s="289" t="str">
        <v>19</v>
      </c>
      <c r="C91" s="238" t="str">
        <v>DN[mm] ≤ 63</v>
      </c>
      <c r="D91" s="8" t="str">
        <f t="shared" si="2"/>
        <v>[km]</v>
      </c>
      <c r="E91" s="143"/>
      <c r="F91" s="143"/>
      <c r="G91" s="143"/>
      <c r="H91" s="143"/>
      <c r="I91" s="143"/>
      <c r="J91" s="694"/>
      <c r="K91" s="694"/>
      <c r="L91" s="248"/>
      <c r="M91" s="248"/>
      <c r="N91" s="326"/>
      <c r="O91" s="326"/>
      <c r="P91" s="326"/>
      <c r="Q91" s="326"/>
    </row>
    <row r="92" spans="1:17" ht="18.95" customHeight="1">
      <c r="A92" s="326"/>
      <c r="B92" s="290" t="str">
        <v>20</v>
      </c>
      <c r="C92" s="233" t="str">
        <v>z tworzyw sztucznych (np. polietylenu)</v>
      </c>
      <c r="D92" s="9" t="str">
        <f t="shared" si="2"/>
        <v>[km]</v>
      </c>
      <c r="E92" s="144">
        <f>SUM(E93:E96)</f>
        <v>0</v>
      </c>
      <c r="F92" s="144">
        <f>SUM(F93:F96)</f>
        <v>0</v>
      </c>
      <c r="G92" s="144">
        <f>SUM(G93:G96)</f>
        <v>0</v>
      </c>
      <c r="H92" s="144">
        <f>SUM(H93:H96)</f>
        <v>0</v>
      </c>
      <c r="I92" s="144">
        <f>SUM(I93:I96)</f>
        <v>0</v>
      </c>
      <c r="J92" s="694"/>
      <c r="K92" s="694"/>
      <c r="L92" s="248"/>
      <c r="M92" s="248"/>
      <c r="N92" s="326"/>
      <c r="O92" s="326"/>
      <c r="P92" s="326"/>
      <c r="Q92" s="326"/>
    </row>
    <row r="93" spans="1:17" ht="18.95" customHeight="1">
      <c r="A93" s="326"/>
      <c r="B93" s="287" t="str">
        <v>21</v>
      </c>
      <c r="C93" s="234" t="str">
        <v>200 &lt; DN[mm]</v>
      </c>
      <c r="D93" s="6" t="str">
        <f t="shared" si="2"/>
        <v>[km]</v>
      </c>
      <c r="E93" s="141"/>
      <c r="F93" s="141"/>
      <c r="G93" s="141"/>
      <c r="H93" s="141"/>
      <c r="I93" s="141"/>
      <c r="J93" s="694"/>
      <c r="K93" s="694"/>
      <c r="L93" s="248"/>
      <c r="M93" s="248"/>
      <c r="N93" s="326"/>
      <c r="O93" s="326"/>
      <c r="P93" s="326"/>
      <c r="Q93" s="326"/>
    </row>
    <row r="94" spans="1:17" ht="18.95" customHeight="1">
      <c r="A94" s="326"/>
      <c r="B94" s="288" t="str">
        <v>22</v>
      </c>
      <c r="C94" s="235" t="str">
        <v>100 &lt; DN[mm] ≤ 200</v>
      </c>
      <c r="D94" s="7" t="str">
        <f t="shared" si="2"/>
        <v>[km]</v>
      </c>
      <c r="E94" s="142"/>
      <c r="F94" s="142"/>
      <c r="G94" s="142"/>
      <c r="H94" s="142"/>
      <c r="I94" s="142"/>
      <c r="J94" s="694"/>
      <c r="K94" s="694"/>
      <c r="L94" s="248"/>
      <c r="M94" s="248"/>
      <c r="N94" s="326"/>
      <c r="O94" s="326"/>
      <c r="P94" s="326"/>
      <c r="Q94" s="326"/>
    </row>
    <row r="95" spans="1:17" ht="18.95" customHeight="1">
      <c r="A95" s="326"/>
      <c r="B95" s="288" t="str">
        <v>23</v>
      </c>
      <c r="C95" s="236" t="str">
        <v>63 &lt; DN[mm] ≤ 100</v>
      </c>
      <c r="D95" s="7" t="str">
        <f t="shared" si="2"/>
        <v>[km]</v>
      </c>
      <c r="E95" s="142"/>
      <c r="F95" s="142"/>
      <c r="G95" s="142"/>
      <c r="H95" s="142"/>
      <c r="I95" s="142"/>
      <c r="J95" s="694"/>
      <c r="K95" s="694"/>
      <c r="L95" s="248"/>
      <c r="M95" s="248"/>
      <c r="N95" s="326"/>
      <c r="O95" s="326"/>
      <c r="P95" s="326"/>
      <c r="Q95" s="326"/>
    </row>
    <row r="96" spans="1:17" ht="18.95" customHeight="1" thickBot="1">
      <c r="A96" s="326"/>
      <c r="B96" s="291" t="str">
        <v>24</v>
      </c>
      <c r="C96" s="239" t="str">
        <v>DN[mm] ≤ 63</v>
      </c>
      <c r="D96" s="10" t="str">
        <f t="shared" si="2"/>
        <v>[km]</v>
      </c>
      <c r="E96" s="145"/>
      <c r="F96" s="145"/>
      <c r="G96" s="145"/>
      <c r="H96" s="145"/>
      <c r="I96" s="145"/>
      <c r="J96" s="694"/>
      <c r="K96" s="694"/>
      <c r="L96" s="248"/>
      <c r="M96" s="248"/>
      <c r="N96" s="326"/>
      <c r="O96" s="326"/>
      <c r="P96" s="326"/>
      <c r="Q96" s="326"/>
    </row>
    <row r="97" spans="1:17" ht="18.95" customHeight="1" thickBot="1">
      <c r="A97" s="326"/>
      <c r="B97" s="285" t="str">
        <v>25</v>
      </c>
      <c r="C97" s="11" t="str">
        <v>A3. przyłącza</v>
      </c>
      <c r="D97" s="4" t="str">
        <f t="shared" si="2"/>
        <v>[km]</v>
      </c>
      <c r="E97" s="139">
        <f>SUM(E98,E103)</f>
        <v>0</v>
      </c>
      <c r="F97" s="139">
        <f>SUM(F98,F103)</f>
        <v>0</v>
      </c>
      <c r="G97" s="139">
        <f>SUM(G98,G103)</f>
        <v>0</v>
      </c>
      <c r="H97" s="139">
        <f>SUM(H98,H103)</f>
        <v>0</v>
      </c>
      <c r="I97" s="139">
        <f>SUM(I98,I103)</f>
        <v>0</v>
      </c>
      <c r="J97" s="694"/>
      <c r="K97" s="694"/>
      <c r="L97" s="248"/>
      <c r="M97" s="248"/>
      <c r="N97" s="326"/>
      <c r="O97" s="326"/>
      <c r="P97" s="326"/>
      <c r="Q97" s="326"/>
    </row>
    <row r="98" spans="1:17" ht="18.95" customHeight="1">
      <c r="A98" s="326"/>
      <c r="B98" s="286" t="str">
        <v>26</v>
      </c>
      <c r="C98" s="232" t="str">
        <v>ze stali</v>
      </c>
      <c r="D98" s="5" t="str">
        <f t="shared" si="2"/>
        <v>[km]</v>
      </c>
      <c r="E98" s="140">
        <f>SUM(E99:E102)</f>
        <v>0</v>
      </c>
      <c r="F98" s="140">
        <f>SUM(F99:F102)</f>
        <v>0</v>
      </c>
      <c r="G98" s="140">
        <f>SUM(G99:G102)</f>
        <v>0</v>
      </c>
      <c r="H98" s="140">
        <f>SUM(H99:H102)</f>
        <v>0</v>
      </c>
      <c r="I98" s="140">
        <f>SUM(I99:I102)</f>
        <v>0</v>
      </c>
      <c r="J98" s="694"/>
      <c r="K98" s="694"/>
      <c r="L98" s="248"/>
      <c r="M98" s="248"/>
      <c r="N98" s="326"/>
      <c r="O98" s="326"/>
      <c r="P98" s="326"/>
      <c r="Q98" s="326"/>
    </row>
    <row r="99" spans="1:17" ht="18.95" customHeight="1">
      <c r="A99" s="326"/>
      <c r="B99" s="287" t="str">
        <v>27</v>
      </c>
      <c r="C99" s="237" t="str">
        <v>90 &lt; DN[mm]</v>
      </c>
      <c r="D99" s="6" t="str">
        <f t="shared" si="2"/>
        <v>[km]</v>
      </c>
      <c r="E99" s="141"/>
      <c r="F99" s="141"/>
      <c r="G99" s="141"/>
      <c r="H99" s="141"/>
      <c r="I99" s="141"/>
      <c r="J99" s="694"/>
      <c r="K99" s="694"/>
      <c r="L99" s="248"/>
      <c r="M99" s="248"/>
      <c r="N99" s="326"/>
      <c r="O99" s="326"/>
      <c r="P99" s="326"/>
      <c r="Q99" s="326"/>
    </row>
    <row r="100" spans="1:17" ht="18.95" customHeight="1">
      <c r="A100" s="326"/>
      <c r="B100" s="288" t="str">
        <v>28</v>
      </c>
      <c r="C100" s="236" t="str">
        <v>63 &lt; DN[mm] ≤ 90</v>
      </c>
      <c r="D100" s="7" t="str">
        <f t="shared" si="2"/>
        <v>[km]</v>
      </c>
      <c r="E100" s="142"/>
      <c r="F100" s="142"/>
      <c r="G100" s="142"/>
      <c r="H100" s="142"/>
      <c r="I100" s="142"/>
      <c r="J100" s="694"/>
      <c r="K100" s="694"/>
      <c r="L100" s="248"/>
      <c r="M100" s="248"/>
      <c r="N100" s="326"/>
      <c r="O100" s="326"/>
      <c r="P100" s="326"/>
      <c r="Q100" s="326"/>
    </row>
    <row r="101" spans="1:17" ht="18.95" customHeight="1">
      <c r="A101" s="326"/>
      <c r="B101" s="288" t="str">
        <v>29</v>
      </c>
      <c r="C101" s="236" t="str">
        <v>32 &lt; DN[mm] ≤ 63</v>
      </c>
      <c r="D101" s="7" t="str">
        <f t="shared" si="2"/>
        <v>[km]</v>
      </c>
      <c r="E101" s="142"/>
      <c r="F101" s="142"/>
      <c r="G101" s="142"/>
      <c r="H101" s="142"/>
      <c r="I101" s="142"/>
      <c r="J101" s="694"/>
      <c r="K101" s="694"/>
      <c r="L101" s="248"/>
      <c r="M101" s="248"/>
      <c r="N101" s="326"/>
      <c r="O101" s="326"/>
      <c r="P101" s="326"/>
      <c r="Q101" s="326"/>
    </row>
    <row r="102" spans="1:17" ht="18.95" customHeight="1">
      <c r="A102" s="326"/>
      <c r="B102" s="289" t="str">
        <v>30</v>
      </c>
      <c r="C102" s="238" t="str">
        <v>DN[mm] ≤ 32</v>
      </c>
      <c r="D102" s="8" t="str">
        <f t="shared" si="2"/>
        <v>[km]</v>
      </c>
      <c r="E102" s="143"/>
      <c r="F102" s="143"/>
      <c r="G102" s="143"/>
      <c r="H102" s="143"/>
      <c r="I102" s="143"/>
      <c r="J102" s="694"/>
      <c r="K102" s="694"/>
      <c r="L102" s="248"/>
      <c r="M102" s="248"/>
      <c r="N102" s="326"/>
      <c r="O102" s="326"/>
      <c r="P102" s="326"/>
      <c r="Q102" s="326"/>
    </row>
    <row r="103" spans="1:17" ht="18.95" customHeight="1">
      <c r="A103" s="326"/>
      <c r="B103" s="290" t="str">
        <v>31</v>
      </c>
      <c r="C103" s="233" t="str">
        <v>z tworzyw sztucznych (np. polietylenu)</v>
      </c>
      <c r="D103" s="9" t="str">
        <f t="shared" si="2"/>
        <v>[km]</v>
      </c>
      <c r="E103" s="144">
        <f>SUM(E104:E107)</f>
        <v>0</v>
      </c>
      <c r="F103" s="144">
        <f>SUM(F104:F107)</f>
        <v>0</v>
      </c>
      <c r="G103" s="144">
        <f>SUM(G104:G107)</f>
        <v>0</v>
      </c>
      <c r="H103" s="144">
        <f>SUM(H104:H107)</f>
        <v>0</v>
      </c>
      <c r="I103" s="144">
        <f>SUM(I104:I107)</f>
        <v>0</v>
      </c>
      <c r="J103" s="694"/>
      <c r="K103" s="694"/>
      <c r="L103" s="248"/>
      <c r="M103" s="248"/>
      <c r="N103" s="326"/>
      <c r="O103" s="326"/>
      <c r="P103" s="326"/>
      <c r="Q103" s="326"/>
    </row>
    <row r="104" spans="1:17" ht="18.95" customHeight="1">
      <c r="A104" s="326"/>
      <c r="B104" s="287" t="str">
        <v>32</v>
      </c>
      <c r="C104" s="237" t="str">
        <v>90 &lt; DN[mm]</v>
      </c>
      <c r="D104" s="6" t="str">
        <f t="shared" si="2"/>
        <v>[km]</v>
      </c>
      <c r="E104" s="141"/>
      <c r="F104" s="141"/>
      <c r="G104" s="141"/>
      <c r="H104" s="141"/>
      <c r="I104" s="141"/>
      <c r="J104" s="694"/>
      <c r="K104" s="694"/>
      <c r="L104" s="248"/>
      <c r="M104" s="248"/>
      <c r="N104" s="326"/>
      <c r="O104" s="326"/>
      <c r="P104" s="326"/>
      <c r="Q104" s="326"/>
    </row>
    <row r="105" spans="1:17" ht="18.95" customHeight="1">
      <c r="A105" s="326"/>
      <c r="B105" s="288" t="str">
        <v>33</v>
      </c>
      <c r="C105" s="236" t="str">
        <v>63 &lt; DN[mm] ≤ 90</v>
      </c>
      <c r="D105" s="7" t="str">
        <f t="shared" si="2"/>
        <v>[km]</v>
      </c>
      <c r="E105" s="142"/>
      <c r="F105" s="142"/>
      <c r="G105" s="142"/>
      <c r="H105" s="142"/>
      <c r="I105" s="142"/>
      <c r="J105" s="694"/>
      <c r="K105" s="694"/>
      <c r="L105" s="248"/>
      <c r="M105" s="248"/>
      <c r="N105" s="326"/>
      <c r="O105" s="326"/>
      <c r="P105" s="326"/>
      <c r="Q105" s="326"/>
    </row>
    <row r="106" spans="1:17" ht="18.95" customHeight="1">
      <c r="A106" s="326"/>
      <c r="B106" s="288" t="str">
        <v>34</v>
      </c>
      <c r="C106" s="236" t="str">
        <v>32 &lt; DN[mm] ≤ 63</v>
      </c>
      <c r="D106" s="7" t="str">
        <f t="shared" si="2"/>
        <v>[km]</v>
      </c>
      <c r="E106" s="142"/>
      <c r="F106" s="142"/>
      <c r="G106" s="142"/>
      <c r="H106" s="142"/>
      <c r="I106" s="142"/>
      <c r="J106" s="694"/>
      <c r="K106" s="694"/>
      <c r="L106" s="248"/>
      <c r="M106" s="248"/>
      <c r="N106" s="326"/>
      <c r="O106" s="326"/>
      <c r="P106" s="326"/>
      <c r="Q106" s="326"/>
    </row>
    <row r="107" spans="1:17" ht="18.95" customHeight="1" thickBot="1">
      <c r="A107" s="326"/>
      <c r="B107" s="291" t="str">
        <v>35</v>
      </c>
      <c r="C107" s="239" t="str">
        <v>DN[mm] ≤ 32</v>
      </c>
      <c r="D107" s="10" t="str">
        <f t="shared" si="2"/>
        <v>[km]</v>
      </c>
      <c r="E107" s="145"/>
      <c r="F107" s="145"/>
      <c r="G107" s="145"/>
      <c r="H107" s="145"/>
      <c r="I107" s="145"/>
      <c r="J107" s="694"/>
      <c r="K107" s="694"/>
      <c r="L107" s="248"/>
      <c r="M107" s="248"/>
      <c r="N107" s="326"/>
      <c r="O107" s="326"/>
      <c r="P107" s="326"/>
      <c r="Q107" s="326"/>
    </row>
    <row r="108" spans="1:17" ht="18.95" customHeight="1" thickBot="1">
      <c r="A108" s="326"/>
      <c r="B108" s="293" t="str">
        <v>36</v>
      </c>
      <c r="C108" s="1" t="str">
        <v>B. STACJE GAZOWE, TŁOCZNIE I WĘZŁY</v>
      </c>
      <c r="D108" s="2" t="str">
        <f t="shared" ref="D108:D129" si="3">JM_04</f>
        <v>[szt.]</v>
      </c>
      <c r="E108" s="138">
        <f>SUM(E109,E113,E117,E121:E122)</f>
        <v>0</v>
      </c>
      <c r="F108" s="138">
        <f>SUM(F109,F113,F117,F121:F122)</f>
        <v>0</v>
      </c>
      <c r="G108" s="138">
        <f>SUM(G109,G113,G117,G121:G122)</f>
        <v>0</v>
      </c>
      <c r="H108" s="138">
        <f>SUM(H109,H113,H117,H121:H122)</f>
        <v>0</v>
      </c>
      <c r="I108" s="138">
        <f>SUM(I109,I113,I117,I121:I122)</f>
        <v>0</v>
      </c>
      <c r="J108" s="694"/>
      <c r="K108" s="694"/>
      <c r="L108" s="248"/>
      <c r="M108" s="248"/>
      <c r="N108" s="326"/>
      <c r="O108" s="326"/>
      <c r="P108" s="326"/>
      <c r="Q108" s="326"/>
    </row>
    <row r="109" spans="1:17" ht="18.95" customHeight="1">
      <c r="A109" s="326"/>
      <c r="B109" s="286" t="str">
        <v>37</v>
      </c>
      <c r="C109" s="12" t="str">
        <v>B1. stacje redukcyjno-pomiarowe I°</v>
      </c>
      <c r="D109" s="5" t="str">
        <f t="shared" si="3"/>
        <v>[szt.]</v>
      </c>
      <c r="E109" s="140">
        <f>SUM(E110:E112)</f>
        <v>0</v>
      </c>
      <c r="F109" s="140">
        <f>SUM(F110:F112)</f>
        <v>0</v>
      </c>
      <c r="G109" s="140">
        <f>SUM(G110:G112)</f>
        <v>0</v>
      </c>
      <c r="H109" s="140">
        <f>SUM(H110:H112)</f>
        <v>0</v>
      </c>
      <c r="I109" s="140">
        <f>SUM(I110:I112)</f>
        <v>0</v>
      </c>
      <c r="J109" s="694"/>
      <c r="K109" s="694"/>
      <c r="L109" s="248"/>
      <c r="M109" s="248"/>
      <c r="N109" s="326"/>
      <c r="O109" s="326"/>
      <c r="P109" s="326"/>
      <c r="Q109" s="326"/>
    </row>
    <row r="110" spans="1:17" ht="18.95" customHeight="1">
      <c r="A110" s="326"/>
      <c r="B110" s="287" t="str">
        <v>38</v>
      </c>
      <c r="C110" s="234" t="str">
        <v>3000 &lt; Q[m³/h]</v>
      </c>
      <c r="D110" s="6" t="str">
        <f t="shared" si="3"/>
        <v>[szt.]</v>
      </c>
      <c r="E110" s="141"/>
      <c r="F110" s="141"/>
      <c r="G110" s="141"/>
      <c r="H110" s="141"/>
      <c r="I110" s="141"/>
      <c r="J110" s="694"/>
      <c r="K110" s="694"/>
      <c r="L110" s="248"/>
      <c r="M110" s="248"/>
      <c r="N110" s="326"/>
      <c r="O110" s="326"/>
      <c r="P110" s="326"/>
      <c r="Q110" s="326"/>
    </row>
    <row r="111" spans="1:17" ht="18.95" customHeight="1">
      <c r="A111" s="326"/>
      <c r="B111" s="288" t="str">
        <v>39</v>
      </c>
      <c r="C111" s="235" t="str">
        <v>1000 &lt; Q[m³/h] ≤ 3000</v>
      </c>
      <c r="D111" s="7" t="str">
        <f t="shared" si="3"/>
        <v>[szt.]</v>
      </c>
      <c r="E111" s="142"/>
      <c r="F111" s="142"/>
      <c r="G111" s="142"/>
      <c r="H111" s="142"/>
      <c r="I111" s="142"/>
      <c r="J111" s="694"/>
      <c r="K111" s="694"/>
      <c r="L111" s="248"/>
      <c r="M111" s="248"/>
      <c r="N111" s="326"/>
      <c r="O111" s="326"/>
      <c r="P111" s="326"/>
      <c r="Q111" s="326"/>
    </row>
    <row r="112" spans="1:17" ht="18.95" customHeight="1">
      <c r="A112" s="326"/>
      <c r="B112" s="289" t="str">
        <v>40</v>
      </c>
      <c r="C112" s="243" t="str">
        <v>Q[m³/h] ≤ 1000</v>
      </c>
      <c r="D112" s="8" t="str">
        <f t="shared" si="3"/>
        <v>[szt.]</v>
      </c>
      <c r="E112" s="143"/>
      <c r="F112" s="143"/>
      <c r="G112" s="143"/>
      <c r="H112" s="143"/>
      <c r="I112" s="143"/>
      <c r="J112" s="694"/>
      <c r="K112" s="694"/>
      <c r="L112" s="248"/>
      <c r="M112" s="248"/>
      <c r="N112" s="326"/>
      <c r="O112" s="326"/>
      <c r="P112" s="326"/>
      <c r="Q112" s="326"/>
    </row>
    <row r="113" spans="1:17" ht="18.95" customHeight="1">
      <c r="A113" s="326"/>
      <c r="B113" s="290" t="str">
        <v>41</v>
      </c>
      <c r="C113" s="13" t="str">
        <v>B2. stacje redukcyjno-pomiarowe II°</v>
      </c>
      <c r="D113" s="9" t="str">
        <f t="shared" si="3"/>
        <v>[szt.]</v>
      </c>
      <c r="E113" s="144">
        <f>SUM(E114:E116)</f>
        <v>0</v>
      </c>
      <c r="F113" s="144">
        <f>SUM(F114:F116)</f>
        <v>0</v>
      </c>
      <c r="G113" s="144">
        <f>SUM(G114:G116)</f>
        <v>0</v>
      </c>
      <c r="H113" s="144">
        <f>SUM(H114:H116)</f>
        <v>0</v>
      </c>
      <c r="I113" s="144">
        <f>SUM(I114:I116)</f>
        <v>0</v>
      </c>
      <c r="J113" s="694"/>
      <c r="K113" s="694"/>
      <c r="L113" s="248"/>
      <c r="M113" s="248"/>
      <c r="N113" s="326"/>
      <c r="O113" s="326"/>
      <c r="P113" s="326"/>
      <c r="Q113" s="326"/>
    </row>
    <row r="114" spans="1:17" ht="18.95" customHeight="1">
      <c r="A114" s="326"/>
      <c r="B114" s="287" t="str">
        <v>42</v>
      </c>
      <c r="C114" s="234" t="str">
        <v>1000 &lt; Q[m³/h]</v>
      </c>
      <c r="D114" s="6" t="str">
        <f t="shared" si="3"/>
        <v>[szt.]</v>
      </c>
      <c r="E114" s="141"/>
      <c r="F114" s="141"/>
      <c r="G114" s="141"/>
      <c r="H114" s="141"/>
      <c r="I114" s="141"/>
      <c r="J114" s="694"/>
      <c r="K114" s="694"/>
      <c r="L114" s="248"/>
      <c r="M114" s="248"/>
      <c r="N114" s="326"/>
      <c r="O114" s="326"/>
      <c r="P114" s="326"/>
      <c r="Q114" s="326"/>
    </row>
    <row r="115" spans="1:17" ht="18.95" customHeight="1">
      <c r="A115" s="326"/>
      <c r="B115" s="288" t="str">
        <v>43</v>
      </c>
      <c r="C115" s="236" t="str">
        <v>300 &lt; Q[m³/h] ≤ 1000</v>
      </c>
      <c r="D115" s="7" t="str">
        <f t="shared" si="3"/>
        <v>[szt.]</v>
      </c>
      <c r="E115" s="142"/>
      <c r="F115" s="142"/>
      <c r="G115" s="142"/>
      <c r="H115" s="142"/>
      <c r="I115" s="142"/>
      <c r="J115" s="694"/>
      <c r="K115" s="694"/>
      <c r="L115" s="248"/>
      <c r="M115" s="248"/>
      <c r="N115" s="326"/>
      <c r="O115" s="326"/>
      <c r="P115" s="326"/>
      <c r="Q115" s="326"/>
    </row>
    <row r="116" spans="1:17" ht="18.95" customHeight="1">
      <c r="A116" s="326"/>
      <c r="B116" s="289" t="str">
        <v>44</v>
      </c>
      <c r="C116" s="243" t="str">
        <v>Q[m³/h] ≤ 300</v>
      </c>
      <c r="D116" s="8" t="str">
        <f t="shared" si="3"/>
        <v>[szt.]</v>
      </c>
      <c r="E116" s="143"/>
      <c r="F116" s="143"/>
      <c r="G116" s="143"/>
      <c r="H116" s="143"/>
      <c r="I116" s="143"/>
      <c r="J116" s="694"/>
      <c r="K116" s="694"/>
      <c r="L116" s="248"/>
      <c r="M116" s="248"/>
      <c r="N116" s="326"/>
      <c r="O116" s="326"/>
      <c r="P116" s="326"/>
      <c r="Q116" s="326"/>
    </row>
    <row r="117" spans="1:17" ht="18.95" customHeight="1">
      <c r="A117" s="326"/>
      <c r="B117" s="290" t="str">
        <v>45</v>
      </c>
      <c r="C117" s="13" t="str">
        <v>B3. stacje LNG</v>
      </c>
      <c r="D117" s="9" t="str">
        <f t="shared" si="3"/>
        <v>[szt.]</v>
      </c>
      <c r="E117" s="144">
        <f>SUM(E118:E120)</f>
        <v>0</v>
      </c>
      <c r="F117" s="144">
        <f>SUM(F118:F120)</f>
        <v>0</v>
      </c>
      <c r="G117" s="144">
        <f>SUM(G118:G120)</f>
        <v>0</v>
      </c>
      <c r="H117" s="144">
        <f>SUM(H118:H120)</f>
        <v>0</v>
      </c>
      <c r="I117" s="144">
        <f>SUM(I118:I120)</f>
        <v>0</v>
      </c>
      <c r="J117" s="694"/>
      <c r="K117" s="694"/>
      <c r="L117" s="248"/>
      <c r="M117" s="248"/>
      <c r="N117" s="326"/>
      <c r="O117" s="326"/>
      <c r="P117" s="326"/>
      <c r="Q117" s="326"/>
    </row>
    <row r="118" spans="1:17" ht="18.95" customHeight="1">
      <c r="A118" s="326"/>
      <c r="B118" s="287" t="str">
        <v>46</v>
      </c>
      <c r="C118" s="234" t="str">
        <v>1000 &lt; Q[m³/h]</v>
      </c>
      <c r="D118" s="6" t="str">
        <f t="shared" si="3"/>
        <v>[szt.]</v>
      </c>
      <c r="E118" s="141"/>
      <c r="F118" s="141"/>
      <c r="G118" s="141"/>
      <c r="H118" s="141"/>
      <c r="I118" s="141"/>
      <c r="J118" s="694"/>
      <c r="K118" s="694"/>
      <c r="L118" s="248"/>
      <c r="M118" s="248"/>
      <c r="N118" s="326"/>
      <c r="O118" s="326"/>
      <c r="P118" s="326"/>
      <c r="Q118" s="326"/>
    </row>
    <row r="119" spans="1:17" ht="18.95" customHeight="1">
      <c r="A119" s="326"/>
      <c r="B119" s="288" t="str">
        <v>47</v>
      </c>
      <c r="C119" s="236" t="str">
        <v>300 &lt; Q[m³/h] ≤ 1000</v>
      </c>
      <c r="D119" s="7" t="str">
        <f t="shared" si="3"/>
        <v>[szt.]</v>
      </c>
      <c r="E119" s="142"/>
      <c r="F119" s="142"/>
      <c r="G119" s="142"/>
      <c r="H119" s="142"/>
      <c r="I119" s="142"/>
      <c r="J119" s="694"/>
      <c r="K119" s="694"/>
      <c r="L119" s="248"/>
      <c r="M119" s="248"/>
      <c r="N119" s="326"/>
      <c r="O119" s="326"/>
      <c r="P119" s="326"/>
      <c r="Q119" s="326"/>
    </row>
    <row r="120" spans="1:17" ht="18.95" customHeight="1">
      <c r="A120" s="326"/>
      <c r="B120" s="289" t="str">
        <v>48</v>
      </c>
      <c r="C120" s="243" t="str">
        <v>Q[m³/h] ≤ 300</v>
      </c>
      <c r="D120" s="8" t="str">
        <f t="shared" si="3"/>
        <v>[szt.]</v>
      </c>
      <c r="E120" s="143"/>
      <c r="F120" s="143"/>
      <c r="G120" s="143"/>
      <c r="H120" s="143"/>
      <c r="I120" s="143"/>
      <c r="J120" s="694"/>
      <c r="K120" s="694"/>
      <c r="L120" s="248"/>
      <c r="M120" s="248"/>
      <c r="N120" s="326"/>
      <c r="O120" s="326"/>
      <c r="P120" s="326"/>
      <c r="Q120" s="326"/>
    </row>
    <row r="121" spans="1:17" ht="18.95" customHeight="1">
      <c r="A121" s="326"/>
      <c r="B121" s="294" t="str">
        <v>49</v>
      </c>
      <c r="C121" s="14" t="str">
        <v>B4. tłocznie gazu</v>
      </c>
      <c r="D121" s="15" t="str">
        <f t="shared" si="3"/>
        <v>[szt.]</v>
      </c>
      <c r="E121" s="144"/>
      <c r="F121" s="144"/>
      <c r="G121" s="144"/>
      <c r="H121" s="144"/>
      <c r="I121" s="144"/>
      <c r="J121" s="694"/>
      <c r="K121" s="694"/>
      <c r="L121" s="248"/>
      <c r="M121" s="248"/>
      <c r="N121" s="326"/>
      <c r="O121" s="326"/>
      <c r="P121" s="326"/>
      <c r="Q121" s="326"/>
    </row>
    <row r="122" spans="1:17" ht="18.95" customHeight="1" thickBot="1">
      <c r="A122" s="326"/>
      <c r="B122" s="295" t="str">
        <v>50</v>
      </c>
      <c r="C122" s="16" t="str">
        <v>B5. węzły</v>
      </c>
      <c r="D122" s="17" t="str">
        <f t="shared" si="3"/>
        <v>[szt.]</v>
      </c>
      <c r="E122" s="146"/>
      <c r="F122" s="146"/>
      <c r="G122" s="146"/>
      <c r="H122" s="146"/>
      <c r="I122" s="146"/>
      <c r="J122" s="694"/>
      <c r="K122" s="694"/>
      <c r="L122" s="248"/>
      <c r="M122" s="248"/>
      <c r="N122" s="326"/>
      <c r="O122" s="326"/>
      <c r="P122" s="326"/>
      <c r="Q122" s="326"/>
    </row>
    <row r="123" spans="1:17" ht="18.95" customHeight="1" thickBot="1">
      <c r="A123" s="326"/>
      <c r="B123" s="293" t="str">
        <v>51</v>
      </c>
      <c r="C123" s="1" t="str">
        <v>C. GAZOMIERZE I UKŁADY POMIAROWE</v>
      </c>
      <c r="D123" s="2" t="str">
        <f t="shared" si="3"/>
        <v>[szt.]</v>
      </c>
      <c r="E123" s="138">
        <f>SUM(E124,E127:E129)</f>
        <v>0</v>
      </c>
      <c r="F123" s="138">
        <f>SUM(F124,F127:F129)</f>
        <v>0</v>
      </c>
      <c r="G123" s="138">
        <f>SUM(G124,G127:G129)</f>
        <v>0</v>
      </c>
      <c r="H123" s="138">
        <f>SUM(H124,H127:H129)</f>
        <v>0</v>
      </c>
      <c r="I123" s="138">
        <f>SUM(I124,I127:I129)</f>
        <v>0</v>
      </c>
      <c r="J123" s="694"/>
      <c r="K123" s="694"/>
      <c r="L123" s="326"/>
      <c r="M123" s="326"/>
      <c r="N123" s="326"/>
      <c r="O123" s="326"/>
      <c r="P123" s="326"/>
      <c r="Q123" s="326"/>
    </row>
    <row r="124" spans="1:17" ht="18.95" customHeight="1">
      <c r="A124" s="326"/>
      <c r="B124" s="286" t="str">
        <v>52</v>
      </c>
      <c r="C124" s="12" t="str">
        <v>C1. Gazomierze miechowe</v>
      </c>
      <c r="D124" s="5" t="str">
        <f t="shared" si="3"/>
        <v>[szt.]</v>
      </c>
      <c r="E124" s="140">
        <f>SUM(E125:E126)</f>
        <v>0</v>
      </c>
      <c r="F124" s="140">
        <f>SUM(F125:F126)</f>
        <v>0</v>
      </c>
      <c r="G124" s="140">
        <f>SUM(G125:G126)</f>
        <v>0</v>
      </c>
      <c r="H124" s="140">
        <f>SUM(H125:H126)</f>
        <v>0</v>
      </c>
      <c r="I124" s="140">
        <f>SUM(I125:I126)</f>
        <v>0</v>
      </c>
      <c r="J124" s="694"/>
      <c r="K124" s="694"/>
      <c r="L124" s="326"/>
      <c r="M124" s="326"/>
      <c r="N124" s="326"/>
      <c r="O124" s="326"/>
      <c r="P124" s="326"/>
      <c r="Q124" s="326"/>
    </row>
    <row r="125" spans="1:17" ht="18.95" customHeight="1">
      <c r="A125" s="326"/>
      <c r="B125" s="287" t="str">
        <v>53</v>
      </c>
      <c r="C125" s="237" t="str">
        <v>G1.6 ÷ G6 (nowe)</v>
      </c>
      <c r="D125" s="6" t="str">
        <f t="shared" si="3"/>
        <v>[szt.]</v>
      </c>
      <c r="E125" s="141"/>
      <c r="F125" s="141"/>
      <c r="G125" s="141"/>
      <c r="H125" s="141"/>
      <c r="I125" s="141"/>
      <c r="J125" s="694"/>
      <c r="K125" s="694"/>
      <c r="L125" s="326"/>
      <c r="M125" s="326"/>
      <c r="N125" s="326"/>
      <c r="O125" s="326"/>
      <c r="P125" s="326"/>
      <c r="Q125" s="326"/>
    </row>
    <row r="126" spans="1:17" ht="18.95" customHeight="1">
      <c r="A126" s="326"/>
      <c r="B126" s="292" t="str">
        <v>54</v>
      </c>
      <c r="C126" s="240" t="str">
        <v>G10 ÷ G650 (nowe)</v>
      </c>
      <c r="D126" s="241" t="str">
        <f t="shared" si="3"/>
        <v>[szt.]</v>
      </c>
      <c r="E126" s="242"/>
      <c r="F126" s="242"/>
      <c r="G126" s="242"/>
      <c r="H126" s="242"/>
      <c r="I126" s="242"/>
      <c r="J126" s="694"/>
      <c r="K126" s="694"/>
      <c r="L126" s="326"/>
      <c r="M126" s="326"/>
      <c r="N126" s="326"/>
      <c r="O126" s="326"/>
      <c r="P126" s="326"/>
      <c r="Q126" s="326"/>
    </row>
    <row r="127" spans="1:17" ht="18.95" customHeight="1">
      <c r="A127" s="326"/>
      <c r="B127" s="290" t="str">
        <v>55</v>
      </c>
      <c r="C127" s="13" t="str">
        <v>C2. Gazomierze turbinowe</v>
      </c>
      <c r="D127" s="9" t="str">
        <f t="shared" si="3"/>
        <v>[szt.]</v>
      </c>
      <c r="E127" s="144"/>
      <c r="F127" s="144"/>
      <c r="G127" s="144"/>
      <c r="H127" s="144"/>
      <c r="I127" s="144"/>
      <c r="J127" s="694"/>
      <c r="K127" s="694"/>
      <c r="L127" s="326"/>
      <c r="M127" s="326"/>
      <c r="N127" s="326"/>
      <c r="O127" s="326"/>
      <c r="P127" s="326"/>
      <c r="Q127" s="326"/>
    </row>
    <row r="128" spans="1:17" ht="18.95" customHeight="1">
      <c r="A128" s="326"/>
      <c r="B128" s="290" t="str">
        <v>56</v>
      </c>
      <c r="C128" s="13" t="str">
        <v>C3. Gazomierze rotorowe</v>
      </c>
      <c r="D128" s="9" t="str">
        <f t="shared" si="3"/>
        <v>[szt.]</v>
      </c>
      <c r="E128" s="144"/>
      <c r="F128" s="144"/>
      <c r="G128" s="144"/>
      <c r="H128" s="144"/>
      <c r="I128" s="144"/>
      <c r="J128" s="694"/>
      <c r="K128" s="694"/>
      <c r="L128" s="326"/>
      <c r="M128" s="326"/>
      <c r="N128" s="326"/>
      <c r="O128" s="326"/>
      <c r="P128" s="326"/>
      <c r="Q128" s="326"/>
    </row>
    <row r="129" spans="1:17" ht="18.95" customHeight="1" thickBot="1">
      <c r="A129" s="326"/>
      <c r="B129" s="295" t="str">
        <v>57</v>
      </c>
      <c r="C129" s="16" t="str">
        <v xml:space="preserve">C4. Inne </v>
      </c>
      <c r="D129" s="17" t="str">
        <f t="shared" si="3"/>
        <v>[szt.]</v>
      </c>
      <c r="E129" s="146"/>
      <c r="F129" s="146"/>
      <c r="G129" s="146"/>
      <c r="H129" s="146"/>
      <c r="I129" s="146"/>
      <c r="J129" s="694"/>
      <c r="K129" s="694"/>
      <c r="L129" s="326"/>
      <c r="M129" s="326"/>
      <c r="N129" s="326"/>
      <c r="O129" s="326"/>
      <c r="P129" s="326"/>
      <c r="Q129" s="326"/>
    </row>
    <row r="130" spans="1:17" ht="18.95" customHeight="1">
      <c r="A130" s="326"/>
      <c r="B130" s="326"/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</row>
    <row r="131" spans="1:17" ht="18.95" customHeight="1">
      <c r="A131" s="326"/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26"/>
      <c r="P131" s="326"/>
      <c r="Q131" s="326"/>
    </row>
    <row r="132" spans="1:17" ht="30" customHeight="1" thickBot="1">
      <c r="A132" s="326"/>
      <c r="B132" s="335" t="s">
        <v>164</v>
      </c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</row>
    <row r="133" spans="1:17" ht="20.100000000000001" customHeight="1">
      <c r="A133" s="326"/>
      <c r="B133" s="797" t="str">
        <f>'Tab.G1.1-4'!$B$8</f>
        <v>LP</v>
      </c>
      <c r="C133" s="807" t="str">
        <f>'Tab.G1.1-4'!$C$8</f>
        <v>WYSZCZEGÓLNIENIE</v>
      </c>
      <c r="D133" s="800"/>
      <c r="E133" s="804" t="str">
        <f>$E$9</f>
        <v>PLAN DO REALIZACJI</v>
      </c>
      <c r="F133" s="805"/>
      <c r="G133" s="805"/>
      <c r="H133" s="805"/>
      <c r="I133" s="806"/>
      <c r="J133" s="691"/>
      <c r="K133" s="691"/>
      <c r="L133" s="248"/>
      <c r="M133" s="248"/>
      <c r="N133" s="326"/>
      <c r="O133" s="326"/>
      <c r="P133" s="326"/>
      <c r="Q133" s="326"/>
    </row>
    <row r="134" spans="1:17" ht="20.100000000000001" customHeight="1">
      <c r="A134" s="326"/>
      <c r="B134" s="798"/>
      <c r="C134" s="808"/>
      <c r="D134" s="802"/>
      <c r="E134" s="514">
        <f>SUM(Rok_ZPR,1)</f>
        <v>2024</v>
      </c>
      <c r="F134" s="514">
        <f>SUM(E134,1)</f>
        <v>2025</v>
      </c>
      <c r="G134" s="514">
        <f>SUM(F134,1)</f>
        <v>2026</v>
      </c>
      <c r="H134" s="514">
        <f>SUM(G134,1)</f>
        <v>2027</v>
      </c>
      <c r="I134" s="684">
        <f>SUM(H134,1)</f>
        <v>2028</v>
      </c>
      <c r="J134" s="692"/>
      <c r="K134" s="692"/>
      <c r="L134" s="248"/>
      <c r="M134" s="248"/>
      <c r="N134" s="326"/>
      <c r="O134" s="326"/>
      <c r="P134" s="326"/>
      <c r="Q134" s="326"/>
    </row>
    <row r="135" spans="1:17" ht="15" customHeight="1" thickBot="1">
      <c r="A135" s="326"/>
      <c r="B135" s="296" t="str">
        <f t="array" ref="B135:B191">$B$11:$B$67</f>
        <v>01</v>
      </c>
      <c r="C135" s="795" t="str">
        <f>'Tab.G5.1-3'!$B$10</f>
        <v>02</v>
      </c>
      <c r="D135" s="796"/>
      <c r="E135" s="650" t="str">
        <f>'Tab.G5.1-3'!$B$11</f>
        <v>03</v>
      </c>
      <c r="F135" s="650" t="str">
        <f>'Tab.G5.1-3'!$B$12</f>
        <v>04</v>
      </c>
      <c r="G135" s="650" t="str">
        <f>'Tab.G5.1-3'!$B$13</f>
        <v>05</v>
      </c>
      <c r="H135" s="650" t="str">
        <f>'Tab.G5.1-3'!$B$14</f>
        <v>06</v>
      </c>
      <c r="I135" s="297" t="str">
        <f>'Tab.G5.1-3'!$B$15</f>
        <v>07</v>
      </c>
      <c r="J135" s="693"/>
      <c r="K135" s="693"/>
      <c r="L135" s="248"/>
      <c r="M135" s="248"/>
      <c r="N135" s="326"/>
      <c r="O135" s="326"/>
      <c r="P135" s="326"/>
      <c r="Q135" s="326"/>
    </row>
    <row r="136" spans="1:17" ht="18.95" customHeight="1" thickBot="1">
      <c r="A136" s="326"/>
      <c r="B136" s="293" t="str">
        <v>02</v>
      </c>
      <c r="C136" s="344" t="str">
        <f t="array" ref="C136:C191">$C$12:$C$67</f>
        <v>A. GAZOCIĄGI DYSTRYBUCYJNE, Z TEGO:</v>
      </c>
      <c r="D136" s="345" t="str">
        <f t="shared" ref="D136:D169" si="4">JM_05</f>
        <v>[tys. zł/km]</v>
      </c>
      <c r="E136" s="346" t="str">
        <f t="array" ref="E136:E191">IFERROR($E$12:$E$67/$E$74:$E$129,"")</f>
        <v/>
      </c>
      <c r="F136" s="346" t="str">
        <f t="array" ref="F136:F191">IFERROR($F$12:$F$67/$F$74:$F$129,"")</f>
        <v/>
      </c>
      <c r="G136" s="346" t="str">
        <f t="array" ref="G136:G191">IFERROR($G$12:$G$67/$G$74:$G$129,"")</f>
        <v/>
      </c>
      <c r="H136" s="346" t="str">
        <f t="array" ref="H136:H191">IFERROR($H$12:$H$67/$H$74:$H$129,"")</f>
        <v/>
      </c>
      <c r="I136" s="346" t="str">
        <f t="array" ref="I136:I191">IFERROR($I$12:$I$67/$I$74:$I$129,"")</f>
        <v/>
      </c>
      <c r="J136" s="694"/>
      <c r="K136" s="694"/>
      <c r="L136" s="248"/>
      <c r="M136" s="248"/>
      <c r="N136" s="326"/>
      <c r="O136" s="326"/>
      <c r="P136" s="326"/>
      <c r="Q136" s="326"/>
    </row>
    <row r="137" spans="1:17" ht="18.95" customHeight="1" thickBot="1">
      <c r="A137" s="326"/>
      <c r="B137" s="285" t="str">
        <v>03</v>
      </c>
      <c r="C137" s="3" t="str">
        <v>A1. Gazociągi wysokiego i podyższonego średniego ciśnienia</v>
      </c>
      <c r="D137" s="4" t="str">
        <f t="shared" si="4"/>
        <v>[tys. zł/km]</v>
      </c>
      <c r="E137" s="139" t="str">
        <v/>
      </c>
      <c r="F137" s="139" t="str">
        <v/>
      </c>
      <c r="G137" s="139" t="str">
        <v/>
      </c>
      <c r="H137" s="139" t="str">
        <v/>
      </c>
      <c r="I137" s="139" t="str">
        <v/>
      </c>
      <c r="J137" s="694"/>
      <c r="K137" s="694"/>
      <c r="L137" s="248"/>
      <c r="M137" s="248"/>
      <c r="N137" s="326"/>
      <c r="O137" s="326"/>
      <c r="P137" s="326"/>
      <c r="Q137" s="326"/>
    </row>
    <row r="138" spans="1:17" ht="18.95" customHeight="1">
      <c r="A138" s="326"/>
      <c r="B138" s="286" t="str">
        <v>04</v>
      </c>
      <c r="C138" s="232" t="str">
        <v>ze stali</v>
      </c>
      <c r="D138" s="5" t="str">
        <f t="shared" si="4"/>
        <v>[tys. zł/km]</v>
      </c>
      <c r="E138" s="140" t="str">
        <v/>
      </c>
      <c r="F138" s="140" t="str">
        <v/>
      </c>
      <c r="G138" s="140" t="str">
        <v/>
      </c>
      <c r="H138" s="140" t="str">
        <v/>
      </c>
      <c r="I138" s="140" t="str">
        <v/>
      </c>
      <c r="J138" s="694"/>
      <c r="K138" s="694"/>
      <c r="L138" s="248"/>
      <c r="M138" s="248"/>
      <c r="N138" s="326"/>
      <c r="O138" s="326"/>
      <c r="P138" s="326"/>
      <c r="Q138" s="326"/>
    </row>
    <row r="139" spans="1:17" ht="18.95" customHeight="1">
      <c r="A139" s="326"/>
      <c r="B139" s="287" t="str">
        <v>05</v>
      </c>
      <c r="C139" s="234" t="str">
        <v>300 &lt; DN[mm]</v>
      </c>
      <c r="D139" s="6" t="str">
        <f t="shared" si="4"/>
        <v>[tys. zł/km]</v>
      </c>
      <c r="E139" s="141" t="str">
        <v/>
      </c>
      <c r="F139" s="141" t="str">
        <v/>
      </c>
      <c r="G139" s="141" t="str">
        <v/>
      </c>
      <c r="H139" s="141" t="str">
        <v/>
      </c>
      <c r="I139" s="141" t="str">
        <v/>
      </c>
      <c r="J139" s="694"/>
      <c r="K139" s="694"/>
      <c r="L139" s="248"/>
      <c r="M139" s="248"/>
      <c r="N139" s="326"/>
      <c r="O139" s="326"/>
      <c r="P139" s="326"/>
      <c r="Q139" s="326"/>
    </row>
    <row r="140" spans="1:17" ht="18.95" customHeight="1">
      <c r="A140" s="326"/>
      <c r="B140" s="288" t="str">
        <v>06</v>
      </c>
      <c r="C140" s="235" t="str">
        <v>200 &lt; DN[mm] ≤ 300</v>
      </c>
      <c r="D140" s="7" t="str">
        <f t="shared" si="4"/>
        <v>[tys. zł/km]</v>
      </c>
      <c r="E140" s="142" t="str">
        <v/>
      </c>
      <c r="F140" s="142" t="str">
        <v/>
      </c>
      <c r="G140" s="142" t="str">
        <v/>
      </c>
      <c r="H140" s="142" t="str">
        <v/>
      </c>
      <c r="I140" s="142" t="str">
        <v/>
      </c>
      <c r="J140" s="694"/>
      <c r="K140" s="694"/>
      <c r="L140" s="248"/>
      <c r="M140" s="248"/>
      <c r="N140" s="326"/>
      <c r="O140" s="326"/>
      <c r="P140" s="326"/>
      <c r="Q140" s="326"/>
    </row>
    <row r="141" spans="1:17" ht="18.95" customHeight="1">
      <c r="A141" s="326"/>
      <c r="B141" s="288" t="str">
        <v>07</v>
      </c>
      <c r="C141" s="235" t="str">
        <v>100 &lt; DN[mm] ≤ 200</v>
      </c>
      <c r="D141" s="7" t="str">
        <f t="shared" si="4"/>
        <v>[tys. zł/km]</v>
      </c>
      <c r="E141" s="142" t="str">
        <v/>
      </c>
      <c r="F141" s="142" t="str">
        <v/>
      </c>
      <c r="G141" s="142" t="str">
        <v/>
      </c>
      <c r="H141" s="142" t="str">
        <v/>
      </c>
      <c r="I141" s="142" t="str">
        <v/>
      </c>
      <c r="J141" s="694"/>
      <c r="K141" s="694"/>
      <c r="L141" s="248"/>
      <c r="M141" s="248"/>
      <c r="N141" s="326"/>
      <c r="O141" s="326"/>
      <c r="P141" s="326"/>
      <c r="Q141" s="326"/>
    </row>
    <row r="142" spans="1:17" ht="18.95" customHeight="1">
      <c r="A142" s="326"/>
      <c r="B142" s="289" t="str">
        <v>08</v>
      </c>
      <c r="C142" s="238" t="str">
        <v>DN[mm] ≤ 100</v>
      </c>
      <c r="D142" s="8" t="str">
        <f t="shared" si="4"/>
        <v>[tys. zł/km]</v>
      </c>
      <c r="E142" s="143" t="str">
        <v/>
      </c>
      <c r="F142" s="143" t="str">
        <v/>
      </c>
      <c r="G142" s="143" t="str">
        <v/>
      </c>
      <c r="H142" s="143" t="str">
        <v/>
      </c>
      <c r="I142" s="143" t="str">
        <v/>
      </c>
      <c r="J142" s="694"/>
      <c r="K142" s="694"/>
      <c r="L142" s="248"/>
      <c r="M142" s="248"/>
      <c r="N142" s="326"/>
      <c r="O142" s="326"/>
      <c r="P142" s="326"/>
      <c r="Q142" s="326"/>
    </row>
    <row r="143" spans="1:17" ht="18.95" customHeight="1">
      <c r="A143" s="326"/>
      <c r="B143" s="290" t="str">
        <v>09</v>
      </c>
      <c r="C143" s="233" t="str">
        <v>z tworzyw sztucznych (np. polietylenu)</v>
      </c>
      <c r="D143" s="9" t="str">
        <f t="shared" si="4"/>
        <v>[tys. zł/km]</v>
      </c>
      <c r="E143" s="144" t="str">
        <v/>
      </c>
      <c r="F143" s="144" t="str">
        <v/>
      </c>
      <c r="G143" s="144" t="str">
        <v/>
      </c>
      <c r="H143" s="144" t="str">
        <v/>
      </c>
      <c r="I143" s="144" t="str">
        <v/>
      </c>
      <c r="J143" s="694"/>
      <c r="K143" s="694"/>
      <c r="L143" s="248"/>
      <c r="M143" s="248"/>
      <c r="N143" s="326"/>
      <c r="O143" s="326"/>
      <c r="P143" s="326"/>
      <c r="Q143" s="326"/>
    </row>
    <row r="144" spans="1:17" ht="18.95" customHeight="1">
      <c r="A144" s="326"/>
      <c r="B144" s="287" t="str">
        <v>10</v>
      </c>
      <c r="C144" s="234" t="str">
        <v>300 &lt; DN[mm]</v>
      </c>
      <c r="D144" s="6" t="str">
        <f t="shared" si="4"/>
        <v>[tys. zł/km]</v>
      </c>
      <c r="E144" s="141" t="str">
        <v/>
      </c>
      <c r="F144" s="141" t="str">
        <v/>
      </c>
      <c r="G144" s="141" t="str">
        <v/>
      </c>
      <c r="H144" s="141" t="str">
        <v/>
      </c>
      <c r="I144" s="141" t="str">
        <v/>
      </c>
      <c r="J144" s="694"/>
      <c r="K144" s="694"/>
      <c r="L144" s="248"/>
      <c r="M144" s="248"/>
      <c r="N144" s="326"/>
      <c r="O144" s="326"/>
      <c r="P144" s="326"/>
      <c r="Q144" s="326"/>
    </row>
    <row r="145" spans="1:17" ht="18.95" customHeight="1">
      <c r="A145" s="326"/>
      <c r="B145" s="288" t="str">
        <v>11</v>
      </c>
      <c r="C145" s="235" t="str">
        <v>200 &lt; DN[mm] ≤ 300</v>
      </c>
      <c r="D145" s="7" t="str">
        <f t="shared" si="4"/>
        <v>[tys. zł/km]</v>
      </c>
      <c r="E145" s="142" t="str">
        <v/>
      </c>
      <c r="F145" s="142" t="str">
        <v/>
      </c>
      <c r="G145" s="142" t="str">
        <v/>
      </c>
      <c r="H145" s="142" t="str">
        <v/>
      </c>
      <c r="I145" s="142" t="str">
        <v/>
      </c>
      <c r="J145" s="694"/>
      <c r="K145" s="694"/>
      <c r="L145" s="248"/>
      <c r="M145" s="248"/>
      <c r="N145" s="326"/>
      <c r="O145" s="326"/>
      <c r="P145" s="326"/>
      <c r="Q145" s="326"/>
    </row>
    <row r="146" spans="1:17" ht="18.95" customHeight="1">
      <c r="A146" s="326"/>
      <c r="B146" s="288" t="str">
        <v>12</v>
      </c>
      <c r="C146" s="235" t="str">
        <v>100 &lt; DN[mm] ≤ 200</v>
      </c>
      <c r="D146" s="7" t="str">
        <f t="shared" si="4"/>
        <v>[tys. zł/km]</v>
      </c>
      <c r="E146" s="142" t="str">
        <v/>
      </c>
      <c r="F146" s="142" t="str">
        <v/>
      </c>
      <c r="G146" s="142" t="str">
        <v/>
      </c>
      <c r="H146" s="142" t="str">
        <v/>
      </c>
      <c r="I146" s="142" t="str">
        <v/>
      </c>
      <c r="J146" s="694"/>
      <c r="K146" s="694"/>
      <c r="L146" s="248"/>
      <c r="M146" s="248"/>
      <c r="N146" s="326"/>
      <c r="O146" s="326"/>
      <c r="P146" s="326"/>
      <c r="Q146" s="326"/>
    </row>
    <row r="147" spans="1:17" ht="18.95" customHeight="1" thickBot="1">
      <c r="A147" s="326"/>
      <c r="B147" s="291" t="str">
        <v>13</v>
      </c>
      <c r="C147" s="239" t="str">
        <v>DN[mm] ≤ 100</v>
      </c>
      <c r="D147" s="10" t="str">
        <f t="shared" si="4"/>
        <v>[tys. zł/km]</v>
      </c>
      <c r="E147" s="145" t="str">
        <v/>
      </c>
      <c r="F147" s="145" t="str">
        <v/>
      </c>
      <c r="G147" s="145" t="str">
        <v/>
      </c>
      <c r="H147" s="145" t="str">
        <v/>
      </c>
      <c r="I147" s="145" t="str">
        <v/>
      </c>
      <c r="J147" s="694"/>
      <c r="K147" s="694"/>
      <c r="L147" s="248"/>
      <c r="M147" s="248"/>
      <c r="N147" s="326"/>
      <c r="O147" s="326"/>
      <c r="P147" s="326"/>
      <c r="Q147" s="326"/>
    </row>
    <row r="148" spans="1:17" ht="18.95" customHeight="1" thickBot="1">
      <c r="A148" s="326"/>
      <c r="B148" s="285" t="str">
        <v>14</v>
      </c>
      <c r="C148" s="11" t="str">
        <v>A2. Gazociągi średniego i niskiego ciśnienia</v>
      </c>
      <c r="D148" s="4" t="str">
        <f t="shared" si="4"/>
        <v>[tys. zł/km]</v>
      </c>
      <c r="E148" s="139" t="str">
        <v/>
      </c>
      <c r="F148" s="139" t="str">
        <v/>
      </c>
      <c r="G148" s="139" t="str">
        <v/>
      </c>
      <c r="H148" s="139" t="str">
        <v/>
      </c>
      <c r="I148" s="139" t="str">
        <v/>
      </c>
      <c r="J148" s="694"/>
      <c r="K148" s="694"/>
      <c r="L148" s="248"/>
      <c r="M148" s="248"/>
      <c r="N148" s="326"/>
      <c r="O148" s="326"/>
      <c r="P148" s="326"/>
      <c r="Q148" s="326"/>
    </row>
    <row r="149" spans="1:17" ht="18.95" customHeight="1">
      <c r="A149" s="326"/>
      <c r="B149" s="286" t="str">
        <v>15</v>
      </c>
      <c r="C149" s="232" t="str">
        <v>ze stali</v>
      </c>
      <c r="D149" s="5" t="str">
        <f t="shared" si="4"/>
        <v>[tys. zł/km]</v>
      </c>
      <c r="E149" s="140" t="str">
        <v/>
      </c>
      <c r="F149" s="140" t="str">
        <v/>
      </c>
      <c r="G149" s="140" t="str">
        <v/>
      </c>
      <c r="H149" s="140" t="str">
        <v/>
      </c>
      <c r="I149" s="140" t="str">
        <v/>
      </c>
      <c r="J149" s="694"/>
      <c r="K149" s="694"/>
      <c r="L149" s="248"/>
      <c r="M149" s="248"/>
      <c r="N149" s="326"/>
      <c r="O149" s="326"/>
      <c r="P149" s="326"/>
      <c r="Q149" s="326"/>
    </row>
    <row r="150" spans="1:17" ht="18.95" customHeight="1">
      <c r="A150" s="326"/>
      <c r="B150" s="287" t="str">
        <v>16</v>
      </c>
      <c r="C150" s="234" t="str">
        <v>200 &lt; DN[mm]</v>
      </c>
      <c r="D150" s="6" t="str">
        <f t="shared" si="4"/>
        <v>[tys. zł/km]</v>
      </c>
      <c r="E150" s="141" t="str">
        <v/>
      </c>
      <c r="F150" s="141" t="str">
        <v/>
      </c>
      <c r="G150" s="141" t="str">
        <v/>
      </c>
      <c r="H150" s="141" t="str">
        <v/>
      </c>
      <c r="I150" s="141" t="str">
        <v/>
      </c>
      <c r="J150" s="694"/>
      <c r="K150" s="694"/>
      <c r="L150" s="248"/>
      <c r="M150" s="248"/>
      <c r="N150" s="326"/>
      <c r="O150" s="326"/>
      <c r="P150" s="326"/>
      <c r="Q150" s="326"/>
    </row>
    <row r="151" spans="1:17" ht="18.95" customHeight="1">
      <c r="A151" s="326"/>
      <c r="B151" s="288" t="str">
        <v>17</v>
      </c>
      <c r="C151" s="235" t="str">
        <v>100 &lt; DN[mm] ≤ 200</v>
      </c>
      <c r="D151" s="7" t="str">
        <f t="shared" si="4"/>
        <v>[tys. zł/km]</v>
      </c>
      <c r="E151" s="142" t="str">
        <v/>
      </c>
      <c r="F151" s="142" t="str">
        <v/>
      </c>
      <c r="G151" s="142" t="str">
        <v/>
      </c>
      <c r="H151" s="142" t="str">
        <v/>
      </c>
      <c r="I151" s="142" t="str">
        <v/>
      </c>
      <c r="J151" s="694"/>
      <c r="K151" s="694"/>
      <c r="L151" s="248"/>
      <c r="M151" s="248"/>
      <c r="N151" s="326"/>
      <c r="O151" s="326"/>
      <c r="P151" s="326"/>
      <c r="Q151" s="326"/>
    </row>
    <row r="152" spans="1:17" ht="18.95" customHeight="1">
      <c r="A152" s="326"/>
      <c r="B152" s="288" t="str">
        <v>18</v>
      </c>
      <c r="C152" s="236" t="str">
        <v>63 &lt; DN[mm] ≤ 100</v>
      </c>
      <c r="D152" s="7" t="str">
        <f t="shared" si="4"/>
        <v>[tys. zł/km]</v>
      </c>
      <c r="E152" s="142" t="str">
        <v/>
      </c>
      <c r="F152" s="142" t="str">
        <v/>
      </c>
      <c r="G152" s="142" t="str">
        <v/>
      </c>
      <c r="H152" s="142" t="str">
        <v/>
      </c>
      <c r="I152" s="142" t="str">
        <v/>
      </c>
      <c r="J152" s="694"/>
      <c r="K152" s="694"/>
      <c r="L152" s="248"/>
      <c r="M152" s="248"/>
      <c r="N152" s="326"/>
      <c r="O152" s="326"/>
      <c r="P152" s="326"/>
      <c r="Q152" s="326"/>
    </row>
    <row r="153" spans="1:17" ht="18.95" customHeight="1">
      <c r="A153" s="326"/>
      <c r="B153" s="289" t="str">
        <v>19</v>
      </c>
      <c r="C153" s="238" t="str">
        <v>DN[mm] ≤ 63</v>
      </c>
      <c r="D153" s="8" t="str">
        <f t="shared" si="4"/>
        <v>[tys. zł/km]</v>
      </c>
      <c r="E153" s="143" t="str">
        <v/>
      </c>
      <c r="F153" s="143" t="str">
        <v/>
      </c>
      <c r="G153" s="143" t="str">
        <v/>
      </c>
      <c r="H153" s="143" t="str">
        <v/>
      </c>
      <c r="I153" s="143" t="str">
        <v/>
      </c>
      <c r="J153" s="694"/>
      <c r="K153" s="694"/>
      <c r="L153" s="248"/>
      <c r="M153" s="248"/>
      <c r="N153" s="326"/>
      <c r="O153" s="326"/>
      <c r="P153" s="326"/>
      <c r="Q153" s="326"/>
    </row>
    <row r="154" spans="1:17" ht="18.95" customHeight="1">
      <c r="A154" s="326"/>
      <c r="B154" s="290" t="str">
        <v>20</v>
      </c>
      <c r="C154" s="233" t="str">
        <v>z tworzyw sztucznych (np. polietylenu)</v>
      </c>
      <c r="D154" s="9" t="str">
        <f t="shared" si="4"/>
        <v>[tys. zł/km]</v>
      </c>
      <c r="E154" s="144" t="str">
        <v/>
      </c>
      <c r="F154" s="144" t="str">
        <v/>
      </c>
      <c r="G154" s="144" t="str">
        <v/>
      </c>
      <c r="H154" s="144" t="str">
        <v/>
      </c>
      <c r="I154" s="144" t="str">
        <v/>
      </c>
      <c r="J154" s="694"/>
      <c r="K154" s="694"/>
      <c r="L154" s="248"/>
      <c r="M154" s="248"/>
      <c r="N154" s="326"/>
      <c r="O154" s="326"/>
      <c r="P154" s="326"/>
      <c r="Q154" s="326"/>
    </row>
    <row r="155" spans="1:17" ht="18.95" customHeight="1">
      <c r="A155" s="326"/>
      <c r="B155" s="287" t="str">
        <v>21</v>
      </c>
      <c r="C155" s="234" t="str">
        <v>200 &lt; DN[mm]</v>
      </c>
      <c r="D155" s="6" t="str">
        <f t="shared" si="4"/>
        <v>[tys. zł/km]</v>
      </c>
      <c r="E155" s="141" t="str">
        <v/>
      </c>
      <c r="F155" s="141" t="str">
        <v/>
      </c>
      <c r="G155" s="141" t="str">
        <v/>
      </c>
      <c r="H155" s="141" t="str">
        <v/>
      </c>
      <c r="I155" s="141" t="str">
        <v/>
      </c>
      <c r="J155" s="694"/>
      <c r="K155" s="694"/>
      <c r="L155" s="248"/>
      <c r="M155" s="248"/>
      <c r="N155" s="326"/>
      <c r="O155" s="326"/>
      <c r="P155" s="326"/>
      <c r="Q155" s="326"/>
    </row>
    <row r="156" spans="1:17" ht="18.95" customHeight="1">
      <c r="A156" s="326"/>
      <c r="B156" s="288" t="str">
        <v>22</v>
      </c>
      <c r="C156" s="235" t="str">
        <v>100 &lt; DN[mm] ≤ 200</v>
      </c>
      <c r="D156" s="7" t="str">
        <f t="shared" si="4"/>
        <v>[tys. zł/km]</v>
      </c>
      <c r="E156" s="142" t="str">
        <v/>
      </c>
      <c r="F156" s="142" t="str">
        <v/>
      </c>
      <c r="G156" s="142" t="str">
        <v/>
      </c>
      <c r="H156" s="142" t="str">
        <v/>
      </c>
      <c r="I156" s="142" t="str">
        <v/>
      </c>
      <c r="J156" s="694"/>
      <c r="K156" s="694"/>
      <c r="L156" s="248"/>
      <c r="M156" s="248"/>
      <c r="N156" s="326"/>
      <c r="O156" s="326"/>
      <c r="P156" s="326"/>
      <c r="Q156" s="326"/>
    </row>
    <row r="157" spans="1:17" ht="18.95" customHeight="1">
      <c r="A157" s="326"/>
      <c r="B157" s="288" t="str">
        <v>23</v>
      </c>
      <c r="C157" s="236" t="str">
        <v>63 &lt; DN[mm] ≤ 100</v>
      </c>
      <c r="D157" s="7" t="str">
        <f t="shared" si="4"/>
        <v>[tys. zł/km]</v>
      </c>
      <c r="E157" s="142" t="str">
        <v/>
      </c>
      <c r="F157" s="142" t="str">
        <v/>
      </c>
      <c r="G157" s="142" t="str">
        <v/>
      </c>
      <c r="H157" s="142" t="str">
        <v/>
      </c>
      <c r="I157" s="142" t="str">
        <v/>
      </c>
      <c r="J157" s="694"/>
      <c r="K157" s="694"/>
      <c r="L157" s="248"/>
      <c r="M157" s="248"/>
      <c r="N157" s="326"/>
      <c r="O157" s="326"/>
      <c r="P157" s="326"/>
      <c r="Q157" s="326"/>
    </row>
    <row r="158" spans="1:17" ht="18.95" customHeight="1" thickBot="1">
      <c r="A158" s="326"/>
      <c r="B158" s="291" t="str">
        <v>24</v>
      </c>
      <c r="C158" s="239" t="str">
        <v>DN[mm] ≤ 63</v>
      </c>
      <c r="D158" s="10" t="str">
        <f t="shared" si="4"/>
        <v>[tys. zł/km]</v>
      </c>
      <c r="E158" s="145" t="str">
        <v/>
      </c>
      <c r="F158" s="145" t="str">
        <v/>
      </c>
      <c r="G158" s="145" t="str">
        <v/>
      </c>
      <c r="H158" s="145" t="str">
        <v/>
      </c>
      <c r="I158" s="145" t="str">
        <v/>
      </c>
      <c r="J158" s="694"/>
      <c r="K158" s="694"/>
      <c r="L158" s="248"/>
      <c r="M158" s="248"/>
      <c r="N158" s="326"/>
      <c r="O158" s="326"/>
      <c r="P158" s="326"/>
      <c r="Q158" s="326"/>
    </row>
    <row r="159" spans="1:17" ht="18.95" customHeight="1" thickBot="1">
      <c r="A159" s="326"/>
      <c r="B159" s="285" t="str">
        <v>25</v>
      </c>
      <c r="C159" s="11" t="str">
        <v>A3. przyłącza</v>
      </c>
      <c r="D159" s="4" t="str">
        <f t="shared" si="4"/>
        <v>[tys. zł/km]</v>
      </c>
      <c r="E159" s="139" t="str">
        <v/>
      </c>
      <c r="F159" s="139" t="str">
        <v/>
      </c>
      <c r="G159" s="139" t="str">
        <v/>
      </c>
      <c r="H159" s="139" t="str">
        <v/>
      </c>
      <c r="I159" s="139" t="str">
        <v/>
      </c>
      <c r="J159" s="694"/>
      <c r="K159" s="694"/>
      <c r="L159" s="248"/>
      <c r="M159" s="248"/>
      <c r="N159" s="326"/>
      <c r="O159" s="326"/>
      <c r="P159" s="326"/>
      <c r="Q159" s="326"/>
    </row>
    <row r="160" spans="1:17" ht="18.95" customHeight="1">
      <c r="A160" s="326"/>
      <c r="B160" s="286" t="str">
        <v>26</v>
      </c>
      <c r="C160" s="232" t="str">
        <v>ze stali</v>
      </c>
      <c r="D160" s="5" t="str">
        <f t="shared" si="4"/>
        <v>[tys. zł/km]</v>
      </c>
      <c r="E160" s="140" t="str">
        <v/>
      </c>
      <c r="F160" s="140" t="str">
        <v/>
      </c>
      <c r="G160" s="140" t="str">
        <v/>
      </c>
      <c r="H160" s="140" t="str">
        <v/>
      </c>
      <c r="I160" s="140" t="str">
        <v/>
      </c>
      <c r="J160" s="694"/>
      <c r="K160" s="694"/>
      <c r="L160" s="248"/>
      <c r="M160" s="248"/>
      <c r="N160" s="326"/>
      <c r="O160" s="326"/>
      <c r="P160" s="326"/>
      <c r="Q160" s="326"/>
    </row>
    <row r="161" spans="1:17" ht="18.95" customHeight="1">
      <c r="A161" s="326"/>
      <c r="B161" s="287" t="str">
        <v>27</v>
      </c>
      <c r="C161" s="237" t="str">
        <v>90 &lt; DN[mm]</v>
      </c>
      <c r="D161" s="6" t="str">
        <f t="shared" si="4"/>
        <v>[tys. zł/km]</v>
      </c>
      <c r="E161" s="141" t="str">
        <v/>
      </c>
      <c r="F161" s="141" t="str">
        <v/>
      </c>
      <c r="G161" s="141" t="str">
        <v/>
      </c>
      <c r="H161" s="141" t="str">
        <v/>
      </c>
      <c r="I161" s="141" t="str">
        <v/>
      </c>
      <c r="J161" s="694"/>
      <c r="K161" s="694"/>
      <c r="L161" s="248"/>
      <c r="M161" s="248"/>
      <c r="N161" s="326"/>
      <c r="O161" s="326"/>
      <c r="P161" s="326"/>
      <c r="Q161" s="326"/>
    </row>
    <row r="162" spans="1:17" ht="18.95" customHeight="1">
      <c r="A162" s="326"/>
      <c r="B162" s="288" t="str">
        <v>28</v>
      </c>
      <c r="C162" s="236" t="str">
        <v>63 &lt; DN[mm] ≤ 90</v>
      </c>
      <c r="D162" s="7" t="str">
        <f t="shared" si="4"/>
        <v>[tys. zł/km]</v>
      </c>
      <c r="E162" s="142" t="str">
        <v/>
      </c>
      <c r="F162" s="142" t="str">
        <v/>
      </c>
      <c r="G162" s="142" t="str">
        <v/>
      </c>
      <c r="H162" s="142" t="str">
        <v/>
      </c>
      <c r="I162" s="142" t="str">
        <v/>
      </c>
      <c r="J162" s="694"/>
      <c r="K162" s="694"/>
      <c r="L162" s="248"/>
      <c r="M162" s="248"/>
      <c r="N162" s="326"/>
      <c r="O162" s="326"/>
      <c r="P162" s="326"/>
      <c r="Q162" s="326"/>
    </row>
    <row r="163" spans="1:17" ht="18.95" customHeight="1">
      <c r="A163" s="326"/>
      <c r="B163" s="288" t="str">
        <v>29</v>
      </c>
      <c r="C163" s="236" t="str">
        <v>32 &lt; DN[mm] ≤ 63</v>
      </c>
      <c r="D163" s="7" t="str">
        <f t="shared" si="4"/>
        <v>[tys. zł/km]</v>
      </c>
      <c r="E163" s="142" t="str">
        <v/>
      </c>
      <c r="F163" s="142" t="str">
        <v/>
      </c>
      <c r="G163" s="142" t="str">
        <v/>
      </c>
      <c r="H163" s="142" t="str">
        <v/>
      </c>
      <c r="I163" s="142" t="str">
        <v/>
      </c>
      <c r="J163" s="694"/>
      <c r="K163" s="694"/>
      <c r="L163" s="248"/>
      <c r="M163" s="248"/>
      <c r="N163" s="326"/>
      <c r="O163" s="326"/>
      <c r="P163" s="326"/>
      <c r="Q163" s="326"/>
    </row>
    <row r="164" spans="1:17" ht="18.95" customHeight="1">
      <c r="A164" s="326"/>
      <c r="B164" s="289" t="str">
        <v>30</v>
      </c>
      <c r="C164" s="238" t="str">
        <v>DN[mm] ≤ 32</v>
      </c>
      <c r="D164" s="8" t="str">
        <f t="shared" si="4"/>
        <v>[tys. zł/km]</v>
      </c>
      <c r="E164" s="143" t="str">
        <v/>
      </c>
      <c r="F164" s="143" t="str">
        <v/>
      </c>
      <c r="G164" s="143" t="str">
        <v/>
      </c>
      <c r="H164" s="143" t="str">
        <v/>
      </c>
      <c r="I164" s="143" t="str">
        <v/>
      </c>
      <c r="J164" s="694"/>
      <c r="K164" s="694"/>
      <c r="L164" s="248"/>
      <c r="M164" s="248"/>
      <c r="N164" s="326"/>
      <c r="O164" s="326"/>
      <c r="P164" s="326"/>
      <c r="Q164" s="326"/>
    </row>
    <row r="165" spans="1:17" ht="18.95" customHeight="1">
      <c r="A165" s="326"/>
      <c r="B165" s="290" t="str">
        <v>31</v>
      </c>
      <c r="C165" s="233" t="str">
        <v>z tworzyw sztucznych (np. polietylenu)</v>
      </c>
      <c r="D165" s="9" t="str">
        <f t="shared" si="4"/>
        <v>[tys. zł/km]</v>
      </c>
      <c r="E165" s="144" t="str">
        <v/>
      </c>
      <c r="F165" s="144" t="str">
        <v/>
      </c>
      <c r="G165" s="144" t="str">
        <v/>
      </c>
      <c r="H165" s="144" t="str">
        <v/>
      </c>
      <c r="I165" s="144" t="str">
        <v/>
      </c>
      <c r="J165" s="694"/>
      <c r="K165" s="694"/>
      <c r="L165" s="248"/>
      <c r="M165" s="248"/>
      <c r="N165" s="326"/>
      <c r="O165" s="326"/>
      <c r="P165" s="326"/>
      <c r="Q165" s="326"/>
    </row>
    <row r="166" spans="1:17" ht="18.95" customHeight="1">
      <c r="A166" s="326"/>
      <c r="B166" s="287" t="str">
        <v>32</v>
      </c>
      <c r="C166" s="237" t="str">
        <v>90 &lt; DN[mm]</v>
      </c>
      <c r="D166" s="6" t="str">
        <f t="shared" si="4"/>
        <v>[tys. zł/km]</v>
      </c>
      <c r="E166" s="141" t="str">
        <v/>
      </c>
      <c r="F166" s="141" t="str">
        <v/>
      </c>
      <c r="G166" s="141" t="str">
        <v/>
      </c>
      <c r="H166" s="141" t="str">
        <v/>
      </c>
      <c r="I166" s="141" t="str">
        <v/>
      </c>
      <c r="J166" s="694"/>
      <c r="K166" s="694"/>
      <c r="L166" s="248"/>
      <c r="M166" s="248"/>
      <c r="N166" s="326"/>
      <c r="O166" s="326"/>
      <c r="P166" s="326"/>
      <c r="Q166" s="326"/>
    </row>
    <row r="167" spans="1:17" ht="18.95" customHeight="1">
      <c r="A167" s="326"/>
      <c r="B167" s="288" t="str">
        <v>33</v>
      </c>
      <c r="C167" s="236" t="str">
        <v>63 &lt; DN[mm] ≤ 90</v>
      </c>
      <c r="D167" s="7" t="str">
        <f t="shared" si="4"/>
        <v>[tys. zł/km]</v>
      </c>
      <c r="E167" s="142" t="str">
        <v/>
      </c>
      <c r="F167" s="142" t="str">
        <v/>
      </c>
      <c r="G167" s="142" t="str">
        <v/>
      </c>
      <c r="H167" s="142" t="str">
        <v/>
      </c>
      <c r="I167" s="142" t="str">
        <v/>
      </c>
      <c r="J167" s="694"/>
      <c r="K167" s="694"/>
      <c r="L167" s="248"/>
      <c r="M167" s="248"/>
      <c r="N167" s="326"/>
      <c r="O167" s="326"/>
      <c r="P167" s="326"/>
      <c r="Q167" s="326"/>
    </row>
    <row r="168" spans="1:17" ht="18.95" customHeight="1">
      <c r="A168" s="326"/>
      <c r="B168" s="288" t="str">
        <v>34</v>
      </c>
      <c r="C168" s="236" t="str">
        <v>32 &lt; DN[mm] ≤ 63</v>
      </c>
      <c r="D168" s="7" t="str">
        <f t="shared" si="4"/>
        <v>[tys. zł/km]</v>
      </c>
      <c r="E168" s="142" t="str">
        <v/>
      </c>
      <c r="F168" s="142" t="str">
        <v/>
      </c>
      <c r="G168" s="142" t="str">
        <v/>
      </c>
      <c r="H168" s="142" t="str">
        <v/>
      </c>
      <c r="I168" s="142" t="str">
        <v/>
      </c>
      <c r="J168" s="694"/>
      <c r="K168" s="694"/>
      <c r="L168" s="248"/>
      <c r="M168" s="248"/>
      <c r="N168" s="326"/>
      <c r="O168" s="326"/>
      <c r="P168" s="326"/>
      <c r="Q168" s="326"/>
    </row>
    <row r="169" spans="1:17" ht="18.95" customHeight="1" thickBot="1">
      <c r="A169" s="326"/>
      <c r="B169" s="291" t="str">
        <v>35</v>
      </c>
      <c r="C169" s="239" t="str">
        <v>DN[mm] ≤ 32</v>
      </c>
      <c r="D169" s="10" t="str">
        <f t="shared" si="4"/>
        <v>[tys. zł/km]</v>
      </c>
      <c r="E169" s="145" t="str">
        <v/>
      </c>
      <c r="F169" s="145" t="str">
        <v/>
      </c>
      <c r="G169" s="145" t="str">
        <v/>
      </c>
      <c r="H169" s="145" t="str">
        <v/>
      </c>
      <c r="I169" s="145" t="str">
        <v/>
      </c>
      <c r="J169" s="694"/>
      <c r="K169" s="694"/>
      <c r="L169" s="248"/>
      <c r="M169" s="248"/>
      <c r="N169" s="326"/>
      <c r="O169" s="326"/>
      <c r="P169" s="326"/>
      <c r="Q169" s="326"/>
    </row>
    <row r="170" spans="1:17" ht="18.95" customHeight="1" thickBot="1">
      <c r="A170" s="326"/>
      <c r="B170" s="293" t="str">
        <v>36</v>
      </c>
      <c r="C170" s="1" t="str">
        <v>B. STACJE GAZOWE, TŁOCZNIE I WĘZŁY</v>
      </c>
      <c r="D170" s="2" t="str">
        <f t="shared" ref="D170:D191" si="5">JM_06</f>
        <v>[tys. zł/szt.]</v>
      </c>
      <c r="E170" s="138" t="str">
        <v/>
      </c>
      <c r="F170" s="138" t="str">
        <v/>
      </c>
      <c r="G170" s="138" t="str">
        <v/>
      </c>
      <c r="H170" s="138" t="str">
        <v/>
      </c>
      <c r="I170" s="138" t="str">
        <v/>
      </c>
      <c r="J170" s="694"/>
      <c r="K170" s="694"/>
      <c r="L170" s="248"/>
      <c r="M170" s="248"/>
      <c r="N170" s="326"/>
      <c r="O170" s="326"/>
      <c r="P170" s="326"/>
      <c r="Q170" s="326"/>
    </row>
    <row r="171" spans="1:17" ht="18.95" customHeight="1">
      <c r="A171" s="326"/>
      <c r="B171" s="286" t="str">
        <v>37</v>
      </c>
      <c r="C171" s="12" t="str">
        <v>B1. stacje redukcyjno-pomiarowe I°</v>
      </c>
      <c r="D171" s="5" t="str">
        <f t="shared" si="5"/>
        <v>[tys. zł/szt.]</v>
      </c>
      <c r="E171" s="140" t="str">
        <v/>
      </c>
      <c r="F171" s="140" t="str">
        <v/>
      </c>
      <c r="G171" s="140" t="str">
        <v/>
      </c>
      <c r="H171" s="140" t="str">
        <v/>
      </c>
      <c r="I171" s="140" t="str">
        <v/>
      </c>
      <c r="J171" s="694"/>
      <c r="K171" s="694"/>
      <c r="L171" s="248"/>
      <c r="M171" s="248"/>
      <c r="N171" s="326"/>
      <c r="O171" s="326"/>
      <c r="P171" s="326"/>
      <c r="Q171" s="326"/>
    </row>
    <row r="172" spans="1:17" ht="18.95" customHeight="1">
      <c r="A172" s="326"/>
      <c r="B172" s="287" t="str">
        <v>38</v>
      </c>
      <c r="C172" s="234" t="str">
        <v>3000 &lt; Q[m³/h]</v>
      </c>
      <c r="D172" s="6" t="str">
        <f t="shared" si="5"/>
        <v>[tys. zł/szt.]</v>
      </c>
      <c r="E172" s="141" t="str">
        <v/>
      </c>
      <c r="F172" s="141" t="str">
        <v/>
      </c>
      <c r="G172" s="141" t="str">
        <v/>
      </c>
      <c r="H172" s="141" t="str">
        <v/>
      </c>
      <c r="I172" s="141" t="str">
        <v/>
      </c>
      <c r="J172" s="694"/>
      <c r="K172" s="694"/>
      <c r="L172" s="248"/>
      <c r="M172" s="248"/>
      <c r="N172" s="326"/>
      <c r="O172" s="326"/>
      <c r="P172" s="326"/>
      <c r="Q172" s="326"/>
    </row>
    <row r="173" spans="1:17" ht="18.95" customHeight="1">
      <c r="A173" s="326"/>
      <c r="B173" s="288" t="str">
        <v>39</v>
      </c>
      <c r="C173" s="235" t="str">
        <v>1000 &lt; Q[m³/h] ≤ 3000</v>
      </c>
      <c r="D173" s="7" t="str">
        <f t="shared" si="5"/>
        <v>[tys. zł/szt.]</v>
      </c>
      <c r="E173" s="142" t="str">
        <v/>
      </c>
      <c r="F173" s="142" t="str">
        <v/>
      </c>
      <c r="G173" s="142" t="str">
        <v/>
      </c>
      <c r="H173" s="142" t="str">
        <v/>
      </c>
      <c r="I173" s="142" t="str">
        <v/>
      </c>
      <c r="J173" s="694"/>
      <c r="K173" s="694"/>
      <c r="L173" s="248"/>
      <c r="M173" s="248"/>
      <c r="N173" s="326"/>
      <c r="O173" s="326"/>
      <c r="P173" s="326"/>
      <c r="Q173" s="326"/>
    </row>
    <row r="174" spans="1:17" ht="18.95" customHeight="1">
      <c r="A174" s="326"/>
      <c r="B174" s="289" t="str">
        <v>40</v>
      </c>
      <c r="C174" s="243" t="str">
        <v>Q[m³/h] ≤ 1000</v>
      </c>
      <c r="D174" s="8" t="str">
        <f t="shared" si="5"/>
        <v>[tys. zł/szt.]</v>
      </c>
      <c r="E174" s="143" t="str">
        <v/>
      </c>
      <c r="F174" s="143" t="str">
        <v/>
      </c>
      <c r="G174" s="143" t="str">
        <v/>
      </c>
      <c r="H174" s="143" t="str">
        <v/>
      </c>
      <c r="I174" s="143" t="str">
        <v/>
      </c>
      <c r="J174" s="694"/>
      <c r="K174" s="694"/>
      <c r="L174" s="248"/>
      <c r="M174" s="248"/>
      <c r="N174" s="326"/>
      <c r="O174" s="326"/>
      <c r="P174" s="326"/>
      <c r="Q174" s="326"/>
    </row>
    <row r="175" spans="1:17" ht="18.95" customHeight="1">
      <c r="A175" s="326"/>
      <c r="B175" s="290" t="str">
        <v>41</v>
      </c>
      <c r="C175" s="13" t="str">
        <v>B2. stacje redukcyjno-pomiarowe II°</v>
      </c>
      <c r="D175" s="9" t="str">
        <f t="shared" si="5"/>
        <v>[tys. zł/szt.]</v>
      </c>
      <c r="E175" s="144" t="str">
        <v/>
      </c>
      <c r="F175" s="144" t="str">
        <v/>
      </c>
      <c r="G175" s="144" t="str">
        <v/>
      </c>
      <c r="H175" s="144" t="str">
        <v/>
      </c>
      <c r="I175" s="144" t="str">
        <v/>
      </c>
      <c r="J175" s="694"/>
      <c r="K175" s="694"/>
      <c r="L175" s="248"/>
      <c r="M175" s="248"/>
      <c r="N175" s="326"/>
      <c r="O175" s="326"/>
      <c r="P175" s="326"/>
      <c r="Q175" s="326"/>
    </row>
    <row r="176" spans="1:17" ht="18.95" customHeight="1">
      <c r="A176" s="326"/>
      <c r="B176" s="287" t="str">
        <v>42</v>
      </c>
      <c r="C176" s="234" t="str">
        <v>1000 &lt; Q[m³/h]</v>
      </c>
      <c r="D176" s="6" t="str">
        <f t="shared" si="5"/>
        <v>[tys. zł/szt.]</v>
      </c>
      <c r="E176" s="141" t="str">
        <v/>
      </c>
      <c r="F176" s="141" t="str">
        <v/>
      </c>
      <c r="G176" s="141" t="str">
        <v/>
      </c>
      <c r="H176" s="141" t="str">
        <v/>
      </c>
      <c r="I176" s="141" t="str">
        <v/>
      </c>
      <c r="J176" s="694"/>
      <c r="K176" s="694"/>
      <c r="L176" s="248"/>
      <c r="M176" s="248"/>
      <c r="N176" s="326"/>
      <c r="O176" s="326"/>
      <c r="P176" s="326"/>
      <c r="Q176" s="326"/>
    </row>
    <row r="177" spans="1:17" ht="18.95" customHeight="1">
      <c r="A177" s="326"/>
      <c r="B177" s="288" t="str">
        <v>43</v>
      </c>
      <c r="C177" s="236" t="str">
        <v>300 &lt; Q[m³/h] ≤ 1000</v>
      </c>
      <c r="D177" s="7" t="str">
        <f t="shared" si="5"/>
        <v>[tys. zł/szt.]</v>
      </c>
      <c r="E177" s="142" t="str">
        <v/>
      </c>
      <c r="F177" s="142" t="str">
        <v/>
      </c>
      <c r="G177" s="142" t="str">
        <v/>
      </c>
      <c r="H177" s="142" t="str">
        <v/>
      </c>
      <c r="I177" s="142" t="str">
        <v/>
      </c>
      <c r="J177" s="694"/>
      <c r="K177" s="694"/>
      <c r="L177" s="248"/>
      <c r="M177" s="248"/>
      <c r="N177" s="326"/>
      <c r="O177" s="326"/>
      <c r="P177" s="326"/>
      <c r="Q177" s="326"/>
    </row>
    <row r="178" spans="1:17" ht="18.95" customHeight="1">
      <c r="A178" s="326"/>
      <c r="B178" s="289" t="str">
        <v>44</v>
      </c>
      <c r="C178" s="243" t="str">
        <v>Q[m³/h] ≤ 300</v>
      </c>
      <c r="D178" s="8" t="str">
        <f t="shared" si="5"/>
        <v>[tys. zł/szt.]</v>
      </c>
      <c r="E178" s="143" t="str">
        <v/>
      </c>
      <c r="F178" s="143" t="str">
        <v/>
      </c>
      <c r="G178" s="143" t="str">
        <v/>
      </c>
      <c r="H178" s="143" t="str">
        <v/>
      </c>
      <c r="I178" s="143" t="str">
        <v/>
      </c>
      <c r="J178" s="694"/>
      <c r="K178" s="694"/>
      <c r="L178" s="248"/>
      <c r="M178" s="248"/>
      <c r="N178" s="326"/>
      <c r="O178" s="326"/>
      <c r="P178" s="326"/>
      <c r="Q178" s="326"/>
    </row>
    <row r="179" spans="1:17" ht="18.95" customHeight="1">
      <c r="A179" s="326"/>
      <c r="B179" s="290" t="str">
        <v>45</v>
      </c>
      <c r="C179" s="13" t="str">
        <v>B3. stacje LNG</v>
      </c>
      <c r="D179" s="9" t="str">
        <f t="shared" si="5"/>
        <v>[tys. zł/szt.]</v>
      </c>
      <c r="E179" s="144" t="str">
        <v/>
      </c>
      <c r="F179" s="144" t="str">
        <v/>
      </c>
      <c r="G179" s="144" t="str">
        <v/>
      </c>
      <c r="H179" s="144" t="str">
        <v/>
      </c>
      <c r="I179" s="144" t="str">
        <v/>
      </c>
      <c r="J179" s="694"/>
      <c r="K179" s="694"/>
      <c r="L179" s="248"/>
      <c r="M179" s="248"/>
      <c r="N179" s="326"/>
      <c r="O179" s="326"/>
      <c r="P179" s="326"/>
      <c r="Q179" s="326"/>
    </row>
    <row r="180" spans="1:17" ht="18.95" customHeight="1">
      <c r="A180" s="326"/>
      <c r="B180" s="287" t="str">
        <v>46</v>
      </c>
      <c r="C180" s="234" t="str">
        <v>1000 &lt; Q[m³/h]</v>
      </c>
      <c r="D180" s="6" t="str">
        <f t="shared" si="5"/>
        <v>[tys. zł/szt.]</v>
      </c>
      <c r="E180" s="141" t="str">
        <v/>
      </c>
      <c r="F180" s="141" t="str">
        <v/>
      </c>
      <c r="G180" s="141" t="str">
        <v/>
      </c>
      <c r="H180" s="141" t="str">
        <v/>
      </c>
      <c r="I180" s="141" t="str">
        <v/>
      </c>
      <c r="J180" s="694"/>
      <c r="K180" s="694"/>
      <c r="L180" s="248"/>
      <c r="M180" s="248"/>
      <c r="N180" s="326"/>
      <c r="O180" s="326"/>
      <c r="P180" s="326"/>
      <c r="Q180" s="326"/>
    </row>
    <row r="181" spans="1:17" ht="18.95" customHeight="1">
      <c r="A181" s="326"/>
      <c r="B181" s="288" t="str">
        <v>47</v>
      </c>
      <c r="C181" s="236" t="str">
        <v>300 &lt; Q[m³/h] ≤ 1000</v>
      </c>
      <c r="D181" s="7" t="str">
        <f t="shared" si="5"/>
        <v>[tys. zł/szt.]</v>
      </c>
      <c r="E181" s="142" t="str">
        <v/>
      </c>
      <c r="F181" s="142" t="str">
        <v/>
      </c>
      <c r="G181" s="142" t="str">
        <v/>
      </c>
      <c r="H181" s="142" t="str">
        <v/>
      </c>
      <c r="I181" s="142" t="str">
        <v/>
      </c>
      <c r="J181" s="694"/>
      <c r="K181" s="694"/>
      <c r="L181" s="248"/>
      <c r="M181" s="248"/>
      <c r="N181" s="326"/>
      <c r="O181" s="326"/>
      <c r="P181" s="326"/>
      <c r="Q181" s="326"/>
    </row>
    <row r="182" spans="1:17" ht="18.95" customHeight="1">
      <c r="A182" s="326"/>
      <c r="B182" s="289" t="str">
        <v>48</v>
      </c>
      <c r="C182" s="243" t="str">
        <v>Q[m³/h] ≤ 300</v>
      </c>
      <c r="D182" s="8" t="str">
        <f t="shared" si="5"/>
        <v>[tys. zł/szt.]</v>
      </c>
      <c r="E182" s="143" t="str">
        <v/>
      </c>
      <c r="F182" s="143" t="str">
        <v/>
      </c>
      <c r="G182" s="143" t="str">
        <v/>
      </c>
      <c r="H182" s="143" t="str">
        <v/>
      </c>
      <c r="I182" s="143" t="str">
        <v/>
      </c>
      <c r="J182" s="694"/>
      <c r="K182" s="694"/>
      <c r="L182" s="248"/>
      <c r="M182" s="248"/>
      <c r="N182" s="326"/>
      <c r="O182" s="326"/>
      <c r="P182" s="326"/>
      <c r="Q182" s="326"/>
    </row>
    <row r="183" spans="1:17" ht="18.95" customHeight="1">
      <c r="A183" s="326"/>
      <c r="B183" s="294" t="str">
        <v>49</v>
      </c>
      <c r="C183" s="14" t="str">
        <v>B4. tłocznie gazu</v>
      </c>
      <c r="D183" s="15" t="str">
        <f t="shared" si="5"/>
        <v>[tys. zł/szt.]</v>
      </c>
      <c r="E183" s="144" t="str">
        <v/>
      </c>
      <c r="F183" s="144" t="str">
        <v/>
      </c>
      <c r="G183" s="144" t="str">
        <v/>
      </c>
      <c r="H183" s="144" t="str">
        <v/>
      </c>
      <c r="I183" s="144" t="str">
        <v/>
      </c>
      <c r="J183" s="694"/>
      <c r="K183" s="694"/>
      <c r="L183" s="248"/>
      <c r="M183" s="248"/>
      <c r="N183" s="326"/>
      <c r="O183" s="326"/>
      <c r="P183" s="326"/>
      <c r="Q183" s="326"/>
    </row>
    <row r="184" spans="1:17" ht="18.95" customHeight="1" thickBot="1">
      <c r="A184" s="326"/>
      <c r="B184" s="295" t="str">
        <v>50</v>
      </c>
      <c r="C184" s="16" t="str">
        <v>B5. węzły</v>
      </c>
      <c r="D184" s="17" t="str">
        <f t="shared" si="5"/>
        <v>[tys. zł/szt.]</v>
      </c>
      <c r="E184" s="146" t="str">
        <v/>
      </c>
      <c r="F184" s="146" t="str">
        <v/>
      </c>
      <c r="G184" s="146" t="str">
        <v/>
      </c>
      <c r="H184" s="146" t="str">
        <v/>
      </c>
      <c r="I184" s="146" t="str">
        <v/>
      </c>
      <c r="J184" s="694"/>
      <c r="K184" s="694"/>
      <c r="L184" s="248"/>
      <c r="M184" s="248"/>
      <c r="N184" s="326"/>
      <c r="O184" s="326"/>
      <c r="P184" s="326"/>
      <c r="Q184" s="326"/>
    </row>
    <row r="185" spans="1:17" ht="18.95" customHeight="1" thickBot="1">
      <c r="A185" s="326"/>
      <c r="B185" s="293" t="str">
        <v>51</v>
      </c>
      <c r="C185" s="1" t="str">
        <v>C. GAZOMIERZE I UKŁADY POMIAROWE</v>
      </c>
      <c r="D185" s="2" t="str">
        <f t="shared" si="5"/>
        <v>[tys. zł/szt.]</v>
      </c>
      <c r="E185" s="138" t="str">
        <v/>
      </c>
      <c r="F185" s="138" t="str">
        <v/>
      </c>
      <c r="G185" s="138" t="str">
        <v/>
      </c>
      <c r="H185" s="138" t="str">
        <v/>
      </c>
      <c r="I185" s="138" t="str">
        <v/>
      </c>
      <c r="J185" s="694"/>
      <c r="K185" s="694"/>
      <c r="L185" s="326"/>
      <c r="M185" s="326"/>
      <c r="N185" s="326"/>
      <c r="O185" s="326"/>
      <c r="P185" s="326"/>
      <c r="Q185" s="326"/>
    </row>
    <row r="186" spans="1:17" ht="18.95" customHeight="1">
      <c r="A186" s="326"/>
      <c r="B186" s="286" t="str">
        <v>52</v>
      </c>
      <c r="C186" s="12" t="str">
        <v>C1. Gazomierze miechowe</v>
      </c>
      <c r="D186" s="5" t="str">
        <f t="shared" si="5"/>
        <v>[tys. zł/szt.]</v>
      </c>
      <c r="E186" s="140" t="str">
        <v/>
      </c>
      <c r="F186" s="140" t="str">
        <v/>
      </c>
      <c r="G186" s="140" t="str">
        <v/>
      </c>
      <c r="H186" s="140" t="str">
        <v/>
      </c>
      <c r="I186" s="140" t="str">
        <v/>
      </c>
      <c r="J186" s="694"/>
      <c r="K186" s="694"/>
      <c r="L186" s="326"/>
      <c r="M186" s="326"/>
      <c r="N186" s="326"/>
      <c r="O186" s="326"/>
      <c r="P186" s="326"/>
      <c r="Q186" s="326"/>
    </row>
    <row r="187" spans="1:17" ht="18.95" customHeight="1">
      <c r="A187" s="326"/>
      <c r="B187" s="287" t="str">
        <v>53</v>
      </c>
      <c r="C187" s="237" t="str">
        <v>G1.6 ÷ G6 (nowe)</v>
      </c>
      <c r="D187" s="6" t="str">
        <f t="shared" si="5"/>
        <v>[tys. zł/szt.]</v>
      </c>
      <c r="E187" s="141" t="str">
        <v/>
      </c>
      <c r="F187" s="141" t="str">
        <v/>
      </c>
      <c r="G187" s="141" t="str">
        <v/>
      </c>
      <c r="H187" s="141" t="str">
        <v/>
      </c>
      <c r="I187" s="141" t="str">
        <v/>
      </c>
      <c r="J187" s="694"/>
      <c r="K187" s="694"/>
      <c r="L187" s="326"/>
      <c r="M187" s="326"/>
      <c r="N187" s="326"/>
      <c r="O187" s="326"/>
      <c r="P187" s="326"/>
      <c r="Q187" s="326"/>
    </row>
    <row r="188" spans="1:17" ht="18.95" customHeight="1">
      <c r="A188" s="326"/>
      <c r="B188" s="292" t="str">
        <v>54</v>
      </c>
      <c r="C188" s="240" t="str">
        <v>G10 ÷ G650 (nowe)</v>
      </c>
      <c r="D188" s="241" t="str">
        <f t="shared" si="5"/>
        <v>[tys. zł/szt.]</v>
      </c>
      <c r="E188" s="242" t="str">
        <v/>
      </c>
      <c r="F188" s="242" t="str">
        <v/>
      </c>
      <c r="G188" s="242" t="str">
        <v/>
      </c>
      <c r="H188" s="242" t="str">
        <v/>
      </c>
      <c r="I188" s="242" t="str">
        <v/>
      </c>
      <c r="J188" s="694"/>
      <c r="K188" s="694"/>
      <c r="L188" s="326"/>
      <c r="M188" s="326"/>
      <c r="N188" s="326"/>
      <c r="O188" s="326"/>
      <c r="P188" s="326"/>
      <c r="Q188" s="326"/>
    </row>
    <row r="189" spans="1:17" ht="18.95" customHeight="1">
      <c r="A189" s="326"/>
      <c r="B189" s="290" t="str">
        <v>55</v>
      </c>
      <c r="C189" s="13" t="str">
        <v>C2. Gazomierze turbinowe</v>
      </c>
      <c r="D189" s="9" t="str">
        <f t="shared" si="5"/>
        <v>[tys. zł/szt.]</v>
      </c>
      <c r="E189" s="144" t="str">
        <v/>
      </c>
      <c r="F189" s="144" t="str">
        <v/>
      </c>
      <c r="G189" s="144" t="str">
        <v/>
      </c>
      <c r="H189" s="144" t="str">
        <v/>
      </c>
      <c r="I189" s="144" t="str">
        <v/>
      </c>
      <c r="J189" s="694"/>
      <c r="K189" s="694"/>
      <c r="L189" s="326"/>
      <c r="M189" s="326"/>
      <c r="N189" s="326"/>
      <c r="O189" s="326"/>
      <c r="P189" s="326"/>
      <c r="Q189" s="326"/>
    </row>
    <row r="190" spans="1:17" ht="18.95" customHeight="1">
      <c r="A190" s="326"/>
      <c r="B190" s="290" t="str">
        <v>56</v>
      </c>
      <c r="C190" s="13" t="str">
        <v>C3. Gazomierze rotorowe</v>
      </c>
      <c r="D190" s="9" t="str">
        <f t="shared" si="5"/>
        <v>[tys. zł/szt.]</v>
      </c>
      <c r="E190" s="144" t="str">
        <v/>
      </c>
      <c r="F190" s="144" t="str">
        <v/>
      </c>
      <c r="G190" s="144" t="str">
        <v/>
      </c>
      <c r="H190" s="144" t="str">
        <v/>
      </c>
      <c r="I190" s="144" t="str">
        <v/>
      </c>
      <c r="J190" s="694"/>
      <c r="K190" s="694"/>
      <c r="L190" s="326"/>
      <c r="M190" s="326"/>
      <c r="N190" s="326"/>
      <c r="O190" s="326"/>
      <c r="P190" s="326"/>
      <c r="Q190" s="326"/>
    </row>
    <row r="191" spans="1:17" ht="18.95" customHeight="1" thickBot="1">
      <c r="A191" s="326"/>
      <c r="B191" s="295" t="str">
        <v>57</v>
      </c>
      <c r="C191" s="16" t="str">
        <v xml:space="preserve">C4. Inne </v>
      </c>
      <c r="D191" s="17" t="str">
        <f t="shared" si="5"/>
        <v>[tys. zł/szt.]</v>
      </c>
      <c r="E191" s="146" t="str">
        <v/>
      </c>
      <c r="F191" s="146" t="str">
        <v/>
      </c>
      <c r="G191" s="146" t="str">
        <v/>
      </c>
      <c r="H191" s="146" t="str">
        <v/>
      </c>
      <c r="I191" s="146" t="str">
        <v/>
      </c>
      <c r="J191" s="694"/>
      <c r="K191" s="694"/>
      <c r="L191" s="326"/>
      <c r="M191" s="326"/>
      <c r="N191" s="326"/>
      <c r="O191" s="326"/>
      <c r="P191" s="326"/>
      <c r="Q191" s="326"/>
    </row>
    <row r="192" spans="1:17" ht="18.95" customHeight="1">
      <c r="A192" s="326"/>
      <c r="B192" s="326"/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  <c r="O192" s="326"/>
      <c r="P192" s="326"/>
      <c r="Q192" s="326"/>
    </row>
    <row r="193" spans="1:17" ht="18.95" customHeight="1">
      <c r="A193" s="326"/>
      <c r="B193" s="326"/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  <c r="M193" s="326"/>
      <c r="N193" s="326"/>
      <c r="O193" s="326"/>
      <c r="P193" s="326"/>
      <c r="Q193" s="326"/>
    </row>
    <row r="194" spans="1:17" ht="30" customHeight="1" thickBot="1">
      <c r="A194" s="326"/>
      <c r="B194" s="335" t="str">
        <f>"Tabela G2.4E. Poniesione nakłady na budowę nowych stacji CNG i LCNG (infrastruktura wewnętrzna stacji)"</f>
        <v>Tabela G2.4E. Poniesione nakłady na budowę nowych stacji CNG i LCNG (infrastruktura wewnętrzna stacji)</v>
      </c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  <c r="M194" s="326"/>
      <c r="N194" s="326"/>
      <c r="O194" s="326"/>
      <c r="P194" s="326"/>
      <c r="Q194" s="326"/>
    </row>
    <row r="195" spans="1:17" ht="15.75" customHeight="1">
      <c r="A195" s="326"/>
      <c r="B195" s="797" t="str">
        <f>'Tab.G1.1-4'!$B$8</f>
        <v>LP</v>
      </c>
      <c r="C195" s="807" t="str">
        <f>'Tab.G1.1-4'!$C$8</f>
        <v>WYSZCZEGÓLNIENIE</v>
      </c>
      <c r="D195" s="800"/>
      <c r="E195" s="804" t="str">
        <f>$E$9</f>
        <v>PLAN DO REALIZACJI</v>
      </c>
      <c r="F195" s="805"/>
      <c r="G195" s="805"/>
      <c r="H195" s="805"/>
      <c r="I195" s="806"/>
      <c r="J195" s="691"/>
      <c r="K195" s="691"/>
      <c r="L195" s="326"/>
      <c r="M195" s="326"/>
      <c r="N195" s="326"/>
      <c r="O195" s="326"/>
      <c r="P195" s="326"/>
      <c r="Q195" s="326"/>
    </row>
    <row r="196" spans="1:17" ht="15.75">
      <c r="A196" s="326"/>
      <c r="B196" s="798"/>
      <c r="C196" s="808"/>
      <c r="D196" s="802"/>
      <c r="E196" s="514">
        <f>SUM(Rok_ZPR,1)</f>
        <v>2024</v>
      </c>
      <c r="F196" s="514">
        <f>SUM(E196,1)</f>
        <v>2025</v>
      </c>
      <c r="G196" s="514">
        <f>SUM(F196,1)</f>
        <v>2026</v>
      </c>
      <c r="H196" s="514">
        <f>SUM(G196,1)</f>
        <v>2027</v>
      </c>
      <c r="I196" s="684">
        <f>SUM(H196,1)</f>
        <v>2028</v>
      </c>
      <c r="J196" s="692"/>
      <c r="K196" s="692"/>
      <c r="L196" s="326"/>
      <c r="M196" s="326"/>
      <c r="N196" s="326"/>
      <c r="O196" s="326"/>
      <c r="P196" s="326"/>
      <c r="Q196" s="326"/>
    </row>
    <row r="197" spans="1:17" ht="13.5" thickBot="1">
      <c r="A197" s="326"/>
      <c r="B197" s="296" t="str">
        <f t="array" ref="B197:B206">$B$11:$B$20</f>
        <v>01</v>
      </c>
      <c r="C197" s="795" t="str">
        <f>'Tab.G5.1-3'!$B$10</f>
        <v>02</v>
      </c>
      <c r="D197" s="796"/>
      <c r="E197" s="650" t="str">
        <f>'Tab.G5.1-3'!$B$11</f>
        <v>03</v>
      </c>
      <c r="F197" s="650" t="str">
        <f>'Tab.G5.1-3'!$B$12</f>
        <v>04</v>
      </c>
      <c r="G197" s="650" t="str">
        <f>'Tab.G5.1-3'!$B$13</f>
        <v>05</v>
      </c>
      <c r="H197" s="650" t="str">
        <f>'Tab.G5.1-3'!$B$14</f>
        <v>06</v>
      </c>
      <c r="I197" s="297" t="str">
        <f>'Tab.G5.1-3'!$B$15</f>
        <v>07</v>
      </c>
      <c r="J197" s="693"/>
      <c r="K197" s="693"/>
      <c r="L197" s="326"/>
      <c r="M197" s="326"/>
      <c r="N197" s="326"/>
      <c r="O197" s="326"/>
      <c r="P197" s="326"/>
      <c r="Q197" s="326"/>
    </row>
    <row r="198" spans="1:17" ht="16.5" thickBot="1">
      <c r="A198" s="326"/>
      <c r="B198" s="293" t="str">
        <v>02</v>
      </c>
      <c r="C198" s="344" t="str">
        <f>"OGÓŁEM STACJE CNG I LCNG"</f>
        <v>OGÓŁEM STACJE CNG I LCNG</v>
      </c>
      <c r="D198" s="345" t="str">
        <f t="shared" ref="D198:D206" si="6">JM_01</f>
        <v>[tys. zł]</v>
      </c>
      <c r="E198" s="346">
        <f>SUM(E199,E203)</f>
        <v>0</v>
      </c>
      <c r="F198" s="346">
        <f>SUM(F199,F203)</f>
        <v>0</v>
      </c>
      <c r="G198" s="346">
        <f>SUM(G199,G203)</f>
        <v>0</v>
      </c>
      <c r="H198" s="346">
        <f>SUM(H199,H203)</f>
        <v>0</v>
      </c>
      <c r="I198" s="346">
        <f>SUM(I199,I203)</f>
        <v>0</v>
      </c>
      <c r="J198" s="694"/>
      <c r="K198" s="694"/>
      <c r="L198" s="326"/>
      <c r="M198" s="326"/>
      <c r="N198" s="326"/>
      <c r="O198" s="326"/>
      <c r="P198" s="326"/>
      <c r="Q198" s="326"/>
    </row>
    <row r="199" spans="1:17" ht="15.75">
      <c r="A199" s="326"/>
      <c r="B199" s="286" t="str">
        <v>03</v>
      </c>
      <c r="C199" s="12" t="str">
        <f>"STACJE CNG"</f>
        <v>STACJE CNG</v>
      </c>
      <c r="D199" s="5" t="str">
        <f t="shared" si="6"/>
        <v>[tys. zł]</v>
      </c>
      <c r="E199" s="140">
        <f>SUM(E200:E202)</f>
        <v>0</v>
      </c>
      <c r="F199" s="140">
        <f>SUM(F200:F202)</f>
        <v>0</v>
      </c>
      <c r="G199" s="140">
        <f>SUM(G200:G202)</f>
        <v>0</v>
      </c>
      <c r="H199" s="140">
        <f>SUM(H200:H202)</f>
        <v>0</v>
      </c>
      <c r="I199" s="140">
        <f>SUM(I200:I202)</f>
        <v>0</v>
      </c>
      <c r="J199" s="694"/>
      <c r="K199" s="694"/>
      <c r="L199" s="326"/>
      <c r="M199" s="326"/>
      <c r="N199" s="326"/>
      <c r="O199" s="326"/>
      <c r="P199" s="326"/>
      <c r="Q199" s="326"/>
    </row>
    <row r="200" spans="1:17" ht="15.75">
      <c r="A200" s="326"/>
      <c r="B200" s="287" t="str">
        <v>04</v>
      </c>
      <c r="C200" s="234" t="s">
        <v>225</v>
      </c>
      <c r="D200" s="6" t="str">
        <f t="shared" si="6"/>
        <v>[tys. zł]</v>
      </c>
      <c r="E200" s="141"/>
      <c r="F200" s="141"/>
      <c r="G200" s="141"/>
      <c r="H200" s="141"/>
      <c r="I200" s="141"/>
      <c r="J200" s="694"/>
      <c r="K200" s="694"/>
      <c r="L200" s="326"/>
      <c r="M200" s="326"/>
      <c r="N200" s="326"/>
      <c r="O200" s="326"/>
      <c r="P200" s="326"/>
      <c r="Q200" s="326"/>
    </row>
    <row r="201" spans="1:17" ht="15.75">
      <c r="A201" s="326"/>
      <c r="B201" s="288" t="str">
        <v>05</v>
      </c>
      <c r="C201" s="235" t="s">
        <v>226</v>
      </c>
      <c r="D201" s="7" t="str">
        <f t="shared" si="6"/>
        <v>[tys. zł]</v>
      </c>
      <c r="E201" s="142"/>
      <c r="F201" s="142"/>
      <c r="G201" s="142"/>
      <c r="H201" s="142"/>
      <c r="I201" s="142"/>
      <c r="J201" s="694"/>
      <c r="K201" s="694"/>
      <c r="L201" s="326"/>
      <c r="M201" s="326"/>
      <c r="N201" s="326"/>
      <c r="O201" s="326"/>
      <c r="P201" s="326"/>
      <c r="Q201" s="326"/>
    </row>
    <row r="202" spans="1:17" ht="15.75">
      <c r="A202" s="326"/>
      <c r="B202" s="289" t="str">
        <v>06</v>
      </c>
      <c r="C202" s="238" t="s">
        <v>227</v>
      </c>
      <c r="D202" s="8" t="str">
        <f t="shared" si="6"/>
        <v>[tys. zł]</v>
      </c>
      <c r="E202" s="143"/>
      <c r="F202" s="143"/>
      <c r="G202" s="143"/>
      <c r="H202" s="143"/>
      <c r="I202" s="143"/>
      <c r="J202" s="694"/>
      <c r="K202" s="694"/>
      <c r="L202" s="326"/>
      <c r="M202" s="326"/>
      <c r="N202" s="326"/>
      <c r="O202" s="326"/>
      <c r="P202" s="326"/>
      <c r="Q202" s="326"/>
    </row>
    <row r="203" spans="1:17" ht="15.75">
      <c r="A203" s="326"/>
      <c r="B203" s="286" t="str">
        <v>07</v>
      </c>
      <c r="C203" s="12" t="str">
        <f>"STACJE LCNG"</f>
        <v>STACJE LCNG</v>
      </c>
      <c r="D203" s="5" t="str">
        <f t="shared" si="6"/>
        <v>[tys. zł]</v>
      </c>
      <c r="E203" s="140">
        <f>SUM(E204:E206)</f>
        <v>0</v>
      </c>
      <c r="F203" s="140">
        <f>SUM(F204:F206)</f>
        <v>0</v>
      </c>
      <c r="G203" s="140">
        <f>SUM(G204:G206)</f>
        <v>0</v>
      </c>
      <c r="H203" s="140">
        <f>SUM(H204:H206)</f>
        <v>0</v>
      </c>
      <c r="I203" s="140">
        <f>SUM(I204:I206)</f>
        <v>0</v>
      </c>
      <c r="J203" s="694"/>
      <c r="K203" s="694"/>
      <c r="L203" s="326"/>
      <c r="M203" s="326"/>
      <c r="N203" s="326"/>
      <c r="O203" s="326"/>
      <c r="P203" s="326"/>
      <c r="Q203" s="326"/>
    </row>
    <row r="204" spans="1:17" ht="15.75">
      <c r="A204" s="326"/>
      <c r="B204" s="287" t="str">
        <v>08</v>
      </c>
      <c r="C204" s="234" t="s">
        <v>225</v>
      </c>
      <c r="D204" s="6" t="str">
        <f t="shared" si="6"/>
        <v>[tys. zł]</v>
      </c>
      <c r="E204" s="141"/>
      <c r="F204" s="141"/>
      <c r="G204" s="141"/>
      <c r="H204" s="141"/>
      <c r="I204" s="141"/>
      <c r="J204" s="694"/>
      <c r="K204" s="694"/>
      <c r="L204" s="326"/>
      <c r="M204" s="326"/>
      <c r="N204" s="326"/>
      <c r="O204" s="326"/>
      <c r="P204" s="326"/>
      <c r="Q204" s="326"/>
    </row>
    <row r="205" spans="1:17" ht="15.75">
      <c r="A205" s="326"/>
      <c r="B205" s="288" t="str">
        <v>09</v>
      </c>
      <c r="C205" s="235" t="s">
        <v>226</v>
      </c>
      <c r="D205" s="7" t="str">
        <f t="shared" si="6"/>
        <v>[tys. zł]</v>
      </c>
      <c r="E205" s="142"/>
      <c r="F205" s="142"/>
      <c r="G205" s="142"/>
      <c r="H205" s="142"/>
      <c r="I205" s="142"/>
      <c r="J205" s="694"/>
      <c r="K205" s="694"/>
      <c r="L205" s="326"/>
      <c r="M205" s="326"/>
      <c r="N205" s="326"/>
      <c r="O205" s="326"/>
      <c r="P205" s="326"/>
      <c r="Q205" s="326"/>
    </row>
    <row r="206" spans="1:17" ht="16.5" thickBot="1">
      <c r="A206" s="326"/>
      <c r="B206" s="291" t="str">
        <v>10</v>
      </c>
      <c r="C206" s="239" t="s">
        <v>227</v>
      </c>
      <c r="D206" s="10" t="str">
        <f t="shared" si="6"/>
        <v>[tys. zł]</v>
      </c>
      <c r="E206" s="145"/>
      <c r="F206" s="145"/>
      <c r="G206" s="145"/>
      <c r="H206" s="145"/>
      <c r="I206" s="145"/>
      <c r="J206" s="694"/>
      <c r="K206" s="694"/>
      <c r="L206" s="326"/>
      <c r="M206" s="326"/>
      <c r="N206" s="326"/>
      <c r="O206" s="326"/>
      <c r="P206" s="326"/>
      <c r="Q206" s="326"/>
    </row>
    <row r="207" spans="1:17">
      <c r="A207" s="326"/>
      <c r="B207" s="326"/>
      <c r="C207" s="326"/>
      <c r="D207" s="326"/>
      <c r="E207" s="326"/>
      <c r="F207" s="326"/>
      <c r="G207" s="326"/>
      <c r="H207" s="326"/>
      <c r="I207" s="326"/>
      <c r="J207" s="326"/>
      <c r="K207" s="326"/>
      <c r="L207" s="326"/>
      <c r="M207" s="326"/>
      <c r="N207" s="326"/>
      <c r="O207" s="326"/>
      <c r="P207" s="326"/>
      <c r="Q207" s="326"/>
    </row>
    <row r="208" spans="1:17">
      <c r="A208" s="326"/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326"/>
      <c r="P208" s="326"/>
      <c r="Q208" s="326"/>
    </row>
    <row r="209" spans="1:17" ht="30" customHeight="1" thickBot="1">
      <c r="A209" s="326"/>
      <c r="B209" s="335" t="str">
        <f>"Tabela G2.5E. Liczba zbudowanych nowych stacji CNG i LCNG oraz punktów tankowania"</f>
        <v>Tabela G2.5E. Liczba zbudowanych nowych stacji CNG i LCNG oraz punktów tankowania</v>
      </c>
      <c r="C209" s="326"/>
      <c r="D209" s="326"/>
      <c r="E209" s="326"/>
      <c r="F209" s="326"/>
      <c r="G209" s="326"/>
      <c r="H209" s="326"/>
      <c r="I209" s="326"/>
      <c r="J209" s="326"/>
      <c r="K209" s="326"/>
      <c r="L209" s="326"/>
      <c r="M209" s="326"/>
      <c r="N209" s="326"/>
      <c r="O209" s="326"/>
      <c r="P209" s="326"/>
      <c r="Q209" s="326"/>
    </row>
    <row r="210" spans="1:17" ht="20.100000000000001" customHeight="1" thickBot="1">
      <c r="A210" s="326"/>
      <c r="B210" s="813" t="str">
        <f>'Tab.G1.1-4'!$B$8</f>
        <v>LP</v>
      </c>
      <c r="C210" s="816" t="str">
        <f>'Tab.G1.1-4'!$C$8</f>
        <v>WYSZCZEGÓLNIENIE</v>
      </c>
      <c r="D210" s="817"/>
      <c r="E210" s="822" t="str">
        <f>"LICZBA STACJI"</f>
        <v>LICZBA STACJI</v>
      </c>
      <c r="F210" s="823"/>
      <c r="G210" s="823"/>
      <c r="H210" s="823"/>
      <c r="I210" s="824"/>
      <c r="J210" s="825" t="str">
        <f>"LICZBA PUNKTÓW TANKOWANIA"</f>
        <v>LICZBA PUNKTÓW TANKOWANIA</v>
      </c>
      <c r="K210" s="826"/>
      <c r="L210" s="826"/>
      <c r="M210" s="826"/>
      <c r="N210" s="827"/>
      <c r="O210" s="326"/>
      <c r="P210" s="326"/>
      <c r="Q210" s="326"/>
    </row>
    <row r="211" spans="1:17" ht="20.100000000000001" customHeight="1">
      <c r="A211" s="326"/>
      <c r="B211" s="814"/>
      <c r="C211" s="818"/>
      <c r="D211" s="819"/>
      <c r="E211" s="804" t="str">
        <f>$E$9</f>
        <v>PLAN DO REALIZACJI</v>
      </c>
      <c r="F211" s="805"/>
      <c r="G211" s="805"/>
      <c r="H211" s="805"/>
      <c r="I211" s="806"/>
      <c r="J211" s="804" t="str">
        <f>$E$9</f>
        <v>PLAN DO REALIZACJI</v>
      </c>
      <c r="K211" s="805"/>
      <c r="L211" s="805"/>
      <c r="M211" s="805"/>
      <c r="N211" s="806"/>
      <c r="O211" s="326"/>
      <c r="P211" s="326"/>
      <c r="Q211" s="326"/>
    </row>
    <row r="212" spans="1:17" ht="20.100000000000001" customHeight="1">
      <c r="A212" s="326"/>
      <c r="B212" s="815"/>
      <c r="C212" s="820"/>
      <c r="D212" s="821"/>
      <c r="E212" s="514">
        <f>SUM(Rok_ZPR,1)</f>
        <v>2024</v>
      </c>
      <c r="F212" s="514">
        <f>SUM(E212,1)</f>
        <v>2025</v>
      </c>
      <c r="G212" s="514">
        <f>SUM(F212,1)</f>
        <v>2026</v>
      </c>
      <c r="H212" s="514">
        <f>SUM(G212,1)</f>
        <v>2027</v>
      </c>
      <c r="I212" s="684">
        <f>SUM(H212,1)</f>
        <v>2028</v>
      </c>
      <c r="J212" s="514">
        <f>SUM(Rok_ZPR,1)</f>
        <v>2024</v>
      </c>
      <c r="K212" s="514">
        <f>SUM(J212,1)</f>
        <v>2025</v>
      </c>
      <c r="L212" s="514">
        <f>SUM(K212,1)</f>
        <v>2026</v>
      </c>
      <c r="M212" s="514">
        <f>SUM(L212,1)</f>
        <v>2027</v>
      </c>
      <c r="N212" s="684">
        <f>SUM(M212,1)</f>
        <v>2028</v>
      </c>
      <c r="O212" s="326"/>
      <c r="P212" s="326"/>
      <c r="Q212" s="326"/>
    </row>
    <row r="213" spans="1:17" ht="13.5" thickBot="1">
      <c r="A213" s="326"/>
      <c r="B213" s="296" t="str">
        <f t="array" ref="B213:B222">$B$11:$B$20</f>
        <v>01</v>
      </c>
      <c r="C213" s="795" t="str">
        <f>'Tab.G5.1-3'!$B$10</f>
        <v>02</v>
      </c>
      <c r="D213" s="796"/>
      <c r="E213" s="650" t="str">
        <f>'Tab.G5.1-3'!$B$11</f>
        <v>03</v>
      </c>
      <c r="F213" s="650" t="str">
        <f>'Tab.G5.1-3'!$B$12</f>
        <v>04</v>
      </c>
      <c r="G213" s="650" t="str">
        <f>'Tab.G5.1-3'!$B$13</f>
        <v>05</v>
      </c>
      <c r="H213" s="650" t="str">
        <f>'Tab.G5.1-3'!$B$14</f>
        <v>06</v>
      </c>
      <c r="I213" s="297" t="str">
        <f>'Tab.G5.1-3'!$B$15</f>
        <v>07</v>
      </c>
      <c r="J213" s="650" t="str">
        <f>'Tab.G5.1-3'!$B$16</f>
        <v>08</v>
      </c>
      <c r="K213" s="650" t="str">
        <f>'Tab.G5.1-3'!$B$17</f>
        <v>09</v>
      </c>
      <c r="L213" s="650" t="str">
        <f>'Tab.G5.1-3'!$B$18</f>
        <v>10</v>
      </c>
      <c r="M213" s="650" t="str">
        <f>'Tab.G5.1-3'!$B$19</f>
        <v>11</v>
      </c>
      <c r="N213" s="297" t="str">
        <f>'Tab.G5.1-3'!$B$20</f>
        <v>12</v>
      </c>
      <c r="O213" s="326"/>
      <c r="P213" s="326"/>
      <c r="Q213" s="326"/>
    </row>
    <row r="214" spans="1:17" ht="16.5" thickBot="1">
      <c r="A214" s="326"/>
      <c r="B214" s="293" t="str">
        <v>02</v>
      </c>
      <c r="C214" s="344" t="str">
        <f>"OGÓŁEM STACJE CNG I LCNG"</f>
        <v>OGÓŁEM STACJE CNG I LCNG</v>
      </c>
      <c r="D214" s="345" t="str">
        <f t="shared" ref="D214:D222" si="7">JM_04</f>
        <v>[szt.]</v>
      </c>
      <c r="E214" s="346">
        <f t="shared" ref="E214:F214" si="8">SUM(E215,E219)</f>
        <v>0</v>
      </c>
      <c r="F214" s="346">
        <f t="shared" si="8"/>
        <v>0</v>
      </c>
      <c r="G214" s="346">
        <f t="shared" ref="G214:N214" si="9">SUM(G215,G219)</f>
        <v>0</v>
      </c>
      <c r="H214" s="346">
        <f t="shared" si="9"/>
        <v>0</v>
      </c>
      <c r="I214" s="346">
        <f t="shared" si="9"/>
        <v>0</v>
      </c>
      <c r="J214" s="346">
        <f t="shared" ref="J214:K214" si="10">SUM(J215,J219)</f>
        <v>0</v>
      </c>
      <c r="K214" s="346">
        <f t="shared" si="10"/>
        <v>0</v>
      </c>
      <c r="L214" s="346">
        <f t="shared" si="9"/>
        <v>0</v>
      </c>
      <c r="M214" s="346">
        <f t="shared" si="9"/>
        <v>0</v>
      </c>
      <c r="N214" s="346">
        <f t="shared" si="9"/>
        <v>0</v>
      </c>
      <c r="O214" s="326"/>
      <c r="P214" s="326"/>
      <c r="Q214" s="326"/>
    </row>
    <row r="215" spans="1:17" ht="15.75">
      <c r="A215" s="326"/>
      <c r="B215" s="286" t="str">
        <v>03</v>
      </c>
      <c r="C215" s="12" t="str">
        <f>"STACJE CNG"</f>
        <v>STACJE CNG</v>
      </c>
      <c r="D215" s="5" t="str">
        <f t="shared" si="7"/>
        <v>[szt.]</v>
      </c>
      <c r="E215" s="140">
        <f t="shared" ref="E215:F215" si="11">SUM(E216:E218)</f>
        <v>0</v>
      </c>
      <c r="F215" s="140">
        <f t="shared" si="11"/>
        <v>0</v>
      </c>
      <c r="G215" s="140">
        <f t="shared" ref="G215:N215" si="12">SUM(G216:G218)</f>
        <v>0</v>
      </c>
      <c r="H215" s="140">
        <f t="shared" si="12"/>
        <v>0</v>
      </c>
      <c r="I215" s="140">
        <f t="shared" si="12"/>
        <v>0</v>
      </c>
      <c r="J215" s="140">
        <f t="shared" ref="J215:K215" si="13">SUM(J216:J218)</f>
        <v>0</v>
      </c>
      <c r="K215" s="140">
        <f t="shared" si="13"/>
        <v>0</v>
      </c>
      <c r="L215" s="140">
        <f t="shared" si="12"/>
        <v>0</v>
      </c>
      <c r="M215" s="140">
        <f t="shared" si="12"/>
        <v>0</v>
      </c>
      <c r="N215" s="140">
        <f t="shared" si="12"/>
        <v>0</v>
      </c>
      <c r="O215" s="326"/>
      <c r="P215" s="326"/>
      <c r="Q215" s="326"/>
    </row>
    <row r="216" spans="1:17" ht="15.75">
      <c r="A216" s="326"/>
      <c r="B216" s="287" t="str">
        <v>04</v>
      </c>
      <c r="C216" s="234" t="s">
        <v>225</v>
      </c>
      <c r="D216" s="6" t="str">
        <f t="shared" si="7"/>
        <v>[szt.]</v>
      </c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326"/>
      <c r="P216" s="326"/>
      <c r="Q216" s="326"/>
    </row>
    <row r="217" spans="1:17" ht="15.75">
      <c r="A217" s="326"/>
      <c r="B217" s="288" t="str">
        <v>05</v>
      </c>
      <c r="C217" s="235" t="s">
        <v>226</v>
      </c>
      <c r="D217" s="7" t="str">
        <f t="shared" si="7"/>
        <v>[szt.]</v>
      </c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326"/>
      <c r="P217" s="326"/>
      <c r="Q217" s="326"/>
    </row>
    <row r="218" spans="1:17" ht="15.75">
      <c r="A218" s="326"/>
      <c r="B218" s="289" t="str">
        <v>06</v>
      </c>
      <c r="C218" s="238" t="s">
        <v>227</v>
      </c>
      <c r="D218" s="8" t="str">
        <f t="shared" si="7"/>
        <v>[szt.]</v>
      </c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326"/>
      <c r="P218" s="326"/>
      <c r="Q218" s="326"/>
    </row>
    <row r="219" spans="1:17" ht="15.75">
      <c r="A219" s="326"/>
      <c r="B219" s="286" t="str">
        <v>07</v>
      </c>
      <c r="C219" s="12" t="str">
        <f>"STACJE LCNG"</f>
        <v>STACJE LCNG</v>
      </c>
      <c r="D219" s="5" t="str">
        <f t="shared" si="7"/>
        <v>[szt.]</v>
      </c>
      <c r="E219" s="140">
        <f t="shared" ref="E219:F219" si="14">SUM(E220:E222)</f>
        <v>0</v>
      </c>
      <c r="F219" s="140">
        <f t="shared" si="14"/>
        <v>0</v>
      </c>
      <c r="G219" s="140">
        <f t="shared" ref="G219:N219" si="15">SUM(G220:G222)</f>
        <v>0</v>
      </c>
      <c r="H219" s="140">
        <f t="shared" si="15"/>
        <v>0</v>
      </c>
      <c r="I219" s="140">
        <f t="shared" si="15"/>
        <v>0</v>
      </c>
      <c r="J219" s="140">
        <f t="shared" ref="J219:K219" si="16">SUM(J220:J222)</f>
        <v>0</v>
      </c>
      <c r="K219" s="140">
        <f t="shared" si="16"/>
        <v>0</v>
      </c>
      <c r="L219" s="140">
        <f t="shared" si="15"/>
        <v>0</v>
      </c>
      <c r="M219" s="140">
        <f t="shared" si="15"/>
        <v>0</v>
      </c>
      <c r="N219" s="140">
        <f t="shared" si="15"/>
        <v>0</v>
      </c>
      <c r="O219" s="326"/>
      <c r="P219" s="326"/>
      <c r="Q219" s="326"/>
    </row>
    <row r="220" spans="1:17" ht="15.75">
      <c r="A220" s="326"/>
      <c r="B220" s="287" t="str">
        <v>08</v>
      </c>
      <c r="C220" s="234" t="s">
        <v>225</v>
      </c>
      <c r="D220" s="6" t="str">
        <f t="shared" si="7"/>
        <v>[szt.]</v>
      </c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326"/>
      <c r="P220" s="326"/>
      <c r="Q220" s="326"/>
    </row>
    <row r="221" spans="1:17" ht="15.75">
      <c r="A221" s="326"/>
      <c r="B221" s="288" t="str">
        <v>09</v>
      </c>
      <c r="C221" s="235" t="s">
        <v>226</v>
      </c>
      <c r="D221" s="7" t="str">
        <f t="shared" si="7"/>
        <v>[szt.]</v>
      </c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326"/>
      <c r="P221" s="326"/>
      <c r="Q221" s="326"/>
    </row>
    <row r="222" spans="1:17" ht="16.5" thickBot="1">
      <c r="A222" s="326"/>
      <c r="B222" s="291" t="str">
        <v>10</v>
      </c>
      <c r="C222" s="239" t="s">
        <v>227</v>
      </c>
      <c r="D222" s="10" t="str">
        <f t="shared" si="7"/>
        <v>[szt.]</v>
      </c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326"/>
      <c r="P222" s="326"/>
      <c r="Q222" s="326"/>
    </row>
    <row r="223" spans="1:17">
      <c r="A223" s="326"/>
      <c r="B223" s="326"/>
      <c r="C223" s="326"/>
      <c r="D223" s="326"/>
      <c r="E223" s="326"/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</row>
    <row r="224" spans="1:17">
      <c r="A224" s="326"/>
      <c r="B224" s="326"/>
      <c r="C224" s="326"/>
      <c r="D224" s="326"/>
      <c r="E224" s="326"/>
      <c r="F224" s="326"/>
      <c r="G224" s="326"/>
      <c r="H224" s="326"/>
      <c r="I224" s="326"/>
      <c r="J224" s="326"/>
      <c r="K224" s="326"/>
      <c r="L224" s="326"/>
      <c r="M224" s="326"/>
      <c r="N224" s="326"/>
      <c r="O224" s="326"/>
      <c r="P224" s="326"/>
      <c r="Q224" s="326"/>
    </row>
    <row r="225" spans="1:17" ht="30" customHeight="1" thickBot="1">
      <c r="A225" s="326"/>
      <c r="B225" s="335" t="s">
        <v>166</v>
      </c>
      <c r="C225" s="326"/>
      <c r="D225" s="326"/>
      <c r="E225" s="326"/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</row>
    <row r="226" spans="1:17" ht="20.100000000000001" customHeight="1" thickBot="1">
      <c r="A226" s="326"/>
      <c r="B226" s="813" t="str">
        <f>'Tab.G1.1-4'!$B$8</f>
        <v>LP</v>
      </c>
      <c r="C226" s="816" t="str">
        <f>'Tab.G1.1-4'!$C$8</f>
        <v>WYSZCZEGÓLNIENIE</v>
      </c>
      <c r="D226" s="817"/>
      <c r="E226" s="822" t="str">
        <f>"NAKŁADY JEDNOSTKOWE NA STACJĘ"</f>
        <v>NAKŁADY JEDNOSTKOWE NA STACJĘ</v>
      </c>
      <c r="F226" s="823"/>
      <c r="G226" s="823"/>
      <c r="H226" s="823"/>
      <c r="I226" s="824"/>
      <c r="J226" s="825" t="str">
        <f>"NAKŁADY JEDNOSTKOWE NA PUNKT TANKOWANIA"</f>
        <v>NAKŁADY JEDNOSTKOWE NA PUNKT TANKOWANIA</v>
      </c>
      <c r="K226" s="826"/>
      <c r="L226" s="826"/>
      <c r="M226" s="826"/>
      <c r="N226" s="827"/>
      <c r="O226" s="326"/>
      <c r="P226" s="326"/>
      <c r="Q226" s="326"/>
    </row>
    <row r="227" spans="1:17" ht="20.100000000000001" customHeight="1">
      <c r="A227" s="326"/>
      <c r="B227" s="814"/>
      <c r="C227" s="818"/>
      <c r="D227" s="819"/>
      <c r="E227" s="804" t="str">
        <f>$E$9</f>
        <v>PLAN DO REALIZACJI</v>
      </c>
      <c r="F227" s="805"/>
      <c r="G227" s="805"/>
      <c r="H227" s="805"/>
      <c r="I227" s="806"/>
      <c r="J227" s="804" t="str">
        <f>$E$9</f>
        <v>PLAN DO REALIZACJI</v>
      </c>
      <c r="K227" s="805"/>
      <c r="L227" s="805"/>
      <c r="M227" s="805"/>
      <c r="N227" s="806"/>
      <c r="O227" s="326"/>
      <c r="P227" s="326"/>
      <c r="Q227" s="326"/>
    </row>
    <row r="228" spans="1:17" ht="20.100000000000001" customHeight="1">
      <c r="A228" s="326"/>
      <c r="B228" s="815"/>
      <c r="C228" s="820"/>
      <c r="D228" s="821"/>
      <c r="E228" s="514">
        <f>SUM(Rok_ZPR,1)</f>
        <v>2024</v>
      </c>
      <c r="F228" s="514">
        <f>SUM(E228,1)</f>
        <v>2025</v>
      </c>
      <c r="G228" s="514">
        <f>SUM(F228,1)</f>
        <v>2026</v>
      </c>
      <c r="H228" s="514">
        <f>SUM(G228,1)</f>
        <v>2027</v>
      </c>
      <c r="I228" s="684">
        <f>SUM(H228,1)</f>
        <v>2028</v>
      </c>
      <c r="J228" s="514">
        <f>SUM(Rok_ZPR,1)</f>
        <v>2024</v>
      </c>
      <c r="K228" s="514">
        <f>SUM(J228,1)</f>
        <v>2025</v>
      </c>
      <c r="L228" s="514">
        <f>SUM(K228,1)</f>
        <v>2026</v>
      </c>
      <c r="M228" s="514">
        <f>SUM(L228,1)</f>
        <v>2027</v>
      </c>
      <c r="N228" s="684">
        <f>SUM(M228,1)</f>
        <v>2028</v>
      </c>
      <c r="O228" s="326"/>
      <c r="P228" s="326"/>
      <c r="Q228" s="326"/>
    </row>
    <row r="229" spans="1:17" ht="15" customHeight="1" thickBot="1">
      <c r="A229" s="326"/>
      <c r="B229" s="296" t="str">
        <f t="array" ref="B229:B238">$B$11:$B$20</f>
        <v>01</v>
      </c>
      <c r="C229" s="795" t="str">
        <f>'Tab.G5.1-3'!$B$10</f>
        <v>02</v>
      </c>
      <c r="D229" s="796"/>
      <c r="E229" s="650" t="str">
        <f>'Tab.G5.1-3'!$B$11</f>
        <v>03</v>
      </c>
      <c r="F229" s="650" t="str">
        <f>'Tab.G5.1-3'!$B$12</f>
        <v>04</v>
      </c>
      <c r="G229" s="650" t="str">
        <f>'Tab.G5.1-3'!$B$13</f>
        <v>05</v>
      </c>
      <c r="H229" s="650" t="str">
        <f>'Tab.G5.1-3'!$B$14</f>
        <v>06</v>
      </c>
      <c r="I229" s="297" t="str">
        <f>'Tab.G5.1-3'!$B$15</f>
        <v>07</v>
      </c>
      <c r="J229" s="650" t="str">
        <f>'Tab.G5.1-3'!$B$16</f>
        <v>08</v>
      </c>
      <c r="K229" s="650" t="str">
        <f>'Tab.G5.1-3'!$B$17</f>
        <v>09</v>
      </c>
      <c r="L229" s="650" t="str">
        <f>'Tab.G5.1-3'!$B$18</f>
        <v>10</v>
      </c>
      <c r="M229" s="650" t="str">
        <f>'Tab.G5.1-3'!$B$19</f>
        <v>11</v>
      </c>
      <c r="N229" s="297" t="str">
        <f>'Tab.G5.1-3'!$B$20</f>
        <v>12</v>
      </c>
      <c r="O229" s="326"/>
      <c r="P229" s="326"/>
      <c r="Q229" s="326"/>
    </row>
    <row r="230" spans="1:17" ht="16.5" thickBot="1">
      <c r="A230" s="326"/>
      <c r="B230" s="293" t="str">
        <v>02</v>
      </c>
      <c r="C230" s="344" t="str">
        <f>"OGÓŁEM STACJE CNG I LCNG"</f>
        <v>OGÓŁEM STACJE CNG I LCNG</v>
      </c>
      <c r="D230" s="345" t="str">
        <f t="shared" ref="D230:D238" si="17">JM_06</f>
        <v>[tys. zł/szt.]</v>
      </c>
      <c r="E230" s="518" t="str">
        <f t="array" ref="E230:E238">IFERROR($E$198:$E$206/E214:E222,"")</f>
        <v/>
      </c>
      <c r="F230" s="518" t="str">
        <f t="array" ref="F230:F238">IFERROR($F$198:$F$206/F214:F222,"")</f>
        <v/>
      </c>
      <c r="G230" s="518" t="str">
        <f t="array" ref="G230:G238">IFERROR($G$198:$G$206/G214:G222,"")</f>
        <v/>
      </c>
      <c r="H230" s="518" t="str">
        <f t="array" ref="H230:H238">IFERROR($H$198:$H$206/H214:H222,"")</f>
        <v/>
      </c>
      <c r="I230" s="346" t="str">
        <f t="array" ref="I230:I238">IFERROR($I$198:$I$206/I214:I222,"")</f>
        <v/>
      </c>
      <c r="J230" s="518" t="str">
        <f t="array" ref="J230:J238">IFERROR($E$198:$E$206/J214:J222,"")</f>
        <v/>
      </c>
      <c r="K230" s="518" t="str">
        <f t="array" ref="K230:K238">IFERROR($F$198:$F$206/K214:K222,"")</f>
        <v/>
      </c>
      <c r="L230" s="518" t="str">
        <f t="array" ref="L230:L238">IFERROR($G$198:$G$206/L214:L222,"")</f>
        <v/>
      </c>
      <c r="M230" s="518" t="str">
        <f t="array" ref="M230:M238">IFERROR($H$198:$H$206/M214:M222,"")</f>
        <v/>
      </c>
      <c r="N230" s="346" t="str">
        <f t="array" ref="N230:N238">IFERROR($I$198:$I$206/N214:N222,"")</f>
        <v/>
      </c>
      <c r="O230" s="326"/>
      <c r="P230" s="326"/>
      <c r="Q230" s="326"/>
    </row>
    <row r="231" spans="1:17" ht="15.75">
      <c r="A231" s="326"/>
      <c r="B231" s="286" t="str">
        <v>03</v>
      </c>
      <c r="C231" s="12" t="str">
        <f>"STACJE CNG"</f>
        <v>STACJE CNG</v>
      </c>
      <c r="D231" s="5" t="str">
        <f t="shared" si="17"/>
        <v>[tys. zł/szt.]</v>
      </c>
      <c r="E231" s="519" t="str">
        <v/>
      </c>
      <c r="F231" s="519" t="str">
        <v/>
      </c>
      <c r="G231" s="519" t="str">
        <v/>
      </c>
      <c r="H231" s="519" t="str">
        <v/>
      </c>
      <c r="I231" s="140" t="str">
        <v/>
      </c>
      <c r="J231" s="519" t="str">
        <v/>
      </c>
      <c r="K231" s="519" t="str">
        <v/>
      </c>
      <c r="L231" s="519" t="str">
        <v/>
      </c>
      <c r="M231" s="519" t="str">
        <v/>
      </c>
      <c r="N231" s="140" t="str">
        <v/>
      </c>
      <c r="O231" s="326"/>
      <c r="P231" s="326"/>
      <c r="Q231" s="326"/>
    </row>
    <row r="232" spans="1:17" ht="15.75">
      <c r="A232" s="326"/>
      <c r="B232" s="287" t="str">
        <v>04</v>
      </c>
      <c r="C232" s="234" t="s">
        <v>225</v>
      </c>
      <c r="D232" s="6" t="str">
        <f t="shared" si="17"/>
        <v>[tys. zł/szt.]</v>
      </c>
      <c r="E232" s="520" t="str">
        <v/>
      </c>
      <c r="F232" s="520" t="str">
        <v/>
      </c>
      <c r="G232" s="520" t="str">
        <v/>
      </c>
      <c r="H232" s="520" t="str">
        <v/>
      </c>
      <c r="I232" s="141" t="str">
        <v/>
      </c>
      <c r="J232" s="520" t="str">
        <v/>
      </c>
      <c r="K232" s="520" t="str">
        <v/>
      </c>
      <c r="L232" s="520" t="str">
        <v/>
      </c>
      <c r="M232" s="520" t="str">
        <v/>
      </c>
      <c r="N232" s="141" t="str">
        <v/>
      </c>
      <c r="O232" s="326"/>
      <c r="P232" s="326"/>
      <c r="Q232" s="326"/>
    </row>
    <row r="233" spans="1:17" ht="15.75">
      <c r="A233" s="326"/>
      <c r="B233" s="288" t="str">
        <v>05</v>
      </c>
      <c r="C233" s="235" t="s">
        <v>226</v>
      </c>
      <c r="D233" s="7" t="str">
        <f t="shared" si="17"/>
        <v>[tys. zł/szt.]</v>
      </c>
      <c r="E233" s="521" t="str">
        <v/>
      </c>
      <c r="F233" s="521" t="str">
        <v/>
      </c>
      <c r="G233" s="521" t="str">
        <v/>
      </c>
      <c r="H233" s="521" t="str">
        <v/>
      </c>
      <c r="I233" s="142" t="str">
        <v/>
      </c>
      <c r="J233" s="521" t="str">
        <v/>
      </c>
      <c r="K233" s="521" t="str">
        <v/>
      </c>
      <c r="L233" s="521" t="str">
        <v/>
      </c>
      <c r="M233" s="521" t="str">
        <v/>
      </c>
      <c r="N233" s="142" t="str">
        <v/>
      </c>
      <c r="O233" s="326"/>
      <c r="P233" s="326"/>
      <c r="Q233" s="326"/>
    </row>
    <row r="234" spans="1:17" ht="15.75">
      <c r="A234" s="326"/>
      <c r="B234" s="289" t="str">
        <v>06</v>
      </c>
      <c r="C234" s="238" t="s">
        <v>227</v>
      </c>
      <c r="D234" s="8" t="str">
        <f t="shared" si="17"/>
        <v>[tys. zł/szt.]</v>
      </c>
      <c r="E234" s="522" t="str">
        <v/>
      </c>
      <c r="F234" s="522" t="str">
        <v/>
      </c>
      <c r="G234" s="522" t="str">
        <v/>
      </c>
      <c r="H234" s="522" t="str">
        <v/>
      </c>
      <c r="I234" s="143" t="str">
        <v/>
      </c>
      <c r="J234" s="522" t="str">
        <v/>
      </c>
      <c r="K234" s="522" t="str">
        <v/>
      </c>
      <c r="L234" s="522" t="str">
        <v/>
      </c>
      <c r="M234" s="522" t="str">
        <v/>
      </c>
      <c r="N234" s="143" t="str">
        <v/>
      </c>
      <c r="O234" s="326"/>
      <c r="P234" s="326"/>
      <c r="Q234" s="326"/>
    </row>
    <row r="235" spans="1:17" ht="15.75">
      <c r="A235" s="326"/>
      <c r="B235" s="286" t="str">
        <v>07</v>
      </c>
      <c r="C235" s="12" t="str">
        <f>"STACJE LCNG"</f>
        <v>STACJE LCNG</v>
      </c>
      <c r="D235" s="5" t="str">
        <f t="shared" si="17"/>
        <v>[tys. zł/szt.]</v>
      </c>
      <c r="E235" s="519" t="str">
        <v/>
      </c>
      <c r="F235" s="519" t="str">
        <v/>
      </c>
      <c r="G235" s="519" t="str">
        <v/>
      </c>
      <c r="H235" s="519" t="str">
        <v/>
      </c>
      <c r="I235" s="140" t="str">
        <v/>
      </c>
      <c r="J235" s="519" t="str">
        <v/>
      </c>
      <c r="K235" s="519" t="str">
        <v/>
      </c>
      <c r="L235" s="519" t="str">
        <v/>
      </c>
      <c r="M235" s="519" t="str">
        <v/>
      </c>
      <c r="N235" s="140" t="str">
        <v/>
      </c>
      <c r="O235" s="326"/>
      <c r="P235" s="326"/>
      <c r="Q235" s="326"/>
    </row>
    <row r="236" spans="1:17" ht="15.75">
      <c r="A236" s="326"/>
      <c r="B236" s="287" t="str">
        <v>08</v>
      </c>
      <c r="C236" s="234" t="s">
        <v>225</v>
      </c>
      <c r="D236" s="6" t="str">
        <f t="shared" si="17"/>
        <v>[tys. zł/szt.]</v>
      </c>
      <c r="E236" s="520" t="str">
        <v/>
      </c>
      <c r="F236" s="520" t="str">
        <v/>
      </c>
      <c r="G236" s="520" t="str">
        <v/>
      </c>
      <c r="H236" s="520" t="str">
        <v/>
      </c>
      <c r="I236" s="141" t="str">
        <v/>
      </c>
      <c r="J236" s="520" t="str">
        <v/>
      </c>
      <c r="K236" s="520" t="str">
        <v/>
      </c>
      <c r="L236" s="520" t="str">
        <v/>
      </c>
      <c r="M236" s="520" t="str">
        <v/>
      </c>
      <c r="N236" s="141" t="str">
        <v/>
      </c>
      <c r="O236" s="326"/>
      <c r="P236" s="326"/>
      <c r="Q236" s="326"/>
    </row>
    <row r="237" spans="1:17" ht="15.75">
      <c r="A237" s="326"/>
      <c r="B237" s="288" t="str">
        <v>09</v>
      </c>
      <c r="C237" s="235" t="s">
        <v>226</v>
      </c>
      <c r="D237" s="7" t="str">
        <f t="shared" si="17"/>
        <v>[tys. zł/szt.]</v>
      </c>
      <c r="E237" s="521" t="str">
        <v/>
      </c>
      <c r="F237" s="521" t="str">
        <v/>
      </c>
      <c r="G237" s="521" t="str">
        <v/>
      </c>
      <c r="H237" s="521" t="str">
        <v/>
      </c>
      <c r="I237" s="142" t="str">
        <v/>
      </c>
      <c r="J237" s="521" t="str">
        <v/>
      </c>
      <c r="K237" s="521" t="str">
        <v/>
      </c>
      <c r="L237" s="521" t="str">
        <v/>
      </c>
      <c r="M237" s="521" t="str">
        <v/>
      </c>
      <c r="N237" s="142" t="str">
        <v/>
      </c>
      <c r="O237" s="326"/>
      <c r="P237" s="326"/>
      <c r="Q237" s="326"/>
    </row>
    <row r="238" spans="1:17" ht="16.5" thickBot="1">
      <c r="A238" s="326"/>
      <c r="B238" s="291" t="str">
        <v>10</v>
      </c>
      <c r="C238" s="239" t="s">
        <v>227</v>
      </c>
      <c r="D238" s="10" t="str">
        <f t="shared" si="17"/>
        <v>[tys. zł/szt.]</v>
      </c>
      <c r="E238" s="523" t="str">
        <v/>
      </c>
      <c r="F238" s="523" t="str">
        <v/>
      </c>
      <c r="G238" s="523" t="str">
        <v/>
      </c>
      <c r="H238" s="523" t="str">
        <v/>
      </c>
      <c r="I238" s="145" t="str">
        <v/>
      </c>
      <c r="J238" s="523" t="str">
        <v/>
      </c>
      <c r="K238" s="523" t="str">
        <v/>
      </c>
      <c r="L238" s="523" t="str">
        <v/>
      </c>
      <c r="M238" s="523" t="str">
        <v/>
      </c>
      <c r="N238" s="145" t="str">
        <v/>
      </c>
      <c r="O238" s="326"/>
      <c r="P238" s="326"/>
      <c r="Q238" s="326"/>
    </row>
    <row r="239" spans="1:17" ht="15.75">
      <c r="A239" s="326"/>
      <c r="B239" s="326"/>
      <c r="C239" s="411"/>
      <c r="D239" s="326"/>
      <c r="E239" s="326"/>
      <c r="F239" s="326"/>
      <c r="G239" s="326"/>
      <c r="H239" s="326"/>
      <c r="I239" s="326"/>
      <c r="J239" s="326"/>
      <c r="K239" s="326"/>
      <c r="L239" s="326"/>
      <c r="M239" s="326"/>
      <c r="N239" s="326"/>
      <c r="O239" s="326"/>
      <c r="P239" s="326"/>
      <c r="Q239" s="326"/>
    </row>
    <row r="240" spans="1:17" ht="15.75">
      <c r="A240" s="326"/>
      <c r="B240" s="326"/>
      <c r="C240" s="411"/>
      <c r="D240" s="326"/>
      <c r="E240" s="326"/>
      <c r="F240" s="326"/>
      <c r="G240" s="326"/>
      <c r="H240" s="326"/>
      <c r="I240" s="326"/>
      <c r="J240" s="326"/>
      <c r="K240" s="326"/>
      <c r="L240" s="326"/>
      <c r="M240" s="326"/>
      <c r="N240" s="326"/>
      <c r="O240" s="326"/>
      <c r="P240" s="326"/>
      <c r="Q240" s="326"/>
    </row>
    <row r="241" spans="1:17" ht="15.75">
      <c r="A241" s="326"/>
      <c r="B241" s="326"/>
      <c r="C241" s="411"/>
      <c r="D241" s="326"/>
      <c r="E241" s="326"/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</row>
    <row r="242" spans="1:17" ht="15.75">
      <c r="C242" s="406"/>
    </row>
    <row r="243" spans="1:17" ht="15.75">
      <c r="C243" s="406"/>
    </row>
    <row r="244" spans="1:17" ht="15.75">
      <c r="C244" s="406"/>
    </row>
    <row r="245" spans="1:17" ht="15.75">
      <c r="C245" s="406"/>
    </row>
    <row r="246" spans="1:17" ht="15.75">
      <c r="C246" s="406"/>
    </row>
    <row r="247" spans="1:17" ht="15.75">
      <c r="C247" s="406"/>
    </row>
    <row r="248" spans="1:17" ht="15.75">
      <c r="C248" s="406"/>
    </row>
    <row r="249" spans="1:17" ht="15.75">
      <c r="C249" s="406"/>
    </row>
  </sheetData>
  <mergeCells count="36">
    <mergeCell ref="E9:I9"/>
    <mergeCell ref="E71:I71"/>
    <mergeCell ref="E133:I133"/>
    <mergeCell ref="E195:I195"/>
    <mergeCell ref="E210:I210"/>
    <mergeCell ref="C71:D72"/>
    <mergeCell ref="C73:D73"/>
    <mergeCell ref="B133:B134"/>
    <mergeCell ref="C133:D134"/>
    <mergeCell ref="C135:D135"/>
    <mergeCell ref="C229:D229"/>
    <mergeCell ref="C213:D213"/>
    <mergeCell ref="B2:M2"/>
    <mergeCell ref="C3:M3"/>
    <mergeCell ref="C7:M7"/>
    <mergeCell ref="B9:B10"/>
    <mergeCell ref="C9:D10"/>
    <mergeCell ref="C4:M4"/>
    <mergeCell ref="C5:M5"/>
    <mergeCell ref="C6:M6"/>
    <mergeCell ref="C11:D11"/>
    <mergeCell ref="B195:B196"/>
    <mergeCell ref="C195:D196"/>
    <mergeCell ref="C197:D197"/>
    <mergeCell ref="B71:B72"/>
    <mergeCell ref="J210:N210"/>
    <mergeCell ref="E211:I211"/>
    <mergeCell ref="J211:N211"/>
    <mergeCell ref="B210:B212"/>
    <mergeCell ref="C210:D212"/>
    <mergeCell ref="B226:B228"/>
    <mergeCell ref="C226:D228"/>
    <mergeCell ref="E226:I226"/>
    <mergeCell ref="J226:N226"/>
    <mergeCell ref="E227:I227"/>
    <mergeCell ref="J227:N227"/>
  </mergeCells>
  <hyperlinks>
    <hyperlink ref="C1" location="Spis!B10" display="Spis!B10"/>
  </hyperlinks>
  <pageMargins left="0.75" right="0.75" top="1" bottom="1" header="0.5" footer="0.5"/>
  <pageSetup paperSize="9" orientation="portrait" r:id="rId1"/>
  <headerFooter alignWithMargins="0"/>
  <ignoredErrors>
    <ignoredError sqref="J228:N228 J212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pageSetUpPr fitToPage="1"/>
  </sheetPr>
  <dimension ref="A1:AD112"/>
  <sheetViews>
    <sheetView topLeftCell="C1" zoomScale="90" zoomScaleNormal="90" zoomScaleSheetLayoutView="75" workbookViewId="0">
      <pane ySplit="9" topLeftCell="A34" activePane="bottomLeft" state="frozen"/>
      <selection pane="bottomLeft" activeCell="E23" sqref="E23:I23"/>
    </sheetView>
  </sheetViews>
  <sheetFormatPr defaultColWidth="11.33203125" defaultRowHeight="12.75"/>
  <cols>
    <col min="1" max="1" width="4.21875" style="190" customWidth="1"/>
    <col min="2" max="2" width="4.77734375" style="255" customWidth="1"/>
    <col min="3" max="3" width="66.77734375" style="190" customWidth="1"/>
    <col min="4" max="4" width="12.77734375" style="190" customWidth="1"/>
    <col min="5" max="9" width="15.77734375" style="190" customWidth="1"/>
    <col min="10" max="12" width="10.77734375" style="190" customWidth="1"/>
    <col min="13" max="13" width="11.33203125" style="190"/>
    <col min="14" max="14" width="15.6640625" style="190" customWidth="1"/>
    <col min="15" max="15" width="11.33203125" style="244"/>
    <col min="16" max="16384" width="11.33203125" style="190"/>
  </cols>
  <sheetData>
    <row r="1" spans="1:16" ht="14.1" customHeight="1">
      <c r="A1" s="244"/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4"/>
      <c r="N1" s="244"/>
    </row>
    <row r="2" spans="1:16" ht="18.95" customHeight="1">
      <c r="A2" s="244"/>
      <c r="B2" s="246"/>
      <c r="C2" s="496" t="s">
        <v>9</v>
      </c>
      <c r="D2" s="246"/>
      <c r="E2" s="246"/>
      <c r="F2" s="246"/>
      <c r="G2" s="246"/>
      <c r="H2" s="246"/>
      <c r="I2" s="246"/>
      <c r="J2" s="246"/>
      <c r="K2" s="246"/>
      <c r="L2" s="246"/>
      <c r="M2" s="244"/>
      <c r="N2" s="244"/>
    </row>
    <row r="3" spans="1:16" ht="9.9499999999999993" customHeight="1">
      <c r="A3" s="245"/>
      <c r="B3" s="320"/>
      <c r="C3" s="246"/>
      <c r="D3" s="320"/>
      <c r="E3" s="651"/>
      <c r="F3" s="651"/>
      <c r="G3" s="507"/>
      <c r="H3" s="507"/>
      <c r="I3" s="320"/>
      <c r="J3" s="246"/>
      <c r="K3" s="321"/>
      <c r="L3" s="321"/>
      <c r="M3" s="245"/>
      <c r="N3" s="245"/>
    </row>
    <row r="4" spans="1:16" ht="15" customHeight="1">
      <c r="A4" s="245"/>
      <c r="B4" s="404" t="s">
        <v>13</v>
      </c>
      <c r="C4" s="811" t="s">
        <v>198</v>
      </c>
      <c r="D4" s="847"/>
      <c r="E4" s="847"/>
      <c r="F4" s="847"/>
      <c r="G4" s="847"/>
      <c r="H4" s="847"/>
      <c r="I4" s="847"/>
      <c r="J4" s="847"/>
      <c r="K4" s="847"/>
      <c r="L4" s="323"/>
      <c r="M4" s="319"/>
      <c r="N4" s="319"/>
      <c r="O4" s="319"/>
      <c r="P4" s="137"/>
    </row>
    <row r="5" spans="1:16" ht="15" customHeight="1">
      <c r="A5" s="245"/>
      <c r="B5" s="404" t="s">
        <v>28</v>
      </c>
      <c r="C5" s="811" t="s">
        <v>186</v>
      </c>
      <c r="D5" s="812"/>
      <c r="E5" s="812"/>
      <c r="F5" s="812"/>
      <c r="G5" s="812"/>
      <c r="H5" s="812"/>
      <c r="I5" s="812"/>
      <c r="J5" s="812"/>
      <c r="K5" s="812"/>
      <c r="L5" s="323"/>
      <c r="M5" s="318"/>
      <c r="N5" s="318"/>
      <c r="O5" s="318"/>
      <c r="P5" s="189"/>
    </row>
    <row r="6" spans="1:16" ht="15" customHeight="1">
      <c r="A6" s="245"/>
      <c r="B6" s="407"/>
      <c r="C6" s="854" t="s">
        <v>17</v>
      </c>
      <c r="D6" s="855"/>
      <c r="E6" s="855"/>
      <c r="F6" s="855"/>
      <c r="G6" s="855"/>
      <c r="H6" s="855"/>
      <c r="I6" s="855"/>
      <c r="J6" s="855"/>
      <c r="K6" s="855"/>
      <c r="L6" s="246"/>
      <c r="M6" s="244"/>
      <c r="N6" s="244"/>
    </row>
    <row r="7" spans="1:16" ht="15" customHeight="1">
      <c r="A7" s="245"/>
      <c r="B7" s="408"/>
      <c r="C7" s="856" t="s">
        <v>189</v>
      </c>
      <c r="D7" s="856"/>
      <c r="E7" s="856"/>
      <c r="F7" s="856"/>
      <c r="G7" s="856"/>
      <c r="H7" s="856"/>
      <c r="I7" s="856"/>
      <c r="J7" s="856"/>
      <c r="K7" s="856"/>
      <c r="L7" s="326"/>
      <c r="M7" s="137"/>
      <c r="N7" s="137"/>
    </row>
    <row r="8" spans="1:16" ht="15" customHeight="1">
      <c r="A8" s="245"/>
      <c r="B8" s="408"/>
      <c r="C8" s="856" t="s">
        <v>191</v>
      </c>
      <c r="D8" s="856"/>
      <c r="E8" s="856"/>
      <c r="F8" s="856"/>
      <c r="G8" s="856"/>
      <c r="H8" s="856"/>
      <c r="I8" s="856"/>
      <c r="J8" s="856"/>
      <c r="K8" s="856"/>
      <c r="L8" s="326"/>
      <c r="M8" s="137"/>
      <c r="N8" s="137"/>
    </row>
    <row r="9" spans="1:16" ht="15" customHeight="1">
      <c r="A9" s="245"/>
      <c r="B9" s="408"/>
      <c r="C9" s="856" t="s">
        <v>190</v>
      </c>
      <c r="D9" s="856"/>
      <c r="E9" s="856"/>
      <c r="F9" s="856"/>
      <c r="G9" s="856"/>
      <c r="H9" s="856"/>
      <c r="I9" s="856"/>
      <c r="J9" s="856"/>
      <c r="K9" s="856"/>
      <c r="L9" s="326"/>
      <c r="M9" s="137"/>
      <c r="N9" s="137"/>
    </row>
    <row r="10" spans="1:16" ht="30" customHeight="1" thickBot="1">
      <c r="A10" s="187"/>
      <c r="B10" s="187" t="s">
        <v>155</v>
      </c>
      <c r="C10" s="247"/>
      <c r="D10" s="247"/>
      <c r="E10" s="247"/>
      <c r="F10" s="247"/>
      <c r="G10" s="247"/>
      <c r="H10" s="247"/>
      <c r="I10" s="244"/>
      <c r="J10" s="246"/>
      <c r="K10" s="246"/>
      <c r="L10" s="244"/>
      <c r="M10" s="244"/>
      <c r="N10" s="244"/>
    </row>
    <row r="11" spans="1:16" ht="20.100000000000001" customHeight="1" thickTop="1">
      <c r="A11" s="187"/>
      <c r="B11" s="852" t="str">
        <f>'Tab.G1.1-4'!$B$8</f>
        <v>LP</v>
      </c>
      <c r="C11" s="850" t="str">
        <f>'Tab.G1.1-4'!$C$8</f>
        <v>WYSZCZEGÓLNIENIE</v>
      </c>
      <c r="D11" s="851"/>
      <c r="E11" s="830" t="str">
        <f>'Tab.G1.1-4'!$E$8</f>
        <v>PLAN DO REALIZACJI</v>
      </c>
      <c r="F11" s="831"/>
      <c r="G11" s="831"/>
      <c r="H11" s="831"/>
      <c r="I11" s="832"/>
      <c r="J11" s="248"/>
      <c r="K11" s="248"/>
      <c r="L11" s="244"/>
      <c r="M11" s="244"/>
      <c r="N11" s="244"/>
    </row>
    <row r="12" spans="1:16" ht="20.100000000000001" customHeight="1">
      <c r="A12" s="187"/>
      <c r="B12" s="853"/>
      <c r="C12" s="801"/>
      <c r="D12" s="802"/>
      <c r="E12" s="534">
        <f>SUM(Rok_ZPR,1)</f>
        <v>2024</v>
      </c>
      <c r="F12" s="514">
        <f>SUM(E12,1)</f>
        <v>2025</v>
      </c>
      <c r="G12" s="514">
        <f>SUM(F12,1)</f>
        <v>2026</v>
      </c>
      <c r="H12" s="514">
        <f>SUM(G12,1)</f>
        <v>2027</v>
      </c>
      <c r="I12" s="695">
        <f>SUM(H12,1)</f>
        <v>2028</v>
      </c>
      <c r="J12" s="248"/>
      <c r="K12" s="248"/>
      <c r="L12" s="244"/>
      <c r="M12" s="244"/>
      <c r="N12" s="244"/>
    </row>
    <row r="13" spans="1:16" ht="15" customHeight="1" thickBot="1">
      <c r="A13" s="244"/>
      <c r="B13" s="281" t="str">
        <f t="array" ref="B13:B17">'Tab.G5.1-3'!$B$9:$B$13</f>
        <v>01</v>
      </c>
      <c r="C13" s="833" t="str">
        <f>'Tab.G5.1-3'!$B$10</f>
        <v>02</v>
      </c>
      <c r="D13" s="834"/>
      <c r="E13" s="297" t="str">
        <f>'Tab.G5.1-3'!$B$11</f>
        <v>03</v>
      </c>
      <c r="F13" s="650" t="str">
        <f>'Tab.G5.1-3'!$B$12</f>
        <v>04</v>
      </c>
      <c r="G13" s="650" t="str">
        <f>'Tab.G5.1-3'!$B$13</f>
        <v>05</v>
      </c>
      <c r="H13" s="650" t="str">
        <f>'Tab.G5.1-3'!$B$14</f>
        <v>06</v>
      </c>
      <c r="I13" s="533" t="str">
        <f>'Tab.G5.1-3'!$B$15</f>
        <v>07</v>
      </c>
      <c r="J13" s="248"/>
      <c r="K13" s="248"/>
      <c r="L13" s="244"/>
      <c r="M13" s="244"/>
      <c r="N13" s="244"/>
    </row>
    <row r="14" spans="1:16" ht="18.95" customHeight="1">
      <c r="A14" s="244"/>
      <c r="B14" s="341" t="str">
        <v>02</v>
      </c>
      <c r="C14" s="710" t="str">
        <f>"Nakłady inwestycyjne na przyłączenia, z tego:"</f>
        <v>Nakłady inwestycyjne na przyłączenia, z tego:</v>
      </c>
      <c r="D14" s="316" t="str">
        <f t="shared" ref="D14:D17" si="0">JM_01</f>
        <v>[tys. zł]</v>
      </c>
      <c r="E14" s="529">
        <f>SUM(E15:E17)</f>
        <v>0</v>
      </c>
      <c r="F14" s="529">
        <f>SUM(F15:F17)</f>
        <v>0</v>
      </c>
      <c r="G14" s="529">
        <f>SUM(G15:G17)</f>
        <v>0</v>
      </c>
      <c r="H14" s="529">
        <f>SUM(H15:H17)</f>
        <v>0</v>
      </c>
      <c r="I14" s="524">
        <f>SUM(I15:I17)</f>
        <v>0</v>
      </c>
      <c r="J14" s="248"/>
      <c r="K14" s="248"/>
      <c r="L14" s="244"/>
      <c r="M14" s="244"/>
      <c r="N14" s="244"/>
    </row>
    <row r="15" spans="1:16" ht="18.95" customHeight="1">
      <c r="A15" s="244"/>
      <c r="B15" s="714" t="str">
        <v>03</v>
      </c>
      <c r="C15" s="711" t="s">
        <v>47</v>
      </c>
      <c r="D15" s="314" t="str">
        <f t="shared" si="0"/>
        <v>[tys. zł]</v>
      </c>
      <c r="E15" s="530"/>
      <c r="F15" s="530"/>
      <c r="G15" s="530"/>
      <c r="H15" s="530"/>
      <c r="I15" s="525"/>
      <c r="J15" s="248"/>
      <c r="K15" s="248"/>
      <c r="L15" s="244"/>
      <c r="M15" s="244"/>
      <c r="N15" s="244"/>
    </row>
    <row r="16" spans="1:16" ht="18.95" customHeight="1">
      <c r="A16" s="244"/>
      <c r="B16" s="715" t="str">
        <v>04</v>
      </c>
      <c r="C16" s="712" t="s">
        <v>48</v>
      </c>
      <c r="D16" s="256" t="str">
        <f t="shared" si="0"/>
        <v>[tys. zł]</v>
      </c>
      <c r="E16" s="531"/>
      <c r="F16" s="531"/>
      <c r="G16" s="531"/>
      <c r="H16" s="531"/>
      <c r="I16" s="526"/>
      <c r="J16" s="248"/>
      <c r="K16" s="248"/>
      <c r="L16" s="244"/>
      <c r="M16" s="244"/>
      <c r="N16" s="244"/>
    </row>
    <row r="17" spans="1:30" ht="18.95" customHeight="1" thickBot="1">
      <c r="A17" s="244"/>
      <c r="B17" s="716" t="str">
        <v>05</v>
      </c>
      <c r="C17" s="713" t="s">
        <v>49</v>
      </c>
      <c r="D17" s="257" t="str">
        <f t="shared" si="0"/>
        <v>[tys. zł]</v>
      </c>
      <c r="E17" s="532"/>
      <c r="F17" s="532"/>
      <c r="G17" s="532"/>
      <c r="H17" s="532"/>
      <c r="I17" s="527"/>
      <c r="J17" s="248"/>
      <c r="K17" s="248"/>
      <c r="L17" s="244"/>
      <c r="M17" s="244"/>
      <c r="N17" s="244"/>
    </row>
    <row r="18" spans="1:30" ht="18.95" customHeight="1" thickTop="1" thickBot="1">
      <c r="A18" s="244"/>
      <c r="B18" s="244"/>
      <c r="C18" s="244"/>
      <c r="D18" s="249" t="s">
        <v>30</v>
      </c>
      <c r="E18" s="250">
        <f>SUM(E14,-'Tab.G1.1-4'!E13)</f>
        <v>0</v>
      </c>
      <c r="F18" s="250">
        <f>SUM(F14,-'Tab.G1.1-4'!F13)</f>
        <v>0</v>
      </c>
      <c r="G18" s="250">
        <f>SUM(G14,-'Tab.G1.1-4'!G13)</f>
        <v>0</v>
      </c>
      <c r="H18" s="250">
        <f>SUM(H14,-'Tab.G1.1-4'!H13)</f>
        <v>0</v>
      </c>
      <c r="I18" s="528">
        <f>SUM(I14,-'Tab.G1.1-4'!I13)</f>
        <v>0</v>
      </c>
      <c r="J18" s="248"/>
      <c r="K18" s="248"/>
      <c r="L18" s="244"/>
      <c r="M18" s="244"/>
      <c r="N18" s="244"/>
    </row>
    <row r="19" spans="1:30" ht="18.95" customHeight="1">
      <c r="A19" s="246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189"/>
      <c r="N19" s="189"/>
    </row>
    <row r="20" spans="1:30" ht="18.95" customHeight="1">
      <c r="A20" s="246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189"/>
      <c r="N20" s="189"/>
    </row>
    <row r="21" spans="1:30" ht="30" customHeight="1" thickBot="1">
      <c r="A21" s="246"/>
      <c r="B21" s="327" t="s">
        <v>156</v>
      </c>
      <c r="C21" s="246"/>
      <c r="D21" s="248"/>
      <c r="E21" s="248"/>
      <c r="F21" s="248"/>
      <c r="G21" s="248"/>
      <c r="H21" s="248"/>
      <c r="I21" s="248"/>
      <c r="J21" s="248"/>
      <c r="K21" s="248"/>
      <c r="L21" s="248"/>
      <c r="M21" s="189"/>
      <c r="N21" s="189"/>
      <c r="O21" s="251"/>
      <c r="P21" s="252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</row>
    <row r="22" spans="1:30" ht="20.100000000000001" customHeight="1" thickTop="1">
      <c r="A22" s="244"/>
      <c r="B22" s="841" t="str">
        <f>'Tab.G1.1-4'!$B$8</f>
        <v>LP</v>
      </c>
      <c r="C22" s="843" t="str">
        <f>'Tab.G1.1-4'!$C$8</f>
        <v>WYSZCZEGÓLNIENIE</v>
      </c>
      <c r="D22" s="844"/>
      <c r="E22" s="830" t="str">
        <f>$E$11</f>
        <v>PLAN DO REALIZACJI</v>
      </c>
      <c r="F22" s="831"/>
      <c r="G22" s="831"/>
      <c r="H22" s="831"/>
      <c r="I22" s="832"/>
      <c r="J22" s="248"/>
      <c r="K22" s="248"/>
      <c r="L22" s="248"/>
      <c r="M22" s="189"/>
      <c r="N22" s="189"/>
      <c r="O22" s="251"/>
      <c r="P22" s="252"/>
      <c r="Q22" s="253"/>
      <c r="R22" s="253"/>
      <c r="S22" s="253"/>
      <c r="T22" s="253"/>
      <c r="U22" s="253"/>
      <c r="V22" s="253"/>
      <c r="W22" s="253"/>
      <c r="X22" s="253"/>
      <c r="Y22" s="253"/>
      <c r="Z22" s="253"/>
      <c r="AA22" s="253"/>
      <c r="AB22" s="253"/>
      <c r="AC22" s="253"/>
      <c r="AD22" s="253"/>
    </row>
    <row r="23" spans="1:30" ht="20.100000000000001" customHeight="1">
      <c r="A23" s="244"/>
      <c r="B23" s="842"/>
      <c r="C23" s="845"/>
      <c r="D23" s="846"/>
      <c r="E23" s="534">
        <f>SUM(Rok_ZPR,1)</f>
        <v>2024</v>
      </c>
      <c r="F23" s="514">
        <f>SUM(E23,1)</f>
        <v>2025</v>
      </c>
      <c r="G23" s="514">
        <f>SUM(F23,1)</f>
        <v>2026</v>
      </c>
      <c r="H23" s="514">
        <f>SUM(G23,1)</f>
        <v>2027</v>
      </c>
      <c r="I23" s="695">
        <f>SUM(H23,1)</f>
        <v>2028</v>
      </c>
      <c r="J23" s="248"/>
      <c r="K23" s="248"/>
      <c r="L23" s="248"/>
      <c r="M23" s="189"/>
      <c r="N23" s="189"/>
      <c r="O23" s="251"/>
      <c r="P23" s="252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3"/>
      <c r="AB23" s="253"/>
      <c r="AC23" s="253"/>
      <c r="AD23" s="253"/>
    </row>
    <row r="24" spans="1:30" ht="15" customHeight="1" thickBot="1">
      <c r="A24" s="246"/>
      <c r="B24" s="281" t="str">
        <f t="array" ref="B24:B28">'Tab.G5.1-3'!$B$9:$B$13</f>
        <v>01</v>
      </c>
      <c r="C24" s="833" t="str">
        <f>'Tab.G5.1-3'!$B$10</f>
        <v>02</v>
      </c>
      <c r="D24" s="834"/>
      <c r="E24" s="297" t="str">
        <f>'Tab.G5.1-3'!$B$11</f>
        <v>03</v>
      </c>
      <c r="F24" s="650" t="str">
        <f>'Tab.G5.1-3'!$B$12</f>
        <v>04</v>
      </c>
      <c r="G24" s="650" t="str">
        <f>'Tab.G5.1-3'!$B$13</f>
        <v>05</v>
      </c>
      <c r="H24" s="650" t="str">
        <f>'Tab.G5.1-3'!$B$14</f>
        <v>06</v>
      </c>
      <c r="I24" s="533" t="str">
        <f>'Tab.G5.1-3'!$B$15</f>
        <v>07</v>
      </c>
      <c r="J24" s="329"/>
      <c r="K24" s="329"/>
      <c r="L24" s="329"/>
      <c r="M24" s="254"/>
      <c r="N24" s="254"/>
      <c r="O24" s="251"/>
      <c r="P24" s="252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</row>
    <row r="25" spans="1:30" ht="18.95" customHeight="1">
      <c r="A25" s="246"/>
      <c r="B25" s="341" t="str">
        <v>02</v>
      </c>
      <c r="C25" s="717" t="str">
        <f>"Nakłady inwestycyjne na przyłącza, z tego:"</f>
        <v>Nakłady inwestycyjne na przyłącza, z tego:</v>
      </c>
      <c r="D25" s="333" t="str">
        <f t="shared" ref="D25:D28" si="1">JM_01</f>
        <v>[tys. zł]</v>
      </c>
      <c r="E25" s="535">
        <f>SUM(E26:E28)</f>
        <v>0</v>
      </c>
      <c r="F25" s="535">
        <f>SUM(F26:F28)</f>
        <v>0</v>
      </c>
      <c r="G25" s="535">
        <f>SUM(G26:G28)</f>
        <v>0</v>
      </c>
      <c r="H25" s="539">
        <f>SUM(H26:H28)</f>
        <v>0</v>
      </c>
      <c r="I25" s="334">
        <f>SUM(I26:I28)</f>
        <v>0</v>
      </c>
      <c r="J25" s="246"/>
      <c r="K25" s="246"/>
      <c r="L25" s="246"/>
    </row>
    <row r="26" spans="1:30" ht="18.95" customHeight="1">
      <c r="A26" s="246"/>
      <c r="B26" s="714" t="str">
        <v>03</v>
      </c>
      <c r="C26" s="718" t="s">
        <v>47</v>
      </c>
      <c r="D26" s="330" t="str">
        <f t="shared" si="1"/>
        <v>[tys. zł]</v>
      </c>
      <c r="E26" s="536"/>
      <c r="F26" s="536"/>
      <c r="G26" s="536"/>
      <c r="H26" s="540"/>
      <c r="I26" s="331"/>
      <c r="J26" s="246"/>
      <c r="K26" s="246"/>
      <c r="L26" s="246"/>
    </row>
    <row r="27" spans="1:30" ht="18.95" customHeight="1">
      <c r="A27" s="246"/>
      <c r="B27" s="715" t="str">
        <v>04</v>
      </c>
      <c r="C27" s="719" t="s">
        <v>48</v>
      </c>
      <c r="D27" s="258" t="str">
        <f t="shared" si="1"/>
        <v>[tys. zł]</v>
      </c>
      <c r="E27" s="537"/>
      <c r="F27" s="537"/>
      <c r="G27" s="537"/>
      <c r="H27" s="541"/>
      <c r="I27" s="264"/>
      <c r="J27" s="246"/>
      <c r="K27" s="246"/>
      <c r="L27" s="246"/>
    </row>
    <row r="28" spans="1:30" ht="18.95" customHeight="1" thickBot="1">
      <c r="A28" s="246"/>
      <c r="B28" s="716" t="str">
        <v>05</v>
      </c>
      <c r="C28" s="720" t="s">
        <v>49</v>
      </c>
      <c r="D28" s="259" t="str">
        <f t="shared" si="1"/>
        <v>[tys. zł]</v>
      </c>
      <c r="E28" s="538"/>
      <c r="F28" s="538"/>
      <c r="G28" s="538"/>
      <c r="H28" s="542"/>
      <c r="I28" s="265"/>
      <c r="J28" s="246"/>
      <c r="K28" s="246"/>
      <c r="L28" s="246"/>
    </row>
    <row r="29" spans="1:30" ht="18.95" customHeight="1" thickTop="1" thickBot="1">
      <c r="A29" s="246"/>
      <c r="B29" s="324"/>
      <c r="C29" s="328"/>
      <c r="D29" s="249" t="s">
        <v>30</v>
      </c>
      <c r="E29" s="250">
        <f>SUM(E25,-'Tab.G2.1-3'!E33)</f>
        <v>0</v>
      </c>
      <c r="F29" s="250">
        <f>SUM(F25,-'Tab.G2.1-3'!F33)</f>
        <v>0</v>
      </c>
      <c r="G29" s="250">
        <f>SUM(G25,-'Tab.G2.1-3'!G33)</f>
        <v>0</v>
      </c>
      <c r="H29" s="543">
        <f>SUM(H25,-'Tab.G2.1-3'!H33)</f>
        <v>0</v>
      </c>
      <c r="I29" s="544">
        <f>SUM(I25,-'Tab.G2.1-3'!I33)</f>
        <v>0</v>
      </c>
      <c r="J29" s="246"/>
      <c r="K29" s="246"/>
      <c r="L29" s="246"/>
    </row>
    <row r="30" spans="1:30" ht="18.95" customHeight="1">
      <c r="A30" s="246"/>
      <c r="B30" s="324"/>
      <c r="C30" s="246"/>
      <c r="D30" s="246"/>
      <c r="E30" s="246"/>
      <c r="F30" s="246"/>
      <c r="G30" s="246"/>
      <c r="H30" s="246"/>
      <c r="I30" s="246"/>
      <c r="J30" s="246"/>
      <c r="K30" s="246"/>
      <c r="L30" s="246"/>
    </row>
    <row r="31" spans="1:30" ht="18.95" customHeight="1">
      <c r="A31" s="246"/>
      <c r="B31" s="324"/>
      <c r="C31" s="246"/>
      <c r="D31" s="246"/>
      <c r="E31" s="246"/>
      <c r="F31" s="246"/>
      <c r="G31" s="246"/>
      <c r="H31" s="246"/>
      <c r="I31" s="246"/>
      <c r="J31" s="246"/>
      <c r="K31" s="246"/>
      <c r="L31" s="246"/>
    </row>
    <row r="32" spans="1:30" ht="30" customHeight="1" thickBot="1">
      <c r="A32" s="246"/>
      <c r="B32" s="136" t="s">
        <v>108</v>
      </c>
      <c r="D32" s="136"/>
      <c r="E32" s="136"/>
      <c r="F32" s="136"/>
      <c r="G32" s="136"/>
      <c r="H32" s="136"/>
      <c r="I32" s="326"/>
      <c r="J32" s="246"/>
      <c r="K32" s="246"/>
      <c r="L32" s="246"/>
    </row>
    <row r="33" spans="1:12" ht="20.100000000000001" customHeight="1" thickTop="1">
      <c r="A33" s="246"/>
      <c r="B33" s="835" t="str">
        <f>'Tab.G1.1-4'!$B$8</f>
        <v>LP</v>
      </c>
      <c r="C33" s="837" t="str">
        <f>'Tab.G1.1-4'!$C$8</f>
        <v>WYSZCZEGÓLNIENIE</v>
      </c>
      <c r="D33" s="838"/>
      <c r="E33" s="830" t="str">
        <f>$E$11</f>
        <v>PLAN DO REALIZACJI</v>
      </c>
      <c r="F33" s="831"/>
      <c r="G33" s="831"/>
      <c r="H33" s="831"/>
      <c r="I33" s="832"/>
      <c r="J33" s="246"/>
      <c r="K33" s="246"/>
      <c r="L33" s="246"/>
    </row>
    <row r="34" spans="1:12" ht="20.100000000000001" customHeight="1">
      <c r="A34" s="246"/>
      <c r="B34" s="836"/>
      <c r="C34" s="839"/>
      <c r="D34" s="840"/>
      <c r="E34" s="534">
        <f>SUM(Rok_ZPR,1)</f>
        <v>2024</v>
      </c>
      <c r="F34" s="514">
        <f>SUM(E34,1)</f>
        <v>2025</v>
      </c>
      <c r="G34" s="514">
        <f>SUM(F34,1)</f>
        <v>2026</v>
      </c>
      <c r="H34" s="514">
        <f>SUM(G34,1)</f>
        <v>2027</v>
      </c>
      <c r="I34" s="695">
        <f>SUM(H34,1)</f>
        <v>2028</v>
      </c>
      <c r="J34" s="246"/>
      <c r="K34" s="246"/>
      <c r="L34" s="246"/>
    </row>
    <row r="35" spans="1:12" ht="15" customHeight="1" thickBot="1">
      <c r="A35" s="246"/>
      <c r="B35" s="317" t="str">
        <f t="array" ref="B35:B55">'Tab.G5.1-3'!$B$9:$B$29</f>
        <v>01</v>
      </c>
      <c r="C35" s="833" t="str">
        <f>'Tab.G5.1-3'!$B$10</f>
        <v>02</v>
      </c>
      <c r="D35" s="834"/>
      <c r="E35" s="297" t="str">
        <f>'Tab.G5.1-3'!$B$11</f>
        <v>03</v>
      </c>
      <c r="F35" s="650" t="str">
        <f>'Tab.G5.1-3'!$B$12</f>
        <v>04</v>
      </c>
      <c r="G35" s="650" t="str">
        <f>'Tab.G5.1-3'!$B$13</f>
        <v>05</v>
      </c>
      <c r="H35" s="650" t="str">
        <f>'Tab.G5.1-3'!$B$14</f>
        <v>06</v>
      </c>
      <c r="I35" s="533" t="str">
        <f>'Tab.G5.1-3'!$B$15</f>
        <v>07</v>
      </c>
      <c r="J35" s="246"/>
      <c r="K35" s="246"/>
      <c r="L35" s="246"/>
    </row>
    <row r="36" spans="1:12" ht="18.95" customHeight="1">
      <c r="A36" s="246"/>
      <c r="B36" s="341" t="str">
        <v>02</v>
      </c>
      <c r="C36" s="721" t="s">
        <v>107</v>
      </c>
      <c r="D36" s="303" t="str">
        <f t="shared" ref="D36:D39" si="2">JM_04</f>
        <v>[szt.]</v>
      </c>
      <c r="E36" s="552">
        <f>SUM(E37:E39)</f>
        <v>0</v>
      </c>
      <c r="F36" s="552">
        <f>SUM(F37:F39)</f>
        <v>0</v>
      </c>
      <c r="G36" s="552">
        <f>SUM(G37:G39)</f>
        <v>0</v>
      </c>
      <c r="H36" s="552">
        <f>SUM(H37:H39)</f>
        <v>0</v>
      </c>
      <c r="I36" s="545">
        <f>SUM(I37:I39)</f>
        <v>0</v>
      </c>
      <c r="J36" s="246"/>
      <c r="K36" s="246"/>
      <c r="L36" s="246"/>
    </row>
    <row r="37" spans="1:12" ht="18.95" customHeight="1">
      <c r="A37" s="246"/>
      <c r="B37" s="336" t="str">
        <v>03</v>
      </c>
      <c r="C37" s="722" t="s">
        <v>47</v>
      </c>
      <c r="D37" s="260" t="str">
        <f t="shared" si="2"/>
        <v>[szt.]</v>
      </c>
      <c r="E37" s="553"/>
      <c r="F37" s="553"/>
      <c r="G37" s="553"/>
      <c r="H37" s="553"/>
      <c r="I37" s="546"/>
      <c r="J37" s="246"/>
      <c r="K37" s="246"/>
      <c r="L37" s="246"/>
    </row>
    <row r="38" spans="1:12" ht="18.95" customHeight="1">
      <c r="A38" s="246"/>
      <c r="B38" s="337" t="str">
        <v>04</v>
      </c>
      <c r="C38" s="723" t="s">
        <v>48</v>
      </c>
      <c r="D38" s="261" t="str">
        <f t="shared" si="2"/>
        <v>[szt.]</v>
      </c>
      <c r="E38" s="554"/>
      <c r="F38" s="554"/>
      <c r="G38" s="554"/>
      <c r="H38" s="554"/>
      <c r="I38" s="547"/>
      <c r="J38" s="246"/>
      <c r="K38" s="246"/>
      <c r="L38" s="246"/>
    </row>
    <row r="39" spans="1:12" ht="18.95" customHeight="1" thickBot="1">
      <c r="A39" s="246"/>
      <c r="B39" s="338" t="str">
        <v>05</v>
      </c>
      <c r="C39" s="724" t="s">
        <v>49</v>
      </c>
      <c r="D39" s="262" t="str">
        <f t="shared" si="2"/>
        <v>[szt.]</v>
      </c>
      <c r="E39" s="555"/>
      <c r="F39" s="555"/>
      <c r="G39" s="555"/>
      <c r="H39" s="555"/>
      <c r="I39" s="548"/>
      <c r="J39" s="246"/>
      <c r="K39" s="246"/>
      <c r="L39" s="246"/>
    </row>
    <row r="40" spans="1:12" ht="18.95" customHeight="1">
      <c r="A40" s="246"/>
      <c r="B40" s="304" t="str">
        <v>06</v>
      </c>
      <c r="C40" s="725" t="s">
        <v>110</v>
      </c>
      <c r="D40" s="266" t="str">
        <f t="shared" ref="D40:D43" si="3">JM_03</f>
        <v>[km]</v>
      </c>
      <c r="E40" s="556">
        <f>SUM(E41:E43)</f>
        <v>0</v>
      </c>
      <c r="F40" s="556">
        <f>SUM(F41:F43)</f>
        <v>0</v>
      </c>
      <c r="G40" s="556">
        <f>SUM(G41:G43)</f>
        <v>0</v>
      </c>
      <c r="H40" s="556">
        <f>SUM(H41:H43)</f>
        <v>0</v>
      </c>
      <c r="I40" s="549">
        <f>SUM(I41:I43)</f>
        <v>0</v>
      </c>
      <c r="J40" s="246"/>
      <c r="K40" s="246"/>
      <c r="L40" s="246"/>
    </row>
    <row r="41" spans="1:12" ht="18.95" customHeight="1">
      <c r="A41" s="246"/>
      <c r="B41" s="336" t="str">
        <v>07</v>
      </c>
      <c r="C41" s="722" t="s">
        <v>47</v>
      </c>
      <c r="D41" s="260" t="str">
        <f t="shared" si="3"/>
        <v>[km]</v>
      </c>
      <c r="E41" s="553"/>
      <c r="F41" s="553"/>
      <c r="G41" s="553"/>
      <c r="H41" s="553"/>
      <c r="I41" s="546"/>
      <c r="J41" s="246"/>
      <c r="K41" s="246"/>
      <c r="L41" s="246"/>
    </row>
    <row r="42" spans="1:12" ht="18.95" customHeight="1">
      <c r="A42" s="246"/>
      <c r="B42" s="337" t="str">
        <v>08</v>
      </c>
      <c r="C42" s="723" t="s">
        <v>48</v>
      </c>
      <c r="D42" s="261" t="str">
        <f t="shared" si="3"/>
        <v>[km]</v>
      </c>
      <c r="E42" s="554"/>
      <c r="F42" s="554"/>
      <c r="G42" s="554"/>
      <c r="H42" s="554"/>
      <c r="I42" s="547"/>
      <c r="J42" s="246"/>
      <c r="K42" s="246"/>
      <c r="L42" s="246"/>
    </row>
    <row r="43" spans="1:12" ht="18.95" customHeight="1" thickBot="1">
      <c r="A43" s="246"/>
      <c r="B43" s="309" t="str">
        <v>09</v>
      </c>
      <c r="C43" s="726" t="s">
        <v>49</v>
      </c>
      <c r="D43" s="263" t="str">
        <f t="shared" si="3"/>
        <v>[km]</v>
      </c>
      <c r="E43" s="557"/>
      <c r="F43" s="557"/>
      <c r="G43" s="557"/>
      <c r="H43" s="557"/>
      <c r="I43" s="550"/>
      <c r="J43" s="246"/>
      <c r="K43" s="246"/>
      <c r="L43" s="246"/>
    </row>
    <row r="44" spans="1:12" ht="18.95" customHeight="1">
      <c r="A44" s="246"/>
      <c r="B44" s="304" t="str">
        <v>10</v>
      </c>
      <c r="C44" s="725" t="s">
        <v>111</v>
      </c>
      <c r="D44" s="266" t="str">
        <f t="shared" ref="D44:D47" si="4">JM_04</f>
        <v>[szt.]</v>
      </c>
      <c r="E44" s="556">
        <f>SUM(E45:E47)</f>
        <v>0</v>
      </c>
      <c r="F44" s="556">
        <f>SUM(F45:F47)</f>
        <v>0</v>
      </c>
      <c r="G44" s="556">
        <f>SUM(G45:G47)</f>
        <v>0</v>
      </c>
      <c r="H44" s="556">
        <f>SUM(H45:H47)</f>
        <v>0</v>
      </c>
      <c r="I44" s="549">
        <f>SUM(I45:I47)</f>
        <v>0</v>
      </c>
      <c r="J44" s="246"/>
      <c r="K44" s="246"/>
      <c r="L44" s="246"/>
    </row>
    <row r="45" spans="1:12" ht="18.95" customHeight="1">
      <c r="A45" s="246"/>
      <c r="B45" s="336" t="str">
        <v>11</v>
      </c>
      <c r="C45" s="722" t="s">
        <v>47</v>
      </c>
      <c r="D45" s="260" t="str">
        <f t="shared" si="4"/>
        <v>[szt.]</v>
      </c>
      <c r="E45" s="553"/>
      <c r="F45" s="553"/>
      <c r="G45" s="553"/>
      <c r="H45" s="553"/>
      <c r="I45" s="546"/>
      <c r="J45" s="246"/>
      <c r="K45" s="246"/>
      <c r="L45" s="246"/>
    </row>
    <row r="46" spans="1:12" ht="18.95" customHeight="1">
      <c r="A46" s="246"/>
      <c r="B46" s="337" t="str">
        <v>12</v>
      </c>
      <c r="C46" s="723" t="s">
        <v>48</v>
      </c>
      <c r="D46" s="261" t="str">
        <f t="shared" si="4"/>
        <v>[szt.]</v>
      </c>
      <c r="E46" s="554"/>
      <c r="F46" s="554"/>
      <c r="G46" s="554"/>
      <c r="H46" s="554"/>
      <c r="I46" s="547"/>
      <c r="J46" s="246"/>
      <c r="K46" s="246"/>
      <c r="L46" s="246"/>
    </row>
    <row r="47" spans="1:12" ht="18.95" customHeight="1" thickBot="1">
      <c r="A47" s="246"/>
      <c r="B47" s="309" t="str">
        <v>13</v>
      </c>
      <c r="C47" s="726" t="s">
        <v>49</v>
      </c>
      <c r="D47" s="263" t="str">
        <f t="shared" si="4"/>
        <v>[szt.]</v>
      </c>
      <c r="E47" s="557"/>
      <c r="F47" s="557"/>
      <c r="G47" s="557"/>
      <c r="H47" s="557"/>
      <c r="I47" s="550"/>
      <c r="J47" s="246"/>
      <c r="K47" s="246"/>
      <c r="L47" s="246"/>
    </row>
    <row r="48" spans="1:12" ht="18.95" customHeight="1">
      <c r="A48" s="246"/>
      <c r="B48" s="304" t="str">
        <v>14</v>
      </c>
      <c r="C48" s="725" t="s">
        <v>109</v>
      </c>
      <c r="D48" s="266" t="str">
        <f t="shared" ref="D48:D55" si="5">JM_07</f>
        <v>[m³/h]</v>
      </c>
      <c r="E48" s="556">
        <f>SUM(E49:E51)</f>
        <v>0</v>
      </c>
      <c r="F48" s="556">
        <f>SUM(F49:F51)</f>
        <v>0</v>
      </c>
      <c r="G48" s="556">
        <f>SUM(G49:G51)</f>
        <v>0</v>
      </c>
      <c r="H48" s="556">
        <f>SUM(H49:H51)</f>
        <v>0</v>
      </c>
      <c r="I48" s="549">
        <f>SUM(I49:I51)</f>
        <v>0</v>
      </c>
      <c r="J48" s="246"/>
      <c r="K48" s="246"/>
      <c r="L48" s="246"/>
    </row>
    <row r="49" spans="1:12" ht="18.95" customHeight="1">
      <c r="A49" s="246"/>
      <c r="B49" s="336" t="str">
        <v>15</v>
      </c>
      <c r="C49" s="722" t="s">
        <v>47</v>
      </c>
      <c r="D49" s="260" t="str">
        <f t="shared" si="5"/>
        <v>[m³/h]</v>
      </c>
      <c r="E49" s="553"/>
      <c r="F49" s="553"/>
      <c r="G49" s="553"/>
      <c r="H49" s="553"/>
      <c r="I49" s="546"/>
      <c r="J49" s="246"/>
      <c r="K49" s="246"/>
      <c r="L49" s="246"/>
    </row>
    <row r="50" spans="1:12" ht="18.95" customHeight="1">
      <c r="A50" s="246"/>
      <c r="B50" s="337" t="str">
        <v>16</v>
      </c>
      <c r="C50" s="723" t="s">
        <v>48</v>
      </c>
      <c r="D50" s="261" t="str">
        <f t="shared" si="5"/>
        <v>[m³/h]</v>
      </c>
      <c r="E50" s="554"/>
      <c r="F50" s="554"/>
      <c r="G50" s="554"/>
      <c r="H50" s="554"/>
      <c r="I50" s="547"/>
      <c r="J50" s="246"/>
      <c r="K50" s="246"/>
      <c r="L50" s="246"/>
    </row>
    <row r="51" spans="1:12" ht="18.95" customHeight="1" thickBot="1">
      <c r="A51" s="246"/>
      <c r="B51" s="309" t="str">
        <v>17</v>
      </c>
      <c r="C51" s="726" t="s">
        <v>49</v>
      </c>
      <c r="D51" s="263" t="str">
        <f t="shared" si="5"/>
        <v>[m³/h]</v>
      </c>
      <c r="E51" s="557"/>
      <c r="F51" s="557"/>
      <c r="G51" s="557"/>
      <c r="H51" s="557"/>
      <c r="I51" s="550"/>
      <c r="J51" s="246"/>
      <c r="K51" s="246"/>
      <c r="L51" s="246"/>
    </row>
    <row r="52" spans="1:12" ht="18.95" customHeight="1">
      <c r="A52" s="246"/>
      <c r="B52" s="304" t="str">
        <v>18</v>
      </c>
      <c r="C52" s="725" t="s">
        <v>112</v>
      </c>
      <c r="D52" s="266" t="str">
        <f t="shared" si="5"/>
        <v>[m³/h]</v>
      </c>
      <c r="E52" s="556">
        <f>SUM(E53:E55)</f>
        <v>0</v>
      </c>
      <c r="F52" s="556">
        <f>SUM(F53:F55)</f>
        <v>0</v>
      </c>
      <c r="G52" s="556">
        <f>SUM(G53:G55)</f>
        <v>0</v>
      </c>
      <c r="H52" s="556">
        <f>SUM(H53:H55)</f>
        <v>0</v>
      </c>
      <c r="I52" s="549">
        <f>SUM(I53:I55)</f>
        <v>0</v>
      </c>
      <c r="J52" s="246"/>
      <c r="K52" s="246"/>
      <c r="L52" s="246"/>
    </row>
    <row r="53" spans="1:12" ht="18.95" customHeight="1">
      <c r="A53" s="246"/>
      <c r="B53" s="336" t="str">
        <v>19</v>
      </c>
      <c r="C53" s="722" t="s">
        <v>47</v>
      </c>
      <c r="D53" s="260" t="str">
        <f t="shared" si="5"/>
        <v>[m³/h]</v>
      </c>
      <c r="E53" s="553"/>
      <c r="F53" s="553"/>
      <c r="G53" s="553"/>
      <c r="H53" s="553"/>
      <c r="I53" s="546"/>
      <c r="J53" s="246"/>
      <c r="K53" s="246"/>
      <c r="L53" s="246"/>
    </row>
    <row r="54" spans="1:12" ht="18.95" customHeight="1">
      <c r="A54" s="246"/>
      <c r="B54" s="337" t="str">
        <v>20</v>
      </c>
      <c r="C54" s="723" t="s">
        <v>48</v>
      </c>
      <c r="D54" s="261" t="str">
        <f t="shared" si="5"/>
        <v>[m³/h]</v>
      </c>
      <c r="E54" s="554"/>
      <c r="F54" s="554"/>
      <c r="G54" s="554"/>
      <c r="H54" s="554"/>
      <c r="I54" s="547"/>
      <c r="J54" s="246"/>
      <c r="K54" s="246"/>
      <c r="L54" s="246"/>
    </row>
    <row r="55" spans="1:12" ht="18.95" customHeight="1" thickBot="1">
      <c r="A55" s="246"/>
      <c r="B55" s="311" t="str">
        <v>21</v>
      </c>
      <c r="C55" s="727" t="s">
        <v>49</v>
      </c>
      <c r="D55" s="267" t="str">
        <f t="shared" si="5"/>
        <v>[m³/h]</v>
      </c>
      <c r="E55" s="558"/>
      <c r="F55" s="558"/>
      <c r="G55" s="558"/>
      <c r="H55" s="558"/>
      <c r="I55" s="551"/>
      <c r="J55" s="246"/>
      <c r="K55" s="246"/>
      <c r="L55" s="246"/>
    </row>
    <row r="56" spans="1:12" ht="9.9499999999999993" customHeight="1" thickTop="1">
      <c r="A56" s="246"/>
      <c r="B56" s="324"/>
      <c r="C56" s="246"/>
      <c r="D56" s="246"/>
      <c r="E56" s="246"/>
      <c r="F56" s="246"/>
      <c r="G56" s="246"/>
      <c r="H56" s="246"/>
      <c r="I56" s="246"/>
      <c r="J56" s="246"/>
      <c r="K56" s="246"/>
      <c r="L56" s="246"/>
    </row>
    <row r="57" spans="1:12" ht="24.95" customHeight="1">
      <c r="A57" s="246"/>
      <c r="B57" s="409" t="s">
        <v>150</v>
      </c>
      <c r="C57" s="847" t="s">
        <v>187</v>
      </c>
      <c r="D57" s="847"/>
      <c r="E57" s="847"/>
      <c r="F57" s="847"/>
      <c r="G57" s="847"/>
      <c r="H57" s="847"/>
      <c r="I57" s="847"/>
      <c r="J57" s="847"/>
      <c r="K57" s="847"/>
      <c r="L57" s="339"/>
    </row>
    <row r="58" spans="1:12" ht="15" customHeight="1">
      <c r="A58" s="246"/>
      <c r="B58" s="404" t="s">
        <v>151</v>
      </c>
      <c r="C58" s="848" t="s">
        <v>152</v>
      </c>
      <c r="D58" s="849"/>
      <c r="E58" s="849"/>
      <c r="F58" s="849"/>
      <c r="G58" s="849"/>
      <c r="H58" s="849"/>
      <c r="I58" s="849"/>
      <c r="J58" s="849"/>
      <c r="K58" s="849"/>
      <c r="L58" s="246"/>
    </row>
    <row r="59" spans="1:12" ht="15" customHeight="1">
      <c r="A59" s="246"/>
      <c r="B59" s="409" t="s">
        <v>153</v>
      </c>
      <c r="C59" s="847" t="s">
        <v>154</v>
      </c>
      <c r="D59" s="847"/>
      <c r="E59" s="847"/>
      <c r="F59" s="847"/>
      <c r="G59" s="847"/>
      <c r="H59" s="847"/>
      <c r="I59" s="847"/>
      <c r="J59" s="847"/>
      <c r="K59" s="847"/>
      <c r="L59" s="340"/>
    </row>
    <row r="60" spans="1:12" ht="18.95" customHeight="1">
      <c r="A60" s="246"/>
      <c r="B60" s="324"/>
      <c r="C60" s="246"/>
      <c r="D60" s="246"/>
      <c r="E60" s="246"/>
      <c r="F60" s="246"/>
      <c r="G60" s="246"/>
      <c r="H60" s="246"/>
      <c r="I60" s="246"/>
      <c r="J60" s="246"/>
      <c r="K60" s="246"/>
      <c r="L60" s="246"/>
    </row>
    <row r="61" spans="1:12" ht="30" customHeight="1" thickBot="1">
      <c r="A61" s="246"/>
      <c r="B61" s="335" t="s">
        <v>119</v>
      </c>
      <c r="C61" s="246"/>
      <c r="D61" s="246"/>
      <c r="E61" s="246"/>
      <c r="F61" s="246"/>
      <c r="G61" s="246"/>
      <c r="H61" s="246"/>
      <c r="I61" s="246"/>
      <c r="J61" s="246"/>
      <c r="K61" s="246"/>
      <c r="L61" s="246"/>
    </row>
    <row r="62" spans="1:12" ht="20.100000000000001" customHeight="1" thickTop="1">
      <c r="A62" s="246"/>
      <c r="B62" s="835" t="str">
        <f>'Tab.G1.1-4'!$B$8</f>
        <v>LP</v>
      </c>
      <c r="C62" s="837" t="str">
        <f>'Tab.G1.1-4'!$C$8</f>
        <v>WYSZCZEGÓLNIENIE</v>
      </c>
      <c r="D62" s="838"/>
      <c r="E62" s="830" t="str">
        <f>$E$11</f>
        <v>PLAN DO REALIZACJI</v>
      </c>
      <c r="F62" s="831"/>
      <c r="G62" s="831"/>
      <c r="H62" s="831"/>
      <c r="I62" s="832"/>
      <c r="J62" s="246"/>
      <c r="K62" s="246"/>
      <c r="L62" s="246"/>
    </row>
    <row r="63" spans="1:12" ht="20.100000000000001" customHeight="1">
      <c r="A63" s="246"/>
      <c r="B63" s="836"/>
      <c r="C63" s="839"/>
      <c r="D63" s="840"/>
      <c r="E63" s="534">
        <f>SUM(Rok_ZPR,1)</f>
        <v>2024</v>
      </c>
      <c r="F63" s="514">
        <f>SUM(E63,1)</f>
        <v>2025</v>
      </c>
      <c r="G63" s="514">
        <f>SUM(F63,1)</f>
        <v>2026</v>
      </c>
      <c r="H63" s="514">
        <f>SUM(G63,1)</f>
        <v>2027</v>
      </c>
      <c r="I63" s="695">
        <f>SUM(H63,1)</f>
        <v>2028</v>
      </c>
      <c r="J63" s="246"/>
      <c r="K63" s="246"/>
      <c r="L63" s="246"/>
    </row>
    <row r="64" spans="1:12" ht="15" customHeight="1" thickBot="1">
      <c r="A64" s="246"/>
      <c r="B64" s="317" t="str">
        <f t="array" ref="B64:B84">'Tab.G5.1-3'!$B$9:$B$29</f>
        <v>01</v>
      </c>
      <c r="C64" s="833" t="str">
        <f>'Tab.G5.1-3'!$B$10</f>
        <v>02</v>
      </c>
      <c r="D64" s="834"/>
      <c r="E64" s="297" t="str">
        <f>'Tab.G5.1-3'!$B$11</f>
        <v>03</v>
      </c>
      <c r="F64" s="650" t="str">
        <f>'Tab.G5.1-3'!$B$12</f>
        <v>04</v>
      </c>
      <c r="G64" s="650" t="str">
        <f>'Tab.G5.1-3'!$B$13</f>
        <v>05</v>
      </c>
      <c r="H64" s="650" t="str">
        <f>'Tab.G5.1-3'!$B$14</f>
        <v>06</v>
      </c>
      <c r="I64" s="533" t="str">
        <f>'Tab.G5.1-3'!$B$15</f>
        <v>07</v>
      </c>
      <c r="J64" s="246"/>
      <c r="K64" s="246"/>
      <c r="L64" s="246"/>
    </row>
    <row r="65" spans="1:12" ht="18.95" customHeight="1">
      <c r="A65" s="246"/>
      <c r="B65" s="341" t="str">
        <v>02</v>
      </c>
      <c r="C65" s="721" t="s">
        <v>120</v>
      </c>
      <c r="D65" s="303" t="str">
        <f t="shared" ref="D65:D68" si="6">JM_06</f>
        <v>[tys. zł/szt.]</v>
      </c>
      <c r="E65" s="559" t="str">
        <f t="array" ref="E65:E68">IFERROR($E$14:$E$17/E36:E39,"")</f>
        <v/>
      </c>
      <c r="F65" s="559" t="str">
        <f t="array" ref="F65:F68">IFERROR($F$14:$F$17/F36:F39,"")</f>
        <v/>
      </c>
      <c r="G65" s="559" t="str">
        <f t="array" ref="G65:G68">IFERROR($G$14:$G$17/G36:G39,"")</f>
        <v/>
      </c>
      <c r="H65" s="559" t="str">
        <f t="array" ref="H65:H68">IFERROR($H$14:$H$17/H36:H39,"")</f>
        <v/>
      </c>
      <c r="I65" s="560" t="str">
        <f t="array" ref="I65:I68">IFERROR($I$14:$I$17/I36:I39,"")</f>
        <v/>
      </c>
      <c r="J65" s="246"/>
      <c r="K65" s="246"/>
      <c r="L65" s="246"/>
    </row>
    <row r="66" spans="1:12" ht="18.95" customHeight="1">
      <c r="A66" s="246"/>
      <c r="B66" s="336" t="str">
        <v>03</v>
      </c>
      <c r="C66" s="722" t="s">
        <v>47</v>
      </c>
      <c r="D66" s="260" t="str">
        <f t="shared" si="6"/>
        <v>[tys. zł/szt.]</v>
      </c>
      <c r="E66" s="561" t="str">
        <v/>
      </c>
      <c r="F66" s="561" t="str">
        <v/>
      </c>
      <c r="G66" s="561" t="str">
        <v/>
      </c>
      <c r="H66" s="561" t="str">
        <v/>
      </c>
      <c r="I66" s="562" t="str">
        <v/>
      </c>
      <c r="J66" s="246"/>
      <c r="K66" s="246"/>
      <c r="L66" s="246"/>
    </row>
    <row r="67" spans="1:12" ht="18.95" customHeight="1">
      <c r="A67" s="246"/>
      <c r="B67" s="337" t="str">
        <v>04</v>
      </c>
      <c r="C67" s="723" t="s">
        <v>48</v>
      </c>
      <c r="D67" s="261" t="str">
        <f t="shared" si="6"/>
        <v>[tys. zł/szt.]</v>
      </c>
      <c r="E67" s="563" t="str">
        <v/>
      </c>
      <c r="F67" s="563" t="str">
        <v/>
      </c>
      <c r="G67" s="563" t="str">
        <v/>
      </c>
      <c r="H67" s="563" t="str">
        <v/>
      </c>
      <c r="I67" s="564" t="str">
        <v/>
      </c>
      <c r="J67" s="246"/>
      <c r="K67" s="246"/>
      <c r="L67" s="246"/>
    </row>
    <row r="68" spans="1:12" ht="18.95" customHeight="1" thickBot="1">
      <c r="A68" s="246"/>
      <c r="B68" s="338" t="str">
        <v>05</v>
      </c>
      <c r="C68" s="724" t="s">
        <v>49</v>
      </c>
      <c r="D68" s="262" t="str">
        <f t="shared" si="6"/>
        <v>[tys. zł/szt.]</v>
      </c>
      <c r="E68" s="565" t="str">
        <v/>
      </c>
      <c r="F68" s="565" t="str">
        <v/>
      </c>
      <c r="G68" s="565" t="str">
        <v/>
      </c>
      <c r="H68" s="565" t="str">
        <v/>
      </c>
      <c r="I68" s="566" t="str">
        <v/>
      </c>
      <c r="J68" s="246"/>
      <c r="K68" s="246"/>
      <c r="L68" s="246"/>
    </row>
    <row r="69" spans="1:12" ht="18.95" customHeight="1">
      <c r="A69" s="246"/>
      <c r="B69" s="304" t="str">
        <v>06</v>
      </c>
      <c r="C69" s="725" t="s">
        <v>121</v>
      </c>
      <c r="D69" s="266" t="str">
        <f t="shared" ref="D69:D72" si="7">JM_05</f>
        <v>[tys. zł/km]</v>
      </c>
      <c r="E69" s="559" t="str">
        <f t="array" ref="E69:E72">IFERROR($E$14:$E$17/E40:E43,"")</f>
        <v/>
      </c>
      <c r="F69" s="559" t="str">
        <f t="array" ref="F69:F72">IFERROR($F$14:$F$17/F40:F43,"")</f>
        <v/>
      </c>
      <c r="G69" s="559" t="str">
        <f t="array" ref="G69:G72">IFERROR($G$14:$G$17/G40:G43,"")</f>
        <v/>
      </c>
      <c r="H69" s="559" t="str">
        <f t="array" ref="H69:H72">IFERROR($H$14:$H$17/H40:H43,"")</f>
        <v/>
      </c>
      <c r="I69" s="560" t="str">
        <f t="array" ref="I69:I72">IFERROR($I$14:$I$17/I40:I43,"")</f>
        <v/>
      </c>
      <c r="J69" s="246"/>
      <c r="K69" s="246"/>
      <c r="L69" s="246"/>
    </row>
    <row r="70" spans="1:12" ht="18.95" customHeight="1">
      <c r="A70" s="246"/>
      <c r="B70" s="336" t="str">
        <v>07</v>
      </c>
      <c r="C70" s="722" t="s">
        <v>47</v>
      </c>
      <c r="D70" s="260" t="str">
        <f t="shared" si="7"/>
        <v>[tys. zł/km]</v>
      </c>
      <c r="E70" s="561" t="str">
        <v/>
      </c>
      <c r="F70" s="561" t="str">
        <v/>
      </c>
      <c r="G70" s="561" t="str">
        <v/>
      </c>
      <c r="H70" s="561" t="str">
        <v/>
      </c>
      <c r="I70" s="562" t="str">
        <v/>
      </c>
      <c r="J70" s="246"/>
      <c r="K70" s="246"/>
      <c r="L70" s="246"/>
    </row>
    <row r="71" spans="1:12" ht="18.95" customHeight="1">
      <c r="A71" s="246"/>
      <c r="B71" s="337" t="str">
        <v>08</v>
      </c>
      <c r="C71" s="723" t="s">
        <v>48</v>
      </c>
      <c r="D71" s="261" t="str">
        <f t="shared" si="7"/>
        <v>[tys. zł/km]</v>
      </c>
      <c r="E71" s="563" t="str">
        <v/>
      </c>
      <c r="F71" s="563" t="str">
        <v/>
      </c>
      <c r="G71" s="563" t="str">
        <v/>
      </c>
      <c r="H71" s="563" t="str">
        <v/>
      </c>
      <c r="I71" s="564" t="str">
        <v/>
      </c>
      <c r="J71" s="246"/>
      <c r="K71" s="246"/>
      <c r="L71" s="246"/>
    </row>
    <row r="72" spans="1:12" ht="18.95" customHeight="1" thickBot="1">
      <c r="A72" s="246"/>
      <c r="B72" s="309" t="str">
        <v>09</v>
      </c>
      <c r="C72" s="726" t="s">
        <v>49</v>
      </c>
      <c r="D72" s="263" t="str">
        <f t="shared" si="7"/>
        <v>[tys. zł/km]</v>
      </c>
      <c r="E72" s="565" t="str">
        <v/>
      </c>
      <c r="F72" s="565" t="str">
        <v/>
      </c>
      <c r="G72" s="565" t="str">
        <v/>
      </c>
      <c r="H72" s="565" t="str">
        <v/>
      </c>
      <c r="I72" s="566" t="str">
        <v/>
      </c>
      <c r="J72" s="246"/>
      <c r="K72" s="246"/>
      <c r="L72" s="246"/>
    </row>
    <row r="73" spans="1:12" ht="18.95" customHeight="1">
      <c r="A73" s="246"/>
      <c r="B73" s="304" t="str">
        <v>10</v>
      </c>
      <c r="C73" s="725" t="s">
        <v>122</v>
      </c>
      <c r="D73" s="266" t="str">
        <f t="shared" ref="D73:D76" si="8">JM_06</f>
        <v>[tys. zł/szt.]</v>
      </c>
      <c r="E73" s="559" t="str">
        <f t="array" ref="E73:E76">IFERROR($E$14:$E$17/E44:E47,"")</f>
        <v/>
      </c>
      <c r="F73" s="559" t="str">
        <f t="array" ref="F73:F76">IFERROR($F$14:$F$17/F44:F47,"")</f>
        <v/>
      </c>
      <c r="G73" s="567" t="str">
        <f t="array" ref="G73:G76">IFERROR($G$14:$G$17/G44:G47,"")</f>
        <v/>
      </c>
      <c r="H73" s="567" t="str">
        <f t="array" ref="H73:H76">IFERROR($H$14:$H$17/H44:H47,"")</f>
        <v/>
      </c>
      <c r="I73" s="568" t="str">
        <f t="array" ref="I73:I76">IFERROR($I$14:$I$17/I44:I47,"")</f>
        <v/>
      </c>
      <c r="J73" s="246"/>
      <c r="K73" s="246"/>
      <c r="L73" s="246"/>
    </row>
    <row r="74" spans="1:12" ht="18.95" customHeight="1">
      <c r="A74" s="246"/>
      <c r="B74" s="336" t="str">
        <v>11</v>
      </c>
      <c r="C74" s="722" t="s">
        <v>47</v>
      </c>
      <c r="D74" s="260" t="str">
        <f t="shared" si="8"/>
        <v>[tys. zł/szt.]</v>
      </c>
      <c r="E74" s="561" t="str">
        <v/>
      </c>
      <c r="F74" s="561" t="str">
        <v/>
      </c>
      <c r="G74" s="561" t="str">
        <v/>
      </c>
      <c r="H74" s="561" t="str">
        <v/>
      </c>
      <c r="I74" s="562" t="str">
        <v/>
      </c>
      <c r="J74" s="246"/>
      <c r="K74" s="246"/>
      <c r="L74" s="246"/>
    </row>
    <row r="75" spans="1:12" ht="18.95" customHeight="1">
      <c r="A75" s="246"/>
      <c r="B75" s="337" t="str">
        <v>12</v>
      </c>
      <c r="C75" s="723" t="s">
        <v>48</v>
      </c>
      <c r="D75" s="261" t="str">
        <f t="shared" si="8"/>
        <v>[tys. zł/szt.]</v>
      </c>
      <c r="E75" s="563" t="str">
        <v/>
      </c>
      <c r="F75" s="563" t="str">
        <v/>
      </c>
      <c r="G75" s="563" t="str">
        <v/>
      </c>
      <c r="H75" s="563" t="str">
        <v/>
      </c>
      <c r="I75" s="564" t="str">
        <v/>
      </c>
      <c r="J75" s="246"/>
      <c r="K75" s="246"/>
      <c r="L75" s="246"/>
    </row>
    <row r="76" spans="1:12" ht="18.95" customHeight="1" thickBot="1">
      <c r="A76" s="246"/>
      <c r="B76" s="309" t="str">
        <v>13</v>
      </c>
      <c r="C76" s="726" t="s">
        <v>49</v>
      </c>
      <c r="D76" s="263" t="str">
        <f t="shared" si="8"/>
        <v>[tys. zł/szt.]</v>
      </c>
      <c r="E76" s="565" t="str">
        <v/>
      </c>
      <c r="F76" s="565" t="str">
        <v/>
      </c>
      <c r="G76" s="569" t="str">
        <v/>
      </c>
      <c r="H76" s="569" t="str">
        <v/>
      </c>
      <c r="I76" s="570" t="str">
        <v/>
      </c>
      <c r="J76" s="246"/>
      <c r="K76" s="246"/>
      <c r="L76" s="246"/>
    </row>
    <row r="77" spans="1:12" ht="18.95" customHeight="1">
      <c r="A77" s="246"/>
      <c r="B77" s="304" t="str">
        <v>14</v>
      </c>
      <c r="C77" s="725" t="s">
        <v>123</v>
      </c>
      <c r="D77" s="266" t="str">
        <f t="shared" ref="D77:D84" si="9">JM_08</f>
        <v>[tys. zł/(m³/h)]</v>
      </c>
      <c r="E77" s="559" t="str">
        <f t="array" ref="E77:E80">IFERROR($E$14:$E$17/E48:E51,"")</f>
        <v/>
      </c>
      <c r="F77" s="559" t="str">
        <f t="array" ref="F77:F80">IFERROR($F$14:$F$17/F48:F51,"")</f>
        <v/>
      </c>
      <c r="G77" s="567" t="str">
        <f t="array" ref="G77:G80">IFERROR($G$14:$G$17/G48:G51,"")</f>
        <v/>
      </c>
      <c r="H77" s="567" t="str">
        <f t="array" ref="H77:H80">IFERROR($H$14:$H$17/H48:H51,"")</f>
        <v/>
      </c>
      <c r="I77" s="568" t="str">
        <f t="array" ref="I77:I80">IFERROR($I$14:$I$17/I48:I51,"")</f>
        <v/>
      </c>
      <c r="J77" s="246"/>
      <c r="K77" s="246"/>
      <c r="L77" s="246"/>
    </row>
    <row r="78" spans="1:12" ht="18.95" customHeight="1">
      <c r="A78" s="246"/>
      <c r="B78" s="336" t="str">
        <v>15</v>
      </c>
      <c r="C78" s="722" t="s">
        <v>47</v>
      </c>
      <c r="D78" s="260" t="str">
        <f t="shared" si="9"/>
        <v>[tys. zł/(m³/h)]</v>
      </c>
      <c r="E78" s="561" t="str">
        <v/>
      </c>
      <c r="F78" s="561" t="str">
        <v/>
      </c>
      <c r="G78" s="561" t="str">
        <v/>
      </c>
      <c r="H78" s="561" t="str">
        <v/>
      </c>
      <c r="I78" s="562" t="str">
        <v/>
      </c>
      <c r="J78" s="246"/>
      <c r="K78" s="246"/>
      <c r="L78" s="246"/>
    </row>
    <row r="79" spans="1:12" ht="18.95" customHeight="1">
      <c r="A79" s="246"/>
      <c r="B79" s="337" t="str">
        <v>16</v>
      </c>
      <c r="C79" s="723" t="s">
        <v>48</v>
      </c>
      <c r="D79" s="261" t="str">
        <f t="shared" si="9"/>
        <v>[tys. zł/(m³/h)]</v>
      </c>
      <c r="E79" s="563" t="str">
        <v/>
      </c>
      <c r="F79" s="563" t="str">
        <v/>
      </c>
      <c r="G79" s="563" t="str">
        <v/>
      </c>
      <c r="H79" s="563" t="str">
        <v/>
      </c>
      <c r="I79" s="564" t="str">
        <v/>
      </c>
      <c r="J79" s="246"/>
      <c r="K79" s="246"/>
      <c r="L79" s="246"/>
    </row>
    <row r="80" spans="1:12" ht="18.95" customHeight="1" thickBot="1">
      <c r="A80" s="246"/>
      <c r="B80" s="309" t="str">
        <v>17</v>
      </c>
      <c r="C80" s="726" t="s">
        <v>49</v>
      </c>
      <c r="D80" s="263" t="str">
        <f t="shared" si="9"/>
        <v>[tys. zł/(m³/h)]</v>
      </c>
      <c r="E80" s="565" t="str">
        <v/>
      </c>
      <c r="F80" s="565" t="str">
        <v/>
      </c>
      <c r="G80" s="569" t="str">
        <v/>
      </c>
      <c r="H80" s="569" t="str">
        <v/>
      </c>
      <c r="I80" s="570" t="str">
        <v/>
      </c>
      <c r="J80" s="246"/>
      <c r="K80" s="246"/>
      <c r="L80" s="246"/>
    </row>
    <row r="81" spans="1:12" ht="18.95" customHeight="1">
      <c r="A81" s="246"/>
      <c r="B81" s="304" t="str">
        <v>18</v>
      </c>
      <c r="C81" s="725" t="s">
        <v>124</v>
      </c>
      <c r="D81" s="266" t="str">
        <f t="shared" si="9"/>
        <v>[tys. zł/(m³/h)]</v>
      </c>
      <c r="E81" s="559" t="str">
        <f t="array" ref="E81:E84">IFERROR($E$14:$E$17/E52:E55,"")</f>
        <v/>
      </c>
      <c r="F81" s="559" t="str">
        <f t="array" ref="F81:F84">IFERROR($F$14:$F$17/F52:F55,"")</f>
        <v/>
      </c>
      <c r="G81" s="567" t="str">
        <f t="array" ref="G81:G84">IFERROR($G$14:$G$17/G52:G55,"")</f>
        <v/>
      </c>
      <c r="H81" s="567" t="str">
        <f t="array" ref="H81:H84">IFERROR($H$14:$H$17/H52:H55,"")</f>
        <v/>
      </c>
      <c r="I81" s="568" t="str">
        <f t="array" ref="I81:I84">IFERROR($I$14:$I$17/I52:I55,"")</f>
        <v/>
      </c>
      <c r="J81" s="246"/>
      <c r="K81" s="246"/>
      <c r="L81" s="246"/>
    </row>
    <row r="82" spans="1:12" ht="18.95" customHeight="1">
      <c r="A82" s="246"/>
      <c r="B82" s="336" t="str">
        <v>19</v>
      </c>
      <c r="C82" s="722" t="s">
        <v>47</v>
      </c>
      <c r="D82" s="260" t="str">
        <f t="shared" si="9"/>
        <v>[tys. zł/(m³/h)]</v>
      </c>
      <c r="E82" s="561" t="str">
        <v/>
      </c>
      <c r="F82" s="561" t="str">
        <v/>
      </c>
      <c r="G82" s="561" t="str">
        <v/>
      </c>
      <c r="H82" s="561" t="str">
        <v/>
      </c>
      <c r="I82" s="562" t="str">
        <v/>
      </c>
      <c r="J82" s="246"/>
      <c r="K82" s="246"/>
      <c r="L82" s="246"/>
    </row>
    <row r="83" spans="1:12" ht="18.95" customHeight="1">
      <c r="A83" s="246"/>
      <c r="B83" s="337" t="str">
        <v>20</v>
      </c>
      <c r="C83" s="723" t="s">
        <v>48</v>
      </c>
      <c r="D83" s="261" t="str">
        <f t="shared" si="9"/>
        <v>[tys. zł/(m³/h)]</v>
      </c>
      <c r="E83" s="563" t="str">
        <v/>
      </c>
      <c r="F83" s="563" t="str">
        <v/>
      </c>
      <c r="G83" s="563" t="str">
        <v/>
      </c>
      <c r="H83" s="563" t="str">
        <v/>
      </c>
      <c r="I83" s="564" t="str">
        <v/>
      </c>
      <c r="J83" s="246"/>
      <c r="K83" s="246"/>
      <c r="L83" s="246"/>
    </row>
    <row r="84" spans="1:12" ht="18.95" customHeight="1" thickBot="1">
      <c r="A84" s="246"/>
      <c r="B84" s="311" t="str">
        <v>21</v>
      </c>
      <c r="C84" s="727" t="s">
        <v>49</v>
      </c>
      <c r="D84" s="267" t="str">
        <f t="shared" si="9"/>
        <v>[tys. zł/(m³/h)]</v>
      </c>
      <c r="E84" s="571" t="str">
        <v/>
      </c>
      <c r="F84" s="571" t="str">
        <v/>
      </c>
      <c r="G84" s="571" t="str">
        <v/>
      </c>
      <c r="H84" s="571" t="str">
        <v/>
      </c>
      <c r="I84" s="572" t="str">
        <v/>
      </c>
      <c r="J84" s="246"/>
      <c r="K84" s="246"/>
      <c r="L84" s="246"/>
    </row>
    <row r="85" spans="1:12" ht="18.95" customHeight="1" thickTop="1">
      <c r="A85" s="246"/>
      <c r="B85" s="324"/>
      <c r="C85" s="246"/>
      <c r="D85" s="246"/>
      <c r="E85" s="246"/>
      <c r="F85" s="246"/>
      <c r="G85" s="246"/>
      <c r="H85" s="246"/>
      <c r="I85" s="246"/>
      <c r="J85" s="246"/>
      <c r="K85" s="246"/>
      <c r="L85" s="246"/>
    </row>
    <row r="86" spans="1:12" ht="18.95" customHeight="1">
      <c r="A86" s="246"/>
      <c r="B86" s="324"/>
      <c r="C86" s="246"/>
      <c r="D86" s="246"/>
      <c r="E86" s="246"/>
      <c r="F86" s="246"/>
      <c r="G86" s="246"/>
      <c r="H86" s="246"/>
      <c r="I86" s="246"/>
      <c r="J86" s="246"/>
      <c r="K86" s="246"/>
      <c r="L86" s="246"/>
    </row>
    <row r="87" spans="1:12" ht="30" customHeight="1" thickBot="1">
      <c r="A87" s="246"/>
      <c r="B87" s="335" t="s">
        <v>118</v>
      </c>
      <c r="C87" s="246"/>
      <c r="D87" s="246"/>
      <c r="E87" s="246"/>
      <c r="F87" s="246"/>
      <c r="G87" s="246"/>
      <c r="H87" s="246"/>
      <c r="I87" s="246"/>
      <c r="J87" s="246"/>
      <c r="K87" s="246"/>
      <c r="L87" s="246"/>
    </row>
    <row r="88" spans="1:12" ht="20.100000000000001" customHeight="1" thickTop="1">
      <c r="A88" s="246"/>
      <c r="B88" s="835" t="str">
        <f>'Tab.G1.1-4'!$B$8</f>
        <v>LP</v>
      </c>
      <c r="C88" s="837" t="str">
        <f>'Tab.G1.1-4'!$C$8</f>
        <v>WYSZCZEGÓLNIENIE</v>
      </c>
      <c r="D88" s="838"/>
      <c r="E88" s="830" t="str">
        <f>$E$11</f>
        <v>PLAN DO REALIZACJI</v>
      </c>
      <c r="F88" s="831"/>
      <c r="G88" s="831"/>
      <c r="H88" s="831"/>
      <c r="I88" s="832"/>
      <c r="J88" s="246"/>
      <c r="K88" s="246"/>
      <c r="L88" s="246"/>
    </row>
    <row r="89" spans="1:12" ht="20.100000000000001" customHeight="1">
      <c r="A89" s="246"/>
      <c r="B89" s="836"/>
      <c r="C89" s="839"/>
      <c r="D89" s="840"/>
      <c r="E89" s="534">
        <f>SUM(Rok_ZPR,1)</f>
        <v>2024</v>
      </c>
      <c r="F89" s="514">
        <f>SUM(E89,1)</f>
        <v>2025</v>
      </c>
      <c r="G89" s="514">
        <f>SUM(F89,1)</f>
        <v>2026</v>
      </c>
      <c r="H89" s="514">
        <f>SUM(G89,1)</f>
        <v>2027</v>
      </c>
      <c r="I89" s="695">
        <f>SUM(H89,1)</f>
        <v>2028</v>
      </c>
      <c r="J89" s="246"/>
      <c r="K89" s="246"/>
      <c r="L89" s="246"/>
    </row>
    <row r="90" spans="1:12" ht="15" customHeight="1" thickBot="1">
      <c r="A90" s="246"/>
      <c r="B90" s="317" t="str">
        <f t="array" ref="B90:B110">'Tab.G5.1-3'!$B$9:$B$29</f>
        <v>01</v>
      </c>
      <c r="C90" s="833" t="str">
        <f>'Tab.G5.1-3'!$B$10</f>
        <v>02</v>
      </c>
      <c r="D90" s="834"/>
      <c r="E90" s="297" t="str">
        <f>'Tab.G5.1-3'!$B$11</f>
        <v>03</v>
      </c>
      <c r="F90" s="650" t="str">
        <f>'Tab.G5.1-3'!$B$12</f>
        <v>04</v>
      </c>
      <c r="G90" s="650" t="str">
        <f>'Tab.G5.1-3'!$B$13</f>
        <v>05</v>
      </c>
      <c r="H90" s="650" t="str">
        <f>'Tab.G5.1-3'!$B$14</f>
        <v>06</v>
      </c>
      <c r="I90" s="533" t="str">
        <f>'Tab.G5.1-3'!$B$15</f>
        <v>07</v>
      </c>
      <c r="J90" s="246"/>
      <c r="K90" s="246"/>
      <c r="L90" s="246"/>
    </row>
    <row r="91" spans="1:12" ht="18.95" customHeight="1">
      <c r="A91" s="246"/>
      <c r="B91" s="341" t="str">
        <v>02</v>
      </c>
      <c r="C91" s="721" t="s">
        <v>114</v>
      </c>
      <c r="D91" s="303" t="str">
        <f t="shared" ref="D91:D94" si="10">JM_06</f>
        <v>[tys. zł/szt.]</v>
      </c>
      <c r="E91" s="559" t="str">
        <f t="array" ref="E91:E94">IFERROR($E$25:$E$28/E36:E39,"")</f>
        <v/>
      </c>
      <c r="F91" s="559" t="str">
        <f t="array" ref="F91:F94">IFERROR($F$25:$F$28/F36:F39,"")</f>
        <v/>
      </c>
      <c r="G91" s="559" t="str">
        <f t="array" ref="G91:G94">IFERROR($G$25:$G$28/G36:G39,"")</f>
        <v/>
      </c>
      <c r="H91" s="559" t="str">
        <f t="array" ref="H91:H94">IFERROR($H$25:$H$28/H36:H39,"")</f>
        <v/>
      </c>
      <c r="I91" s="560" t="str">
        <f t="array" ref="I91:I94">IFERROR($I$25:$I$28/I36:I39,"")</f>
        <v/>
      </c>
      <c r="J91" s="246"/>
      <c r="K91" s="246"/>
      <c r="L91" s="246"/>
    </row>
    <row r="92" spans="1:12" ht="18.95" customHeight="1">
      <c r="A92" s="246"/>
      <c r="B92" s="336" t="str">
        <v>03</v>
      </c>
      <c r="C92" s="722" t="s">
        <v>47</v>
      </c>
      <c r="D92" s="260" t="str">
        <f t="shared" si="10"/>
        <v>[tys. zł/szt.]</v>
      </c>
      <c r="E92" s="561" t="str">
        <v/>
      </c>
      <c r="F92" s="561" t="str">
        <v/>
      </c>
      <c r="G92" s="561" t="str">
        <v/>
      </c>
      <c r="H92" s="561" t="str">
        <v/>
      </c>
      <c r="I92" s="562" t="str">
        <v/>
      </c>
      <c r="J92" s="246"/>
      <c r="K92" s="246"/>
      <c r="L92" s="246"/>
    </row>
    <row r="93" spans="1:12" ht="18.95" customHeight="1">
      <c r="A93" s="246"/>
      <c r="B93" s="337" t="str">
        <v>04</v>
      </c>
      <c r="C93" s="723" t="s">
        <v>48</v>
      </c>
      <c r="D93" s="261" t="str">
        <f t="shared" si="10"/>
        <v>[tys. zł/szt.]</v>
      </c>
      <c r="E93" s="563" t="str">
        <v/>
      </c>
      <c r="F93" s="563" t="str">
        <v/>
      </c>
      <c r="G93" s="563" t="str">
        <v/>
      </c>
      <c r="H93" s="563" t="str">
        <v/>
      </c>
      <c r="I93" s="564" t="str">
        <v/>
      </c>
      <c r="J93" s="246"/>
      <c r="K93" s="246"/>
      <c r="L93" s="246"/>
    </row>
    <row r="94" spans="1:12" ht="18.95" customHeight="1" thickBot="1">
      <c r="A94" s="246"/>
      <c r="B94" s="338" t="str">
        <v>05</v>
      </c>
      <c r="C94" s="724" t="s">
        <v>49</v>
      </c>
      <c r="D94" s="262" t="str">
        <f t="shared" si="10"/>
        <v>[tys. zł/szt.]</v>
      </c>
      <c r="E94" s="565" t="str">
        <v/>
      </c>
      <c r="F94" s="565" t="str">
        <v/>
      </c>
      <c r="G94" s="565" t="str">
        <v/>
      </c>
      <c r="H94" s="565" t="str">
        <v/>
      </c>
      <c r="I94" s="566" t="str">
        <v/>
      </c>
      <c r="J94" s="246"/>
      <c r="K94" s="246"/>
      <c r="L94" s="246"/>
    </row>
    <row r="95" spans="1:12" ht="18.95" customHeight="1">
      <c r="A95" s="246"/>
      <c r="B95" s="304" t="str">
        <v>06</v>
      </c>
      <c r="C95" s="725" t="s">
        <v>113</v>
      </c>
      <c r="D95" s="266" t="str">
        <f t="shared" ref="D95:D98" si="11">JM_05</f>
        <v>[tys. zł/km]</v>
      </c>
      <c r="E95" s="559" t="str">
        <f t="array" ref="E95:E98">IFERROR($E$25:$E$28/E40:E43,"")</f>
        <v/>
      </c>
      <c r="F95" s="559" t="str">
        <f t="array" ref="F95:F98">IFERROR($F$25:$F$28/F40:F43,"")</f>
        <v/>
      </c>
      <c r="G95" s="559" t="str">
        <f t="array" ref="G95:G98">IFERROR($G$25:$G$28/G40:G43,"")</f>
        <v/>
      </c>
      <c r="H95" s="559" t="str">
        <f t="array" ref="H95:H98">IFERROR($H$25:$H$28/H40:H43,"")</f>
        <v/>
      </c>
      <c r="I95" s="560" t="str">
        <f t="array" ref="I95:I98">IFERROR($I$25:$I$28/I40:I43,"")</f>
        <v/>
      </c>
      <c r="J95" s="246"/>
      <c r="K95" s="246"/>
      <c r="L95" s="246"/>
    </row>
    <row r="96" spans="1:12" ht="18.95" customHeight="1">
      <c r="A96" s="246"/>
      <c r="B96" s="336" t="str">
        <v>07</v>
      </c>
      <c r="C96" s="722" t="s">
        <v>47</v>
      </c>
      <c r="D96" s="260" t="str">
        <f t="shared" si="11"/>
        <v>[tys. zł/km]</v>
      </c>
      <c r="E96" s="561" t="str">
        <v/>
      </c>
      <c r="F96" s="561" t="str">
        <v/>
      </c>
      <c r="G96" s="561" t="str">
        <v/>
      </c>
      <c r="H96" s="561" t="str">
        <v/>
      </c>
      <c r="I96" s="562" t="str">
        <v/>
      </c>
      <c r="J96" s="246"/>
      <c r="K96" s="246"/>
      <c r="L96" s="246"/>
    </row>
    <row r="97" spans="1:12" ht="18.95" customHeight="1">
      <c r="A97" s="246"/>
      <c r="B97" s="337" t="str">
        <v>08</v>
      </c>
      <c r="C97" s="723" t="s">
        <v>48</v>
      </c>
      <c r="D97" s="261" t="str">
        <f t="shared" si="11"/>
        <v>[tys. zł/km]</v>
      </c>
      <c r="E97" s="563" t="str">
        <v/>
      </c>
      <c r="F97" s="563" t="str">
        <v/>
      </c>
      <c r="G97" s="563" t="str">
        <v/>
      </c>
      <c r="H97" s="563" t="str">
        <v/>
      </c>
      <c r="I97" s="564" t="str">
        <v/>
      </c>
      <c r="J97" s="246"/>
      <c r="K97" s="246"/>
      <c r="L97" s="246"/>
    </row>
    <row r="98" spans="1:12" ht="18.95" customHeight="1" thickBot="1">
      <c r="A98" s="246"/>
      <c r="B98" s="309" t="str">
        <v>09</v>
      </c>
      <c r="C98" s="726" t="s">
        <v>49</v>
      </c>
      <c r="D98" s="263" t="str">
        <f t="shared" si="11"/>
        <v>[tys. zł/km]</v>
      </c>
      <c r="E98" s="565" t="str">
        <v/>
      </c>
      <c r="F98" s="565" t="str">
        <v/>
      </c>
      <c r="G98" s="565" t="str">
        <v/>
      </c>
      <c r="H98" s="565" t="str">
        <v/>
      </c>
      <c r="I98" s="566" t="str">
        <v/>
      </c>
      <c r="J98" s="246"/>
      <c r="K98" s="246"/>
      <c r="L98" s="246"/>
    </row>
    <row r="99" spans="1:12" ht="18.95" customHeight="1">
      <c r="A99" s="246"/>
      <c r="B99" s="304" t="str">
        <v>10</v>
      </c>
      <c r="C99" s="725" t="s">
        <v>115</v>
      </c>
      <c r="D99" s="266" t="str">
        <f t="shared" ref="D99:D102" si="12">JM_06</f>
        <v>[tys. zł/szt.]</v>
      </c>
      <c r="E99" s="559" t="str">
        <f t="array" ref="E99:E102">IFERROR($E$25:$E$28/E44:E47,"")</f>
        <v/>
      </c>
      <c r="F99" s="559" t="str">
        <f t="array" ref="F99:F102">IFERROR($F$25:$F$28/F44:F47,"")</f>
        <v/>
      </c>
      <c r="G99" s="567" t="str">
        <f t="array" ref="G99:G102">IFERROR($G$25:$G$28/G44:G47,"")</f>
        <v/>
      </c>
      <c r="H99" s="567" t="str">
        <f t="array" ref="H99:H102">IFERROR($H$25:$H$28/H44:H47,"")</f>
        <v/>
      </c>
      <c r="I99" s="568" t="str">
        <f t="array" ref="I99:I102">IFERROR($I$25:$I$28/I44:I47,"")</f>
        <v/>
      </c>
      <c r="J99" s="246"/>
      <c r="K99" s="246"/>
      <c r="L99" s="246"/>
    </row>
    <row r="100" spans="1:12" ht="18.95" customHeight="1">
      <c r="A100" s="246"/>
      <c r="B100" s="336" t="str">
        <v>11</v>
      </c>
      <c r="C100" s="722" t="s">
        <v>47</v>
      </c>
      <c r="D100" s="260" t="str">
        <f t="shared" si="12"/>
        <v>[tys. zł/szt.]</v>
      </c>
      <c r="E100" s="561" t="str">
        <v/>
      </c>
      <c r="F100" s="561" t="str">
        <v/>
      </c>
      <c r="G100" s="561" t="str">
        <v/>
      </c>
      <c r="H100" s="561" t="str">
        <v/>
      </c>
      <c r="I100" s="562" t="str">
        <v/>
      </c>
      <c r="J100" s="246"/>
      <c r="K100" s="246"/>
      <c r="L100" s="246"/>
    </row>
    <row r="101" spans="1:12" ht="18.95" customHeight="1">
      <c r="A101" s="246"/>
      <c r="B101" s="337" t="str">
        <v>12</v>
      </c>
      <c r="C101" s="723" t="s">
        <v>48</v>
      </c>
      <c r="D101" s="261" t="str">
        <f t="shared" si="12"/>
        <v>[tys. zł/szt.]</v>
      </c>
      <c r="E101" s="563" t="str">
        <v/>
      </c>
      <c r="F101" s="563" t="str">
        <v/>
      </c>
      <c r="G101" s="563" t="str">
        <v/>
      </c>
      <c r="H101" s="563" t="str">
        <v/>
      </c>
      <c r="I101" s="564" t="str">
        <v/>
      </c>
      <c r="J101" s="246"/>
      <c r="K101" s="246"/>
      <c r="L101" s="246"/>
    </row>
    <row r="102" spans="1:12" ht="18.95" customHeight="1" thickBot="1">
      <c r="A102" s="246"/>
      <c r="B102" s="309" t="str">
        <v>13</v>
      </c>
      <c r="C102" s="726" t="s">
        <v>49</v>
      </c>
      <c r="D102" s="263" t="str">
        <f t="shared" si="12"/>
        <v>[tys. zł/szt.]</v>
      </c>
      <c r="E102" s="565" t="str">
        <v/>
      </c>
      <c r="F102" s="565" t="str">
        <v/>
      </c>
      <c r="G102" s="569" t="str">
        <v/>
      </c>
      <c r="H102" s="569" t="str">
        <v/>
      </c>
      <c r="I102" s="570" t="str">
        <v/>
      </c>
      <c r="J102" s="246"/>
      <c r="K102" s="246"/>
      <c r="L102" s="246"/>
    </row>
    <row r="103" spans="1:12" ht="18.95" customHeight="1">
      <c r="A103" s="246"/>
      <c r="B103" s="304" t="str">
        <v>14</v>
      </c>
      <c r="C103" s="725" t="s">
        <v>116</v>
      </c>
      <c r="D103" s="266" t="str">
        <f t="shared" ref="D103:D110" si="13">JM_08</f>
        <v>[tys. zł/(m³/h)]</v>
      </c>
      <c r="E103" s="559" t="str">
        <f t="array" ref="E103:E106">IFERROR($E$25:$E$28/E48:E51,"")</f>
        <v/>
      </c>
      <c r="F103" s="559" t="str">
        <f t="array" ref="F103:F106">IFERROR($F$25:$F$28/F48:F51,"")</f>
        <v/>
      </c>
      <c r="G103" s="567" t="str">
        <f t="array" ref="G103:G106">IFERROR($G$25:$G$28/G48:G51,"")</f>
        <v/>
      </c>
      <c r="H103" s="567" t="str">
        <f t="array" ref="H103:H106">IFERROR($H$25:$H$28/H48:H51,"")</f>
        <v/>
      </c>
      <c r="I103" s="568" t="str">
        <f t="array" ref="I103:I106">IFERROR($I$25:$I$28/I48:I51,"")</f>
        <v/>
      </c>
      <c r="J103" s="246"/>
      <c r="K103" s="246"/>
      <c r="L103" s="246"/>
    </row>
    <row r="104" spans="1:12" ht="18.95" customHeight="1">
      <c r="A104" s="246"/>
      <c r="B104" s="336" t="str">
        <v>15</v>
      </c>
      <c r="C104" s="722" t="s">
        <v>47</v>
      </c>
      <c r="D104" s="260" t="str">
        <f t="shared" si="13"/>
        <v>[tys. zł/(m³/h)]</v>
      </c>
      <c r="E104" s="561" t="str">
        <v/>
      </c>
      <c r="F104" s="561" t="str">
        <v/>
      </c>
      <c r="G104" s="561" t="str">
        <v/>
      </c>
      <c r="H104" s="561" t="str">
        <v/>
      </c>
      <c r="I104" s="562" t="str">
        <v/>
      </c>
      <c r="J104" s="246"/>
      <c r="K104" s="246"/>
      <c r="L104" s="246"/>
    </row>
    <row r="105" spans="1:12" ht="18.95" customHeight="1">
      <c r="A105" s="246"/>
      <c r="B105" s="337" t="str">
        <v>16</v>
      </c>
      <c r="C105" s="723" t="s">
        <v>48</v>
      </c>
      <c r="D105" s="261" t="str">
        <f t="shared" si="13"/>
        <v>[tys. zł/(m³/h)]</v>
      </c>
      <c r="E105" s="563" t="str">
        <v/>
      </c>
      <c r="F105" s="563" t="str">
        <v/>
      </c>
      <c r="G105" s="563" t="str">
        <v/>
      </c>
      <c r="H105" s="563" t="str">
        <v/>
      </c>
      <c r="I105" s="564" t="str">
        <v/>
      </c>
      <c r="J105" s="246"/>
      <c r="K105" s="246"/>
      <c r="L105" s="246"/>
    </row>
    <row r="106" spans="1:12" ht="18.95" customHeight="1" thickBot="1">
      <c r="A106" s="246"/>
      <c r="B106" s="309" t="str">
        <v>17</v>
      </c>
      <c r="C106" s="726" t="s">
        <v>49</v>
      </c>
      <c r="D106" s="263" t="str">
        <f t="shared" si="13"/>
        <v>[tys. zł/(m³/h)]</v>
      </c>
      <c r="E106" s="565" t="str">
        <v/>
      </c>
      <c r="F106" s="565" t="str">
        <v/>
      </c>
      <c r="G106" s="569" t="str">
        <v/>
      </c>
      <c r="H106" s="569" t="str">
        <v/>
      </c>
      <c r="I106" s="570" t="str">
        <v/>
      </c>
      <c r="J106" s="246"/>
      <c r="K106" s="246"/>
      <c r="L106" s="246"/>
    </row>
    <row r="107" spans="1:12" ht="18.95" customHeight="1">
      <c r="A107" s="246"/>
      <c r="B107" s="304" t="str">
        <v>18</v>
      </c>
      <c r="C107" s="725" t="s">
        <v>117</v>
      </c>
      <c r="D107" s="266" t="str">
        <f t="shared" si="13"/>
        <v>[tys. zł/(m³/h)]</v>
      </c>
      <c r="E107" s="559" t="str">
        <f t="array" ref="E107:E110">IFERROR($E$25:$E$28/E52:E55,"")</f>
        <v/>
      </c>
      <c r="F107" s="559" t="str">
        <f t="array" ref="F107:F110">IFERROR($F$25:$F$28/F52:F55,"")</f>
        <v/>
      </c>
      <c r="G107" s="567" t="str">
        <f t="array" ref="G107:G110">IFERROR($G$25:$G$28/G52:G55,"")</f>
        <v/>
      </c>
      <c r="H107" s="567" t="str">
        <f t="array" ref="H107:H110">IFERROR($H$25:$H$28/H52:H55,"")</f>
        <v/>
      </c>
      <c r="I107" s="568" t="str">
        <f t="array" ref="I107:I110">IFERROR($I$25:$I$28/I52:I55,"")</f>
        <v/>
      </c>
      <c r="J107" s="246"/>
      <c r="K107" s="246"/>
      <c r="L107" s="246"/>
    </row>
    <row r="108" spans="1:12" ht="18.95" customHeight="1">
      <c r="A108" s="246"/>
      <c r="B108" s="336" t="str">
        <v>19</v>
      </c>
      <c r="C108" s="722" t="s">
        <v>47</v>
      </c>
      <c r="D108" s="260" t="str">
        <f t="shared" si="13"/>
        <v>[tys. zł/(m³/h)]</v>
      </c>
      <c r="E108" s="561" t="str">
        <v/>
      </c>
      <c r="F108" s="561" t="str">
        <v/>
      </c>
      <c r="G108" s="561" t="str">
        <v/>
      </c>
      <c r="H108" s="561" t="str">
        <v/>
      </c>
      <c r="I108" s="562" t="str">
        <v/>
      </c>
      <c r="J108" s="246"/>
      <c r="K108" s="246"/>
      <c r="L108" s="246"/>
    </row>
    <row r="109" spans="1:12" ht="18.95" customHeight="1">
      <c r="A109" s="246"/>
      <c r="B109" s="337" t="str">
        <v>20</v>
      </c>
      <c r="C109" s="723" t="s">
        <v>48</v>
      </c>
      <c r="D109" s="261" t="str">
        <f t="shared" si="13"/>
        <v>[tys. zł/(m³/h)]</v>
      </c>
      <c r="E109" s="563" t="str">
        <v/>
      </c>
      <c r="F109" s="563" t="str">
        <v/>
      </c>
      <c r="G109" s="563" t="str">
        <v/>
      </c>
      <c r="H109" s="563" t="str">
        <v/>
      </c>
      <c r="I109" s="564" t="str">
        <v/>
      </c>
      <c r="J109" s="246"/>
      <c r="K109" s="246"/>
      <c r="L109" s="246"/>
    </row>
    <row r="110" spans="1:12" ht="18.95" customHeight="1" thickBot="1">
      <c r="A110" s="246"/>
      <c r="B110" s="311" t="str">
        <v>21</v>
      </c>
      <c r="C110" s="727" t="s">
        <v>49</v>
      </c>
      <c r="D110" s="267" t="str">
        <f t="shared" si="13"/>
        <v>[tys. zł/(m³/h)]</v>
      </c>
      <c r="E110" s="571" t="str">
        <v/>
      </c>
      <c r="F110" s="571" t="str">
        <v/>
      </c>
      <c r="G110" s="571" t="str">
        <v/>
      </c>
      <c r="H110" s="571" t="str">
        <v/>
      </c>
      <c r="I110" s="572" t="str">
        <v/>
      </c>
      <c r="J110" s="246"/>
      <c r="K110" s="246"/>
      <c r="L110" s="246"/>
    </row>
    <row r="111" spans="1:12" ht="18.95" customHeight="1" thickTop="1">
      <c r="A111" s="246"/>
      <c r="B111" s="324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</row>
    <row r="112" spans="1:12" ht="18.95" customHeight="1">
      <c r="A112" s="246"/>
      <c r="B112" s="324"/>
      <c r="C112" s="246"/>
      <c r="D112" s="246"/>
      <c r="E112" s="246"/>
      <c r="F112" s="246"/>
      <c r="G112" s="246"/>
      <c r="H112" s="246"/>
      <c r="I112" s="246"/>
      <c r="J112" s="246"/>
      <c r="K112" s="246"/>
      <c r="L112" s="246"/>
    </row>
  </sheetData>
  <mergeCells count="29">
    <mergeCell ref="C11:D12"/>
    <mergeCell ref="C13:D13"/>
    <mergeCell ref="B11:B12"/>
    <mergeCell ref="C5:K5"/>
    <mergeCell ref="C4:K4"/>
    <mergeCell ref="C6:K6"/>
    <mergeCell ref="C7:K7"/>
    <mergeCell ref="C8:K8"/>
    <mergeCell ref="C9:K9"/>
    <mergeCell ref="E11:I11"/>
    <mergeCell ref="C90:D90"/>
    <mergeCell ref="B62:B63"/>
    <mergeCell ref="C62:D63"/>
    <mergeCell ref="C64:D64"/>
    <mergeCell ref="C57:K57"/>
    <mergeCell ref="C58:K58"/>
    <mergeCell ref="C59:K59"/>
    <mergeCell ref="E62:I62"/>
    <mergeCell ref="E88:I88"/>
    <mergeCell ref="E22:I22"/>
    <mergeCell ref="E33:I33"/>
    <mergeCell ref="C35:D35"/>
    <mergeCell ref="B88:B89"/>
    <mergeCell ref="C88:D89"/>
    <mergeCell ref="B22:B23"/>
    <mergeCell ref="C22:D23"/>
    <mergeCell ref="B33:B34"/>
    <mergeCell ref="C33:D34"/>
    <mergeCell ref="C24:D24"/>
  </mergeCells>
  <phoneticPr fontId="0" type="noConversion"/>
  <hyperlinks>
    <hyperlink ref="C2" location="Spis!B16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64" fitToHeight="0" orientation="portrait" r:id="rId1"/>
  <headerFooter alignWithMargins="0">
    <oddFooter>&amp;LModuł planu inwestycyjnego&amp;C&amp;P/&amp;N&amp;R&amp;A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pageSetUpPr fitToPage="1"/>
  </sheetPr>
  <dimension ref="A1:AD112"/>
  <sheetViews>
    <sheetView zoomScale="90" zoomScaleNormal="90" zoomScaleSheetLayoutView="75" workbookViewId="0">
      <pane ySplit="9" topLeftCell="A10" activePane="bottomLeft" state="frozen"/>
      <selection pane="bottomLeft" activeCell="F12" sqref="F12"/>
    </sheetView>
  </sheetViews>
  <sheetFormatPr defaultColWidth="11.33203125" defaultRowHeight="12.75"/>
  <cols>
    <col min="1" max="1" width="3.77734375" style="190" customWidth="1"/>
    <col min="2" max="2" width="4.77734375" style="255" customWidth="1"/>
    <col min="3" max="3" width="66.77734375" style="190" customWidth="1"/>
    <col min="4" max="4" width="12.77734375" style="190" customWidth="1"/>
    <col min="5" max="9" width="15.77734375" style="190" customWidth="1"/>
    <col min="10" max="13" width="10.77734375" style="190" customWidth="1"/>
    <col min="14" max="14" width="15.6640625" style="190" customWidth="1"/>
    <col min="15" max="15" width="11.33203125" style="244"/>
    <col min="16" max="16384" width="11.33203125" style="190"/>
  </cols>
  <sheetData>
    <row r="1" spans="1:16" ht="14.1" customHeight="1">
      <c r="A1" s="244"/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4"/>
      <c r="N1" s="244"/>
    </row>
    <row r="2" spans="1:16" ht="18.95" customHeight="1">
      <c r="A2" s="244"/>
      <c r="B2" s="246"/>
      <c r="C2" s="496" t="s">
        <v>9</v>
      </c>
      <c r="D2" s="246"/>
      <c r="E2" s="246"/>
      <c r="F2" s="246"/>
      <c r="G2" s="246"/>
      <c r="H2" s="246"/>
      <c r="I2" s="246"/>
      <c r="J2" s="246"/>
      <c r="K2" s="246"/>
      <c r="L2" s="246"/>
      <c r="M2" s="244"/>
      <c r="N2" s="244"/>
    </row>
    <row r="3" spans="1:16" ht="9.9499999999999993" customHeight="1">
      <c r="A3" s="245"/>
      <c r="B3" s="392"/>
      <c r="C3" s="246"/>
      <c r="D3" s="392"/>
      <c r="E3" s="651"/>
      <c r="F3" s="651"/>
      <c r="G3" s="507"/>
      <c r="H3" s="507"/>
      <c r="I3" s="392"/>
      <c r="J3" s="246"/>
      <c r="K3" s="321"/>
      <c r="L3" s="321"/>
      <c r="M3" s="245"/>
      <c r="N3" s="245"/>
    </row>
    <row r="4" spans="1:16" ht="24.95" customHeight="1">
      <c r="A4" s="245"/>
      <c r="B4" s="404" t="s">
        <v>13</v>
      </c>
      <c r="C4" s="811" t="s">
        <v>200</v>
      </c>
      <c r="D4" s="847"/>
      <c r="E4" s="847"/>
      <c r="F4" s="847"/>
      <c r="G4" s="847"/>
      <c r="H4" s="847"/>
      <c r="I4" s="847"/>
      <c r="J4" s="847"/>
      <c r="K4" s="847"/>
      <c r="L4" s="323"/>
      <c r="M4" s="319"/>
      <c r="N4" s="319"/>
      <c r="O4" s="319"/>
      <c r="P4" s="137"/>
    </row>
    <row r="5" spans="1:16" ht="15" customHeight="1">
      <c r="A5" s="245"/>
      <c r="B5" s="404" t="s">
        <v>28</v>
      </c>
      <c r="C5" s="811" t="s">
        <v>186</v>
      </c>
      <c r="D5" s="812"/>
      <c r="E5" s="812"/>
      <c r="F5" s="812"/>
      <c r="G5" s="812"/>
      <c r="H5" s="812"/>
      <c r="I5" s="812"/>
      <c r="J5" s="812"/>
      <c r="K5" s="812"/>
      <c r="L5" s="323"/>
      <c r="M5" s="318"/>
      <c r="N5" s="318"/>
      <c r="O5" s="318"/>
      <c r="P5" s="393"/>
    </row>
    <row r="6" spans="1:16" ht="15" customHeight="1">
      <c r="A6" s="245"/>
      <c r="B6" s="324"/>
      <c r="C6" s="854" t="s">
        <v>17</v>
      </c>
      <c r="D6" s="855"/>
      <c r="E6" s="855"/>
      <c r="F6" s="855"/>
      <c r="G6" s="855"/>
      <c r="H6" s="855"/>
      <c r="I6" s="855"/>
      <c r="J6" s="855"/>
      <c r="K6" s="855"/>
      <c r="L6" s="246"/>
      <c r="M6" s="244"/>
      <c r="N6" s="244"/>
    </row>
    <row r="7" spans="1:16" ht="15" customHeight="1">
      <c r="A7" s="245"/>
      <c r="B7" s="325"/>
      <c r="C7" s="856" t="s">
        <v>189</v>
      </c>
      <c r="D7" s="856"/>
      <c r="E7" s="856"/>
      <c r="F7" s="856"/>
      <c r="G7" s="856"/>
      <c r="H7" s="856"/>
      <c r="I7" s="856"/>
      <c r="J7" s="856"/>
      <c r="K7" s="856"/>
      <c r="L7" s="326"/>
      <c r="M7" s="137"/>
      <c r="N7" s="137"/>
    </row>
    <row r="8" spans="1:16" ht="15" customHeight="1">
      <c r="A8" s="245"/>
      <c r="B8" s="325"/>
      <c r="C8" s="856" t="s">
        <v>191</v>
      </c>
      <c r="D8" s="856"/>
      <c r="E8" s="856"/>
      <c r="F8" s="856"/>
      <c r="G8" s="856"/>
      <c r="H8" s="856"/>
      <c r="I8" s="856"/>
      <c r="J8" s="856"/>
      <c r="K8" s="856"/>
      <c r="L8" s="326"/>
      <c r="M8" s="137"/>
      <c r="N8" s="137"/>
    </row>
    <row r="9" spans="1:16" ht="15" customHeight="1">
      <c r="A9" s="245"/>
      <c r="B9" s="325"/>
      <c r="C9" s="856" t="s">
        <v>190</v>
      </c>
      <c r="D9" s="856"/>
      <c r="E9" s="856"/>
      <c r="F9" s="856"/>
      <c r="G9" s="856"/>
      <c r="H9" s="856"/>
      <c r="I9" s="856"/>
      <c r="J9" s="856"/>
      <c r="K9" s="856"/>
      <c r="L9" s="326"/>
      <c r="M9" s="137"/>
      <c r="N9" s="137"/>
    </row>
    <row r="10" spans="1:16" ht="30" customHeight="1" thickBot="1">
      <c r="A10" s="187"/>
      <c r="B10" s="187" t="s">
        <v>167</v>
      </c>
      <c r="C10" s="247"/>
      <c r="D10" s="247"/>
      <c r="E10" s="247"/>
      <c r="F10" s="247"/>
      <c r="G10" s="247"/>
      <c r="H10" s="247"/>
      <c r="I10" s="244"/>
      <c r="J10" s="246"/>
      <c r="K10" s="246"/>
      <c r="L10" s="244"/>
      <c r="M10" s="244"/>
      <c r="N10" s="244"/>
    </row>
    <row r="11" spans="1:16" ht="20.100000000000001" customHeight="1" thickTop="1">
      <c r="A11" s="187"/>
      <c r="B11" s="852" t="str">
        <f>'Tab.G1.1-4'!$B$8</f>
        <v>LP</v>
      </c>
      <c r="C11" s="850" t="str">
        <f>'Tab.G1.1-4'!$C$8</f>
        <v>WYSZCZEGÓLNIENIE</v>
      </c>
      <c r="D11" s="851"/>
      <c r="E11" s="830" t="str">
        <f>'Tab.G1.1-4'!$E$8</f>
        <v>PLAN DO REALIZACJI</v>
      </c>
      <c r="F11" s="831"/>
      <c r="G11" s="831"/>
      <c r="H11" s="831"/>
      <c r="I11" s="832"/>
      <c r="J11" s="248"/>
      <c r="K11" s="248"/>
      <c r="L11" s="244"/>
      <c r="M11" s="244"/>
      <c r="N11" s="244"/>
    </row>
    <row r="12" spans="1:16" ht="20.100000000000001" customHeight="1">
      <c r="A12" s="187"/>
      <c r="B12" s="853"/>
      <c r="C12" s="801"/>
      <c r="D12" s="802"/>
      <c r="E12" s="534">
        <f>SUM(Rok_ZPR,1)</f>
        <v>2024</v>
      </c>
      <c r="F12" s="514">
        <f>SUM(E12,1)</f>
        <v>2025</v>
      </c>
      <c r="G12" s="514">
        <f>SUM(F12,1)</f>
        <v>2026</v>
      </c>
      <c r="H12" s="514">
        <f>SUM(G12,1)</f>
        <v>2027</v>
      </c>
      <c r="I12" s="695">
        <f>SUM(H12,1)</f>
        <v>2028</v>
      </c>
      <c r="J12" s="248"/>
      <c r="K12" s="248"/>
      <c r="L12" s="244"/>
      <c r="M12" s="244"/>
      <c r="N12" s="244"/>
    </row>
    <row r="13" spans="1:16" ht="15" customHeight="1" thickBot="1">
      <c r="A13" s="244"/>
      <c r="B13" s="281" t="str">
        <f t="array" ref="B13:B17">'Tab.G5.1-3'!$B$9:$B$13</f>
        <v>01</v>
      </c>
      <c r="C13" s="833" t="str">
        <f>'Tab.G5.1-3'!$B$10</f>
        <v>02</v>
      </c>
      <c r="D13" s="834"/>
      <c r="E13" s="297" t="str">
        <f>'Tab.G5.1-3'!$B$11</f>
        <v>03</v>
      </c>
      <c r="F13" s="650" t="str">
        <f>'Tab.G5.1-3'!$B$12</f>
        <v>04</v>
      </c>
      <c r="G13" s="650" t="str">
        <f>'Tab.G5.1-3'!$B$13</f>
        <v>05</v>
      </c>
      <c r="H13" s="650" t="str">
        <f>'Tab.G5.1-3'!$B$14</f>
        <v>06</v>
      </c>
      <c r="I13" s="533" t="str">
        <f>'Tab.G5.1-3'!$B$15</f>
        <v>07</v>
      </c>
      <c r="J13" s="248"/>
      <c r="K13" s="248"/>
      <c r="L13" s="244"/>
      <c r="M13" s="244"/>
      <c r="N13" s="244"/>
    </row>
    <row r="14" spans="1:16" ht="18.95" customHeight="1">
      <c r="A14" s="244"/>
      <c r="B14" s="341" t="str">
        <v>02</v>
      </c>
      <c r="C14" s="710" t="str">
        <f>"Nakłady inwestycyjne na przyłączenia, z tego:"</f>
        <v>Nakłady inwestycyjne na przyłączenia, z tego:</v>
      </c>
      <c r="D14" s="316" t="str">
        <f t="shared" ref="D14:D17" si="0">JM_01</f>
        <v>[tys. zł]</v>
      </c>
      <c r="E14" s="529">
        <f>SUM(E15:E17)</f>
        <v>0</v>
      </c>
      <c r="F14" s="529">
        <f>SUM(F15:F17)</f>
        <v>0</v>
      </c>
      <c r="G14" s="529">
        <f>SUM(G15:G17)</f>
        <v>0</v>
      </c>
      <c r="H14" s="529">
        <f>SUM(H15:H17)</f>
        <v>0</v>
      </c>
      <c r="I14" s="524">
        <f>SUM(I15:I17)</f>
        <v>0</v>
      </c>
      <c r="J14" s="248"/>
      <c r="K14" s="248"/>
      <c r="L14" s="244"/>
      <c r="M14" s="244"/>
      <c r="N14" s="244"/>
    </row>
    <row r="15" spans="1:16" ht="18.95" customHeight="1">
      <c r="A15" s="244"/>
      <c r="B15" s="714" t="str">
        <v>03</v>
      </c>
      <c r="C15" s="711" t="s">
        <v>47</v>
      </c>
      <c r="D15" s="314" t="str">
        <f t="shared" si="0"/>
        <v>[tys. zł]</v>
      </c>
      <c r="E15" s="530"/>
      <c r="F15" s="530"/>
      <c r="G15" s="530"/>
      <c r="H15" s="530"/>
      <c r="I15" s="525"/>
      <c r="J15" s="248"/>
      <c r="K15" s="248"/>
      <c r="L15" s="244"/>
      <c r="M15" s="244"/>
      <c r="N15" s="244"/>
    </row>
    <row r="16" spans="1:16" ht="18.95" customHeight="1">
      <c r="A16" s="244"/>
      <c r="B16" s="715" t="str">
        <v>04</v>
      </c>
      <c r="C16" s="712" t="s">
        <v>48</v>
      </c>
      <c r="D16" s="256" t="str">
        <f t="shared" si="0"/>
        <v>[tys. zł]</v>
      </c>
      <c r="E16" s="531"/>
      <c r="F16" s="531"/>
      <c r="G16" s="531"/>
      <c r="H16" s="531"/>
      <c r="I16" s="526"/>
      <c r="J16" s="248"/>
      <c r="K16" s="248"/>
      <c r="L16" s="244"/>
      <c r="M16" s="244"/>
      <c r="N16" s="244"/>
    </row>
    <row r="17" spans="1:30" ht="18.95" customHeight="1" thickBot="1">
      <c r="A17" s="244"/>
      <c r="B17" s="716" t="str">
        <v>05</v>
      </c>
      <c r="C17" s="713" t="s">
        <v>49</v>
      </c>
      <c r="D17" s="257" t="str">
        <f t="shared" si="0"/>
        <v>[tys. zł]</v>
      </c>
      <c r="E17" s="532"/>
      <c r="F17" s="532"/>
      <c r="G17" s="532"/>
      <c r="H17" s="532"/>
      <c r="I17" s="527"/>
      <c r="J17" s="248"/>
      <c r="K17" s="248"/>
      <c r="L17" s="244"/>
      <c r="M17" s="244"/>
      <c r="N17" s="244"/>
    </row>
    <row r="18" spans="1:30" ht="18.95" customHeight="1" thickTop="1" thickBot="1">
      <c r="A18" s="244"/>
      <c r="B18" s="244"/>
      <c r="C18" s="244"/>
      <c r="D18" s="249" t="s">
        <v>30</v>
      </c>
      <c r="E18" s="250">
        <f>SUM(E14,-'Tab.G1.1-4'!E79)</f>
        <v>0</v>
      </c>
      <c r="F18" s="250">
        <f>SUM(F14,-'Tab.G1.1-4'!F79)</f>
        <v>0</v>
      </c>
      <c r="G18" s="250">
        <f>SUM(G14,-'Tab.G1.1-4'!G79)</f>
        <v>0</v>
      </c>
      <c r="H18" s="250">
        <f>SUM(H14,-'Tab.G1.1-4'!H79)</f>
        <v>0</v>
      </c>
      <c r="I18" s="528">
        <f>SUM(I14,-'Tab.G1.1-4'!I79)</f>
        <v>0</v>
      </c>
      <c r="J18" s="248"/>
      <c r="K18" s="248"/>
      <c r="L18" s="244"/>
      <c r="M18" s="244"/>
      <c r="N18" s="244"/>
    </row>
    <row r="19" spans="1:30" ht="18.95" customHeight="1">
      <c r="A19" s="246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393"/>
      <c r="N19" s="393"/>
    </row>
    <row r="20" spans="1:30" ht="18.95" customHeight="1">
      <c r="A20" s="246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393"/>
      <c r="N20" s="393"/>
    </row>
    <row r="21" spans="1:30" ht="30" customHeight="1" thickBot="1">
      <c r="A21" s="246"/>
      <c r="B21" s="327" t="s">
        <v>168</v>
      </c>
      <c r="C21" s="246"/>
      <c r="D21" s="248"/>
      <c r="E21" s="248"/>
      <c r="F21" s="248"/>
      <c r="G21" s="248"/>
      <c r="H21" s="248"/>
      <c r="I21" s="248"/>
      <c r="J21" s="248"/>
      <c r="K21" s="248"/>
      <c r="L21" s="248"/>
      <c r="M21" s="393"/>
      <c r="N21" s="393"/>
      <c r="O21" s="251"/>
      <c r="P21" s="252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</row>
    <row r="22" spans="1:30" ht="20.100000000000001" customHeight="1" thickTop="1">
      <c r="A22" s="244"/>
      <c r="B22" s="852" t="str">
        <f>'Tab.G1.1-4'!$B$8</f>
        <v>LP</v>
      </c>
      <c r="C22" s="843" t="str">
        <f>'Tab.G1.1-4'!$C$8</f>
        <v>WYSZCZEGÓLNIENIE</v>
      </c>
      <c r="D22" s="844"/>
      <c r="E22" s="830" t="str">
        <f>$E$11</f>
        <v>PLAN DO REALIZACJI</v>
      </c>
      <c r="F22" s="831"/>
      <c r="G22" s="831"/>
      <c r="H22" s="831"/>
      <c r="I22" s="832"/>
      <c r="J22" s="248"/>
      <c r="K22" s="248"/>
      <c r="L22" s="248"/>
      <c r="M22" s="393"/>
      <c r="N22" s="393"/>
      <c r="O22" s="251"/>
      <c r="P22" s="252"/>
      <c r="Q22" s="253"/>
      <c r="R22" s="253"/>
      <c r="S22" s="253"/>
      <c r="T22" s="253"/>
      <c r="U22" s="253"/>
      <c r="V22" s="253"/>
      <c r="W22" s="253"/>
      <c r="X22" s="253"/>
      <c r="Y22" s="253"/>
      <c r="Z22" s="253"/>
      <c r="AA22" s="253"/>
      <c r="AB22" s="253"/>
      <c r="AC22" s="253"/>
      <c r="AD22" s="253"/>
    </row>
    <row r="23" spans="1:30" ht="20.100000000000001" customHeight="1">
      <c r="A23" s="244"/>
      <c r="B23" s="853"/>
      <c r="C23" s="845"/>
      <c r="D23" s="846"/>
      <c r="E23" s="534">
        <f>SUM(Rok_ZPR,1)</f>
        <v>2024</v>
      </c>
      <c r="F23" s="514">
        <f>SUM(E23,1)</f>
        <v>2025</v>
      </c>
      <c r="G23" s="514">
        <f>SUM(F23,1)</f>
        <v>2026</v>
      </c>
      <c r="H23" s="514">
        <f>SUM(G23,1)</f>
        <v>2027</v>
      </c>
      <c r="I23" s="695">
        <f>SUM(H23,1)</f>
        <v>2028</v>
      </c>
      <c r="J23" s="248"/>
      <c r="K23" s="248"/>
      <c r="L23" s="248"/>
      <c r="M23" s="393"/>
      <c r="N23" s="393"/>
      <c r="O23" s="251"/>
      <c r="P23" s="252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3"/>
      <c r="AB23" s="253"/>
      <c r="AC23" s="253"/>
      <c r="AD23" s="253"/>
    </row>
    <row r="24" spans="1:30" ht="15" customHeight="1" thickBot="1">
      <c r="A24" s="246"/>
      <c r="B24" s="281" t="str">
        <f t="array" ref="B24:B28">'Tab.G5.1-3'!$B$9:$B$13</f>
        <v>01</v>
      </c>
      <c r="C24" s="833" t="str">
        <f>'Tab.G5.1-3'!$B$10</f>
        <v>02</v>
      </c>
      <c r="D24" s="834"/>
      <c r="E24" s="297" t="str">
        <f>'Tab.G5.1-3'!$B$11</f>
        <v>03</v>
      </c>
      <c r="F24" s="650" t="str">
        <f>'Tab.G5.1-3'!$B$12</f>
        <v>04</v>
      </c>
      <c r="G24" s="650" t="str">
        <f>'Tab.G5.1-3'!$B$13</f>
        <v>05</v>
      </c>
      <c r="H24" s="650" t="str">
        <f>'Tab.G5.1-3'!$B$14</f>
        <v>06</v>
      </c>
      <c r="I24" s="533" t="str">
        <f>'Tab.G5.1-3'!$B$15</f>
        <v>07</v>
      </c>
      <c r="J24" s="329"/>
      <c r="K24" s="329"/>
      <c r="L24" s="329"/>
      <c r="M24" s="254"/>
      <c r="N24" s="254"/>
      <c r="O24" s="251"/>
      <c r="P24" s="252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</row>
    <row r="25" spans="1:30" ht="18.95" customHeight="1">
      <c r="A25" s="246"/>
      <c r="B25" s="341" t="str">
        <v>02</v>
      </c>
      <c r="C25" s="717" t="str">
        <f>"Nakłady inwestycyjne na przyłącza, z tego:"</f>
        <v>Nakłady inwestycyjne na przyłącza, z tego:</v>
      </c>
      <c r="D25" s="333" t="str">
        <f t="shared" ref="D25:D28" si="1">JM_01</f>
        <v>[tys. zł]</v>
      </c>
      <c r="E25" s="535">
        <f>SUM(E26:E28)</f>
        <v>0</v>
      </c>
      <c r="F25" s="535">
        <f>SUM(F26:F28)</f>
        <v>0</v>
      </c>
      <c r="G25" s="535">
        <f>SUM(G26:G28)</f>
        <v>0</v>
      </c>
      <c r="H25" s="539">
        <f>SUM(H26:H28)</f>
        <v>0</v>
      </c>
      <c r="I25" s="334">
        <f>SUM(I26:I28)</f>
        <v>0</v>
      </c>
      <c r="J25" s="246"/>
      <c r="K25" s="246"/>
      <c r="L25" s="246"/>
    </row>
    <row r="26" spans="1:30" ht="18.95" customHeight="1">
      <c r="A26" s="246"/>
      <c r="B26" s="714" t="str">
        <v>03</v>
      </c>
      <c r="C26" s="718" t="s">
        <v>47</v>
      </c>
      <c r="D26" s="330" t="str">
        <f t="shared" si="1"/>
        <v>[tys. zł]</v>
      </c>
      <c r="E26" s="536"/>
      <c r="F26" s="536"/>
      <c r="G26" s="536"/>
      <c r="H26" s="540"/>
      <c r="I26" s="331"/>
      <c r="J26" s="246"/>
      <c r="K26" s="246"/>
      <c r="L26" s="246"/>
    </row>
    <row r="27" spans="1:30" ht="18.95" customHeight="1">
      <c r="A27" s="246"/>
      <c r="B27" s="715" t="str">
        <v>04</v>
      </c>
      <c r="C27" s="719" t="s">
        <v>48</v>
      </c>
      <c r="D27" s="258" t="str">
        <f t="shared" si="1"/>
        <v>[tys. zł]</v>
      </c>
      <c r="E27" s="537"/>
      <c r="F27" s="537"/>
      <c r="G27" s="537"/>
      <c r="H27" s="541"/>
      <c r="I27" s="264"/>
      <c r="J27" s="246"/>
      <c r="K27" s="246"/>
      <c r="L27" s="246"/>
    </row>
    <row r="28" spans="1:30" ht="18.95" customHeight="1" thickBot="1">
      <c r="A28" s="246"/>
      <c r="B28" s="716" t="str">
        <v>05</v>
      </c>
      <c r="C28" s="720" t="s">
        <v>49</v>
      </c>
      <c r="D28" s="259" t="str">
        <f t="shared" si="1"/>
        <v>[tys. zł]</v>
      </c>
      <c r="E28" s="538"/>
      <c r="F28" s="538"/>
      <c r="G28" s="538"/>
      <c r="H28" s="542"/>
      <c r="I28" s="265"/>
      <c r="J28" s="246"/>
      <c r="K28" s="246"/>
      <c r="L28" s="246"/>
    </row>
    <row r="29" spans="1:30" ht="18.95" customHeight="1" thickTop="1" thickBot="1">
      <c r="A29" s="246"/>
      <c r="B29" s="324"/>
      <c r="C29" s="328"/>
      <c r="D29" s="249" t="s">
        <v>30</v>
      </c>
      <c r="E29" s="250">
        <f>SUM(E25,-'Tab.G2.1E-6E'!E35)</f>
        <v>0</v>
      </c>
      <c r="F29" s="250">
        <f>SUM(F25,-'Tab.G2.1E-6E'!F35)</f>
        <v>0</v>
      </c>
      <c r="G29" s="250">
        <f>SUM(G25,-'Tab.G2.1E-6E'!G35)</f>
        <v>0</v>
      </c>
      <c r="H29" s="543">
        <f>SUM(H25,-'Tab.G2.1E-6E'!H35)</f>
        <v>0</v>
      </c>
      <c r="I29" s="544">
        <f>SUM(I25,-'Tab.G2.1E-6E'!I35)</f>
        <v>0</v>
      </c>
      <c r="J29" s="246"/>
      <c r="K29" s="246"/>
      <c r="L29" s="246"/>
    </row>
    <row r="30" spans="1:30" ht="18.95" customHeight="1">
      <c r="A30" s="246"/>
      <c r="B30" s="324"/>
      <c r="C30" s="246"/>
      <c r="D30" s="246"/>
      <c r="E30" s="246"/>
      <c r="F30" s="246"/>
      <c r="G30" s="246"/>
      <c r="H30" s="246"/>
      <c r="I30" s="246"/>
      <c r="J30" s="246"/>
      <c r="K30" s="246"/>
      <c r="L30" s="246"/>
    </row>
    <row r="31" spans="1:30" ht="18.95" customHeight="1">
      <c r="A31" s="246"/>
      <c r="B31" s="324"/>
      <c r="C31" s="246"/>
      <c r="D31" s="246"/>
      <c r="E31" s="246"/>
      <c r="F31" s="246"/>
      <c r="G31" s="246"/>
      <c r="H31" s="246"/>
      <c r="I31" s="246"/>
      <c r="J31" s="246"/>
      <c r="K31" s="246"/>
      <c r="L31" s="246"/>
    </row>
    <row r="32" spans="1:30" ht="30" customHeight="1" thickBot="1">
      <c r="A32" s="246"/>
      <c r="B32" s="136" t="s">
        <v>169</v>
      </c>
      <c r="D32" s="136"/>
      <c r="E32" s="136"/>
      <c r="F32" s="136"/>
      <c r="G32" s="136"/>
      <c r="H32" s="136"/>
      <c r="I32" s="326"/>
      <c r="J32" s="246"/>
      <c r="K32" s="246"/>
      <c r="L32" s="246"/>
    </row>
    <row r="33" spans="1:12" ht="20.100000000000001" customHeight="1" thickTop="1">
      <c r="A33" s="246"/>
      <c r="B33" s="835" t="str">
        <f>'Tab.G1.1-4'!$B$8</f>
        <v>LP</v>
      </c>
      <c r="C33" s="837" t="str">
        <f>'Tab.G1.1-4'!$C$8</f>
        <v>WYSZCZEGÓLNIENIE</v>
      </c>
      <c r="D33" s="838"/>
      <c r="E33" s="830" t="str">
        <f>$E$11</f>
        <v>PLAN DO REALIZACJI</v>
      </c>
      <c r="F33" s="831"/>
      <c r="G33" s="831"/>
      <c r="H33" s="831"/>
      <c r="I33" s="832"/>
      <c r="J33" s="246"/>
      <c r="K33" s="246"/>
      <c r="L33" s="246"/>
    </row>
    <row r="34" spans="1:12" ht="20.100000000000001" customHeight="1">
      <c r="A34" s="246"/>
      <c r="B34" s="836"/>
      <c r="C34" s="839"/>
      <c r="D34" s="840"/>
      <c r="E34" s="534">
        <f>SUM(Rok_ZPR,1)</f>
        <v>2024</v>
      </c>
      <c r="F34" s="514">
        <f>SUM(E34,1)</f>
        <v>2025</v>
      </c>
      <c r="G34" s="514">
        <f>SUM(F34,1)</f>
        <v>2026</v>
      </c>
      <c r="H34" s="514">
        <f>SUM(G34,1)</f>
        <v>2027</v>
      </c>
      <c r="I34" s="695">
        <f>SUM(H34,1)</f>
        <v>2028</v>
      </c>
      <c r="J34" s="246"/>
      <c r="K34" s="246"/>
      <c r="L34" s="246"/>
    </row>
    <row r="35" spans="1:12" ht="15" customHeight="1" thickBot="1">
      <c r="A35" s="246"/>
      <c r="B35" s="317" t="str">
        <f t="array" ref="B35:B55">'Tab.G5.1-3'!$B$9:$B$29</f>
        <v>01</v>
      </c>
      <c r="C35" s="833" t="str">
        <f>'Tab.G5.1-3'!$B$10</f>
        <v>02</v>
      </c>
      <c r="D35" s="834"/>
      <c r="E35" s="297" t="str">
        <f>'Tab.G5.1-3'!$B$11</f>
        <v>03</v>
      </c>
      <c r="F35" s="650" t="str">
        <f>'Tab.G5.1-3'!$B$12</f>
        <v>04</v>
      </c>
      <c r="G35" s="650" t="str">
        <f>'Tab.G5.1-3'!$B$13</f>
        <v>05</v>
      </c>
      <c r="H35" s="650" t="str">
        <f>'Tab.G5.1-3'!$B$14</f>
        <v>06</v>
      </c>
      <c r="I35" s="533" t="str">
        <f>'Tab.G5.1-3'!$B$15</f>
        <v>07</v>
      </c>
      <c r="J35" s="246"/>
      <c r="K35" s="246"/>
      <c r="L35" s="246"/>
    </row>
    <row r="36" spans="1:12" ht="18.95" customHeight="1">
      <c r="A36" s="246"/>
      <c r="B36" s="341" t="str">
        <v>02</v>
      </c>
      <c r="C36" s="721" t="s">
        <v>107</v>
      </c>
      <c r="D36" s="303" t="str">
        <f t="shared" ref="D36:D39" si="2">JM_04</f>
        <v>[szt.]</v>
      </c>
      <c r="E36" s="552">
        <f>SUM(E37:E39)</f>
        <v>0</v>
      </c>
      <c r="F36" s="552">
        <f>SUM(F37:F39)</f>
        <v>0</v>
      </c>
      <c r="G36" s="552">
        <f>SUM(G37:G39)</f>
        <v>0</v>
      </c>
      <c r="H36" s="552">
        <f>SUM(H37:H39)</f>
        <v>0</v>
      </c>
      <c r="I36" s="545">
        <f>SUM(I37:I39)</f>
        <v>0</v>
      </c>
      <c r="J36" s="246"/>
      <c r="K36" s="246"/>
      <c r="L36" s="246"/>
    </row>
    <row r="37" spans="1:12" ht="18.95" customHeight="1">
      <c r="A37" s="246"/>
      <c r="B37" s="336" t="str">
        <v>03</v>
      </c>
      <c r="C37" s="722" t="s">
        <v>47</v>
      </c>
      <c r="D37" s="260" t="str">
        <f t="shared" si="2"/>
        <v>[szt.]</v>
      </c>
      <c r="E37" s="553"/>
      <c r="F37" s="553"/>
      <c r="G37" s="553"/>
      <c r="H37" s="553"/>
      <c r="I37" s="546"/>
      <c r="J37" s="246"/>
      <c r="K37" s="246"/>
      <c r="L37" s="246"/>
    </row>
    <row r="38" spans="1:12" ht="18.95" customHeight="1">
      <c r="A38" s="246"/>
      <c r="B38" s="337" t="str">
        <v>04</v>
      </c>
      <c r="C38" s="723" t="s">
        <v>48</v>
      </c>
      <c r="D38" s="261" t="str">
        <f t="shared" si="2"/>
        <v>[szt.]</v>
      </c>
      <c r="E38" s="554"/>
      <c r="F38" s="554"/>
      <c r="G38" s="554"/>
      <c r="H38" s="554"/>
      <c r="I38" s="547"/>
      <c r="J38" s="246"/>
      <c r="K38" s="246"/>
      <c r="L38" s="246"/>
    </row>
    <row r="39" spans="1:12" ht="18.95" customHeight="1" thickBot="1">
      <c r="A39" s="246"/>
      <c r="B39" s="338" t="str">
        <v>05</v>
      </c>
      <c r="C39" s="724" t="s">
        <v>49</v>
      </c>
      <c r="D39" s="262" t="str">
        <f t="shared" si="2"/>
        <v>[szt.]</v>
      </c>
      <c r="E39" s="555"/>
      <c r="F39" s="555"/>
      <c r="G39" s="555"/>
      <c r="H39" s="555"/>
      <c r="I39" s="548"/>
      <c r="J39" s="246"/>
      <c r="K39" s="246"/>
      <c r="L39" s="246"/>
    </row>
    <row r="40" spans="1:12" ht="18.95" customHeight="1">
      <c r="A40" s="246"/>
      <c r="B40" s="304" t="str">
        <v>06</v>
      </c>
      <c r="C40" s="725" t="s">
        <v>110</v>
      </c>
      <c r="D40" s="266" t="str">
        <f t="shared" ref="D40:D43" si="3">JM_03</f>
        <v>[km]</v>
      </c>
      <c r="E40" s="556">
        <f>SUM(E41:E43)</f>
        <v>0</v>
      </c>
      <c r="F40" s="556">
        <f>SUM(F41:F43)</f>
        <v>0</v>
      </c>
      <c r="G40" s="556">
        <f>SUM(G41:G43)</f>
        <v>0</v>
      </c>
      <c r="H40" s="556">
        <f>SUM(H41:H43)</f>
        <v>0</v>
      </c>
      <c r="I40" s="549">
        <f>SUM(I41:I43)</f>
        <v>0</v>
      </c>
      <c r="J40" s="246"/>
      <c r="K40" s="246"/>
      <c r="L40" s="246"/>
    </row>
    <row r="41" spans="1:12" ht="18.95" customHeight="1">
      <c r="A41" s="246"/>
      <c r="B41" s="336" t="str">
        <v>07</v>
      </c>
      <c r="C41" s="722" t="s">
        <v>47</v>
      </c>
      <c r="D41" s="260" t="str">
        <f t="shared" si="3"/>
        <v>[km]</v>
      </c>
      <c r="E41" s="553"/>
      <c r="F41" s="553"/>
      <c r="G41" s="553"/>
      <c r="H41" s="553"/>
      <c r="I41" s="546"/>
      <c r="J41" s="246"/>
      <c r="K41" s="246"/>
      <c r="L41" s="246"/>
    </row>
    <row r="42" spans="1:12" ht="18.95" customHeight="1">
      <c r="A42" s="246"/>
      <c r="B42" s="337" t="str">
        <v>08</v>
      </c>
      <c r="C42" s="723" t="s">
        <v>48</v>
      </c>
      <c r="D42" s="261" t="str">
        <f t="shared" si="3"/>
        <v>[km]</v>
      </c>
      <c r="E42" s="554"/>
      <c r="F42" s="554"/>
      <c r="G42" s="554"/>
      <c r="H42" s="554"/>
      <c r="I42" s="547"/>
      <c r="J42" s="246"/>
      <c r="K42" s="246"/>
      <c r="L42" s="246"/>
    </row>
    <row r="43" spans="1:12" ht="18.95" customHeight="1" thickBot="1">
      <c r="A43" s="246"/>
      <c r="B43" s="309" t="str">
        <v>09</v>
      </c>
      <c r="C43" s="726" t="s">
        <v>49</v>
      </c>
      <c r="D43" s="263" t="str">
        <f t="shared" si="3"/>
        <v>[km]</v>
      </c>
      <c r="E43" s="557"/>
      <c r="F43" s="557"/>
      <c r="G43" s="557"/>
      <c r="H43" s="557"/>
      <c r="I43" s="550"/>
      <c r="J43" s="246"/>
      <c r="K43" s="246"/>
      <c r="L43" s="246"/>
    </row>
    <row r="44" spans="1:12" ht="18.95" customHeight="1">
      <c r="A44" s="246"/>
      <c r="B44" s="304" t="str">
        <v>10</v>
      </c>
      <c r="C44" s="725" t="s">
        <v>111</v>
      </c>
      <c r="D44" s="266" t="str">
        <f t="shared" ref="D44:D47" si="4">JM_04</f>
        <v>[szt.]</v>
      </c>
      <c r="E44" s="556">
        <f>SUM(E45:E47)</f>
        <v>0</v>
      </c>
      <c r="F44" s="556">
        <f>SUM(F45:F47)</f>
        <v>0</v>
      </c>
      <c r="G44" s="556">
        <f>SUM(G45:G47)</f>
        <v>0</v>
      </c>
      <c r="H44" s="556">
        <f>SUM(H45:H47)</f>
        <v>0</v>
      </c>
      <c r="I44" s="549">
        <f>SUM(I45:I47)</f>
        <v>0</v>
      </c>
      <c r="J44" s="246"/>
      <c r="K44" s="246"/>
      <c r="L44" s="246"/>
    </row>
    <row r="45" spans="1:12" ht="18.95" customHeight="1">
      <c r="A45" s="246"/>
      <c r="B45" s="336" t="str">
        <v>11</v>
      </c>
      <c r="C45" s="722" t="s">
        <v>47</v>
      </c>
      <c r="D45" s="260" t="str">
        <f t="shared" si="4"/>
        <v>[szt.]</v>
      </c>
      <c r="E45" s="553"/>
      <c r="F45" s="553"/>
      <c r="G45" s="553"/>
      <c r="H45" s="553"/>
      <c r="I45" s="546"/>
      <c r="J45" s="246"/>
      <c r="K45" s="246"/>
      <c r="L45" s="246"/>
    </row>
    <row r="46" spans="1:12" ht="18.95" customHeight="1">
      <c r="A46" s="246"/>
      <c r="B46" s="337" t="str">
        <v>12</v>
      </c>
      <c r="C46" s="723" t="s">
        <v>48</v>
      </c>
      <c r="D46" s="261" t="str">
        <f t="shared" si="4"/>
        <v>[szt.]</v>
      </c>
      <c r="E46" s="554"/>
      <c r="F46" s="554"/>
      <c r="G46" s="554"/>
      <c r="H46" s="554"/>
      <c r="I46" s="547"/>
      <c r="J46" s="246"/>
      <c r="K46" s="246"/>
      <c r="L46" s="246"/>
    </row>
    <row r="47" spans="1:12" ht="18.95" customHeight="1" thickBot="1">
      <c r="A47" s="246"/>
      <c r="B47" s="309" t="str">
        <v>13</v>
      </c>
      <c r="C47" s="726" t="s">
        <v>49</v>
      </c>
      <c r="D47" s="263" t="str">
        <f t="shared" si="4"/>
        <v>[szt.]</v>
      </c>
      <c r="E47" s="557"/>
      <c r="F47" s="557"/>
      <c r="G47" s="557"/>
      <c r="H47" s="557"/>
      <c r="I47" s="550"/>
      <c r="J47" s="246"/>
      <c r="K47" s="246"/>
      <c r="L47" s="246"/>
    </row>
    <row r="48" spans="1:12" ht="18.95" customHeight="1">
      <c r="A48" s="246"/>
      <c r="B48" s="304" t="str">
        <v>14</v>
      </c>
      <c r="C48" s="725" t="s">
        <v>109</v>
      </c>
      <c r="D48" s="266" t="str">
        <f t="shared" ref="D48:D55" si="5">JM_07</f>
        <v>[m³/h]</v>
      </c>
      <c r="E48" s="556">
        <f>SUM(E49:E51)</f>
        <v>0</v>
      </c>
      <c r="F48" s="556">
        <f>SUM(F49:F51)</f>
        <v>0</v>
      </c>
      <c r="G48" s="556">
        <f>SUM(G49:G51)</f>
        <v>0</v>
      </c>
      <c r="H48" s="556">
        <f>SUM(H49:H51)</f>
        <v>0</v>
      </c>
      <c r="I48" s="549">
        <f>SUM(I49:I51)</f>
        <v>0</v>
      </c>
      <c r="J48" s="246"/>
      <c r="K48" s="246"/>
      <c r="L48" s="246"/>
    </row>
    <row r="49" spans="1:12" ht="18.95" customHeight="1">
      <c r="A49" s="246"/>
      <c r="B49" s="336" t="str">
        <v>15</v>
      </c>
      <c r="C49" s="722" t="s">
        <v>47</v>
      </c>
      <c r="D49" s="260" t="str">
        <f t="shared" si="5"/>
        <v>[m³/h]</v>
      </c>
      <c r="E49" s="553"/>
      <c r="F49" s="553"/>
      <c r="G49" s="553"/>
      <c r="H49" s="553"/>
      <c r="I49" s="546"/>
      <c r="J49" s="246"/>
      <c r="K49" s="246"/>
      <c r="L49" s="246"/>
    </row>
    <row r="50" spans="1:12" ht="18.95" customHeight="1">
      <c r="A50" s="246"/>
      <c r="B50" s="337" t="str">
        <v>16</v>
      </c>
      <c r="C50" s="723" t="s">
        <v>48</v>
      </c>
      <c r="D50" s="261" t="str">
        <f t="shared" si="5"/>
        <v>[m³/h]</v>
      </c>
      <c r="E50" s="554"/>
      <c r="F50" s="554"/>
      <c r="G50" s="554"/>
      <c r="H50" s="554"/>
      <c r="I50" s="547"/>
      <c r="J50" s="246"/>
      <c r="K50" s="246"/>
      <c r="L50" s="246"/>
    </row>
    <row r="51" spans="1:12" ht="18.95" customHeight="1" thickBot="1">
      <c r="A51" s="246"/>
      <c r="B51" s="309" t="str">
        <v>17</v>
      </c>
      <c r="C51" s="726" t="s">
        <v>49</v>
      </c>
      <c r="D51" s="263" t="str">
        <f t="shared" si="5"/>
        <v>[m³/h]</v>
      </c>
      <c r="E51" s="557"/>
      <c r="F51" s="557"/>
      <c r="G51" s="557"/>
      <c r="H51" s="557"/>
      <c r="I51" s="550"/>
      <c r="J51" s="246"/>
      <c r="K51" s="246"/>
      <c r="L51" s="246"/>
    </row>
    <row r="52" spans="1:12" ht="18.95" customHeight="1">
      <c r="A52" s="246"/>
      <c r="B52" s="304" t="str">
        <v>18</v>
      </c>
      <c r="C52" s="725" t="s">
        <v>112</v>
      </c>
      <c r="D52" s="266" t="str">
        <f t="shared" si="5"/>
        <v>[m³/h]</v>
      </c>
      <c r="E52" s="556">
        <f>SUM(E53:E55)</f>
        <v>0</v>
      </c>
      <c r="F52" s="556">
        <f>SUM(F53:F55)</f>
        <v>0</v>
      </c>
      <c r="G52" s="556">
        <f>SUM(G53:G55)</f>
        <v>0</v>
      </c>
      <c r="H52" s="556">
        <f>SUM(H53:H55)</f>
        <v>0</v>
      </c>
      <c r="I52" s="549">
        <f>SUM(I53:I55)</f>
        <v>0</v>
      </c>
      <c r="J52" s="246"/>
      <c r="K52" s="246"/>
      <c r="L52" s="246"/>
    </row>
    <row r="53" spans="1:12" ht="18.95" customHeight="1">
      <c r="A53" s="246"/>
      <c r="B53" s="336" t="str">
        <v>19</v>
      </c>
      <c r="C53" s="722" t="s">
        <v>47</v>
      </c>
      <c r="D53" s="260" t="str">
        <f t="shared" si="5"/>
        <v>[m³/h]</v>
      </c>
      <c r="E53" s="553"/>
      <c r="F53" s="553"/>
      <c r="G53" s="553"/>
      <c r="H53" s="553"/>
      <c r="I53" s="546"/>
      <c r="J53" s="246"/>
      <c r="K53" s="246"/>
      <c r="L53" s="246"/>
    </row>
    <row r="54" spans="1:12" ht="18.95" customHeight="1">
      <c r="A54" s="246"/>
      <c r="B54" s="337" t="str">
        <v>20</v>
      </c>
      <c r="C54" s="723" t="s">
        <v>48</v>
      </c>
      <c r="D54" s="261" t="str">
        <f t="shared" si="5"/>
        <v>[m³/h]</v>
      </c>
      <c r="E54" s="554"/>
      <c r="F54" s="554"/>
      <c r="G54" s="554"/>
      <c r="H54" s="554"/>
      <c r="I54" s="547"/>
      <c r="J54" s="246"/>
      <c r="K54" s="246"/>
      <c r="L54" s="246"/>
    </row>
    <row r="55" spans="1:12" ht="18.95" customHeight="1" thickBot="1">
      <c r="A55" s="246"/>
      <c r="B55" s="311" t="str">
        <v>21</v>
      </c>
      <c r="C55" s="727" t="s">
        <v>49</v>
      </c>
      <c r="D55" s="267" t="str">
        <f t="shared" si="5"/>
        <v>[m³/h]</v>
      </c>
      <c r="E55" s="558"/>
      <c r="F55" s="558"/>
      <c r="G55" s="558"/>
      <c r="H55" s="558"/>
      <c r="I55" s="551"/>
      <c r="J55" s="246"/>
      <c r="K55" s="246"/>
      <c r="L55" s="246"/>
    </row>
    <row r="56" spans="1:12" ht="9.9499999999999993" customHeight="1" thickTop="1">
      <c r="A56" s="246"/>
      <c r="B56" s="324"/>
      <c r="C56" s="246"/>
      <c r="D56" s="246"/>
      <c r="E56" s="246"/>
      <c r="F56" s="246"/>
      <c r="G56" s="246"/>
      <c r="H56" s="246"/>
      <c r="I56" s="246"/>
      <c r="J56" s="246"/>
      <c r="K56" s="246"/>
      <c r="L56" s="246"/>
    </row>
    <row r="57" spans="1:12" ht="24.95" customHeight="1">
      <c r="A57" s="246"/>
      <c r="B57" s="409" t="s">
        <v>150</v>
      </c>
      <c r="C57" s="847" t="s">
        <v>188</v>
      </c>
      <c r="D57" s="847"/>
      <c r="E57" s="847"/>
      <c r="F57" s="847"/>
      <c r="G57" s="847"/>
      <c r="H57" s="847"/>
      <c r="I57" s="847"/>
      <c r="J57" s="847"/>
      <c r="K57" s="847"/>
      <c r="L57" s="339"/>
    </row>
    <row r="58" spans="1:12" ht="15" customHeight="1">
      <c r="A58" s="246"/>
      <c r="B58" s="404" t="s">
        <v>151</v>
      </c>
      <c r="C58" s="848" t="s">
        <v>152</v>
      </c>
      <c r="D58" s="849"/>
      <c r="E58" s="849"/>
      <c r="F58" s="849"/>
      <c r="G58" s="849"/>
      <c r="H58" s="849"/>
      <c r="I58" s="849"/>
      <c r="J58" s="849"/>
      <c r="K58" s="849"/>
      <c r="L58" s="246"/>
    </row>
    <row r="59" spans="1:12" ht="15" customHeight="1">
      <c r="A59" s="246"/>
      <c r="B59" s="409" t="s">
        <v>153</v>
      </c>
      <c r="C59" s="847" t="s">
        <v>154</v>
      </c>
      <c r="D59" s="847"/>
      <c r="E59" s="847"/>
      <c r="F59" s="847"/>
      <c r="G59" s="847"/>
      <c r="H59" s="847"/>
      <c r="I59" s="847"/>
      <c r="J59" s="847"/>
      <c r="K59" s="847"/>
      <c r="L59" s="340"/>
    </row>
    <row r="60" spans="1:12" ht="18.95" customHeight="1">
      <c r="A60" s="246"/>
      <c r="B60" s="324"/>
      <c r="C60" s="246"/>
      <c r="D60" s="246"/>
      <c r="E60" s="246"/>
      <c r="F60" s="246"/>
      <c r="G60" s="246"/>
      <c r="H60" s="246"/>
      <c r="I60" s="246"/>
      <c r="J60" s="246"/>
      <c r="K60" s="246"/>
      <c r="L60" s="246"/>
    </row>
    <row r="61" spans="1:12" ht="30" customHeight="1" thickBot="1">
      <c r="A61" s="246"/>
      <c r="B61" s="335" t="s">
        <v>170</v>
      </c>
      <c r="C61" s="246"/>
      <c r="D61" s="246"/>
      <c r="E61" s="246"/>
      <c r="F61" s="246"/>
      <c r="G61" s="246"/>
      <c r="H61" s="246"/>
      <c r="I61" s="246"/>
      <c r="J61" s="246"/>
      <c r="K61" s="246"/>
      <c r="L61" s="246"/>
    </row>
    <row r="62" spans="1:12" ht="20.100000000000001" customHeight="1" thickTop="1">
      <c r="A62" s="246"/>
      <c r="B62" s="835" t="str">
        <f>'Tab.G1.1-4'!$B$8</f>
        <v>LP</v>
      </c>
      <c r="C62" s="837" t="str">
        <f>'Tab.G1.1-4'!$C$8</f>
        <v>WYSZCZEGÓLNIENIE</v>
      </c>
      <c r="D62" s="838"/>
      <c r="E62" s="830" t="str">
        <f>$E$11</f>
        <v>PLAN DO REALIZACJI</v>
      </c>
      <c r="F62" s="831"/>
      <c r="G62" s="831"/>
      <c r="H62" s="831"/>
      <c r="I62" s="832"/>
      <c r="J62" s="246"/>
      <c r="K62" s="246"/>
      <c r="L62" s="246"/>
    </row>
    <row r="63" spans="1:12" ht="20.100000000000001" customHeight="1">
      <c r="A63" s="246"/>
      <c r="B63" s="836"/>
      <c r="C63" s="839"/>
      <c r="D63" s="840"/>
      <c r="E63" s="534">
        <f>SUM(Rok_ZPR,1)</f>
        <v>2024</v>
      </c>
      <c r="F63" s="514">
        <f>SUM(E63,1)</f>
        <v>2025</v>
      </c>
      <c r="G63" s="514">
        <f>SUM(F63,1)</f>
        <v>2026</v>
      </c>
      <c r="H63" s="514">
        <f>SUM(G63,1)</f>
        <v>2027</v>
      </c>
      <c r="I63" s="695">
        <f>SUM(H63,1)</f>
        <v>2028</v>
      </c>
      <c r="J63" s="246"/>
      <c r="K63" s="246"/>
      <c r="L63" s="246"/>
    </row>
    <row r="64" spans="1:12" ht="15" customHeight="1" thickBot="1">
      <c r="A64" s="246"/>
      <c r="B64" s="317" t="str">
        <f t="array" ref="B64:B84">'Tab.G5.1-3'!$B$9:$B$29</f>
        <v>01</v>
      </c>
      <c r="C64" s="833" t="str">
        <f>'Tab.G5.1-3'!$B$10</f>
        <v>02</v>
      </c>
      <c r="D64" s="834"/>
      <c r="E64" s="297" t="str">
        <f>'Tab.G5.1-3'!$B$11</f>
        <v>03</v>
      </c>
      <c r="F64" s="650" t="str">
        <f>'Tab.G5.1-3'!$B$12</f>
        <v>04</v>
      </c>
      <c r="G64" s="650" t="str">
        <f>'Tab.G5.1-3'!$B$13</f>
        <v>05</v>
      </c>
      <c r="H64" s="650" t="str">
        <f>'Tab.G5.1-3'!$B$14</f>
        <v>06</v>
      </c>
      <c r="I64" s="533" t="str">
        <f>'Tab.G5.1-3'!$B$15</f>
        <v>07</v>
      </c>
      <c r="J64" s="246"/>
      <c r="K64" s="246"/>
      <c r="L64" s="246"/>
    </row>
    <row r="65" spans="1:12" ht="18.95" customHeight="1">
      <c r="A65" s="246"/>
      <c r="B65" s="341" t="str">
        <v>02</v>
      </c>
      <c r="C65" s="721" t="s">
        <v>120</v>
      </c>
      <c r="D65" s="303" t="str">
        <f t="shared" ref="D65:D68" si="6">JM_06</f>
        <v>[tys. zł/szt.]</v>
      </c>
      <c r="E65" s="559" t="str">
        <f t="array" ref="E65:E68">IFERROR($E$14:$E$17/E36:E39,"")</f>
        <v/>
      </c>
      <c r="F65" s="559" t="str">
        <f t="array" ref="F65:F68">IFERROR($F$14:$F$17/F36:F39,"")</f>
        <v/>
      </c>
      <c r="G65" s="559" t="str">
        <f t="array" ref="G65:G68">IFERROR($G$14:$G$17/G36:G39,"")</f>
        <v/>
      </c>
      <c r="H65" s="559" t="str">
        <f t="array" ref="H65:H68">IFERROR($H$14:$H$17/H36:H39,"")</f>
        <v/>
      </c>
      <c r="I65" s="560" t="str">
        <f t="array" ref="I65:I68">IFERROR($I$14:$I$17/I36:I39,"")</f>
        <v/>
      </c>
      <c r="J65" s="246"/>
      <c r="K65" s="246"/>
      <c r="L65" s="246"/>
    </row>
    <row r="66" spans="1:12" ht="18.95" customHeight="1">
      <c r="A66" s="246"/>
      <c r="B66" s="336" t="str">
        <v>03</v>
      </c>
      <c r="C66" s="722" t="s">
        <v>47</v>
      </c>
      <c r="D66" s="260" t="str">
        <f t="shared" si="6"/>
        <v>[tys. zł/szt.]</v>
      </c>
      <c r="E66" s="561" t="str">
        <v/>
      </c>
      <c r="F66" s="561" t="str">
        <v/>
      </c>
      <c r="G66" s="561" t="str">
        <v/>
      </c>
      <c r="H66" s="561" t="str">
        <v/>
      </c>
      <c r="I66" s="562" t="str">
        <v/>
      </c>
      <c r="J66" s="246"/>
      <c r="K66" s="246"/>
      <c r="L66" s="246"/>
    </row>
    <row r="67" spans="1:12" ht="18.95" customHeight="1">
      <c r="A67" s="246"/>
      <c r="B67" s="337" t="str">
        <v>04</v>
      </c>
      <c r="C67" s="723" t="s">
        <v>48</v>
      </c>
      <c r="D67" s="261" t="str">
        <f t="shared" si="6"/>
        <v>[tys. zł/szt.]</v>
      </c>
      <c r="E67" s="563" t="str">
        <v/>
      </c>
      <c r="F67" s="563" t="str">
        <v/>
      </c>
      <c r="G67" s="563" t="str">
        <v/>
      </c>
      <c r="H67" s="563" t="str">
        <v/>
      </c>
      <c r="I67" s="564" t="str">
        <v/>
      </c>
      <c r="J67" s="246"/>
      <c r="K67" s="246"/>
      <c r="L67" s="246"/>
    </row>
    <row r="68" spans="1:12" ht="18.95" customHeight="1" thickBot="1">
      <c r="A68" s="246"/>
      <c r="B68" s="338" t="str">
        <v>05</v>
      </c>
      <c r="C68" s="724" t="s">
        <v>49</v>
      </c>
      <c r="D68" s="262" t="str">
        <f t="shared" si="6"/>
        <v>[tys. zł/szt.]</v>
      </c>
      <c r="E68" s="565" t="str">
        <v/>
      </c>
      <c r="F68" s="565" t="str">
        <v/>
      </c>
      <c r="G68" s="565" t="str">
        <v/>
      </c>
      <c r="H68" s="565" t="str">
        <v/>
      </c>
      <c r="I68" s="566" t="str">
        <v/>
      </c>
      <c r="J68" s="246"/>
      <c r="K68" s="246"/>
      <c r="L68" s="246"/>
    </row>
    <row r="69" spans="1:12" ht="18.95" customHeight="1">
      <c r="A69" s="246"/>
      <c r="B69" s="304" t="str">
        <v>06</v>
      </c>
      <c r="C69" s="725" t="s">
        <v>121</v>
      </c>
      <c r="D69" s="266" t="str">
        <f t="shared" ref="D69:D72" si="7">JM_05</f>
        <v>[tys. zł/km]</v>
      </c>
      <c r="E69" s="559" t="str">
        <f t="array" ref="E69:E72">IFERROR($E$14:$E$17/E40:E43,"")</f>
        <v/>
      </c>
      <c r="F69" s="559" t="str">
        <f t="array" ref="F69:F72">IFERROR($F$14:$F$17/F40:F43,"")</f>
        <v/>
      </c>
      <c r="G69" s="559" t="str">
        <f t="array" ref="G69:G72">IFERROR($G$14:$G$17/G40:G43,"")</f>
        <v/>
      </c>
      <c r="H69" s="559" t="str">
        <f t="array" ref="H69:H72">IFERROR($H$14:$H$17/H40:H43,"")</f>
        <v/>
      </c>
      <c r="I69" s="560" t="str">
        <f t="array" ref="I69:I72">IFERROR($I$14:$I$17/I40:I43,"")</f>
        <v/>
      </c>
      <c r="J69" s="246"/>
      <c r="K69" s="246"/>
      <c r="L69" s="246"/>
    </row>
    <row r="70" spans="1:12" ht="18.95" customHeight="1">
      <c r="A70" s="246"/>
      <c r="B70" s="336" t="str">
        <v>07</v>
      </c>
      <c r="C70" s="722" t="s">
        <v>47</v>
      </c>
      <c r="D70" s="260" t="str">
        <f t="shared" si="7"/>
        <v>[tys. zł/km]</v>
      </c>
      <c r="E70" s="561" t="str">
        <v/>
      </c>
      <c r="F70" s="561" t="str">
        <v/>
      </c>
      <c r="G70" s="561" t="str">
        <v/>
      </c>
      <c r="H70" s="561" t="str">
        <v/>
      </c>
      <c r="I70" s="562" t="str">
        <v/>
      </c>
      <c r="J70" s="246"/>
      <c r="K70" s="246"/>
      <c r="L70" s="246"/>
    </row>
    <row r="71" spans="1:12" ht="18.95" customHeight="1">
      <c r="A71" s="246"/>
      <c r="B71" s="337" t="str">
        <v>08</v>
      </c>
      <c r="C71" s="723" t="s">
        <v>48</v>
      </c>
      <c r="D71" s="261" t="str">
        <f t="shared" si="7"/>
        <v>[tys. zł/km]</v>
      </c>
      <c r="E71" s="563" t="str">
        <v/>
      </c>
      <c r="F71" s="563" t="str">
        <v/>
      </c>
      <c r="G71" s="563" t="str">
        <v/>
      </c>
      <c r="H71" s="563" t="str">
        <v/>
      </c>
      <c r="I71" s="564" t="str">
        <v/>
      </c>
      <c r="J71" s="246"/>
      <c r="K71" s="246"/>
      <c r="L71" s="246"/>
    </row>
    <row r="72" spans="1:12" ht="18.95" customHeight="1" thickBot="1">
      <c r="A72" s="246"/>
      <c r="B72" s="309" t="str">
        <v>09</v>
      </c>
      <c r="C72" s="726" t="s">
        <v>49</v>
      </c>
      <c r="D72" s="263" t="str">
        <f t="shared" si="7"/>
        <v>[tys. zł/km]</v>
      </c>
      <c r="E72" s="565" t="str">
        <v/>
      </c>
      <c r="F72" s="565" t="str">
        <v/>
      </c>
      <c r="G72" s="565" t="str">
        <v/>
      </c>
      <c r="H72" s="565" t="str">
        <v/>
      </c>
      <c r="I72" s="566" t="str">
        <v/>
      </c>
      <c r="J72" s="246"/>
      <c r="K72" s="246"/>
      <c r="L72" s="246"/>
    </row>
    <row r="73" spans="1:12" ht="18.95" customHeight="1">
      <c r="A73" s="246"/>
      <c r="B73" s="304" t="str">
        <v>10</v>
      </c>
      <c r="C73" s="725" t="s">
        <v>122</v>
      </c>
      <c r="D73" s="266" t="str">
        <f t="shared" ref="D73:D76" si="8">JM_06</f>
        <v>[tys. zł/szt.]</v>
      </c>
      <c r="E73" s="559" t="str">
        <f t="array" ref="E73:E76">IFERROR($E$14:$E$17/E44:E47,"")</f>
        <v/>
      </c>
      <c r="F73" s="559" t="str">
        <f t="array" ref="F73:F76">IFERROR($F$14:$F$17/F44:F47,"")</f>
        <v/>
      </c>
      <c r="G73" s="567" t="str">
        <f t="array" ref="G73:G76">IFERROR($G$14:$G$17/G44:G47,"")</f>
        <v/>
      </c>
      <c r="H73" s="567" t="str">
        <f t="array" ref="H73:H76">IFERROR($H$14:$H$17/H44:H47,"")</f>
        <v/>
      </c>
      <c r="I73" s="568" t="str">
        <f t="array" ref="I73:I76">IFERROR($I$14:$I$17/I44:I47,"")</f>
        <v/>
      </c>
      <c r="J73" s="246"/>
      <c r="K73" s="246"/>
      <c r="L73" s="246"/>
    </row>
    <row r="74" spans="1:12" ht="18.95" customHeight="1">
      <c r="A74" s="246"/>
      <c r="B74" s="336" t="str">
        <v>11</v>
      </c>
      <c r="C74" s="722" t="s">
        <v>47</v>
      </c>
      <c r="D74" s="260" t="str">
        <f t="shared" si="8"/>
        <v>[tys. zł/szt.]</v>
      </c>
      <c r="E74" s="561" t="str">
        <v/>
      </c>
      <c r="F74" s="561" t="str">
        <v/>
      </c>
      <c r="G74" s="561" t="str">
        <v/>
      </c>
      <c r="H74" s="561" t="str">
        <v/>
      </c>
      <c r="I74" s="562" t="str">
        <v/>
      </c>
      <c r="J74" s="246"/>
      <c r="K74" s="246"/>
      <c r="L74" s="246"/>
    </row>
    <row r="75" spans="1:12" ht="18.95" customHeight="1">
      <c r="A75" s="246"/>
      <c r="B75" s="337" t="str">
        <v>12</v>
      </c>
      <c r="C75" s="723" t="s">
        <v>48</v>
      </c>
      <c r="D75" s="261" t="str">
        <f t="shared" si="8"/>
        <v>[tys. zł/szt.]</v>
      </c>
      <c r="E75" s="563" t="str">
        <v/>
      </c>
      <c r="F75" s="563" t="str">
        <v/>
      </c>
      <c r="G75" s="563" t="str">
        <v/>
      </c>
      <c r="H75" s="563" t="str">
        <v/>
      </c>
      <c r="I75" s="564" t="str">
        <v/>
      </c>
      <c r="J75" s="246"/>
      <c r="K75" s="246"/>
      <c r="L75" s="246"/>
    </row>
    <row r="76" spans="1:12" ht="18.95" customHeight="1" thickBot="1">
      <c r="A76" s="246"/>
      <c r="B76" s="309" t="str">
        <v>13</v>
      </c>
      <c r="C76" s="726" t="s">
        <v>49</v>
      </c>
      <c r="D76" s="263" t="str">
        <f t="shared" si="8"/>
        <v>[tys. zł/szt.]</v>
      </c>
      <c r="E76" s="565" t="str">
        <v/>
      </c>
      <c r="F76" s="565" t="str">
        <v/>
      </c>
      <c r="G76" s="569" t="str">
        <v/>
      </c>
      <c r="H76" s="569" t="str">
        <v/>
      </c>
      <c r="I76" s="570" t="str">
        <v/>
      </c>
      <c r="J76" s="246"/>
      <c r="K76" s="246"/>
      <c r="L76" s="246"/>
    </row>
    <row r="77" spans="1:12" ht="18.95" customHeight="1">
      <c r="A77" s="246"/>
      <c r="B77" s="304" t="str">
        <v>14</v>
      </c>
      <c r="C77" s="725" t="s">
        <v>123</v>
      </c>
      <c r="D77" s="266" t="str">
        <f t="shared" ref="D77:D84" si="9">JM_08</f>
        <v>[tys. zł/(m³/h)]</v>
      </c>
      <c r="E77" s="559" t="str">
        <f t="array" ref="E77:E80">IFERROR($E$14:$E$17/E48:E51,"")</f>
        <v/>
      </c>
      <c r="F77" s="559" t="str">
        <f t="array" ref="F77:F80">IFERROR($F$14:$F$17/F48:F51,"")</f>
        <v/>
      </c>
      <c r="G77" s="567" t="str">
        <f t="array" ref="G77:G80">IFERROR($G$14:$G$17/G48:G51,"")</f>
        <v/>
      </c>
      <c r="H77" s="567" t="str">
        <f t="array" ref="H77:H80">IFERROR($H$14:$H$17/H48:H51,"")</f>
        <v/>
      </c>
      <c r="I77" s="568" t="str">
        <f t="array" ref="I77:I80">IFERROR($I$14:$I$17/I48:I51,"")</f>
        <v/>
      </c>
      <c r="J77" s="246"/>
      <c r="K77" s="246"/>
      <c r="L77" s="246"/>
    </row>
    <row r="78" spans="1:12" ht="18.95" customHeight="1">
      <c r="A78" s="246"/>
      <c r="B78" s="336" t="str">
        <v>15</v>
      </c>
      <c r="C78" s="722" t="s">
        <v>47</v>
      </c>
      <c r="D78" s="260" t="str">
        <f t="shared" si="9"/>
        <v>[tys. zł/(m³/h)]</v>
      </c>
      <c r="E78" s="561" t="str">
        <v/>
      </c>
      <c r="F78" s="561" t="str">
        <v/>
      </c>
      <c r="G78" s="561" t="str">
        <v/>
      </c>
      <c r="H78" s="561" t="str">
        <v/>
      </c>
      <c r="I78" s="562" t="str">
        <v/>
      </c>
      <c r="J78" s="246"/>
      <c r="K78" s="246"/>
      <c r="L78" s="246"/>
    </row>
    <row r="79" spans="1:12" ht="18.95" customHeight="1">
      <c r="A79" s="246"/>
      <c r="B79" s="337" t="str">
        <v>16</v>
      </c>
      <c r="C79" s="723" t="s">
        <v>48</v>
      </c>
      <c r="D79" s="261" t="str">
        <f t="shared" si="9"/>
        <v>[tys. zł/(m³/h)]</v>
      </c>
      <c r="E79" s="563" t="str">
        <v/>
      </c>
      <c r="F79" s="563" t="str">
        <v/>
      </c>
      <c r="G79" s="563" t="str">
        <v/>
      </c>
      <c r="H79" s="563" t="str">
        <v/>
      </c>
      <c r="I79" s="564" t="str">
        <v/>
      </c>
      <c r="J79" s="246"/>
      <c r="K79" s="246"/>
      <c r="L79" s="246"/>
    </row>
    <row r="80" spans="1:12" ht="18.95" customHeight="1" thickBot="1">
      <c r="A80" s="246"/>
      <c r="B80" s="309" t="str">
        <v>17</v>
      </c>
      <c r="C80" s="726" t="s">
        <v>49</v>
      </c>
      <c r="D80" s="263" t="str">
        <f t="shared" si="9"/>
        <v>[tys. zł/(m³/h)]</v>
      </c>
      <c r="E80" s="565" t="str">
        <v/>
      </c>
      <c r="F80" s="565" t="str">
        <v/>
      </c>
      <c r="G80" s="569" t="str">
        <v/>
      </c>
      <c r="H80" s="569" t="str">
        <v/>
      </c>
      <c r="I80" s="570" t="str">
        <v/>
      </c>
      <c r="J80" s="246"/>
      <c r="K80" s="246"/>
      <c r="L80" s="246"/>
    </row>
    <row r="81" spans="1:12" ht="18.95" customHeight="1">
      <c r="A81" s="246"/>
      <c r="B81" s="304" t="str">
        <v>18</v>
      </c>
      <c r="C81" s="725" t="s">
        <v>124</v>
      </c>
      <c r="D81" s="266" t="str">
        <f t="shared" si="9"/>
        <v>[tys. zł/(m³/h)]</v>
      </c>
      <c r="E81" s="559" t="str">
        <f t="array" ref="E81:E84">IFERROR($E$14:$E$17/E52:E55,"")</f>
        <v/>
      </c>
      <c r="F81" s="559" t="str">
        <f t="array" ref="F81:F84">IFERROR($F$14:$F$17/F52:F55,"")</f>
        <v/>
      </c>
      <c r="G81" s="567" t="str">
        <f t="array" ref="G81:G84">IFERROR($G$14:$G$17/G52:G55,"")</f>
        <v/>
      </c>
      <c r="H81" s="567" t="str">
        <f t="array" ref="H81:H84">IFERROR($H$14:$H$17/H52:H55,"")</f>
        <v/>
      </c>
      <c r="I81" s="568" t="str">
        <f t="array" ref="I81:I84">IFERROR($I$14:$I$17/I52:I55,"")</f>
        <v/>
      </c>
      <c r="J81" s="246"/>
      <c r="K81" s="246"/>
      <c r="L81" s="246"/>
    </row>
    <row r="82" spans="1:12" ht="18.95" customHeight="1">
      <c r="A82" s="246"/>
      <c r="B82" s="336" t="str">
        <v>19</v>
      </c>
      <c r="C82" s="722" t="s">
        <v>47</v>
      </c>
      <c r="D82" s="260" t="str">
        <f t="shared" si="9"/>
        <v>[tys. zł/(m³/h)]</v>
      </c>
      <c r="E82" s="561" t="str">
        <v/>
      </c>
      <c r="F82" s="561" t="str">
        <v/>
      </c>
      <c r="G82" s="561" t="str">
        <v/>
      </c>
      <c r="H82" s="561" t="str">
        <v/>
      </c>
      <c r="I82" s="562" t="str">
        <v/>
      </c>
      <c r="J82" s="246"/>
      <c r="K82" s="246"/>
      <c r="L82" s="246"/>
    </row>
    <row r="83" spans="1:12" ht="18.95" customHeight="1">
      <c r="A83" s="246"/>
      <c r="B83" s="337" t="str">
        <v>20</v>
      </c>
      <c r="C83" s="723" t="s">
        <v>48</v>
      </c>
      <c r="D83" s="261" t="str">
        <f t="shared" si="9"/>
        <v>[tys. zł/(m³/h)]</v>
      </c>
      <c r="E83" s="563" t="str">
        <v/>
      </c>
      <c r="F83" s="563" t="str">
        <v/>
      </c>
      <c r="G83" s="563" t="str">
        <v/>
      </c>
      <c r="H83" s="563" t="str">
        <v/>
      </c>
      <c r="I83" s="564" t="str">
        <v/>
      </c>
      <c r="J83" s="246"/>
      <c r="K83" s="246"/>
      <c r="L83" s="246"/>
    </row>
    <row r="84" spans="1:12" ht="18.95" customHeight="1" thickBot="1">
      <c r="A84" s="246"/>
      <c r="B84" s="311" t="str">
        <v>21</v>
      </c>
      <c r="C84" s="727" t="s">
        <v>49</v>
      </c>
      <c r="D84" s="267" t="str">
        <f t="shared" si="9"/>
        <v>[tys. zł/(m³/h)]</v>
      </c>
      <c r="E84" s="571" t="str">
        <v/>
      </c>
      <c r="F84" s="571" t="str">
        <v/>
      </c>
      <c r="G84" s="571" t="str">
        <v/>
      </c>
      <c r="H84" s="571" t="str">
        <v/>
      </c>
      <c r="I84" s="572" t="str">
        <v/>
      </c>
      <c r="J84" s="246"/>
      <c r="K84" s="246"/>
      <c r="L84" s="246"/>
    </row>
    <row r="85" spans="1:12" ht="18.95" customHeight="1" thickTop="1">
      <c r="A85" s="246"/>
      <c r="B85" s="324"/>
      <c r="C85" s="246"/>
      <c r="D85" s="246"/>
      <c r="E85" s="246"/>
      <c r="F85" s="246"/>
      <c r="G85" s="246"/>
      <c r="H85" s="246"/>
      <c r="I85" s="246"/>
      <c r="J85" s="246"/>
      <c r="K85" s="246"/>
      <c r="L85" s="246"/>
    </row>
    <row r="86" spans="1:12" ht="18.95" customHeight="1">
      <c r="A86" s="246"/>
      <c r="B86" s="324"/>
      <c r="C86" s="246"/>
      <c r="D86" s="246"/>
      <c r="E86" s="246"/>
      <c r="F86" s="246"/>
      <c r="G86" s="246"/>
      <c r="H86" s="246"/>
      <c r="I86" s="246"/>
      <c r="J86" s="246"/>
      <c r="K86" s="246"/>
      <c r="L86" s="246"/>
    </row>
    <row r="87" spans="1:12" ht="30" customHeight="1" thickBot="1">
      <c r="A87" s="246"/>
      <c r="B87" s="335" t="s">
        <v>185</v>
      </c>
      <c r="C87" s="246"/>
      <c r="D87" s="246"/>
      <c r="E87" s="246"/>
      <c r="F87" s="246"/>
      <c r="G87" s="246"/>
      <c r="H87" s="246"/>
      <c r="I87" s="246"/>
      <c r="J87" s="246"/>
      <c r="K87" s="246"/>
      <c r="L87" s="246"/>
    </row>
    <row r="88" spans="1:12" ht="20.100000000000001" customHeight="1" thickTop="1">
      <c r="A88" s="246"/>
      <c r="B88" s="835" t="str">
        <f>'Tab.G1.1-4'!$B$8</f>
        <v>LP</v>
      </c>
      <c r="C88" s="837" t="str">
        <f>'Tab.G1.1-4'!$C$8</f>
        <v>WYSZCZEGÓLNIENIE</v>
      </c>
      <c r="D88" s="838"/>
      <c r="E88" s="830" t="str">
        <f>$E$11</f>
        <v>PLAN DO REALIZACJI</v>
      </c>
      <c r="F88" s="831"/>
      <c r="G88" s="831"/>
      <c r="H88" s="831"/>
      <c r="I88" s="832"/>
      <c r="J88" s="246"/>
      <c r="K88" s="246"/>
      <c r="L88" s="246"/>
    </row>
    <row r="89" spans="1:12" ht="20.100000000000001" customHeight="1">
      <c r="A89" s="246"/>
      <c r="B89" s="836"/>
      <c r="C89" s="839"/>
      <c r="D89" s="840"/>
      <c r="E89" s="534">
        <f>SUM(Rok_ZPR,1)</f>
        <v>2024</v>
      </c>
      <c r="F89" s="514">
        <f>SUM(E89,1)</f>
        <v>2025</v>
      </c>
      <c r="G89" s="514">
        <f>SUM(F89,1)</f>
        <v>2026</v>
      </c>
      <c r="H89" s="514">
        <f>SUM(G89,1)</f>
        <v>2027</v>
      </c>
      <c r="I89" s="695">
        <f>SUM(H89,1)</f>
        <v>2028</v>
      </c>
      <c r="J89" s="246"/>
      <c r="K89" s="246"/>
      <c r="L89" s="246"/>
    </row>
    <row r="90" spans="1:12" ht="15" customHeight="1" thickBot="1">
      <c r="A90" s="246"/>
      <c r="B90" s="317" t="str">
        <f t="array" ref="B90:B110">'Tab.G5.1-3'!$B$9:$B$29</f>
        <v>01</v>
      </c>
      <c r="C90" s="833" t="str">
        <f>'Tab.G5.1-3'!$B$10</f>
        <v>02</v>
      </c>
      <c r="D90" s="834"/>
      <c r="E90" s="297" t="str">
        <f>'Tab.G5.1-3'!$B$11</f>
        <v>03</v>
      </c>
      <c r="F90" s="650" t="str">
        <f>'Tab.G5.1-3'!$B$12</f>
        <v>04</v>
      </c>
      <c r="G90" s="650" t="str">
        <f>'Tab.G5.1-3'!$B$13</f>
        <v>05</v>
      </c>
      <c r="H90" s="650" t="str">
        <f>'Tab.G5.1-3'!$B$14</f>
        <v>06</v>
      </c>
      <c r="I90" s="533" t="str">
        <f>'Tab.G5.1-3'!$B$15</f>
        <v>07</v>
      </c>
      <c r="J90" s="246"/>
      <c r="K90" s="246"/>
      <c r="L90" s="246"/>
    </row>
    <row r="91" spans="1:12" ht="18.95" customHeight="1">
      <c r="A91" s="246"/>
      <c r="B91" s="341" t="str">
        <v>02</v>
      </c>
      <c r="C91" s="721" t="s">
        <v>114</v>
      </c>
      <c r="D91" s="303" t="str">
        <f t="shared" ref="D91:D94" si="10">JM_06</f>
        <v>[tys. zł/szt.]</v>
      </c>
      <c r="E91" s="559" t="str">
        <f t="array" ref="E91:E94">IFERROR($E$25:$E$28/E36:E39,"")</f>
        <v/>
      </c>
      <c r="F91" s="559" t="str">
        <f t="array" ref="F91:F94">IFERROR($F$25:$F$28/F36:F39,"")</f>
        <v/>
      </c>
      <c r="G91" s="559" t="str">
        <f t="array" ref="G91:G94">IFERROR($G$25:$G$28/G36:G39,"")</f>
        <v/>
      </c>
      <c r="H91" s="559" t="str">
        <f t="array" ref="H91:H94">IFERROR($H$25:$H$28/H36:H39,"")</f>
        <v/>
      </c>
      <c r="I91" s="560" t="str">
        <f t="array" ref="I91:I94">IFERROR($I$25:$I$28/I36:I39,"")</f>
        <v/>
      </c>
      <c r="J91" s="246"/>
      <c r="K91" s="246"/>
      <c r="L91" s="246"/>
    </row>
    <row r="92" spans="1:12" ht="18.95" customHeight="1">
      <c r="A92" s="246"/>
      <c r="B92" s="336" t="str">
        <v>03</v>
      </c>
      <c r="C92" s="722" t="s">
        <v>47</v>
      </c>
      <c r="D92" s="260" t="str">
        <f t="shared" si="10"/>
        <v>[tys. zł/szt.]</v>
      </c>
      <c r="E92" s="561" t="str">
        <v/>
      </c>
      <c r="F92" s="561" t="str">
        <v/>
      </c>
      <c r="G92" s="561" t="str">
        <v/>
      </c>
      <c r="H92" s="561" t="str">
        <v/>
      </c>
      <c r="I92" s="562" t="str">
        <v/>
      </c>
      <c r="J92" s="246"/>
      <c r="K92" s="246"/>
      <c r="L92" s="246"/>
    </row>
    <row r="93" spans="1:12" ht="18.95" customHeight="1">
      <c r="A93" s="246"/>
      <c r="B93" s="337" t="str">
        <v>04</v>
      </c>
      <c r="C93" s="723" t="s">
        <v>48</v>
      </c>
      <c r="D93" s="261" t="str">
        <f t="shared" si="10"/>
        <v>[tys. zł/szt.]</v>
      </c>
      <c r="E93" s="563" t="str">
        <v/>
      </c>
      <c r="F93" s="563" t="str">
        <v/>
      </c>
      <c r="G93" s="563" t="str">
        <v/>
      </c>
      <c r="H93" s="563" t="str">
        <v/>
      </c>
      <c r="I93" s="564" t="str">
        <v/>
      </c>
      <c r="J93" s="246"/>
      <c r="K93" s="246"/>
      <c r="L93" s="246"/>
    </row>
    <row r="94" spans="1:12" ht="18.95" customHeight="1" thickBot="1">
      <c r="A94" s="246"/>
      <c r="B94" s="338" t="str">
        <v>05</v>
      </c>
      <c r="C94" s="724" t="s">
        <v>49</v>
      </c>
      <c r="D94" s="262" t="str">
        <f t="shared" si="10"/>
        <v>[tys. zł/szt.]</v>
      </c>
      <c r="E94" s="565" t="str">
        <v/>
      </c>
      <c r="F94" s="565" t="str">
        <v/>
      </c>
      <c r="G94" s="565" t="str">
        <v/>
      </c>
      <c r="H94" s="565" t="str">
        <v/>
      </c>
      <c r="I94" s="566" t="str">
        <v/>
      </c>
      <c r="J94" s="246"/>
      <c r="K94" s="246"/>
      <c r="L94" s="246"/>
    </row>
    <row r="95" spans="1:12" ht="18.95" customHeight="1">
      <c r="A95" s="246"/>
      <c r="B95" s="304" t="str">
        <v>06</v>
      </c>
      <c r="C95" s="725" t="s">
        <v>113</v>
      </c>
      <c r="D95" s="266" t="str">
        <f t="shared" ref="D95:D98" si="11">JM_05</f>
        <v>[tys. zł/km]</v>
      </c>
      <c r="E95" s="559" t="str">
        <f t="array" ref="E95:E98">IFERROR($E$25:$E$28/E40:E43,"")</f>
        <v/>
      </c>
      <c r="F95" s="559" t="str">
        <f t="array" ref="F95:F98">IFERROR($F$25:$F$28/F40:F43,"")</f>
        <v/>
      </c>
      <c r="G95" s="559" t="str">
        <f t="array" ref="G95:G98">IFERROR($G$25:$G$28/G40:G43,"")</f>
        <v/>
      </c>
      <c r="H95" s="559" t="str">
        <f t="array" ref="H95:H98">IFERROR($H$25:$H$28/H40:H43,"")</f>
        <v/>
      </c>
      <c r="I95" s="560" t="str">
        <f t="array" ref="I95:I98">IFERROR($I$25:$I$28/I40:I43,"")</f>
        <v/>
      </c>
      <c r="J95" s="246"/>
      <c r="K95" s="246"/>
      <c r="L95" s="246"/>
    </row>
    <row r="96" spans="1:12" ht="18.95" customHeight="1">
      <c r="A96" s="246"/>
      <c r="B96" s="336" t="str">
        <v>07</v>
      </c>
      <c r="C96" s="722" t="s">
        <v>47</v>
      </c>
      <c r="D96" s="260" t="str">
        <f t="shared" si="11"/>
        <v>[tys. zł/km]</v>
      </c>
      <c r="E96" s="561" t="str">
        <v/>
      </c>
      <c r="F96" s="561" t="str">
        <v/>
      </c>
      <c r="G96" s="561" t="str">
        <v/>
      </c>
      <c r="H96" s="561" t="str">
        <v/>
      </c>
      <c r="I96" s="562" t="str">
        <v/>
      </c>
      <c r="J96" s="246"/>
      <c r="K96" s="246"/>
      <c r="L96" s="246"/>
    </row>
    <row r="97" spans="1:12" ht="18.95" customHeight="1">
      <c r="A97" s="246"/>
      <c r="B97" s="337" t="str">
        <v>08</v>
      </c>
      <c r="C97" s="723" t="s">
        <v>48</v>
      </c>
      <c r="D97" s="261" t="str">
        <f t="shared" si="11"/>
        <v>[tys. zł/km]</v>
      </c>
      <c r="E97" s="563" t="str">
        <v/>
      </c>
      <c r="F97" s="563" t="str">
        <v/>
      </c>
      <c r="G97" s="563" t="str">
        <v/>
      </c>
      <c r="H97" s="563" t="str">
        <v/>
      </c>
      <c r="I97" s="564" t="str">
        <v/>
      </c>
      <c r="J97" s="246"/>
      <c r="K97" s="246"/>
      <c r="L97" s="246"/>
    </row>
    <row r="98" spans="1:12" ht="18.95" customHeight="1" thickBot="1">
      <c r="A98" s="246"/>
      <c r="B98" s="309" t="str">
        <v>09</v>
      </c>
      <c r="C98" s="726" t="s">
        <v>49</v>
      </c>
      <c r="D98" s="263" t="str">
        <f t="shared" si="11"/>
        <v>[tys. zł/km]</v>
      </c>
      <c r="E98" s="565" t="str">
        <v/>
      </c>
      <c r="F98" s="565" t="str">
        <v/>
      </c>
      <c r="G98" s="565" t="str">
        <v/>
      </c>
      <c r="H98" s="565" t="str">
        <v/>
      </c>
      <c r="I98" s="566" t="str">
        <v/>
      </c>
      <c r="J98" s="246"/>
      <c r="K98" s="246"/>
      <c r="L98" s="246"/>
    </row>
    <row r="99" spans="1:12" ht="18.95" customHeight="1">
      <c r="A99" s="246"/>
      <c r="B99" s="304" t="str">
        <v>10</v>
      </c>
      <c r="C99" s="725" t="s">
        <v>115</v>
      </c>
      <c r="D99" s="266" t="str">
        <f t="shared" ref="D99:D102" si="12">JM_06</f>
        <v>[tys. zł/szt.]</v>
      </c>
      <c r="E99" s="559" t="str">
        <f t="array" ref="E99:E102">IFERROR($E$25:$E$28/E44:E47,"")</f>
        <v/>
      </c>
      <c r="F99" s="559" t="str">
        <f t="array" ref="F99:F102">IFERROR($F$25:$F$28/F44:F47,"")</f>
        <v/>
      </c>
      <c r="G99" s="567" t="str">
        <f t="array" ref="G99:G102">IFERROR($G$25:$G$28/G44:G47,"")</f>
        <v/>
      </c>
      <c r="H99" s="567" t="str">
        <f t="array" ref="H99:H102">IFERROR($H$25:$H$28/H44:H47,"")</f>
        <v/>
      </c>
      <c r="I99" s="568" t="str">
        <f t="array" ref="I99:I102">IFERROR($I$25:$I$28/I44:I47,"")</f>
        <v/>
      </c>
      <c r="J99" s="246"/>
      <c r="K99" s="246"/>
      <c r="L99" s="246"/>
    </row>
    <row r="100" spans="1:12" ht="18.95" customHeight="1">
      <c r="A100" s="246"/>
      <c r="B100" s="336" t="str">
        <v>11</v>
      </c>
      <c r="C100" s="722" t="s">
        <v>47</v>
      </c>
      <c r="D100" s="260" t="str">
        <f t="shared" si="12"/>
        <v>[tys. zł/szt.]</v>
      </c>
      <c r="E100" s="561" t="str">
        <v/>
      </c>
      <c r="F100" s="561" t="str">
        <v/>
      </c>
      <c r="G100" s="561" t="str">
        <v/>
      </c>
      <c r="H100" s="561" t="str">
        <v/>
      </c>
      <c r="I100" s="562" t="str">
        <v/>
      </c>
      <c r="J100" s="246"/>
      <c r="K100" s="246"/>
      <c r="L100" s="246"/>
    </row>
    <row r="101" spans="1:12" ht="18.95" customHeight="1">
      <c r="A101" s="246"/>
      <c r="B101" s="337" t="str">
        <v>12</v>
      </c>
      <c r="C101" s="723" t="s">
        <v>48</v>
      </c>
      <c r="D101" s="261" t="str">
        <f t="shared" si="12"/>
        <v>[tys. zł/szt.]</v>
      </c>
      <c r="E101" s="563" t="str">
        <v/>
      </c>
      <c r="F101" s="563" t="str">
        <v/>
      </c>
      <c r="G101" s="563" t="str">
        <v/>
      </c>
      <c r="H101" s="563" t="str">
        <v/>
      </c>
      <c r="I101" s="564" t="str">
        <v/>
      </c>
      <c r="J101" s="246"/>
      <c r="K101" s="246"/>
      <c r="L101" s="246"/>
    </row>
    <row r="102" spans="1:12" ht="18.95" customHeight="1" thickBot="1">
      <c r="A102" s="246"/>
      <c r="B102" s="309" t="str">
        <v>13</v>
      </c>
      <c r="C102" s="726" t="s">
        <v>49</v>
      </c>
      <c r="D102" s="263" t="str">
        <f t="shared" si="12"/>
        <v>[tys. zł/szt.]</v>
      </c>
      <c r="E102" s="565" t="str">
        <v/>
      </c>
      <c r="F102" s="565" t="str">
        <v/>
      </c>
      <c r="G102" s="569" t="str">
        <v/>
      </c>
      <c r="H102" s="569" t="str">
        <v/>
      </c>
      <c r="I102" s="570" t="str">
        <v/>
      </c>
      <c r="J102" s="246"/>
      <c r="K102" s="246"/>
      <c r="L102" s="246"/>
    </row>
    <row r="103" spans="1:12" ht="18.95" customHeight="1">
      <c r="A103" s="246"/>
      <c r="B103" s="304" t="str">
        <v>14</v>
      </c>
      <c r="C103" s="725" t="s">
        <v>116</v>
      </c>
      <c r="D103" s="266" t="str">
        <f t="shared" ref="D103:D110" si="13">JM_08</f>
        <v>[tys. zł/(m³/h)]</v>
      </c>
      <c r="E103" s="559" t="str">
        <f t="array" ref="E103:E106">IFERROR($E$25:$E$28/E48:E51,"")</f>
        <v/>
      </c>
      <c r="F103" s="559" t="str">
        <f t="array" ref="F103:F106">IFERROR($F$25:$F$28/F48:F51,"")</f>
        <v/>
      </c>
      <c r="G103" s="567" t="str">
        <f t="array" ref="G103:G106">IFERROR($G$25:$G$28/G48:G51,"")</f>
        <v/>
      </c>
      <c r="H103" s="567" t="str">
        <f t="array" ref="H103:H106">IFERROR($H$25:$H$28/H48:H51,"")</f>
        <v/>
      </c>
      <c r="I103" s="568" t="str">
        <f t="array" ref="I103:I106">IFERROR($I$25:$I$28/I48:I51,"")</f>
        <v/>
      </c>
      <c r="J103" s="246"/>
      <c r="K103" s="246"/>
      <c r="L103" s="246"/>
    </row>
    <row r="104" spans="1:12" ht="18.95" customHeight="1">
      <c r="A104" s="246"/>
      <c r="B104" s="336" t="str">
        <v>15</v>
      </c>
      <c r="C104" s="722" t="s">
        <v>47</v>
      </c>
      <c r="D104" s="260" t="str">
        <f t="shared" si="13"/>
        <v>[tys. zł/(m³/h)]</v>
      </c>
      <c r="E104" s="561" t="str">
        <v/>
      </c>
      <c r="F104" s="561" t="str">
        <v/>
      </c>
      <c r="G104" s="561" t="str">
        <v/>
      </c>
      <c r="H104" s="561" t="str">
        <v/>
      </c>
      <c r="I104" s="562" t="str">
        <v/>
      </c>
      <c r="J104" s="246"/>
      <c r="K104" s="246"/>
      <c r="L104" s="246"/>
    </row>
    <row r="105" spans="1:12" ht="18.95" customHeight="1">
      <c r="A105" s="246"/>
      <c r="B105" s="337" t="str">
        <v>16</v>
      </c>
      <c r="C105" s="723" t="s">
        <v>48</v>
      </c>
      <c r="D105" s="261" t="str">
        <f t="shared" si="13"/>
        <v>[tys. zł/(m³/h)]</v>
      </c>
      <c r="E105" s="563" t="str">
        <v/>
      </c>
      <c r="F105" s="563" t="str">
        <v/>
      </c>
      <c r="G105" s="563" t="str">
        <v/>
      </c>
      <c r="H105" s="563" t="str">
        <v/>
      </c>
      <c r="I105" s="564" t="str">
        <v/>
      </c>
      <c r="J105" s="246"/>
      <c r="K105" s="246"/>
      <c r="L105" s="246"/>
    </row>
    <row r="106" spans="1:12" ht="18.95" customHeight="1" thickBot="1">
      <c r="A106" s="246"/>
      <c r="B106" s="309" t="str">
        <v>17</v>
      </c>
      <c r="C106" s="726" t="s">
        <v>49</v>
      </c>
      <c r="D106" s="263" t="str">
        <f t="shared" si="13"/>
        <v>[tys. zł/(m³/h)]</v>
      </c>
      <c r="E106" s="565" t="str">
        <v/>
      </c>
      <c r="F106" s="565" t="str">
        <v/>
      </c>
      <c r="G106" s="569" t="str">
        <v/>
      </c>
      <c r="H106" s="569" t="str">
        <v/>
      </c>
      <c r="I106" s="570" t="str">
        <v/>
      </c>
      <c r="J106" s="246"/>
      <c r="K106" s="246"/>
      <c r="L106" s="246"/>
    </row>
    <row r="107" spans="1:12" ht="18.95" customHeight="1">
      <c r="A107" s="246"/>
      <c r="B107" s="304" t="str">
        <v>18</v>
      </c>
      <c r="C107" s="725" t="s">
        <v>117</v>
      </c>
      <c r="D107" s="266" t="str">
        <f t="shared" si="13"/>
        <v>[tys. zł/(m³/h)]</v>
      </c>
      <c r="E107" s="559" t="str">
        <f t="array" ref="E107:E110">IFERROR($E$25:$E$28/E52:E55,"")</f>
        <v/>
      </c>
      <c r="F107" s="559" t="str">
        <f t="array" ref="F107:F110">IFERROR($F$25:$F$28/F52:F55,"")</f>
        <v/>
      </c>
      <c r="G107" s="567" t="str">
        <f t="array" ref="G107:G110">IFERROR($G$25:$G$28/G52:G55,"")</f>
        <v/>
      </c>
      <c r="H107" s="567" t="str">
        <f t="array" ref="H107:H110">IFERROR($H$25:$H$28/H52:H55,"")</f>
        <v/>
      </c>
      <c r="I107" s="568" t="str">
        <f t="array" ref="I107:I110">IFERROR($I$25:$I$28/I52:I55,"")</f>
        <v/>
      </c>
      <c r="J107" s="246"/>
      <c r="K107" s="246"/>
      <c r="L107" s="246"/>
    </row>
    <row r="108" spans="1:12" ht="18.95" customHeight="1">
      <c r="A108" s="246"/>
      <c r="B108" s="336" t="str">
        <v>19</v>
      </c>
      <c r="C108" s="722" t="s">
        <v>47</v>
      </c>
      <c r="D108" s="260" t="str">
        <f t="shared" si="13"/>
        <v>[tys. zł/(m³/h)]</v>
      </c>
      <c r="E108" s="561" t="str">
        <v/>
      </c>
      <c r="F108" s="561" t="str">
        <v/>
      </c>
      <c r="G108" s="561" t="str">
        <v/>
      </c>
      <c r="H108" s="561" t="str">
        <v/>
      </c>
      <c r="I108" s="562" t="str">
        <v/>
      </c>
      <c r="J108" s="246"/>
      <c r="K108" s="246"/>
      <c r="L108" s="246"/>
    </row>
    <row r="109" spans="1:12" ht="18.95" customHeight="1">
      <c r="A109" s="246"/>
      <c r="B109" s="337" t="str">
        <v>20</v>
      </c>
      <c r="C109" s="723" t="s">
        <v>48</v>
      </c>
      <c r="D109" s="261" t="str">
        <f t="shared" si="13"/>
        <v>[tys. zł/(m³/h)]</v>
      </c>
      <c r="E109" s="563" t="str">
        <v/>
      </c>
      <c r="F109" s="563" t="str">
        <v/>
      </c>
      <c r="G109" s="563" t="str">
        <v/>
      </c>
      <c r="H109" s="563" t="str">
        <v/>
      </c>
      <c r="I109" s="564" t="str">
        <v/>
      </c>
      <c r="J109" s="246"/>
      <c r="K109" s="246"/>
      <c r="L109" s="246"/>
    </row>
    <row r="110" spans="1:12" ht="18.95" customHeight="1" thickBot="1">
      <c r="A110" s="246"/>
      <c r="B110" s="311" t="str">
        <v>21</v>
      </c>
      <c r="C110" s="727" t="s">
        <v>49</v>
      </c>
      <c r="D110" s="267" t="str">
        <f t="shared" si="13"/>
        <v>[tys. zł/(m³/h)]</v>
      </c>
      <c r="E110" s="571" t="str">
        <v/>
      </c>
      <c r="F110" s="571" t="str">
        <v/>
      </c>
      <c r="G110" s="571" t="str">
        <v/>
      </c>
      <c r="H110" s="571" t="str">
        <v/>
      </c>
      <c r="I110" s="572" t="str">
        <v/>
      </c>
      <c r="J110" s="246"/>
      <c r="K110" s="246"/>
      <c r="L110" s="246"/>
    </row>
    <row r="111" spans="1:12" ht="18.95" customHeight="1" thickTop="1">
      <c r="A111" s="246"/>
      <c r="B111" s="324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</row>
    <row r="112" spans="1:12" ht="18.95" customHeight="1">
      <c r="A112" s="246"/>
      <c r="B112" s="324"/>
      <c r="C112" s="246"/>
      <c r="D112" s="246"/>
      <c r="E112" s="246"/>
      <c r="F112" s="246"/>
      <c r="G112" s="246"/>
      <c r="H112" s="246"/>
      <c r="I112" s="246"/>
      <c r="J112" s="246"/>
      <c r="K112" s="246"/>
      <c r="L112" s="246"/>
    </row>
  </sheetData>
  <mergeCells count="29">
    <mergeCell ref="E62:I62"/>
    <mergeCell ref="E88:I88"/>
    <mergeCell ref="C90:D90"/>
    <mergeCell ref="B33:B34"/>
    <mergeCell ref="C33:D34"/>
    <mergeCell ref="C35:D35"/>
    <mergeCell ref="C57:K57"/>
    <mergeCell ref="C58:K58"/>
    <mergeCell ref="C59:K59"/>
    <mergeCell ref="B62:B63"/>
    <mergeCell ref="C62:D63"/>
    <mergeCell ref="C64:D64"/>
    <mergeCell ref="B88:B89"/>
    <mergeCell ref="C88:D89"/>
    <mergeCell ref="E33:I33"/>
    <mergeCell ref="B11:B12"/>
    <mergeCell ref="C11:D12"/>
    <mergeCell ref="C13:D13"/>
    <mergeCell ref="B22:B23"/>
    <mergeCell ref="C22:D23"/>
    <mergeCell ref="C24:D24"/>
    <mergeCell ref="C4:K4"/>
    <mergeCell ref="C5:K5"/>
    <mergeCell ref="C6:K6"/>
    <mergeCell ref="C7:K7"/>
    <mergeCell ref="C8:K8"/>
    <mergeCell ref="C9:K9"/>
    <mergeCell ref="E11:I11"/>
    <mergeCell ref="E22:I22"/>
  </mergeCells>
  <hyperlinks>
    <hyperlink ref="C2" location="Spis!B21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64" fitToHeight="0" orientation="portrait" r:id="rId1"/>
  <headerFooter alignWithMargins="0">
    <oddFooter>&amp;LModuł planu inwestycyjnego&amp;C&amp;P/&amp;N&amp;R&amp;A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pageSetUpPr fitToPage="1"/>
  </sheetPr>
  <dimension ref="A1:O79"/>
  <sheetViews>
    <sheetView topLeftCell="D1" zoomScale="90" zoomScaleNormal="90" workbookViewId="0">
      <pane ySplit="4" topLeftCell="A26" activePane="bottomLeft" state="frozen"/>
      <selection pane="bottomLeft" activeCell="I31" sqref="I31"/>
    </sheetView>
  </sheetViews>
  <sheetFormatPr defaultColWidth="11.33203125" defaultRowHeight="12.75"/>
  <cols>
    <col min="1" max="1" width="3.77734375" style="190" customWidth="1"/>
    <col min="2" max="2" width="4.77734375" style="255" customWidth="1"/>
    <col min="3" max="3" width="66.77734375" style="190" customWidth="1"/>
    <col min="4" max="4" width="12.77734375" style="190" customWidth="1"/>
    <col min="5" max="9" width="15.77734375" style="190" customWidth="1"/>
    <col min="10" max="17" width="10.77734375" style="190" customWidth="1"/>
    <col min="18" max="16384" width="11.33203125" style="190"/>
  </cols>
  <sheetData>
    <row r="1" spans="1:15" ht="18.75" customHeight="1">
      <c r="A1" s="246"/>
      <c r="B1" s="324"/>
      <c r="C1" s="497" t="s">
        <v>9</v>
      </c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</row>
    <row r="2" spans="1:15" ht="9.9499999999999993" customHeight="1">
      <c r="A2" s="246"/>
      <c r="B2" s="324"/>
      <c r="C2" s="410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</row>
    <row r="3" spans="1:15" s="188" customFormat="1" ht="15" customHeight="1">
      <c r="A3" s="328"/>
      <c r="B3" s="404" t="s">
        <v>13</v>
      </c>
      <c r="C3" s="857" t="s">
        <v>125</v>
      </c>
      <c r="D3" s="858"/>
      <c r="E3" s="858"/>
      <c r="F3" s="858"/>
      <c r="G3" s="858"/>
      <c r="H3" s="858"/>
      <c r="I3" s="858"/>
      <c r="J3" s="858"/>
      <c r="K3" s="858"/>
      <c r="L3" s="328"/>
      <c r="M3" s="328"/>
      <c r="N3" s="328"/>
      <c r="O3" s="328"/>
    </row>
    <row r="4" spans="1:15" s="188" customFormat="1" ht="15" customHeight="1">
      <c r="A4" s="328"/>
      <c r="B4" s="404" t="s">
        <v>28</v>
      </c>
      <c r="C4" s="857" t="s">
        <v>127</v>
      </c>
      <c r="D4" s="858"/>
      <c r="E4" s="858"/>
      <c r="F4" s="858"/>
      <c r="G4" s="858"/>
      <c r="H4" s="858"/>
      <c r="I4" s="858"/>
      <c r="J4" s="858"/>
      <c r="K4" s="858"/>
      <c r="L4" s="328"/>
      <c r="M4" s="328"/>
      <c r="N4" s="328"/>
      <c r="O4" s="328"/>
    </row>
    <row r="5" spans="1:15" ht="21" customHeight="1" thickBot="1">
      <c r="A5" s="327"/>
      <c r="B5" s="327" t="s">
        <v>126</v>
      </c>
      <c r="C5" s="327"/>
      <c r="D5" s="327"/>
      <c r="E5" s="327"/>
      <c r="F5" s="327"/>
      <c r="G5" s="327"/>
      <c r="H5" s="327"/>
      <c r="I5" s="246"/>
      <c r="J5" s="246"/>
      <c r="K5" s="246"/>
      <c r="L5" s="246"/>
      <c r="M5" s="246"/>
      <c r="N5" s="246"/>
      <c r="O5" s="246"/>
    </row>
    <row r="6" spans="1:15" ht="20.100000000000001" customHeight="1" thickTop="1">
      <c r="A6" s="327"/>
      <c r="B6" s="852" t="str">
        <f>'Tab.G1.1-4'!$B$8</f>
        <v>LP</v>
      </c>
      <c r="C6" s="859" t="str">
        <f>'Tab.G1.1-4'!$C$8</f>
        <v>WYSZCZEGÓLNIENIE</v>
      </c>
      <c r="D6" s="851"/>
      <c r="E6" s="830" t="str">
        <f>'Tab.G1.1-4'!$E$8</f>
        <v>PLAN DO REALIZACJI</v>
      </c>
      <c r="F6" s="831"/>
      <c r="G6" s="831"/>
      <c r="H6" s="831"/>
      <c r="I6" s="832"/>
      <c r="J6" s="246"/>
      <c r="K6" s="246"/>
      <c r="L6" s="246"/>
      <c r="M6" s="246"/>
      <c r="N6" s="246"/>
      <c r="O6" s="246"/>
    </row>
    <row r="7" spans="1:15" ht="20.100000000000001" customHeight="1">
      <c r="A7" s="327"/>
      <c r="B7" s="853"/>
      <c r="C7" s="808"/>
      <c r="D7" s="802"/>
      <c r="E7" s="534">
        <f>SUM(Rok_ZPR,1)</f>
        <v>2024</v>
      </c>
      <c r="F7" s="514">
        <f>SUM(E7,1)</f>
        <v>2025</v>
      </c>
      <c r="G7" s="514">
        <f>SUM(F7,1)</f>
        <v>2026</v>
      </c>
      <c r="H7" s="514">
        <f>SUM(G7,1)</f>
        <v>2027</v>
      </c>
      <c r="I7" s="695">
        <f>SUM(H7,1)</f>
        <v>2028</v>
      </c>
      <c r="J7" s="246"/>
      <c r="K7" s="246"/>
      <c r="L7" s="246"/>
      <c r="M7" s="246"/>
      <c r="N7" s="246"/>
      <c r="O7" s="246"/>
    </row>
    <row r="8" spans="1:15" ht="15" customHeight="1" thickBot="1">
      <c r="A8" s="327"/>
      <c r="B8" s="299" t="str">
        <f t="array" ref="B8:B11">'Tab.G5.1-3'!$B$9:$B$12</f>
        <v>01</v>
      </c>
      <c r="C8" s="860" t="str">
        <f>'Tab.G5.1-3'!$B$10</f>
        <v>02</v>
      </c>
      <c r="D8" s="834"/>
      <c r="E8" s="297" t="str">
        <f>'Tab.G5.1-3'!$B$11</f>
        <v>03</v>
      </c>
      <c r="F8" s="650" t="str">
        <f>'Tab.G5.1-3'!$B$12</f>
        <v>04</v>
      </c>
      <c r="G8" s="650" t="str">
        <f>'Tab.G5.1-3'!$B$13</f>
        <v>05</v>
      </c>
      <c r="H8" s="650" t="str">
        <f>'Tab.G5.1-3'!$B$14</f>
        <v>06</v>
      </c>
      <c r="I8" s="533" t="str">
        <f>'Tab.G5.1-3'!$B$15</f>
        <v>07</v>
      </c>
      <c r="J8" s="246"/>
      <c r="K8" s="246"/>
      <c r="L8" s="246"/>
      <c r="M8" s="246"/>
      <c r="N8" s="246"/>
      <c r="O8" s="246"/>
    </row>
    <row r="9" spans="1:15" ht="18.95" customHeight="1">
      <c r="A9" s="327"/>
      <c r="B9" s="315" t="str">
        <v>02</v>
      </c>
      <c r="C9" s="332" t="str">
        <f>"Nakłady inwestycyjne na przyłączenia nowych źródeł, z tego:"</f>
        <v>Nakłady inwestycyjne na przyłączenia nowych źródeł, z tego:</v>
      </c>
      <c r="D9" s="333" t="str">
        <f t="shared" ref="D9:D11" si="0">JM_01</f>
        <v>[tys. zł]</v>
      </c>
      <c r="E9" s="575">
        <f>SUM(E10:E12)</f>
        <v>0</v>
      </c>
      <c r="F9" s="575">
        <f>SUM(F10:F12)</f>
        <v>0</v>
      </c>
      <c r="G9" s="575">
        <f>SUM(G10:G12)</f>
        <v>0</v>
      </c>
      <c r="H9" s="575">
        <f>SUM(H10:H12)</f>
        <v>0</v>
      </c>
      <c r="I9" s="576">
        <f>SUM(I10:I12)</f>
        <v>0</v>
      </c>
      <c r="J9" s="246"/>
      <c r="K9" s="246"/>
      <c r="L9" s="246"/>
      <c r="M9" s="246"/>
      <c r="N9" s="246"/>
      <c r="O9" s="246"/>
    </row>
    <row r="10" spans="1:15" ht="18.95" customHeight="1">
      <c r="A10" s="327"/>
      <c r="B10" s="312" t="str">
        <v>03</v>
      </c>
      <c r="C10" s="313" t="s">
        <v>128</v>
      </c>
      <c r="D10" s="314" t="str">
        <f t="shared" si="0"/>
        <v>[tys. zł]</v>
      </c>
      <c r="E10" s="573"/>
      <c r="F10" s="573"/>
      <c r="G10" s="573"/>
      <c r="H10" s="573"/>
      <c r="I10" s="577"/>
      <c r="J10" s="246"/>
      <c r="K10" s="246"/>
      <c r="L10" s="246"/>
      <c r="M10" s="246"/>
      <c r="N10" s="246"/>
      <c r="O10" s="246"/>
    </row>
    <row r="11" spans="1:15" ht="18.95" customHeight="1" thickBot="1">
      <c r="A11" s="327"/>
      <c r="B11" s="298" t="str">
        <v>04</v>
      </c>
      <c r="C11" s="269" t="s">
        <v>129</v>
      </c>
      <c r="D11" s="257" t="str">
        <f t="shared" si="0"/>
        <v>[tys. zł]</v>
      </c>
      <c r="E11" s="574"/>
      <c r="F11" s="574"/>
      <c r="G11" s="574"/>
      <c r="H11" s="574"/>
      <c r="I11" s="578"/>
      <c r="J11" s="246"/>
      <c r="K11" s="246"/>
      <c r="L11" s="246"/>
      <c r="M11" s="246"/>
      <c r="N11" s="246"/>
      <c r="O11" s="246"/>
    </row>
    <row r="12" spans="1:15" ht="21" customHeight="1" thickTop="1">
      <c r="A12" s="327"/>
      <c r="B12" s="327"/>
      <c r="C12" s="327"/>
      <c r="D12" s="327"/>
      <c r="E12" s="327"/>
      <c r="F12" s="327"/>
      <c r="G12" s="327"/>
      <c r="H12" s="327"/>
      <c r="I12" s="246"/>
      <c r="J12" s="246"/>
      <c r="K12" s="246"/>
      <c r="L12" s="246"/>
      <c r="M12" s="246"/>
      <c r="N12" s="246"/>
      <c r="O12" s="246"/>
    </row>
    <row r="13" spans="1:15" ht="21" customHeight="1">
      <c r="A13" s="327"/>
      <c r="B13" s="327"/>
      <c r="C13" s="327"/>
      <c r="D13" s="327"/>
      <c r="E13" s="327"/>
      <c r="F13" s="327"/>
      <c r="G13" s="327"/>
      <c r="H13" s="327"/>
      <c r="I13" s="246"/>
      <c r="J13" s="246"/>
      <c r="K13" s="246"/>
      <c r="L13" s="246"/>
      <c r="M13" s="246"/>
      <c r="N13" s="246"/>
      <c r="O13" s="246"/>
    </row>
    <row r="14" spans="1:15" ht="21" customHeight="1" thickBot="1">
      <c r="A14" s="327"/>
      <c r="B14" s="327" t="s">
        <v>130</v>
      </c>
      <c r="C14" s="327"/>
      <c r="D14" s="327"/>
      <c r="E14" s="327"/>
      <c r="F14" s="327"/>
      <c r="G14" s="327"/>
      <c r="H14" s="327"/>
      <c r="I14" s="246"/>
      <c r="J14" s="246"/>
      <c r="K14" s="246"/>
      <c r="L14" s="246"/>
      <c r="M14" s="246"/>
      <c r="N14" s="246"/>
      <c r="O14" s="246"/>
    </row>
    <row r="15" spans="1:15" ht="20.100000000000001" customHeight="1" thickTop="1">
      <c r="A15" s="327"/>
      <c r="B15" s="835" t="str">
        <f>'Tab.G1.1-4'!$B$8</f>
        <v>LP</v>
      </c>
      <c r="C15" s="863" t="str">
        <f>'Tab.G1.1-4'!$C$8</f>
        <v>WYSZCZEGÓLNIENIE</v>
      </c>
      <c r="D15" s="838"/>
      <c r="E15" s="830" t="str">
        <f>$E$6</f>
        <v>PLAN DO REALIZACJI</v>
      </c>
      <c r="F15" s="831"/>
      <c r="G15" s="831"/>
      <c r="H15" s="831"/>
      <c r="I15" s="832"/>
      <c r="J15" s="246"/>
      <c r="K15" s="246"/>
      <c r="L15" s="246"/>
      <c r="M15" s="246"/>
      <c r="N15" s="246"/>
      <c r="O15" s="246"/>
    </row>
    <row r="16" spans="1:15" ht="20.100000000000001" customHeight="1">
      <c r="A16" s="327"/>
      <c r="B16" s="836"/>
      <c r="C16" s="864"/>
      <c r="D16" s="840"/>
      <c r="E16" s="534">
        <f>SUM(Rok_ZPR,1)</f>
        <v>2024</v>
      </c>
      <c r="F16" s="534">
        <f>SUM(E16,1)</f>
        <v>2025</v>
      </c>
      <c r="G16" s="534">
        <f>SUM(F16,1)</f>
        <v>2026</v>
      </c>
      <c r="H16" s="534">
        <f>SUM(G16,1)</f>
        <v>2027</v>
      </c>
      <c r="I16" s="695">
        <f>SUM(H16,1)</f>
        <v>2028</v>
      </c>
      <c r="J16" s="246"/>
      <c r="K16" s="246"/>
      <c r="L16" s="246"/>
      <c r="M16" s="246"/>
      <c r="N16" s="246"/>
      <c r="O16" s="246"/>
    </row>
    <row r="17" spans="1:15" ht="15" customHeight="1" thickBot="1">
      <c r="A17" s="327"/>
      <c r="B17" s="317" t="str">
        <f t="array" ref="B17:B26">'Tab.G5.1-3'!$B$9:$B$18</f>
        <v>01</v>
      </c>
      <c r="C17" s="861" t="str">
        <f>'Tab.G5.1-3'!$B$10</f>
        <v>02</v>
      </c>
      <c r="D17" s="862"/>
      <c r="E17" s="297" t="str">
        <f>'Tab.G5.1-3'!$B$11</f>
        <v>03</v>
      </c>
      <c r="F17" s="650" t="str">
        <f>'Tab.G5.1-3'!$B$12</f>
        <v>04</v>
      </c>
      <c r="G17" s="650" t="str">
        <f>'Tab.G5.1-3'!$B$13</f>
        <v>05</v>
      </c>
      <c r="H17" s="650" t="str">
        <f>'Tab.G5.1-3'!$B$14</f>
        <v>06</v>
      </c>
      <c r="I17" s="533" t="str">
        <f>'Tab.G5.1-3'!$B$15</f>
        <v>07</v>
      </c>
      <c r="J17" s="246"/>
      <c r="K17" s="246"/>
      <c r="L17" s="246"/>
      <c r="M17" s="246"/>
      <c r="N17" s="246"/>
      <c r="O17" s="246"/>
    </row>
    <row r="18" spans="1:15" ht="18.95" customHeight="1">
      <c r="A18" s="327"/>
      <c r="B18" s="304" t="str">
        <v>02</v>
      </c>
      <c r="C18" s="302" t="s">
        <v>131</v>
      </c>
      <c r="D18" s="303" t="str">
        <f t="shared" ref="D18:D20" si="1">JM_04</f>
        <v>[szt.]</v>
      </c>
      <c r="E18" s="552">
        <f>SUM(E19:E20)</f>
        <v>0</v>
      </c>
      <c r="F18" s="552">
        <f>SUM(F19:F20)</f>
        <v>0</v>
      </c>
      <c r="G18" s="552">
        <f>SUM(G19:G20)</f>
        <v>0</v>
      </c>
      <c r="H18" s="552">
        <f>SUM(H19:H20)</f>
        <v>0</v>
      </c>
      <c r="I18" s="545">
        <f>SUM(I19:I20)</f>
        <v>0</v>
      </c>
      <c r="J18" s="246"/>
      <c r="K18" s="246"/>
      <c r="L18" s="246"/>
      <c r="M18" s="246"/>
      <c r="N18" s="246"/>
      <c r="O18" s="246"/>
    </row>
    <row r="19" spans="1:15" ht="18.95" customHeight="1">
      <c r="A19" s="327"/>
      <c r="B19" s="305" t="str">
        <v>03</v>
      </c>
      <c r="C19" s="300" t="s">
        <v>128</v>
      </c>
      <c r="D19" s="583" t="str">
        <f t="shared" si="1"/>
        <v>[szt.]</v>
      </c>
      <c r="E19" s="584"/>
      <c r="F19" s="584"/>
      <c r="G19" s="584"/>
      <c r="H19" s="584"/>
      <c r="I19" s="585"/>
      <c r="J19" s="246"/>
      <c r="K19" s="246"/>
      <c r="L19" s="246"/>
      <c r="M19" s="246"/>
      <c r="N19" s="246"/>
      <c r="O19" s="246"/>
    </row>
    <row r="20" spans="1:15" ht="18.95" customHeight="1" thickBot="1">
      <c r="A20" s="327"/>
      <c r="B20" s="306" t="str">
        <v>04</v>
      </c>
      <c r="C20" s="271" t="s">
        <v>129</v>
      </c>
      <c r="D20" s="586" t="str">
        <f t="shared" si="1"/>
        <v>[szt.]</v>
      </c>
      <c r="E20" s="587"/>
      <c r="F20" s="587"/>
      <c r="G20" s="587"/>
      <c r="H20" s="587"/>
      <c r="I20" s="588"/>
      <c r="J20" s="246"/>
      <c r="K20" s="246"/>
      <c r="L20" s="246"/>
      <c r="M20" s="246"/>
      <c r="N20" s="246"/>
      <c r="O20" s="246"/>
    </row>
    <row r="21" spans="1:15" ht="18.95" customHeight="1">
      <c r="A21" s="327"/>
      <c r="B21" s="307" t="str">
        <v>05</v>
      </c>
      <c r="C21" s="273" t="s">
        <v>132</v>
      </c>
      <c r="D21" s="274" t="str">
        <f t="shared" ref="D21:D23" si="2">JM_03</f>
        <v>[km]</v>
      </c>
      <c r="E21" s="579">
        <f>SUM(E22:E23)</f>
        <v>0</v>
      </c>
      <c r="F21" s="579">
        <f>SUM(F22:F23)</f>
        <v>0</v>
      </c>
      <c r="G21" s="579">
        <f>SUM(G22:G23)</f>
        <v>0</v>
      </c>
      <c r="H21" s="579">
        <f>SUM(H22:H23)</f>
        <v>0</v>
      </c>
      <c r="I21" s="580">
        <f>SUM(I22:I23)</f>
        <v>0</v>
      </c>
      <c r="J21" s="246"/>
      <c r="K21" s="246"/>
      <c r="L21" s="246"/>
      <c r="M21" s="246"/>
      <c r="N21" s="246"/>
      <c r="O21" s="246"/>
    </row>
    <row r="22" spans="1:15" ht="18.95" customHeight="1">
      <c r="A22" s="327"/>
      <c r="B22" s="308" t="str">
        <v>06</v>
      </c>
      <c r="C22" s="275" t="s">
        <v>128</v>
      </c>
      <c r="D22" s="589" t="str">
        <f t="shared" si="2"/>
        <v>[km]</v>
      </c>
      <c r="E22" s="590"/>
      <c r="F22" s="590"/>
      <c r="G22" s="590"/>
      <c r="H22" s="590"/>
      <c r="I22" s="591"/>
      <c r="J22" s="246"/>
      <c r="K22" s="246"/>
      <c r="L22" s="246"/>
      <c r="M22" s="246"/>
      <c r="N22" s="246"/>
      <c r="O22" s="246"/>
    </row>
    <row r="23" spans="1:15" ht="18.95" customHeight="1" thickBot="1">
      <c r="A23" s="327"/>
      <c r="B23" s="309" t="str">
        <v>07</v>
      </c>
      <c r="C23" s="271" t="s">
        <v>129</v>
      </c>
      <c r="D23" s="592" t="str">
        <f t="shared" si="2"/>
        <v>[km]</v>
      </c>
      <c r="E23" s="587"/>
      <c r="F23" s="587"/>
      <c r="G23" s="587"/>
      <c r="H23" s="587"/>
      <c r="I23" s="588"/>
      <c r="J23" s="246"/>
      <c r="K23" s="246"/>
      <c r="L23" s="246"/>
      <c r="M23" s="246"/>
      <c r="N23" s="246"/>
      <c r="O23" s="246"/>
    </row>
    <row r="24" spans="1:15" ht="18.95" customHeight="1">
      <c r="A24" s="327"/>
      <c r="B24" s="310" t="str">
        <v>08</v>
      </c>
      <c r="C24" s="277" t="s">
        <v>133</v>
      </c>
      <c r="D24" s="278" t="str">
        <f>JM_07</f>
        <v>[m³/h]</v>
      </c>
      <c r="E24" s="581">
        <f>SUM(E25:E26)</f>
        <v>0</v>
      </c>
      <c r="F24" s="581">
        <f>SUM(F25:F26)</f>
        <v>0</v>
      </c>
      <c r="G24" s="581">
        <f>SUM(G25:G26)</f>
        <v>0</v>
      </c>
      <c r="H24" s="581">
        <f>SUM(H25:H26)</f>
        <v>0</v>
      </c>
      <c r="I24" s="582">
        <f>SUM(I25:I26)</f>
        <v>0</v>
      </c>
      <c r="J24" s="246"/>
      <c r="K24" s="246"/>
      <c r="L24" s="246"/>
      <c r="M24" s="246"/>
      <c r="N24" s="246"/>
      <c r="O24" s="246"/>
    </row>
    <row r="25" spans="1:15" ht="18.95" customHeight="1">
      <c r="A25" s="327"/>
      <c r="B25" s="308" t="str">
        <v>09</v>
      </c>
      <c r="C25" s="275" t="s">
        <v>128</v>
      </c>
      <c r="D25" s="589" t="str">
        <f>JM_07</f>
        <v>[m³/h]</v>
      </c>
      <c r="E25" s="590"/>
      <c r="F25" s="590"/>
      <c r="G25" s="590"/>
      <c r="H25" s="590"/>
      <c r="I25" s="591"/>
      <c r="J25" s="246"/>
      <c r="K25" s="246"/>
      <c r="L25" s="246"/>
      <c r="M25" s="246"/>
      <c r="N25" s="246"/>
      <c r="O25" s="246"/>
    </row>
    <row r="26" spans="1:15" ht="18.95" customHeight="1" thickBot="1">
      <c r="A26" s="327"/>
      <c r="B26" s="311" t="str">
        <v>10</v>
      </c>
      <c r="C26" s="270" t="s">
        <v>129</v>
      </c>
      <c r="D26" s="593" t="str">
        <f>JM_07</f>
        <v>[m³/h]</v>
      </c>
      <c r="E26" s="594"/>
      <c r="F26" s="594"/>
      <c r="G26" s="594"/>
      <c r="H26" s="594"/>
      <c r="I26" s="595"/>
      <c r="J26" s="246"/>
      <c r="K26" s="246"/>
      <c r="L26" s="246"/>
      <c r="M26" s="246"/>
      <c r="N26" s="246"/>
      <c r="O26" s="246"/>
    </row>
    <row r="27" spans="1:15" ht="21" customHeight="1" thickTop="1">
      <c r="A27" s="327"/>
      <c r="B27" s="327"/>
      <c r="C27" s="327"/>
      <c r="D27" s="327"/>
      <c r="E27" s="327"/>
      <c r="F27" s="327"/>
      <c r="G27" s="327"/>
      <c r="H27" s="327"/>
      <c r="I27" s="246"/>
      <c r="J27" s="246"/>
      <c r="K27" s="246"/>
      <c r="L27" s="246"/>
      <c r="M27" s="246"/>
      <c r="N27" s="246"/>
      <c r="O27" s="246"/>
    </row>
    <row r="28" spans="1:15" ht="21" customHeight="1">
      <c r="A28" s="327"/>
      <c r="B28" s="327"/>
      <c r="C28" s="327"/>
      <c r="D28" s="327"/>
      <c r="E28" s="327"/>
      <c r="F28" s="327"/>
      <c r="G28" s="327"/>
      <c r="H28" s="327"/>
      <c r="I28" s="246"/>
      <c r="J28" s="246"/>
      <c r="K28" s="246"/>
      <c r="L28" s="246"/>
      <c r="M28" s="246"/>
      <c r="N28" s="246"/>
      <c r="O28" s="246"/>
    </row>
    <row r="29" spans="1:15" ht="21" customHeight="1" thickBot="1">
      <c r="A29" s="327"/>
      <c r="B29" s="327" t="s">
        <v>134</v>
      </c>
      <c r="C29" s="327"/>
      <c r="D29" s="327"/>
      <c r="E29" s="327"/>
      <c r="F29" s="327"/>
      <c r="G29" s="327"/>
      <c r="H29" s="327"/>
      <c r="I29" s="246"/>
      <c r="J29" s="246"/>
      <c r="K29" s="246"/>
      <c r="L29" s="246"/>
      <c r="M29" s="246"/>
      <c r="N29" s="246"/>
      <c r="O29" s="246"/>
    </row>
    <row r="30" spans="1:15" ht="20.100000000000001" customHeight="1" thickTop="1">
      <c r="A30" s="327"/>
      <c r="B30" s="835" t="str">
        <f>'Tab.G1.1-4'!$B$8</f>
        <v>LP</v>
      </c>
      <c r="C30" s="863" t="str">
        <f>'Tab.G1.1-4'!$C$8</f>
        <v>WYSZCZEGÓLNIENIE</v>
      </c>
      <c r="D30" s="838"/>
      <c r="E30" s="830" t="str">
        <f>$E$6</f>
        <v>PLAN DO REALIZACJI</v>
      </c>
      <c r="F30" s="831"/>
      <c r="G30" s="831"/>
      <c r="H30" s="831"/>
      <c r="I30" s="832"/>
      <c r="J30" s="246"/>
      <c r="K30" s="246"/>
      <c r="L30" s="246"/>
      <c r="M30" s="246"/>
      <c r="N30" s="246"/>
      <c r="O30" s="246"/>
    </row>
    <row r="31" spans="1:15" ht="20.100000000000001" customHeight="1">
      <c r="A31" s="327"/>
      <c r="B31" s="836"/>
      <c r="C31" s="864"/>
      <c r="D31" s="840"/>
      <c r="E31" s="534">
        <f>SUM(Rok_ZPR,1)</f>
        <v>2024</v>
      </c>
      <c r="F31" s="534">
        <f>SUM(E31,1)</f>
        <v>2025</v>
      </c>
      <c r="G31" s="534">
        <f>SUM(F31,1)</f>
        <v>2026</v>
      </c>
      <c r="H31" s="534">
        <f>SUM(G31,1)</f>
        <v>2027</v>
      </c>
      <c r="I31" s="695">
        <f>SUM(H31,1)</f>
        <v>2028</v>
      </c>
      <c r="J31" s="246"/>
      <c r="K31" s="246"/>
      <c r="L31" s="246"/>
      <c r="M31" s="246"/>
      <c r="N31" s="246"/>
      <c r="O31" s="246"/>
    </row>
    <row r="32" spans="1:15" ht="15" customHeight="1" thickBot="1">
      <c r="A32" s="327"/>
      <c r="B32" s="317" t="str">
        <f t="array" ref="B32:B41">'Tab.G5.1-3'!$B$9:$B$18</f>
        <v>01</v>
      </c>
      <c r="C32" s="861" t="str">
        <f>'Tab.G5.1-3'!$B$10</f>
        <v>02</v>
      </c>
      <c r="D32" s="862"/>
      <c r="E32" s="297" t="str">
        <f>'Tab.G5.1-3'!$B$11</f>
        <v>03</v>
      </c>
      <c r="F32" s="650" t="str">
        <f>'Tab.G5.1-3'!$B$12</f>
        <v>04</v>
      </c>
      <c r="G32" s="650" t="str">
        <f>'Tab.G5.1-3'!$B$13</f>
        <v>05</v>
      </c>
      <c r="H32" s="650" t="str">
        <f>'Tab.G5.1-3'!$B$14</f>
        <v>06</v>
      </c>
      <c r="I32" s="533" t="str">
        <f>'Tab.G5.1-3'!$B$15</f>
        <v>07</v>
      </c>
      <c r="J32" s="246"/>
      <c r="K32" s="246"/>
      <c r="L32" s="246"/>
      <c r="M32" s="246"/>
      <c r="N32" s="246"/>
      <c r="O32" s="246"/>
    </row>
    <row r="33" spans="1:15" ht="18.95" customHeight="1">
      <c r="A33" s="327"/>
      <c r="B33" s="304" t="str">
        <v>02</v>
      </c>
      <c r="C33" s="302" t="s">
        <v>135</v>
      </c>
      <c r="D33" s="303" t="str">
        <f t="shared" ref="D33:D35" si="3">JM_06</f>
        <v>[tys. zł/szt.]</v>
      </c>
      <c r="E33" s="703" t="str">
        <f t="array" ref="E33:E35">IFERROR($E$9:$E$11/E18:E20,"")</f>
        <v/>
      </c>
      <c r="F33" s="703" t="str">
        <f t="array" ref="F33:F35">IFERROR($F$9:$F$11/F18:F20,"")</f>
        <v/>
      </c>
      <c r="G33" s="696" t="str">
        <f t="array" ref="G33:G35">IFERROR($G$9:$G$11/G18:G20,"")</f>
        <v/>
      </c>
      <c r="H33" s="696" t="str">
        <f t="array" ref="H33:H35">IFERROR($H$9:$H$11/H18:H20,"")</f>
        <v/>
      </c>
      <c r="I33" s="560" t="str">
        <f t="array" ref="I33:I35">IFERROR($I$9:$I$11/I18:I20,"")</f>
        <v/>
      </c>
      <c r="J33" s="246"/>
      <c r="K33" s="246"/>
      <c r="L33" s="246"/>
      <c r="M33" s="246"/>
      <c r="N33" s="246"/>
      <c r="O33" s="246"/>
    </row>
    <row r="34" spans="1:15" ht="18.95" customHeight="1">
      <c r="A34" s="327"/>
      <c r="B34" s="305" t="str">
        <v>03</v>
      </c>
      <c r="C34" s="300" t="s">
        <v>128</v>
      </c>
      <c r="D34" s="301" t="str">
        <f t="shared" si="3"/>
        <v>[tys. zł/szt.]</v>
      </c>
      <c r="E34" s="704" t="str">
        <v/>
      </c>
      <c r="F34" s="704" t="str">
        <v/>
      </c>
      <c r="G34" s="697" t="str">
        <v/>
      </c>
      <c r="H34" s="697" t="str">
        <v/>
      </c>
      <c r="I34" s="562" t="str">
        <v/>
      </c>
      <c r="J34" s="246"/>
      <c r="K34" s="246"/>
      <c r="L34" s="246"/>
      <c r="M34" s="246"/>
      <c r="N34" s="246"/>
      <c r="O34" s="246"/>
    </row>
    <row r="35" spans="1:15" ht="18.95" customHeight="1" thickBot="1">
      <c r="A35" s="327"/>
      <c r="B35" s="306" t="str">
        <v>04</v>
      </c>
      <c r="C35" s="271" t="s">
        <v>129</v>
      </c>
      <c r="D35" s="272" t="str">
        <f t="shared" si="3"/>
        <v>[tys. zł/szt.]</v>
      </c>
      <c r="E35" s="705" t="str">
        <v/>
      </c>
      <c r="F35" s="705" t="str">
        <v/>
      </c>
      <c r="G35" s="698" t="str">
        <v/>
      </c>
      <c r="H35" s="698" t="str">
        <v/>
      </c>
      <c r="I35" s="570" t="str">
        <v/>
      </c>
      <c r="J35" s="246"/>
      <c r="K35" s="246"/>
      <c r="L35" s="246"/>
      <c r="M35" s="246"/>
      <c r="N35" s="246"/>
      <c r="O35" s="246"/>
    </row>
    <row r="36" spans="1:15" ht="18.95" customHeight="1">
      <c r="A36" s="327"/>
      <c r="B36" s="307" t="str">
        <v>05</v>
      </c>
      <c r="C36" s="273" t="s">
        <v>136</v>
      </c>
      <c r="D36" s="274" t="str">
        <f t="shared" ref="D36:D38" si="4">JM_05</f>
        <v>[tys. zł/km]</v>
      </c>
      <c r="E36" s="703" t="str">
        <f t="array" ref="E36:E38">IFERROR($E$9:$E$11/E21:E23,"")</f>
        <v/>
      </c>
      <c r="F36" s="703" t="str">
        <f t="array" ref="F36:F38">IFERROR($F$9:$F$11/F21:F23,"")</f>
        <v/>
      </c>
      <c r="G36" s="699" t="str">
        <f t="array" ref="G36:G38">IFERROR($G$9:$G$11/G21:G23,"")</f>
        <v/>
      </c>
      <c r="H36" s="699" t="str">
        <f t="array" ref="H36:H38">IFERROR($H$9:$H$11/H21:H23,"")</f>
        <v/>
      </c>
      <c r="I36" s="596" t="str">
        <f t="array" ref="I36:I38">IFERROR($I$9:$I$11/I21:I23,"")</f>
        <v/>
      </c>
      <c r="J36" s="246"/>
      <c r="K36" s="246"/>
      <c r="L36" s="246"/>
      <c r="M36" s="246"/>
      <c r="N36" s="246"/>
      <c r="O36" s="246"/>
    </row>
    <row r="37" spans="1:15" ht="18.95" customHeight="1">
      <c r="A37" s="327"/>
      <c r="B37" s="308" t="str">
        <v>06</v>
      </c>
      <c r="C37" s="275" t="s">
        <v>128</v>
      </c>
      <c r="D37" s="276" t="str">
        <f t="shared" si="4"/>
        <v>[tys. zł/km]</v>
      </c>
      <c r="E37" s="704" t="str">
        <v/>
      </c>
      <c r="F37" s="704" t="str">
        <v/>
      </c>
      <c r="G37" s="700" t="str">
        <v/>
      </c>
      <c r="H37" s="700" t="str">
        <v/>
      </c>
      <c r="I37" s="597" t="str">
        <v/>
      </c>
      <c r="J37" s="246"/>
      <c r="K37" s="246"/>
      <c r="L37" s="246"/>
      <c r="M37" s="246"/>
      <c r="N37" s="246"/>
      <c r="O37" s="246"/>
    </row>
    <row r="38" spans="1:15" ht="18.95" customHeight="1" thickBot="1">
      <c r="A38" s="327"/>
      <c r="B38" s="309" t="str">
        <v>07</v>
      </c>
      <c r="C38" s="271" t="s">
        <v>129</v>
      </c>
      <c r="D38" s="263" t="str">
        <f t="shared" si="4"/>
        <v>[tys. zł/km]</v>
      </c>
      <c r="E38" s="705" t="str">
        <v/>
      </c>
      <c r="F38" s="705" t="str">
        <v/>
      </c>
      <c r="G38" s="698" t="str">
        <v/>
      </c>
      <c r="H38" s="698" t="str">
        <v/>
      </c>
      <c r="I38" s="570" t="str">
        <v/>
      </c>
      <c r="J38" s="246"/>
      <c r="K38" s="246"/>
      <c r="L38" s="246"/>
      <c r="M38" s="246"/>
      <c r="N38" s="246"/>
      <c r="O38" s="246"/>
    </row>
    <row r="39" spans="1:15" ht="18.95" customHeight="1">
      <c r="A39" s="327"/>
      <c r="B39" s="310" t="str">
        <v>08</v>
      </c>
      <c r="C39" s="277" t="s">
        <v>137</v>
      </c>
      <c r="D39" s="278" t="str">
        <f>JM_08</f>
        <v>[tys. zł/(m³/h)]</v>
      </c>
      <c r="E39" s="706" t="str">
        <f t="array" ref="E39:E41">IFERROR($E$9:$E$11/E24:E26,"")</f>
        <v/>
      </c>
      <c r="F39" s="706" t="str">
        <f t="array" ref="F39:F41">IFERROR($F$9:$F$11/F24:F26,"")</f>
        <v/>
      </c>
      <c r="G39" s="701" t="str">
        <f t="array" ref="G39:G41">IFERROR($G$9:$G$11/G24:G26,"")</f>
        <v/>
      </c>
      <c r="H39" s="701" t="str">
        <f t="array" ref="H39:H41">IFERROR($H$9:$H$11/H24:H26,"")</f>
        <v/>
      </c>
      <c r="I39" s="598" t="str">
        <f t="array" ref="I39:I41">IFERROR($I$9:$I$11/I24:I26,"")</f>
        <v/>
      </c>
      <c r="J39" s="246"/>
      <c r="K39" s="246"/>
      <c r="L39" s="246"/>
      <c r="M39" s="246"/>
      <c r="N39" s="246"/>
      <c r="O39" s="246"/>
    </row>
    <row r="40" spans="1:15" ht="18.95" customHeight="1">
      <c r="A40" s="327"/>
      <c r="B40" s="308" t="str">
        <v>09</v>
      </c>
      <c r="C40" s="275" t="s">
        <v>128</v>
      </c>
      <c r="D40" s="276" t="str">
        <f>JM_08</f>
        <v>[tys. zł/(m³/h)]</v>
      </c>
      <c r="E40" s="707" t="str">
        <v/>
      </c>
      <c r="F40" s="707" t="str">
        <v/>
      </c>
      <c r="G40" s="700" t="str">
        <v/>
      </c>
      <c r="H40" s="700" t="str">
        <v/>
      </c>
      <c r="I40" s="597" t="str">
        <v/>
      </c>
      <c r="J40" s="246"/>
      <c r="K40" s="246"/>
      <c r="L40" s="246"/>
      <c r="M40" s="246"/>
      <c r="N40" s="246"/>
      <c r="O40" s="246"/>
    </row>
    <row r="41" spans="1:15" ht="18.95" customHeight="1" thickBot="1">
      <c r="A41" s="327"/>
      <c r="B41" s="311" t="str">
        <v>10</v>
      </c>
      <c r="C41" s="270" t="s">
        <v>129</v>
      </c>
      <c r="D41" s="267" t="str">
        <f>JM_08</f>
        <v>[tys. zł/(m³/h)]</v>
      </c>
      <c r="E41" s="708" t="str">
        <v/>
      </c>
      <c r="F41" s="708" t="str">
        <v/>
      </c>
      <c r="G41" s="702" t="str">
        <v/>
      </c>
      <c r="H41" s="702" t="str">
        <v/>
      </c>
      <c r="I41" s="572" t="str">
        <v/>
      </c>
      <c r="J41" s="246"/>
      <c r="K41" s="246"/>
      <c r="L41" s="246"/>
      <c r="M41" s="246"/>
      <c r="N41" s="246"/>
      <c r="O41" s="246"/>
    </row>
    <row r="42" spans="1:15" ht="21" customHeight="1" thickTop="1">
      <c r="A42" s="327"/>
      <c r="B42" s="327"/>
      <c r="C42" s="327"/>
      <c r="D42" s="327"/>
      <c r="E42" s="327"/>
      <c r="F42" s="327"/>
      <c r="G42" s="327"/>
      <c r="H42" s="327"/>
      <c r="I42" s="246"/>
      <c r="J42" s="246"/>
      <c r="K42" s="246"/>
      <c r="L42" s="246"/>
      <c r="M42" s="246"/>
      <c r="N42" s="246"/>
      <c r="O42" s="246"/>
    </row>
    <row r="43" spans="1:15" ht="21" customHeight="1">
      <c r="A43" s="327"/>
      <c r="B43" s="327"/>
      <c r="C43" s="327"/>
      <c r="D43" s="327"/>
      <c r="E43" s="327"/>
      <c r="F43" s="327"/>
      <c r="G43" s="327"/>
      <c r="H43" s="327"/>
      <c r="I43" s="246"/>
      <c r="J43" s="246"/>
      <c r="K43" s="246"/>
      <c r="L43" s="246"/>
      <c r="M43" s="246"/>
      <c r="N43" s="246"/>
      <c r="O43" s="246"/>
    </row>
    <row r="44" spans="1:15" ht="21" customHeight="1">
      <c r="A44" s="327"/>
      <c r="B44" s="327"/>
      <c r="C44" s="327"/>
      <c r="D44" s="327"/>
      <c r="E44" s="327"/>
      <c r="F44" s="327"/>
      <c r="G44" s="327"/>
      <c r="H44" s="327"/>
      <c r="I44" s="246"/>
      <c r="J44" s="246"/>
      <c r="K44" s="246"/>
      <c r="L44" s="246"/>
      <c r="M44" s="246"/>
      <c r="N44" s="246"/>
      <c r="O44" s="246"/>
    </row>
    <row r="45" spans="1:15" ht="21" customHeight="1">
      <c r="A45" s="268"/>
      <c r="B45" s="268"/>
      <c r="C45" s="268"/>
      <c r="D45" s="268"/>
      <c r="E45" s="268"/>
      <c r="F45" s="268"/>
      <c r="G45" s="268"/>
      <c r="H45" s="268"/>
    </row>
    <row r="46" spans="1:15" ht="21" customHeight="1">
      <c r="A46" s="268"/>
      <c r="B46" s="268"/>
      <c r="C46" s="268"/>
      <c r="D46" s="268"/>
      <c r="E46" s="268"/>
      <c r="F46" s="268"/>
      <c r="G46" s="268"/>
      <c r="H46" s="268"/>
    </row>
    <row r="47" spans="1:15" ht="21" customHeight="1">
      <c r="A47" s="268"/>
      <c r="B47" s="268"/>
      <c r="C47" s="268"/>
      <c r="D47" s="268"/>
      <c r="E47" s="268"/>
      <c r="F47" s="268"/>
      <c r="G47" s="268"/>
      <c r="H47" s="268"/>
    </row>
    <row r="48" spans="1:15" ht="21" customHeight="1">
      <c r="A48"/>
      <c r="B48"/>
      <c r="C48"/>
      <c r="D48"/>
      <c r="E48" s="649"/>
      <c r="F48" s="649"/>
      <c r="G48" s="511"/>
      <c r="H48" s="511"/>
      <c r="I48"/>
      <c r="J48"/>
    </row>
    <row r="49" spans="1:11" ht="31.5" customHeight="1">
      <c r="A49"/>
      <c r="B49"/>
      <c r="C49"/>
      <c r="D49"/>
      <c r="E49" s="649"/>
      <c r="F49" s="649"/>
      <c r="G49" s="511"/>
      <c r="H49" s="511"/>
      <c r="I49"/>
      <c r="J49"/>
      <c r="K49" s="189"/>
    </row>
    <row r="50" spans="1:11" ht="17.25" customHeight="1">
      <c r="A50"/>
      <c r="B50"/>
      <c r="C50"/>
      <c r="D50"/>
      <c r="E50" s="649"/>
      <c r="F50" s="649"/>
      <c r="G50" s="511"/>
      <c r="H50" s="511"/>
      <c r="I50"/>
      <c r="J50"/>
      <c r="K50" s="189"/>
    </row>
    <row r="51" spans="1:11" ht="40.5" customHeight="1">
      <c r="A51"/>
      <c r="B51"/>
      <c r="C51"/>
      <c r="D51"/>
      <c r="E51" s="649"/>
      <c r="F51" s="649"/>
      <c r="G51" s="511"/>
      <c r="H51" s="511"/>
      <c r="I51"/>
      <c r="J51"/>
      <c r="K51" s="189"/>
    </row>
    <row r="52" spans="1:11" ht="12" customHeight="1">
      <c r="A52"/>
      <c r="B52"/>
      <c r="C52"/>
      <c r="D52"/>
      <c r="E52" s="649"/>
      <c r="F52" s="649"/>
      <c r="G52" s="511"/>
      <c r="H52" s="511"/>
      <c r="I52"/>
      <c r="J52"/>
      <c r="K52" s="189"/>
    </row>
    <row r="53" spans="1:11" ht="18" customHeight="1">
      <c r="A53"/>
      <c r="B53"/>
      <c r="C53"/>
      <c r="D53"/>
      <c r="E53" s="649"/>
      <c r="F53" s="649"/>
      <c r="G53" s="511"/>
      <c r="H53" s="511"/>
      <c r="I53"/>
      <c r="J53"/>
      <c r="K53" s="189"/>
    </row>
    <row r="54" spans="1:11" ht="18" customHeight="1">
      <c r="A54"/>
      <c r="B54"/>
      <c r="C54"/>
      <c r="D54"/>
      <c r="E54" s="649"/>
      <c r="F54" s="649"/>
      <c r="G54" s="511"/>
      <c r="H54" s="511"/>
      <c r="I54"/>
      <c r="J54"/>
      <c r="K54" s="189"/>
    </row>
    <row r="55" spans="1:11" ht="18" customHeight="1">
      <c r="A55"/>
      <c r="B55"/>
      <c r="C55"/>
      <c r="D55"/>
      <c r="E55" s="649"/>
      <c r="F55" s="649"/>
      <c r="G55" s="511"/>
      <c r="H55" s="511"/>
      <c r="I55"/>
      <c r="J55"/>
      <c r="K55" s="189"/>
    </row>
    <row r="56" spans="1:11" ht="16.5" customHeight="1">
      <c r="A56"/>
      <c r="B56"/>
      <c r="C56"/>
      <c r="D56"/>
      <c r="E56" s="649"/>
      <c r="F56" s="649"/>
      <c r="G56" s="511"/>
      <c r="H56" s="511"/>
      <c r="I56"/>
      <c r="J56"/>
    </row>
    <row r="57" spans="1:11" ht="21" customHeight="1">
      <c r="A57"/>
      <c r="B57"/>
      <c r="C57"/>
      <c r="D57"/>
      <c r="E57" s="649"/>
      <c r="F57" s="649"/>
      <c r="G57" s="511"/>
      <c r="H57" s="511"/>
      <c r="I57"/>
      <c r="J57"/>
    </row>
    <row r="58" spans="1:11" ht="33" customHeight="1">
      <c r="A58"/>
      <c r="B58"/>
      <c r="C58"/>
      <c r="D58"/>
      <c r="E58" s="649"/>
      <c r="F58" s="649"/>
      <c r="G58" s="511"/>
      <c r="H58" s="511"/>
      <c r="I58"/>
      <c r="J58"/>
      <c r="K58" s="189"/>
    </row>
    <row r="59" spans="1:11" ht="17.25" customHeight="1">
      <c r="A59"/>
      <c r="B59"/>
      <c r="C59"/>
      <c r="D59"/>
      <c r="E59" s="649"/>
      <c r="F59" s="649"/>
      <c r="G59" s="511"/>
      <c r="H59" s="511"/>
      <c r="I59"/>
      <c r="J59"/>
      <c r="K59" s="189"/>
    </row>
    <row r="60" spans="1:11" ht="40.5" customHeight="1">
      <c r="A60"/>
      <c r="B60"/>
      <c r="C60"/>
      <c r="D60"/>
      <c r="E60" s="649"/>
      <c r="F60" s="649"/>
      <c r="G60" s="511"/>
      <c r="H60" s="511"/>
      <c r="I60"/>
      <c r="J60"/>
      <c r="K60" s="189"/>
    </row>
    <row r="61" spans="1:11" ht="12" customHeight="1">
      <c r="A61"/>
      <c r="B61"/>
      <c r="C61"/>
      <c r="D61"/>
      <c r="E61" s="649"/>
      <c r="F61" s="649"/>
      <c r="G61" s="511"/>
      <c r="H61" s="511"/>
      <c r="I61"/>
      <c r="J61"/>
      <c r="K61" s="189"/>
    </row>
    <row r="62" spans="1:11" ht="18" customHeight="1">
      <c r="A62"/>
      <c r="B62"/>
      <c r="C62"/>
      <c r="D62"/>
      <c r="E62" s="649"/>
      <c r="F62" s="649"/>
      <c r="G62" s="511"/>
      <c r="H62" s="511"/>
      <c r="I62"/>
      <c r="J62"/>
      <c r="K62" s="189"/>
    </row>
    <row r="63" spans="1:11" ht="18" customHeight="1">
      <c r="A63"/>
      <c r="B63"/>
      <c r="C63"/>
      <c r="D63"/>
      <c r="E63" s="649"/>
      <c r="F63" s="649"/>
      <c r="G63" s="511"/>
      <c r="H63" s="511"/>
      <c r="I63"/>
      <c r="J63"/>
      <c r="K63" s="189"/>
    </row>
    <row r="64" spans="1:11" ht="18" customHeight="1">
      <c r="A64"/>
      <c r="B64"/>
      <c r="C64"/>
      <c r="D64"/>
      <c r="E64" s="649"/>
      <c r="F64" s="649"/>
      <c r="G64" s="511"/>
      <c r="H64" s="511"/>
      <c r="I64"/>
      <c r="J64"/>
      <c r="K64" s="189"/>
    </row>
    <row r="65" spans="1:11" ht="20.25" customHeight="1">
      <c r="A65"/>
      <c r="B65"/>
      <c r="C65"/>
      <c r="D65"/>
      <c r="E65" s="649"/>
      <c r="F65" s="649"/>
      <c r="G65" s="511"/>
      <c r="H65" s="511"/>
      <c r="I65"/>
      <c r="J65"/>
      <c r="K65" s="189"/>
    </row>
    <row r="66" spans="1:11" ht="20.25" customHeight="1">
      <c r="A66"/>
      <c r="B66"/>
      <c r="C66"/>
      <c r="D66"/>
      <c r="E66" s="649"/>
      <c r="F66" s="649"/>
      <c r="G66" s="511"/>
      <c r="H66" s="511"/>
      <c r="I66"/>
      <c r="J66"/>
      <c r="K66" s="189"/>
    </row>
    <row r="67" spans="1:11" ht="15.75">
      <c r="A67"/>
      <c r="B67"/>
      <c r="C67"/>
      <c r="D67"/>
      <c r="E67" s="649"/>
      <c r="F67" s="649"/>
      <c r="G67" s="511"/>
      <c r="H67" s="511"/>
      <c r="I67"/>
      <c r="J67"/>
      <c r="K67" s="189"/>
    </row>
    <row r="68" spans="1:11" ht="15.75">
      <c r="A68"/>
      <c r="B68"/>
      <c r="C68"/>
      <c r="D68"/>
      <c r="E68" s="649"/>
      <c r="F68" s="649"/>
      <c r="G68" s="511"/>
      <c r="H68" s="511"/>
      <c r="I68"/>
      <c r="J68"/>
    </row>
    <row r="69" spans="1:11" ht="15.75">
      <c r="A69"/>
      <c r="B69"/>
      <c r="C69"/>
      <c r="D69"/>
      <c r="E69" s="649"/>
      <c r="F69" s="649"/>
      <c r="G69" s="511"/>
      <c r="H69" s="511"/>
      <c r="I69"/>
      <c r="J69"/>
    </row>
    <row r="70" spans="1:11" ht="15.75">
      <c r="A70"/>
      <c r="B70"/>
      <c r="C70"/>
      <c r="D70"/>
      <c r="E70" s="649"/>
      <c r="F70" s="649"/>
      <c r="G70" s="511"/>
      <c r="H70" s="511"/>
      <c r="I70"/>
      <c r="J70"/>
    </row>
    <row r="71" spans="1:11" ht="21" customHeight="1">
      <c r="A71"/>
      <c r="B71"/>
      <c r="C71"/>
      <c r="D71"/>
      <c r="E71" s="649"/>
      <c r="F71" s="649"/>
      <c r="G71" s="511"/>
      <c r="H71" s="511"/>
      <c r="I71"/>
      <c r="J71"/>
    </row>
    <row r="72" spans="1:11" ht="32.25" customHeight="1">
      <c r="A72"/>
      <c r="B72"/>
      <c r="C72"/>
      <c r="D72"/>
      <c r="E72" s="649"/>
      <c r="F72" s="649"/>
      <c r="G72" s="511"/>
      <c r="H72" s="511"/>
      <c r="I72"/>
      <c r="J72"/>
      <c r="K72" s="189"/>
    </row>
    <row r="73" spans="1:11" ht="17.25" customHeight="1">
      <c r="A73"/>
      <c r="B73"/>
      <c r="C73"/>
      <c r="D73"/>
      <c r="E73" s="649"/>
      <c r="F73" s="649"/>
      <c r="G73" s="511"/>
      <c r="H73" s="511"/>
      <c r="I73"/>
      <c r="J73"/>
      <c r="K73" s="189"/>
    </row>
    <row r="74" spans="1:11" ht="40.5" customHeight="1">
      <c r="A74"/>
      <c r="B74"/>
      <c r="C74"/>
      <c r="D74"/>
      <c r="E74" s="649"/>
      <c r="F74" s="649"/>
      <c r="G74" s="511"/>
      <c r="H74" s="511"/>
      <c r="I74"/>
      <c r="J74"/>
      <c r="K74" s="189"/>
    </row>
    <row r="75" spans="1:11" ht="12" customHeight="1">
      <c r="A75"/>
      <c r="B75"/>
      <c r="C75"/>
      <c r="D75"/>
      <c r="E75" s="649"/>
      <c r="F75" s="649"/>
      <c r="G75" s="511"/>
      <c r="H75" s="511"/>
      <c r="I75"/>
      <c r="J75"/>
      <c r="K75" s="189"/>
    </row>
    <row r="76" spans="1:11" ht="18" customHeight="1">
      <c r="A76"/>
      <c r="B76"/>
      <c r="C76"/>
      <c r="D76"/>
      <c r="E76" s="649"/>
      <c r="F76" s="649"/>
      <c r="G76" s="511"/>
      <c r="H76" s="511"/>
      <c r="I76"/>
      <c r="J76"/>
      <c r="K76" s="189"/>
    </row>
    <row r="77" spans="1:11" ht="18" customHeight="1">
      <c r="A77"/>
      <c r="B77"/>
      <c r="C77"/>
      <c r="D77"/>
      <c r="E77" s="649"/>
      <c r="F77" s="649"/>
      <c r="G77" s="511"/>
      <c r="H77" s="511"/>
      <c r="I77"/>
      <c r="J77"/>
      <c r="K77" s="189"/>
    </row>
    <row r="78" spans="1:11" ht="18" customHeight="1">
      <c r="A78"/>
      <c r="B78"/>
      <c r="C78"/>
      <c r="D78"/>
      <c r="E78" s="649"/>
      <c r="F78" s="649"/>
      <c r="G78" s="511"/>
      <c r="H78" s="511"/>
      <c r="I78"/>
      <c r="J78"/>
      <c r="K78" s="189"/>
    </row>
    <row r="79" spans="1:11" ht="15.75">
      <c r="A79"/>
      <c r="B79"/>
      <c r="C79"/>
      <c r="D79"/>
      <c r="E79" s="649"/>
      <c r="F79" s="649"/>
      <c r="G79" s="511"/>
      <c r="H79" s="511"/>
      <c r="I79"/>
      <c r="J79"/>
    </row>
  </sheetData>
  <mergeCells count="14">
    <mergeCell ref="C32:D32"/>
    <mergeCell ref="B15:B16"/>
    <mergeCell ref="C15:D16"/>
    <mergeCell ref="C17:D17"/>
    <mergeCell ref="B30:B31"/>
    <mergeCell ref="C30:D31"/>
    <mergeCell ref="E15:I15"/>
    <mergeCell ref="E30:I30"/>
    <mergeCell ref="C3:K3"/>
    <mergeCell ref="C4:K4"/>
    <mergeCell ref="B6:B7"/>
    <mergeCell ref="C6:D7"/>
    <mergeCell ref="C8:D8"/>
    <mergeCell ref="E6:I6"/>
  </mergeCells>
  <phoneticPr fontId="0" type="noConversion"/>
  <hyperlinks>
    <hyperlink ref="C1" location="Spis!B26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9" fitToHeight="0" orientation="portrait" r:id="rId1"/>
  <headerFooter alignWithMargins="0">
    <oddFooter>&amp;LModuł planu inwestycyjnego&amp;C&amp;P/&amp;N&amp;R&amp;A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fitToPage="1"/>
  </sheetPr>
  <dimension ref="A1:S1785"/>
  <sheetViews>
    <sheetView topLeftCell="C1" zoomScale="90" zoomScaleNormal="90" zoomScaleSheetLayoutView="75" workbookViewId="0">
      <pane ySplit="5" topLeftCell="A99" activePane="bottomLeft" state="frozen"/>
      <selection pane="bottomLeft" activeCell="E8" sqref="E8:I8"/>
    </sheetView>
  </sheetViews>
  <sheetFormatPr defaultRowHeight="12.75"/>
  <cols>
    <col min="1" max="1" width="3.77734375" style="101" customWidth="1"/>
    <col min="2" max="2" width="4.77734375" style="101" customWidth="1"/>
    <col min="3" max="3" width="66.77734375" style="127" customWidth="1"/>
    <col min="4" max="4" width="12.77734375" style="133" customWidth="1"/>
    <col min="5" max="8" width="15.77734375" style="133" customWidth="1"/>
    <col min="9" max="9" width="15.77734375" style="101" customWidth="1"/>
    <col min="10" max="16" width="10.77734375" style="101" customWidth="1"/>
    <col min="17" max="17" width="13.44140625" style="101" customWidth="1"/>
    <col min="18" max="16384" width="8.88671875" style="101"/>
  </cols>
  <sheetData>
    <row r="1" spans="1:19" ht="15.75">
      <c r="A1" s="36"/>
      <c r="B1" s="120"/>
      <c r="C1" s="498" t="s">
        <v>9</v>
      </c>
      <c r="D1" s="121"/>
      <c r="E1" s="121"/>
      <c r="F1" s="121"/>
      <c r="G1" s="121"/>
      <c r="H1" s="121"/>
      <c r="I1" s="120"/>
      <c r="J1" s="120"/>
      <c r="K1" s="120"/>
      <c r="L1" s="120"/>
      <c r="M1" s="120"/>
      <c r="N1" s="423"/>
      <c r="O1" s="423"/>
      <c r="P1" s="433"/>
      <c r="Q1" s="433"/>
    </row>
    <row r="2" spans="1:19" ht="9.9499999999999993" customHeight="1">
      <c r="A2" s="36"/>
      <c r="B2" s="120"/>
      <c r="C2" s="38"/>
      <c r="D2" s="121"/>
      <c r="E2" s="121"/>
      <c r="F2" s="121"/>
      <c r="G2" s="121"/>
      <c r="H2" s="121"/>
      <c r="I2" s="120"/>
      <c r="J2" s="120"/>
      <c r="K2" s="120"/>
      <c r="L2" s="120"/>
      <c r="M2" s="120"/>
      <c r="N2" s="423"/>
      <c r="O2" s="423"/>
      <c r="P2" s="433"/>
      <c r="Q2" s="433"/>
    </row>
    <row r="3" spans="1:19" ht="18">
      <c r="A3" s="36"/>
      <c r="B3" s="134" t="s">
        <v>44</v>
      </c>
      <c r="C3" s="134"/>
      <c r="D3" s="134"/>
      <c r="E3" s="134"/>
      <c r="F3" s="134"/>
      <c r="G3" s="134"/>
      <c r="H3" s="134"/>
      <c r="I3" s="135"/>
      <c r="J3" s="120"/>
      <c r="K3" s="120"/>
      <c r="L3" s="120"/>
      <c r="M3" s="120"/>
      <c r="N3" s="423"/>
      <c r="O3" s="423"/>
      <c r="P3" s="433"/>
      <c r="Q3" s="433"/>
    </row>
    <row r="4" spans="1:19" ht="9.9499999999999993" customHeight="1">
      <c r="A4" s="36"/>
      <c r="B4" s="134"/>
      <c r="C4" s="134"/>
      <c r="D4" s="134"/>
      <c r="E4" s="134"/>
      <c r="F4" s="134"/>
      <c r="G4" s="134"/>
      <c r="H4" s="134"/>
      <c r="I4" s="135"/>
      <c r="J4" s="120"/>
      <c r="K4" s="120"/>
      <c r="L4" s="120"/>
      <c r="M4" s="120"/>
      <c r="N4" s="423"/>
      <c r="O4" s="423"/>
      <c r="P4" s="433"/>
      <c r="Q4" s="433"/>
    </row>
    <row r="5" spans="1:19" ht="24.95" customHeight="1">
      <c r="A5" s="36"/>
      <c r="B5" s="404" t="s">
        <v>13</v>
      </c>
      <c r="C5" s="865" t="s">
        <v>202</v>
      </c>
      <c r="D5" s="866"/>
      <c r="E5" s="866"/>
      <c r="F5" s="866"/>
      <c r="G5" s="866"/>
      <c r="H5" s="866"/>
      <c r="I5" s="866"/>
      <c r="J5" s="508"/>
      <c r="K5" s="508"/>
      <c r="L5" s="508"/>
      <c r="M5" s="508"/>
      <c r="N5" s="436"/>
      <c r="O5" s="436"/>
      <c r="P5" s="434"/>
      <c r="Q5" s="433"/>
    </row>
    <row r="6" spans="1:19" ht="30" customHeight="1" thickBot="1">
      <c r="A6" s="35"/>
      <c r="B6" s="187" t="s">
        <v>138</v>
      </c>
      <c r="C6" s="124"/>
      <c r="D6" s="125"/>
      <c r="E6" s="125"/>
      <c r="F6" s="125"/>
      <c r="G6" s="125"/>
      <c r="H6" s="125"/>
      <c r="I6" s="35"/>
      <c r="J6" s="35"/>
      <c r="K6" s="35"/>
      <c r="L6" s="35"/>
      <c r="M6" s="35"/>
      <c r="N6" s="423"/>
      <c r="O6" s="423"/>
      <c r="P6" s="433"/>
      <c r="Q6" s="433"/>
    </row>
    <row r="7" spans="1:19" s="127" customFormat="1" ht="20.100000000000001" customHeight="1">
      <c r="A7" s="37"/>
      <c r="B7" s="797" t="str">
        <f>'Tab.G1.1-4'!$B$8</f>
        <v>LP</v>
      </c>
      <c r="C7" s="807" t="str">
        <f>'Tab.G1.1-4'!$C$8</f>
        <v>WYSZCZEGÓLNIENIE</v>
      </c>
      <c r="D7" s="800"/>
      <c r="E7" s="804" t="str">
        <f>'Tab.G1.1-4'!$E$8</f>
        <v>PLAN DO REALIZACJI</v>
      </c>
      <c r="F7" s="805"/>
      <c r="G7" s="805"/>
      <c r="H7" s="805"/>
      <c r="I7" s="806"/>
      <c r="J7" s="342"/>
      <c r="K7" s="342"/>
      <c r="L7" s="342"/>
      <c r="M7" s="342"/>
      <c r="N7" s="342"/>
      <c r="O7" s="342"/>
      <c r="P7" s="435"/>
      <c r="Q7" s="435"/>
      <c r="R7"/>
      <c r="S7"/>
    </row>
    <row r="8" spans="1:19" s="127" customFormat="1" ht="20.100000000000001" customHeight="1">
      <c r="A8" s="126"/>
      <c r="B8" s="798"/>
      <c r="C8" s="808"/>
      <c r="D8" s="802"/>
      <c r="E8" s="514">
        <f>SUM(Rok_ZPR,1)</f>
        <v>2024</v>
      </c>
      <c r="F8" s="514">
        <f>SUM(E8,1)</f>
        <v>2025</v>
      </c>
      <c r="G8" s="514">
        <f>SUM(F8,1)</f>
        <v>2026</v>
      </c>
      <c r="H8" s="514">
        <f>SUM(G8,1)</f>
        <v>2027</v>
      </c>
      <c r="I8" s="684">
        <f>SUM(H8,1)</f>
        <v>2028</v>
      </c>
      <c r="J8" s="342"/>
      <c r="K8" s="342"/>
      <c r="L8" s="342"/>
      <c r="M8" s="342"/>
      <c r="N8" s="342"/>
      <c r="O8" s="342"/>
      <c r="P8" s="435"/>
      <c r="Q8" s="435"/>
      <c r="R8"/>
      <c r="S8"/>
    </row>
    <row r="9" spans="1:19" ht="15" customHeight="1" thickBot="1">
      <c r="A9" s="128"/>
      <c r="B9" s="296" t="str">
        <f>"01"</f>
        <v>01</v>
      </c>
      <c r="C9" s="795" t="str">
        <f>$B$10</f>
        <v>02</v>
      </c>
      <c r="D9" s="796"/>
      <c r="E9" s="650" t="str">
        <f>$B$11</f>
        <v>03</v>
      </c>
      <c r="F9" s="650" t="str">
        <f>$B$12</f>
        <v>04</v>
      </c>
      <c r="G9" s="650" t="str">
        <f>$B$13</f>
        <v>05</v>
      </c>
      <c r="H9" s="650" t="str">
        <f>$B$14</f>
        <v>06</v>
      </c>
      <c r="I9" s="297" t="str">
        <f>$B$15</f>
        <v>07</v>
      </c>
      <c r="J9" s="342"/>
      <c r="K9" s="342"/>
      <c r="L9" s="342"/>
      <c r="M9" s="342"/>
      <c r="N9" s="342"/>
      <c r="O9" s="342"/>
      <c r="P9" s="435"/>
      <c r="Q9" s="435"/>
      <c r="R9"/>
      <c r="S9"/>
    </row>
    <row r="10" spans="1:19" ht="18.95" customHeight="1" thickBot="1">
      <c r="A10" s="122"/>
      <c r="B10" s="293" t="str">
        <f>"02"</f>
        <v>02</v>
      </c>
      <c r="C10" s="1" t="s">
        <v>84</v>
      </c>
      <c r="D10" s="2" t="str">
        <f t="shared" ref="D10:D65" si="0">JM_01</f>
        <v>[tys. zł]</v>
      </c>
      <c r="E10" s="620">
        <f>SUM(E11,E22,E38)</f>
        <v>0</v>
      </c>
      <c r="F10" s="620">
        <f>SUM(F11,F22,F38)</f>
        <v>0</v>
      </c>
      <c r="G10" s="620">
        <f>SUM(G11,G22,G38)</f>
        <v>0</v>
      </c>
      <c r="H10" s="620">
        <f>SUM(H11,H22,H38)</f>
        <v>0</v>
      </c>
      <c r="I10" s="610">
        <f>SUM(I11,I22,I38)</f>
        <v>0</v>
      </c>
      <c r="J10" s="342"/>
      <c r="K10" s="342"/>
      <c r="L10" s="342"/>
      <c r="M10" s="342"/>
      <c r="N10" s="342"/>
      <c r="O10" s="342"/>
      <c r="P10"/>
      <c r="Q10"/>
      <c r="R10"/>
      <c r="S10"/>
    </row>
    <row r="11" spans="1:19" ht="18.95" customHeight="1" thickBot="1">
      <c r="A11" s="122"/>
      <c r="B11" s="285" t="str">
        <f>"03"</f>
        <v>03</v>
      </c>
      <c r="C11" s="3" t="s">
        <v>92</v>
      </c>
      <c r="D11" s="4" t="str">
        <f t="shared" si="0"/>
        <v>[tys. zł]</v>
      </c>
      <c r="E11" s="621">
        <f>SUM(E12,E17)</f>
        <v>0</v>
      </c>
      <c r="F11" s="621">
        <f>SUM(F12,F17)</f>
        <v>0</v>
      </c>
      <c r="G11" s="621">
        <f>SUM(G12,G17)</f>
        <v>0</v>
      </c>
      <c r="H11" s="621">
        <f>SUM(H12,H17)</f>
        <v>0</v>
      </c>
      <c r="I11" s="611">
        <f>SUM(I12,I17)</f>
        <v>0</v>
      </c>
      <c r="J11" s="342"/>
      <c r="K11" s="342"/>
      <c r="L11" s="342"/>
      <c r="M11" s="342"/>
      <c r="N11" s="342"/>
      <c r="O11" s="342"/>
      <c r="P11"/>
      <c r="Q11"/>
      <c r="R11"/>
      <c r="S11"/>
    </row>
    <row r="12" spans="1:19" ht="18.95" customHeight="1">
      <c r="A12" s="35"/>
      <c r="B12" s="286" t="str">
        <f>"04"</f>
        <v>04</v>
      </c>
      <c r="C12" s="232" t="s">
        <v>50</v>
      </c>
      <c r="D12" s="5" t="str">
        <f t="shared" si="0"/>
        <v>[tys. zł]</v>
      </c>
      <c r="E12" s="622">
        <f>SUM(E13:E16)</f>
        <v>0</v>
      </c>
      <c r="F12" s="622">
        <f>SUM(F13:F16)</f>
        <v>0</v>
      </c>
      <c r="G12" s="622">
        <f>SUM(G13:G16)</f>
        <v>0</v>
      </c>
      <c r="H12" s="622">
        <f>SUM(H13:H16)</f>
        <v>0</v>
      </c>
      <c r="I12" s="612">
        <f>SUM(I13:I16)</f>
        <v>0</v>
      </c>
      <c r="J12" s="342"/>
      <c r="K12" s="342"/>
      <c r="L12" s="342"/>
      <c r="M12" s="342"/>
      <c r="N12" s="342"/>
      <c r="O12" s="342"/>
      <c r="P12"/>
      <c r="Q12"/>
      <c r="R12"/>
      <c r="S12"/>
    </row>
    <row r="13" spans="1:19" ht="18.95" customHeight="1">
      <c r="A13" s="35"/>
      <c r="B13" s="287" t="str">
        <f>"05"</f>
        <v>05</v>
      </c>
      <c r="C13" s="234" t="s">
        <v>51</v>
      </c>
      <c r="D13" s="6" t="str">
        <f t="shared" si="0"/>
        <v>[tys. zł]</v>
      </c>
      <c r="E13" s="623"/>
      <c r="F13" s="623"/>
      <c r="G13" s="623"/>
      <c r="H13" s="623"/>
      <c r="I13" s="613"/>
      <c r="J13" s="342"/>
      <c r="K13" s="342"/>
      <c r="L13" s="342"/>
      <c r="M13" s="342"/>
      <c r="N13" s="342"/>
      <c r="O13" s="342"/>
      <c r="P13"/>
      <c r="Q13"/>
      <c r="R13"/>
      <c r="S13"/>
    </row>
    <row r="14" spans="1:19" ht="18.95" customHeight="1">
      <c r="A14" s="35"/>
      <c r="B14" s="288" t="str">
        <f>"06"</f>
        <v>06</v>
      </c>
      <c r="C14" s="235" t="s">
        <v>52</v>
      </c>
      <c r="D14" s="7" t="str">
        <f t="shared" si="0"/>
        <v>[tys. zł]</v>
      </c>
      <c r="E14" s="624"/>
      <c r="F14" s="624"/>
      <c r="G14" s="624"/>
      <c r="H14" s="624"/>
      <c r="I14" s="614"/>
      <c r="J14" s="342"/>
      <c r="K14" s="342"/>
      <c r="L14" s="342"/>
      <c r="M14" s="342"/>
      <c r="N14" s="342"/>
      <c r="O14" s="342"/>
      <c r="P14"/>
      <c r="Q14"/>
      <c r="R14"/>
      <c r="S14"/>
    </row>
    <row r="15" spans="1:19" ht="18.95" customHeight="1">
      <c r="A15" s="122"/>
      <c r="B15" s="288" t="str">
        <f>"07"</f>
        <v>07</v>
      </c>
      <c r="C15" s="235" t="s">
        <v>53</v>
      </c>
      <c r="D15" s="7" t="str">
        <f t="shared" si="0"/>
        <v>[tys. zł]</v>
      </c>
      <c r="E15" s="624"/>
      <c r="F15" s="624"/>
      <c r="G15" s="624"/>
      <c r="H15" s="624"/>
      <c r="I15" s="614"/>
      <c r="J15" s="342"/>
      <c r="K15" s="342"/>
      <c r="L15" s="342"/>
      <c r="M15" s="342"/>
      <c r="N15" s="342"/>
      <c r="O15" s="342"/>
      <c r="P15"/>
      <c r="Q15"/>
      <c r="R15"/>
      <c r="S15"/>
    </row>
    <row r="16" spans="1:19" ht="18.95" customHeight="1">
      <c r="A16" s="122"/>
      <c r="B16" s="289" t="str">
        <f>"08"</f>
        <v>08</v>
      </c>
      <c r="C16" s="238" t="s">
        <v>54</v>
      </c>
      <c r="D16" s="8" t="str">
        <f t="shared" si="0"/>
        <v>[tys. zł]</v>
      </c>
      <c r="E16" s="625"/>
      <c r="F16" s="625"/>
      <c r="G16" s="625"/>
      <c r="H16" s="625"/>
      <c r="I16" s="615"/>
      <c r="J16" s="342"/>
      <c r="K16" s="342"/>
      <c r="L16" s="342"/>
      <c r="M16" s="342"/>
      <c r="N16" s="342"/>
      <c r="O16" s="342"/>
      <c r="P16"/>
      <c r="Q16"/>
      <c r="R16"/>
      <c r="S16"/>
    </row>
    <row r="17" spans="1:19" ht="18.95" customHeight="1">
      <c r="A17" s="122"/>
      <c r="B17" s="290" t="str">
        <f>"09"</f>
        <v>09</v>
      </c>
      <c r="C17" s="233" t="s">
        <v>55</v>
      </c>
      <c r="D17" s="9" t="str">
        <f t="shared" si="0"/>
        <v>[tys. zł]</v>
      </c>
      <c r="E17" s="626">
        <f>SUM(E18:E21)</f>
        <v>0</v>
      </c>
      <c r="F17" s="626">
        <f>SUM(F18:F21)</f>
        <v>0</v>
      </c>
      <c r="G17" s="626">
        <f>SUM(G18:G21)</f>
        <v>0</v>
      </c>
      <c r="H17" s="626">
        <f>SUM(H18:H21)</f>
        <v>0</v>
      </c>
      <c r="I17" s="616">
        <f>SUM(I18:I21)</f>
        <v>0</v>
      </c>
      <c r="J17" s="342"/>
      <c r="K17" s="342"/>
      <c r="L17" s="342"/>
      <c r="M17" s="342"/>
      <c r="N17" s="342"/>
      <c r="O17" s="342"/>
      <c r="P17"/>
      <c r="Q17"/>
      <c r="R17"/>
      <c r="S17"/>
    </row>
    <row r="18" spans="1:19" ht="18.95" customHeight="1">
      <c r="A18" s="122"/>
      <c r="B18" s="287" t="str">
        <f>"10"</f>
        <v>10</v>
      </c>
      <c r="C18" s="234" t="s">
        <v>51</v>
      </c>
      <c r="D18" s="6" t="str">
        <f t="shared" si="0"/>
        <v>[tys. zł]</v>
      </c>
      <c r="E18" s="623"/>
      <c r="F18" s="623"/>
      <c r="G18" s="623"/>
      <c r="H18" s="623"/>
      <c r="I18" s="613"/>
      <c r="J18" s="342"/>
      <c r="K18" s="342"/>
      <c r="L18" s="342"/>
      <c r="M18" s="342"/>
      <c r="N18" s="342"/>
      <c r="O18" s="342"/>
      <c r="P18"/>
      <c r="Q18"/>
      <c r="R18"/>
      <c r="S18"/>
    </row>
    <row r="19" spans="1:19" ht="18.95" customHeight="1">
      <c r="A19" s="122"/>
      <c r="B19" s="288" t="str">
        <f>"11"</f>
        <v>11</v>
      </c>
      <c r="C19" s="235" t="s">
        <v>52</v>
      </c>
      <c r="D19" s="7" t="str">
        <f t="shared" si="0"/>
        <v>[tys. zł]</v>
      </c>
      <c r="E19" s="624"/>
      <c r="F19" s="624"/>
      <c r="G19" s="624"/>
      <c r="H19" s="624"/>
      <c r="I19" s="614"/>
      <c r="J19" s="342"/>
      <c r="K19" s="342"/>
      <c r="L19" s="342"/>
      <c r="M19" s="342"/>
      <c r="N19" s="342"/>
      <c r="O19" s="342"/>
      <c r="P19"/>
      <c r="Q19"/>
      <c r="R19"/>
      <c r="S19"/>
    </row>
    <row r="20" spans="1:19" ht="18.95" customHeight="1">
      <c r="A20" s="122"/>
      <c r="B20" s="288" t="str">
        <f>"12"</f>
        <v>12</v>
      </c>
      <c r="C20" s="235" t="s">
        <v>53</v>
      </c>
      <c r="D20" s="7" t="str">
        <f t="shared" si="0"/>
        <v>[tys. zł]</v>
      </c>
      <c r="E20" s="624"/>
      <c r="F20" s="624"/>
      <c r="G20" s="624"/>
      <c r="H20" s="624"/>
      <c r="I20" s="614"/>
      <c r="J20" s="342"/>
      <c r="K20" s="342"/>
      <c r="L20" s="342"/>
      <c r="M20" s="342"/>
      <c r="N20" s="342"/>
      <c r="O20" s="342"/>
      <c r="P20"/>
      <c r="Q20"/>
      <c r="R20"/>
      <c r="S20"/>
    </row>
    <row r="21" spans="1:19" ht="18.95" customHeight="1" thickBot="1">
      <c r="A21" s="122"/>
      <c r="B21" s="291" t="str">
        <f>"13"</f>
        <v>13</v>
      </c>
      <c r="C21" s="239" t="s">
        <v>54</v>
      </c>
      <c r="D21" s="10" t="str">
        <f t="shared" si="0"/>
        <v>[tys. zł]</v>
      </c>
      <c r="E21" s="627"/>
      <c r="F21" s="627"/>
      <c r="G21" s="627"/>
      <c r="H21" s="627"/>
      <c r="I21" s="617"/>
      <c r="J21" s="342"/>
      <c r="K21" s="342"/>
      <c r="L21" s="342"/>
      <c r="M21" s="342"/>
      <c r="N21" s="342"/>
      <c r="O21" s="342"/>
      <c r="P21"/>
      <c r="Q21"/>
      <c r="R21"/>
      <c r="S21"/>
    </row>
    <row r="22" spans="1:19" ht="18.95" customHeight="1" thickBot="1">
      <c r="A22" s="122"/>
      <c r="B22" s="285" t="str">
        <f>"14"</f>
        <v>14</v>
      </c>
      <c r="C22" s="11" t="s">
        <v>93</v>
      </c>
      <c r="D22" s="4" t="str">
        <f t="shared" si="0"/>
        <v>[tys. zł]</v>
      </c>
      <c r="E22" s="621">
        <f>SUM(E23,E28,E33)</f>
        <v>0</v>
      </c>
      <c r="F22" s="621">
        <f>SUM(F23,F28,F33)</f>
        <v>0</v>
      </c>
      <c r="G22" s="621">
        <f>SUM(G23,G28,G33)</f>
        <v>0</v>
      </c>
      <c r="H22" s="621">
        <f>SUM(H23,H28,H33)</f>
        <v>0</v>
      </c>
      <c r="I22" s="611">
        <f>SUM(I23,I28,I33)</f>
        <v>0</v>
      </c>
      <c r="J22" s="342"/>
      <c r="K22" s="342"/>
      <c r="L22" s="342"/>
      <c r="M22" s="342"/>
      <c r="N22" s="342"/>
      <c r="O22" s="342"/>
      <c r="P22"/>
      <c r="Q22"/>
      <c r="R22"/>
      <c r="S22"/>
    </row>
    <row r="23" spans="1:19" ht="18.95" customHeight="1">
      <c r="A23" s="122"/>
      <c r="B23" s="286" t="str">
        <f>"15"</f>
        <v>15</v>
      </c>
      <c r="C23" s="232" t="s">
        <v>50</v>
      </c>
      <c r="D23" s="5" t="str">
        <f t="shared" si="0"/>
        <v>[tys. zł]</v>
      </c>
      <c r="E23" s="622">
        <f>SUM(E24:E27)</f>
        <v>0</v>
      </c>
      <c r="F23" s="622">
        <f>SUM(F24:F27)</f>
        <v>0</v>
      </c>
      <c r="G23" s="622">
        <f>SUM(G24:G27)</f>
        <v>0</v>
      </c>
      <c r="H23" s="622">
        <f>SUM(H24:H27)</f>
        <v>0</v>
      </c>
      <c r="I23" s="612">
        <f>SUM(I24:I27)</f>
        <v>0</v>
      </c>
      <c r="J23" s="342"/>
      <c r="K23" s="342"/>
      <c r="L23" s="342"/>
      <c r="M23" s="342"/>
      <c r="N23" s="342"/>
      <c r="O23" s="342"/>
      <c r="P23"/>
      <c r="Q23"/>
      <c r="R23"/>
      <c r="S23"/>
    </row>
    <row r="24" spans="1:19" ht="18.95" customHeight="1">
      <c r="A24" s="122"/>
      <c r="B24" s="287" t="str">
        <f>"16"</f>
        <v>16</v>
      </c>
      <c r="C24" s="234" t="s">
        <v>56</v>
      </c>
      <c r="D24" s="6" t="str">
        <f t="shared" si="0"/>
        <v>[tys. zł]</v>
      </c>
      <c r="E24" s="623"/>
      <c r="F24" s="623"/>
      <c r="G24" s="623"/>
      <c r="H24" s="623"/>
      <c r="I24" s="613"/>
      <c r="J24" s="342"/>
      <c r="K24" s="342"/>
      <c r="L24" s="342"/>
      <c r="M24" s="342"/>
      <c r="N24" s="342"/>
      <c r="O24" s="342"/>
      <c r="P24"/>
      <c r="Q24"/>
      <c r="R24"/>
      <c r="S24"/>
    </row>
    <row r="25" spans="1:19" ht="18.95" customHeight="1">
      <c r="A25" s="122"/>
      <c r="B25" s="288" t="str">
        <f>"17"</f>
        <v>17</v>
      </c>
      <c r="C25" s="235" t="s">
        <v>53</v>
      </c>
      <c r="D25" s="7" t="str">
        <f t="shared" si="0"/>
        <v>[tys. zł]</v>
      </c>
      <c r="E25" s="624"/>
      <c r="F25" s="624"/>
      <c r="G25" s="624"/>
      <c r="H25" s="624"/>
      <c r="I25" s="614"/>
      <c r="J25" s="342"/>
      <c r="K25" s="342"/>
      <c r="L25" s="342"/>
      <c r="M25" s="342"/>
      <c r="N25" s="342"/>
      <c r="O25" s="342"/>
      <c r="P25"/>
      <c r="Q25"/>
      <c r="R25"/>
      <c r="S25"/>
    </row>
    <row r="26" spans="1:19" ht="18.95" customHeight="1">
      <c r="A26" s="122"/>
      <c r="B26" s="288" t="str">
        <f>"18"</f>
        <v>18</v>
      </c>
      <c r="C26" s="236" t="s">
        <v>57</v>
      </c>
      <c r="D26" s="7" t="str">
        <f t="shared" si="0"/>
        <v>[tys. zł]</v>
      </c>
      <c r="E26" s="624"/>
      <c r="F26" s="624"/>
      <c r="G26" s="624"/>
      <c r="H26" s="624"/>
      <c r="I26" s="614"/>
      <c r="J26" s="342"/>
      <c r="K26" s="342"/>
      <c r="L26" s="342"/>
      <c r="M26" s="342"/>
      <c r="N26" s="342"/>
      <c r="O26" s="342"/>
      <c r="P26"/>
      <c r="Q26"/>
      <c r="R26"/>
      <c r="S26"/>
    </row>
    <row r="27" spans="1:19" ht="18.95" customHeight="1">
      <c r="A27" s="122"/>
      <c r="B27" s="289" t="str">
        <f>"19"</f>
        <v>19</v>
      </c>
      <c r="C27" s="238" t="s">
        <v>58</v>
      </c>
      <c r="D27" s="8" t="str">
        <f t="shared" si="0"/>
        <v>[tys. zł]</v>
      </c>
      <c r="E27" s="625"/>
      <c r="F27" s="625"/>
      <c r="G27" s="625"/>
      <c r="H27" s="625"/>
      <c r="I27" s="615"/>
      <c r="J27" s="342"/>
      <c r="K27" s="342"/>
      <c r="L27" s="342"/>
      <c r="M27" s="342"/>
      <c r="N27" s="342"/>
      <c r="O27" s="342"/>
      <c r="P27"/>
      <c r="Q27"/>
      <c r="R27"/>
      <c r="S27"/>
    </row>
    <row r="28" spans="1:19" ht="18.95" customHeight="1">
      <c r="A28" s="122"/>
      <c r="B28" s="290" t="str">
        <f>"20"</f>
        <v>20</v>
      </c>
      <c r="C28" s="233" t="s">
        <v>55</v>
      </c>
      <c r="D28" s="9" t="str">
        <f t="shared" si="0"/>
        <v>[tys. zł]</v>
      </c>
      <c r="E28" s="626">
        <f>SUM(E29:E32)</f>
        <v>0</v>
      </c>
      <c r="F28" s="626">
        <f>SUM(F29:F32)</f>
        <v>0</v>
      </c>
      <c r="G28" s="626">
        <f>SUM(G29:G32)</f>
        <v>0</v>
      </c>
      <c r="H28" s="626">
        <f>SUM(H29:H32)</f>
        <v>0</v>
      </c>
      <c r="I28" s="616">
        <f>SUM(I29:I32)</f>
        <v>0</v>
      </c>
      <c r="J28" s="342"/>
      <c r="K28" s="342"/>
      <c r="L28" s="342"/>
      <c r="M28" s="342"/>
      <c r="N28" s="342"/>
      <c r="O28" s="342"/>
      <c r="P28"/>
      <c r="Q28"/>
      <c r="R28"/>
      <c r="S28"/>
    </row>
    <row r="29" spans="1:19" ht="18.95" customHeight="1">
      <c r="A29" s="122"/>
      <c r="B29" s="287" t="str">
        <f>"21"</f>
        <v>21</v>
      </c>
      <c r="C29" s="234" t="s">
        <v>56</v>
      </c>
      <c r="D29" s="6" t="str">
        <f t="shared" si="0"/>
        <v>[tys. zł]</v>
      </c>
      <c r="E29" s="623"/>
      <c r="F29" s="623"/>
      <c r="G29" s="623"/>
      <c r="H29" s="623"/>
      <c r="I29" s="613"/>
      <c r="J29" s="342"/>
      <c r="K29" s="342"/>
      <c r="L29" s="342"/>
      <c r="M29" s="342"/>
      <c r="N29" s="342"/>
      <c r="O29" s="342"/>
      <c r="P29"/>
      <c r="Q29"/>
      <c r="R29"/>
      <c r="S29"/>
    </row>
    <row r="30" spans="1:19" ht="18.95" customHeight="1">
      <c r="A30" s="122"/>
      <c r="B30" s="288" t="str">
        <f>"22"</f>
        <v>22</v>
      </c>
      <c r="C30" s="235" t="s">
        <v>53</v>
      </c>
      <c r="D30" s="7" t="str">
        <f t="shared" si="0"/>
        <v>[tys. zł]</v>
      </c>
      <c r="E30" s="624"/>
      <c r="F30" s="624"/>
      <c r="G30" s="624"/>
      <c r="H30" s="624"/>
      <c r="I30" s="614"/>
      <c r="J30" s="342"/>
      <c r="K30" s="342"/>
      <c r="L30" s="342"/>
      <c r="M30" s="342"/>
      <c r="N30" s="342"/>
      <c r="O30" s="342"/>
      <c r="P30"/>
      <c r="Q30"/>
      <c r="R30"/>
      <c r="S30"/>
    </row>
    <row r="31" spans="1:19" ht="18.95" customHeight="1">
      <c r="A31" s="122"/>
      <c r="B31" s="288" t="str">
        <f>"23"</f>
        <v>23</v>
      </c>
      <c r="C31" s="236" t="s">
        <v>57</v>
      </c>
      <c r="D31" s="7" t="str">
        <f t="shared" si="0"/>
        <v>[tys. zł]</v>
      </c>
      <c r="E31" s="624"/>
      <c r="F31" s="624"/>
      <c r="G31" s="624"/>
      <c r="H31" s="624"/>
      <c r="I31" s="614"/>
      <c r="J31" s="342"/>
      <c r="K31" s="342"/>
      <c r="L31" s="342"/>
      <c r="M31" s="342"/>
      <c r="N31" s="342"/>
      <c r="O31" s="342"/>
      <c r="P31"/>
      <c r="Q31"/>
      <c r="R31"/>
      <c r="S31"/>
    </row>
    <row r="32" spans="1:19" ht="18.95" customHeight="1">
      <c r="A32" s="122"/>
      <c r="B32" s="292" t="str">
        <f>"24"</f>
        <v>24</v>
      </c>
      <c r="C32" s="279" t="s">
        <v>58</v>
      </c>
      <c r="D32" s="241" t="str">
        <f t="shared" si="0"/>
        <v>[tys. zł]</v>
      </c>
      <c r="E32" s="628"/>
      <c r="F32" s="628"/>
      <c r="G32" s="628"/>
      <c r="H32" s="628"/>
      <c r="I32" s="618"/>
      <c r="J32" s="342"/>
      <c r="K32" s="342"/>
      <c r="L32" s="342"/>
      <c r="M32" s="342"/>
      <c r="N32" s="342"/>
      <c r="O32" s="342"/>
      <c r="P32"/>
      <c r="Q32"/>
      <c r="R32"/>
      <c r="S32"/>
    </row>
    <row r="33" spans="1:19" ht="18.95" customHeight="1">
      <c r="A33" s="122"/>
      <c r="B33" s="290" t="str">
        <f>"25"</f>
        <v>25</v>
      </c>
      <c r="C33" s="233" t="s">
        <v>139</v>
      </c>
      <c r="D33" s="9" t="str">
        <f t="shared" si="0"/>
        <v>[tys. zł]</v>
      </c>
      <c r="E33" s="626">
        <f>SUM(E34:E37)</f>
        <v>0</v>
      </c>
      <c r="F33" s="626">
        <f>SUM(F34:F37)</f>
        <v>0</v>
      </c>
      <c r="G33" s="626">
        <f>SUM(G34:G37)</f>
        <v>0</v>
      </c>
      <c r="H33" s="626">
        <f>SUM(H34:H37)</f>
        <v>0</v>
      </c>
      <c r="I33" s="616">
        <f>SUM(I34:I37)</f>
        <v>0</v>
      </c>
      <c r="J33" s="342"/>
      <c r="K33" s="342"/>
      <c r="L33" s="342"/>
      <c r="M33" s="342"/>
      <c r="N33" s="342"/>
      <c r="O33" s="342"/>
      <c r="P33"/>
      <c r="Q33"/>
      <c r="R33"/>
      <c r="S33"/>
    </row>
    <row r="34" spans="1:19" ht="18.95" customHeight="1">
      <c r="A34" s="122"/>
      <c r="B34" s="287" t="str">
        <f>"26"</f>
        <v>26</v>
      </c>
      <c r="C34" s="234" t="s">
        <v>56</v>
      </c>
      <c r="D34" s="6" t="str">
        <f t="shared" si="0"/>
        <v>[tys. zł]</v>
      </c>
      <c r="E34" s="623"/>
      <c r="F34" s="623"/>
      <c r="G34" s="623"/>
      <c r="H34" s="623"/>
      <c r="I34" s="613"/>
      <c r="J34" s="342"/>
      <c r="K34" s="342"/>
      <c r="L34" s="342"/>
      <c r="M34" s="342"/>
      <c r="N34" s="342"/>
      <c r="O34" s="342"/>
      <c r="P34"/>
      <c r="Q34"/>
      <c r="R34"/>
      <c r="S34"/>
    </row>
    <row r="35" spans="1:19" ht="18.95" customHeight="1">
      <c r="A35" s="122"/>
      <c r="B35" s="288" t="str">
        <f>"27"</f>
        <v>27</v>
      </c>
      <c r="C35" s="235" t="s">
        <v>53</v>
      </c>
      <c r="D35" s="7" t="str">
        <f t="shared" si="0"/>
        <v>[tys. zł]</v>
      </c>
      <c r="E35" s="624"/>
      <c r="F35" s="624"/>
      <c r="G35" s="624"/>
      <c r="H35" s="624"/>
      <c r="I35" s="614"/>
      <c r="J35" s="342"/>
      <c r="K35" s="342"/>
      <c r="L35" s="342"/>
      <c r="M35" s="342"/>
      <c r="N35" s="342"/>
      <c r="O35" s="342"/>
      <c r="P35"/>
      <c r="Q35"/>
      <c r="R35"/>
      <c r="S35"/>
    </row>
    <row r="36" spans="1:19" ht="18.95" customHeight="1">
      <c r="A36" s="122"/>
      <c r="B36" s="288" t="str">
        <f>"28"</f>
        <v>28</v>
      </c>
      <c r="C36" s="236" t="s">
        <v>57</v>
      </c>
      <c r="D36" s="7" t="str">
        <f t="shared" si="0"/>
        <v>[tys. zł]</v>
      </c>
      <c r="E36" s="624"/>
      <c r="F36" s="624"/>
      <c r="G36" s="624"/>
      <c r="H36" s="624"/>
      <c r="I36" s="614"/>
      <c r="J36" s="342"/>
      <c r="K36" s="342"/>
      <c r="L36" s="342"/>
      <c r="M36" s="342"/>
      <c r="N36" s="342"/>
      <c r="O36" s="342"/>
      <c r="P36"/>
      <c r="Q36"/>
      <c r="R36"/>
      <c r="S36"/>
    </row>
    <row r="37" spans="1:19" ht="18.95" customHeight="1" thickBot="1">
      <c r="A37" s="122"/>
      <c r="B37" s="289" t="str">
        <f>"29"</f>
        <v>29</v>
      </c>
      <c r="C37" s="238" t="s">
        <v>58</v>
      </c>
      <c r="D37" s="8" t="str">
        <f t="shared" si="0"/>
        <v>[tys. zł]</v>
      </c>
      <c r="E37" s="625"/>
      <c r="F37" s="625"/>
      <c r="G37" s="625"/>
      <c r="H37" s="625"/>
      <c r="I37" s="615"/>
      <c r="J37" s="342"/>
      <c r="K37" s="342"/>
      <c r="L37" s="342"/>
      <c r="M37" s="342"/>
      <c r="N37" s="342"/>
      <c r="O37" s="342"/>
      <c r="P37"/>
      <c r="Q37"/>
      <c r="R37"/>
      <c r="S37"/>
    </row>
    <row r="38" spans="1:19" ht="18.95" customHeight="1" thickBot="1">
      <c r="A38" s="122"/>
      <c r="B38" s="285" t="str">
        <f>"30"</f>
        <v>30</v>
      </c>
      <c r="C38" s="11" t="s">
        <v>140</v>
      </c>
      <c r="D38" s="4" t="str">
        <f t="shared" si="0"/>
        <v>[tys. zł]</v>
      </c>
      <c r="E38" s="621"/>
      <c r="F38" s="621"/>
      <c r="G38" s="621"/>
      <c r="H38" s="621"/>
      <c r="I38" s="611"/>
      <c r="J38" s="342"/>
      <c r="K38" s="342"/>
      <c r="L38" s="342"/>
      <c r="M38" s="342"/>
      <c r="N38" s="342"/>
      <c r="O38" s="342"/>
      <c r="P38"/>
      <c r="Q38"/>
      <c r="R38"/>
      <c r="S38"/>
    </row>
    <row r="39" spans="1:19" ht="18.95" customHeight="1" thickBot="1">
      <c r="A39" s="122"/>
      <c r="B39" s="293" t="str">
        <f>"31"</f>
        <v>31</v>
      </c>
      <c r="C39" s="1" t="s">
        <v>85</v>
      </c>
      <c r="D39" s="2" t="str">
        <f t="shared" si="0"/>
        <v>[tys. zł]</v>
      </c>
      <c r="E39" s="620">
        <f>SUM(E40,E44,E48,E52:E53)</f>
        <v>0</v>
      </c>
      <c r="F39" s="620">
        <f>SUM(F40,F44,F48,F52:F53)</f>
        <v>0</v>
      </c>
      <c r="G39" s="620">
        <f>SUM(G40,G44,G48,G52:G53)</f>
        <v>0</v>
      </c>
      <c r="H39" s="620">
        <f>SUM(H40,H44,H48,H52:H53)</f>
        <v>0</v>
      </c>
      <c r="I39" s="610">
        <f>SUM(I40,I44,I48,I52:I53)</f>
        <v>0</v>
      </c>
      <c r="J39" s="342"/>
      <c r="K39" s="342"/>
      <c r="L39" s="342"/>
      <c r="M39" s="342"/>
      <c r="N39" s="342"/>
      <c r="O39" s="342"/>
      <c r="P39"/>
      <c r="Q39"/>
      <c r="R39"/>
      <c r="S39"/>
    </row>
    <row r="40" spans="1:19" ht="18.95" customHeight="1">
      <c r="A40" s="122"/>
      <c r="B40" s="286" t="str">
        <f>"32"</f>
        <v>32</v>
      </c>
      <c r="C40" s="12" t="s">
        <v>87</v>
      </c>
      <c r="D40" s="5" t="str">
        <f t="shared" si="0"/>
        <v>[tys. zł]</v>
      </c>
      <c r="E40" s="622">
        <f>SUM(E41:E43)</f>
        <v>0</v>
      </c>
      <c r="F40" s="622">
        <f>SUM(F41:F43)</f>
        <v>0</v>
      </c>
      <c r="G40" s="622">
        <f>SUM(G41:G43)</f>
        <v>0</v>
      </c>
      <c r="H40" s="622">
        <f>SUM(H41:H43)</f>
        <v>0</v>
      </c>
      <c r="I40" s="612">
        <f>SUM(I41:I43)</f>
        <v>0</v>
      </c>
      <c r="J40" s="342"/>
      <c r="K40" s="342"/>
      <c r="L40" s="342"/>
      <c r="M40" s="342"/>
      <c r="N40" s="342"/>
      <c r="O40" s="342"/>
      <c r="P40"/>
      <c r="Q40"/>
      <c r="R40"/>
      <c r="S40"/>
    </row>
    <row r="41" spans="1:19" ht="18.95" customHeight="1">
      <c r="A41" s="122"/>
      <c r="B41" s="287" t="str">
        <f>"33"</f>
        <v>33</v>
      </c>
      <c r="C41" s="234" t="s">
        <v>63</v>
      </c>
      <c r="D41" s="6" t="str">
        <f t="shared" si="0"/>
        <v>[tys. zł]</v>
      </c>
      <c r="E41" s="623"/>
      <c r="F41" s="623"/>
      <c r="G41" s="623"/>
      <c r="H41" s="623"/>
      <c r="I41" s="613"/>
      <c r="J41" s="342"/>
      <c r="K41" s="342"/>
      <c r="L41" s="342"/>
      <c r="M41" s="342"/>
      <c r="N41" s="342"/>
      <c r="O41" s="342"/>
      <c r="P41"/>
      <c r="Q41"/>
      <c r="R41"/>
      <c r="S41"/>
    </row>
    <row r="42" spans="1:19" ht="18.95" customHeight="1">
      <c r="A42" s="122"/>
      <c r="B42" s="288" t="str">
        <f>"34"</f>
        <v>34</v>
      </c>
      <c r="C42" s="235" t="s">
        <v>64</v>
      </c>
      <c r="D42" s="7" t="str">
        <f t="shared" si="0"/>
        <v>[tys. zł]</v>
      </c>
      <c r="E42" s="624"/>
      <c r="F42" s="624"/>
      <c r="G42" s="624"/>
      <c r="H42" s="624"/>
      <c r="I42" s="614"/>
      <c r="J42" s="342"/>
      <c r="K42" s="342"/>
      <c r="L42" s="342"/>
      <c r="M42" s="342"/>
      <c r="N42" s="342"/>
      <c r="O42" s="342"/>
      <c r="P42"/>
      <c r="Q42"/>
      <c r="R42"/>
      <c r="S42"/>
    </row>
    <row r="43" spans="1:19" ht="18.95" customHeight="1">
      <c r="A43" s="122"/>
      <c r="B43" s="289" t="str">
        <f>"35"</f>
        <v>35</v>
      </c>
      <c r="C43" s="243" t="s">
        <v>65</v>
      </c>
      <c r="D43" s="8" t="str">
        <f t="shared" si="0"/>
        <v>[tys. zł]</v>
      </c>
      <c r="E43" s="625"/>
      <c r="F43" s="625"/>
      <c r="G43" s="625"/>
      <c r="H43" s="625"/>
      <c r="I43" s="615"/>
      <c r="J43" s="342"/>
      <c r="K43" s="342"/>
      <c r="L43" s="342"/>
      <c r="M43" s="342"/>
      <c r="N43" s="342"/>
      <c r="O43" s="342"/>
      <c r="P43"/>
      <c r="Q43"/>
      <c r="R43"/>
      <c r="S43"/>
    </row>
    <row r="44" spans="1:19" ht="18.95" customHeight="1">
      <c r="A44" s="122"/>
      <c r="B44" s="290" t="str">
        <f>"36"</f>
        <v>36</v>
      </c>
      <c r="C44" s="13" t="s">
        <v>88</v>
      </c>
      <c r="D44" s="9" t="str">
        <f t="shared" si="0"/>
        <v>[tys. zł]</v>
      </c>
      <c r="E44" s="626">
        <f>SUM(E45:E47)</f>
        <v>0</v>
      </c>
      <c r="F44" s="626">
        <f>SUM(F45:F47)</f>
        <v>0</v>
      </c>
      <c r="G44" s="626">
        <f>SUM(G45:G47)</f>
        <v>0</v>
      </c>
      <c r="H44" s="626">
        <f>SUM(H45:H47)</f>
        <v>0</v>
      </c>
      <c r="I44" s="616">
        <f>SUM(I45:I47)</f>
        <v>0</v>
      </c>
      <c r="J44" s="342"/>
      <c r="K44" s="342"/>
      <c r="L44" s="342"/>
      <c r="M44" s="342"/>
      <c r="N44" s="342"/>
      <c r="O44" s="342"/>
      <c r="P44"/>
      <c r="Q44"/>
      <c r="R44"/>
      <c r="S44"/>
    </row>
    <row r="45" spans="1:19" ht="18.95" customHeight="1">
      <c r="A45" s="122"/>
      <c r="B45" s="287" t="str">
        <f>"37"</f>
        <v>37</v>
      </c>
      <c r="C45" s="234" t="s">
        <v>66</v>
      </c>
      <c r="D45" s="6" t="str">
        <f t="shared" si="0"/>
        <v>[tys. zł]</v>
      </c>
      <c r="E45" s="623"/>
      <c r="F45" s="623"/>
      <c r="G45" s="623"/>
      <c r="H45" s="623"/>
      <c r="I45" s="613"/>
      <c r="J45" s="342"/>
      <c r="K45" s="342"/>
      <c r="L45" s="342"/>
      <c r="M45" s="342"/>
      <c r="N45" s="342"/>
      <c r="O45" s="342"/>
      <c r="P45"/>
      <c r="Q45"/>
      <c r="R45"/>
      <c r="S45"/>
    </row>
    <row r="46" spans="1:19" ht="18.95" customHeight="1">
      <c r="A46" s="122"/>
      <c r="B46" s="288" t="str">
        <f>"38"</f>
        <v>38</v>
      </c>
      <c r="C46" s="236" t="s">
        <v>67</v>
      </c>
      <c r="D46" s="7" t="str">
        <f t="shared" si="0"/>
        <v>[tys. zł]</v>
      </c>
      <c r="E46" s="624"/>
      <c r="F46" s="624"/>
      <c r="G46" s="624"/>
      <c r="H46" s="624"/>
      <c r="I46" s="614"/>
      <c r="J46" s="342"/>
      <c r="K46" s="342"/>
      <c r="L46" s="342"/>
      <c r="M46" s="342"/>
      <c r="N46" s="342"/>
      <c r="O46" s="342"/>
      <c r="P46"/>
      <c r="Q46"/>
      <c r="R46"/>
      <c r="S46"/>
    </row>
    <row r="47" spans="1:19" ht="18.95" customHeight="1">
      <c r="A47" s="122"/>
      <c r="B47" s="289" t="str">
        <f>"39"</f>
        <v>39</v>
      </c>
      <c r="C47" s="243" t="s">
        <v>68</v>
      </c>
      <c r="D47" s="8" t="str">
        <f t="shared" si="0"/>
        <v>[tys. zł]</v>
      </c>
      <c r="E47" s="625"/>
      <c r="F47" s="625"/>
      <c r="G47" s="625"/>
      <c r="H47" s="625"/>
      <c r="I47" s="615"/>
      <c r="J47" s="342"/>
      <c r="K47" s="342"/>
      <c r="L47" s="342"/>
      <c r="M47" s="342"/>
      <c r="N47" s="342"/>
      <c r="O47" s="342"/>
      <c r="P47"/>
      <c r="Q47"/>
      <c r="R47"/>
      <c r="S47"/>
    </row>
    <row r="48" spans="1:19" ht="18.95" customHeight="1">
      <c r="A48" s="122"/>
      <c r="B48" s="290" t="str">
        <f>"40"</f>
        <v>40</v>
      </c>
      <c r="C48" s="13" t="s">
        <v>89</v>
      </c>
      <c r="D48" s="9" t="str">
        <f t="shared" si="0"/>
        <v>[tys. zł]</v>
      </c>
      <c r="E48" s="626">
        <f>SUM(E49:E51)</f>
        <v>0</v>
      </c>
      <c r="F48" s="626">
        <f>SUM(F49:F51)</f>
        <v>0</v>
      </c>
      <c r="G48" s="626">
        <f>SUM(G49:G51)</f>
        <v>0</v>
      </c>
      <c r="H48" s="626">
        <f>SUM(H49:H51)</f>
        <v>0</v>
      </c>
      <c r="I48" s="616">
        <f>SUM(I49:I51)</f>
        <v>0</v>
      </c>
      <c r="J48" s="342"/>
      <c r="K48" s="342"/>
      <c r="L48" s="342"/>
      <c r="M48" s="342"/>
      <c r="N48" s="342"/>
      <c r="O48" s="342"/>
      <c r="P48"/>
      <c r="Q48"/>
      <c r="R48"/>
      <c r="S48"/>
    </row>
    <row r="49" spans="1:19" ht="18.95" customHeight="1">
      <c r="A49" s="122"/>
      <c r="B49" s="287" t="str">
        <f>"41"</f>
        <v>41</v>
      </c>
      <c r="C49" s="234" t="s">
        <v>66</v>
      </c>
      <c r="D49" s="6" t="str">
        <f t="shared" si="0"/>
        <v>[tys. zł]</v>
      </c>
      <c r="E49" s="623"/>
      <c r="F49" s="623"/>
      <c r="G49" s="623"/>
      <c r="H49" s="623"/>
      <c r="I49" s="613"/>
      <c r="J49" s="342"/>
      <c r="K49" s="342"/>
      <c r="L49" s="342"/>
      <c r="M49" s="342"/>
      <c r="N49" s="342"/>
      <c r="O49" s="342"/>
      <c r="P49"/>
      <c r="Q49"/>
      <c r="R49"/>
      <c r="S49"/>
    </row>
    <row r="50" spans="1:19" ht="18.95" customHeight="1">
      <c r="A50" s="122"/>
      <c r="B50" s="288" t="str">
        <f>"42"</f>
        <v>42</v>
      </c>
      <c r="C50" s="236" t="s">
        <v>67</v>
      </c>
      <c r="D50" s="7" t="str">
        <f t="shared" si="0"/>
        <v>[tys. zł]</v>
      </c>
      <c r="E50" s="624"/>
      <c r="F50" s="624"/>
      <c r="G50" s="624"/>
      <c r="H50" s="624"/>
      <c r="I50" s="614"/>
      <c r="J50" s="342"/>
      <c r="K50" s="342"/>
      <c r="L50" s="342"/>
      <c r="M50" s="342"/>
      <c r="N50" s="342"/>
      <c r="O50" s="342"/>
      <c r="P50"/>
      <c r="Q50"/>
      <c r="R50"/>
      <c r="S50"/>
    </row>
    <row r="51" spans="1:19" ht="18.95" customHeight="1">
      <c r="A51" s="122"/>
      <c r="B51" s="289" t="str">
        <f>"43"</f>
        <v>43</v>
      </c>
      <c r="C51" s="243" t="s">
        <v>68</v>
      </c>
      <c r="D51" s="8" t="str">
        <f t="shared" si="0"/>
        <v>[tys. zł]</v>
      </c>
      <c r="E51" s="625"/>
      <c r="F51" s="625"/>
      <c r="G51" s="625"/>
      <c r="H51" s="625"/>
      <c r="I51" s="615"/>
      <c r="J51" s="342"/>
      <c r="K51" s="342"/>
      <c r="L51" s="342"/>
      <c r="M51" s="342"/>
      <c r="N51" s="342"/>
      <c r="O51" s="342"/>
      <c r="P51"/>
      <c r="Q51"/>
      <c r="R51"/>
      <c r="S51"/>
    </row>
    <row r="52" spans="1:19" ht="18.95" customHeight="1">
      <c r="A52" s="122"/>
      <c r="B52" s="294" t="str">
        <f>"44"</f>
        <v>44</v>
      </c>
      <c r="C52" s="14" t="s">
        <v>90</v>
      </c>
      <c r="D52" s="15" t="str">
        <f t="shared" si="0"/>
        <v>[tys. zł]</v>
      </c>
      <c r="E52" s="629"/>
      <c r="F52" s="629"/>
      <c r="G52" s="629"/>
      <c r="H52" s="629"/>
      <c r="I52" s="616"/>
      <c r="J52" s="342"/>
      <c r="K52" s="342"/>
      <c r="L52" s="342"/>
      <c r="M52" s="342"/>
      <c r="N52" s="342"/>
      <c r="O52" s="342"/>
      <c r="P52"/>
      <c r="Q52"/>
      <c r="R52"/>
      <c r="S52"/>
    </row>
    <row r="53" spans="1:19" ht="18.95" customHeight="1" thickBot="1">
      <c r="A53" s="122"/>
      <c r="B53" s="295" t="str">
        <f>"45"</f>
        <v>45</v>
      </c>
      <c r="C53" s="16" t="s">
        <v>91</v>
      </c>
      <c r="D53" s="17" t="str">
        <f t="shared" si="0"/>
        <v>[tys. zł]</v>
      </c>
      <c r="E53" s="630"/>
      <c r="F53" s="630"/>
      <c r="G53" s="630"/>
      <c r="H53" s="630"/>
      <c r="I53" s="619"/>
      <c r="J53" s="342"/>
      <c r="K53" s="342"/>
      <c r="L53" s="342"/>
      <c r="M53" s="342"/>
      <c r="N53" s="342"/>
      <c r="O53" s="342"/>
      <c r="P53"/>
      <c r="Q53"/>
      <c r="R53"/>
      <c r="S53"/>
    </row>
    <row r="54" spans="1:19" ht="18.95" customHeight="1" thickBot="1">
      <c r="A54" s="122"/>
      <c r="B54" s="293" t="str">
        <f>"46"</f>
        <v>46</v>
      </c>
      <c r="C54" s="1" t="s">
        <v>98</v>
      </c>
      <c r="D54" s="2" t="str">
        <f t="shared" si="0"/>
        <v>[tys. zł]</v>
      </c>
      <c r="E54" s="620">
        <f>SUM(E55,E60,E63,E66)</f>
        <v>0</v>
      </c>
      <c r="F54" s="620">
        <f>SUM(F55,F60,F63,F66)</f>
        <v>0</v>
      </c>
      <c r="G54" s="620">
        <f>SUM(G55,G60,G63,G66)</f>
        <v>0</v>
      </c>
      <c r="H54" s="620">
        <f>SUM(H55,H60,H63,H66)</f>
        <v>0</v>
      </c>
      <c r="I54" s="610">
        <f>SUM(I55,I60,I63,I66)</f>
        <v>0</v>
      </c>
      <c r="J54" s="342"/>
      <c r="K54" s="342"/>
      <c r="L54" s="342"/>
      <c r="M54" s="342"/>
      <c r="N54" s="342"/>
      <c r="O54" s="342"/>
      <c r="P54"/>
      <c r="Q54"/>
      <c r="R54"/>
      <c r="S54"/>
    </row>
    <row r="55" spans="1:19" ht="18.95" customHeight="1">
      <c r="A55" s="122"/>
      <c r="B55" s="286" t="str">
        <f>"47"</f>
        <v>47</v>
      </c>
      <c r="C55" s="12" t="s">
        <v>99</v>
      </c>
      <c r="D55" s="5" t="str">
        <f t="shared" si="0"/>
        <v>[tys. zł]</v>
      </c>
      <c r="E55" s="622">
        <f>SUM(E56:E59)</f>
        <v>0</v>
      </c>
      <c r="F55" s="622">
        <f>SUM(F56:F59)</f>
        <v>0</v>
      </c>
      <c r="G55" s="622">
        <f>SUM(G56:G59)</f>
        <v>0</v>
      </c>
      <c r="H55" s="622">
        <f>SUM(H56:H59)</f>
        <v>0</v>
      </c>
      <c r="I55" s="612">
        <f>SUM(I56:I59)</f>
        <v>0</v>
      </c>
      <c r="J55" s="342"/>
      <c r="K55" s="342"/>
      <c r="L55" s="342"/>
      <c r="M55" s="342"/>
      <c r="N55" s="342"/>
      <c r="O55" s="342"/>
      <c r="P55"/>
      <c r="Q55"/>
      <c r="R55"/>
      <c r="S55"/>
    </row>
    <row r="56" spans="1:19" ht="18.95" customHeight="1">
      <c r="A56" s="122"/>
      <c r="B56" s="287" t="str">
        <f>"48"</f>
        <v>48</v>
      </c>
      <c r="C56" s="237" t="s">
        <v>100</v>
      </c>
      <c r="D56" s="6" t="str">
        <f t="shared" si="0"/>
        <v>[tys. zł]</v>
      </c>
      <c r="E56" s="623"/>
      <c r="F56" s="623"/>
      <c r="G56" s="623"/>
      <c r="H56" s="623"/>
      <c r="I56" s="613"/>
      <c r="J56" s="342"/>
      <c r="K56" s="342"/>
      <c r="L56" s="342"/>
      <c r="M56" s="342"/>
      <c r="N56" s="342"/>
      <c r="O56" s="342"/>
      <c r="P56"/>
      <c r="Q56"/>
      <c r="R56"/>
      <c r="S56"/>
    </row>
    <row r="57" spans="1:19" ht="18.95" customHeight="1">
      <c r="A57" s="122"/>
      <c r="B57" s="288" t="str">
        <f>"49"</f>
        <v>49</v>
      </c>
      <c r="C57" s="236" t="s">
        <v>141</v>
      </c>
      <c r="D57" s="7" t="str">
        <f t="shared" si="0"/>
        <v>[tys. zł]</v>
      </c>
      <c r="E57" s="624"/>
      <c r="F57" s="624"/>
      <c r="G57" s="624"/>
      <c r="H57" s="624"/>
      <c r="I57" s="614"/>
      <c r="J57" s="342"/>
      <c r="K57" s="342"/>
      <c r="L57" s="342"/>
      <c r="M57" s="342"/>
      <c r="N57" s="342"/>
      <c r="O57" s="342"/>
      <c r="P57"/>
      <c r="Q57"/>
      <c r="R57"/>
      <c r="S57"/>
    </row>
    <row r="58" spans="1:19" ht="18.95" customHeight="1">
      <c r="A58" s="122"/>
      <c r="B58" s="288" t="str">
        <f>"50"</f>
        <v>50</v>
      </c>
      <c r="C58" s="236" t="s">
        <v>101</v>
      </c>
      <c r="D58" s="7" t="str">
        <f t="shared" si="0"/>
        <v>[tys. zł]</v>
      </c>
      <c r="E58" s="624"/>
      <c r="F58" s="624"/>
      <c r="G58" s="624"/>
      <c r="H58" s="624"/>
      <c r="I58" s="614"/>
      <c r="J58" s="342"/>
      <c r="K58" s="342"/>
      <c r="L58" s="342"/>
      <c r="M58" s="342"/>
      <c r="N58" s="342"/>
      <c r="O58" s="342"/>
      <c r="P58"/>
      <c r="Q58"/>
      <c r="R58"/>
      <c r="S58"/>
    </row>
    <row r="59" spans="1:19" ht="18.95" customHeight="1">
      <c r="A59" s="122"/>
      <c r="B59" s="289" t="str">
        <f>"51"</f>
        <v>51</v>
      </c>
      <c r="C59" s="280" t="s">
        <v>142</v>
      </c>
      <c r="D59" s="8" t="str">
        <f t="shared" si="0"/>
        <v>[tys. zł]</v>
      </c>
      <c r="E59" s="625"/>
      <c r="F59" s="625"/>
      <c r="G59" s="625"/>
      <c r="H59" s="625"/>
      <c r="I59" s="615"/>
      <c r="J59" s="342"/>
      <c r="K59" s="342"/>
      <c r="L59" s="342"/>
      <c r="M59" s="342"/>
      <c r="N59" s="342"/>
      <c r="O59" s="342"/>
      <c r="P59"/>
      <c r="Q59"/>
      <c r="R59"/>
      <c r="S59"/>
    </row>
    <row r="60" spans="1:19" ht="18.95" customHeight="1">
      <c r="A60" s="122"/>
      <c r="B60" s="290" t="str">
        <f>"52"</f>
        <v>52</v>
      </c>
      <c r="C60" s="13" t="s">
        <v>102</v>
      </c>
      <c r="D60" s="9" t="str">
        <f t="shared" si="0"/>
        <v>[tys. zł]</v>
      </c>
      <c r="E60" s="626">
        <f>SUM(E61:E62)</f>
        <v>0</v>
      </c>
      <c r="F60" s="626">
        <f>SUM(F61:F62)</f>
        <v>0</v>
      </c>
      <c r="G60" s="626">
        <f>SUM(G61:G62)</f>
        <v>0</v>
      </c>
      <c r="H60" s="626">
        <f>SUM(H61:H62)</f>
        <v>0</v>
      </c>
      <c r="I60" s="616">
        <f>SUM(I61:I62)</f>
        <v>0</v>
      </c>
      <c r="J60" s="342"/>
      <c r="K60" s="342"/>
      <c r="L60" s="342"/>
      <c r="M60" s="342"/>
      <c r="N60" s="342"/>
      <c r="O60" s="342"/>
      <c r="P60"/>
      <c r="Q60"/>
      <c r="R60"/>
      <c r="S60"/>
    </row>
    <row r="61" spans="1:19" ht="18.95" customHeight="1">
      <c r="A61" s="122"/>
      <c r="B61" s="287" t="str">
        <f>"53"</f>
        <v>53</v>
      </c>
      <c r="C61" s="237" t="s">
        <v>33</v>
      </c>
      <c r="D61" s="6" t="str">
        <f t="shared" si="0"/>
        <v>[tys. zł]</v>
      </c>
      <c r="E61" s="623"/>
      <c r="F61" s="623"/>
      <c r="G61" s="623"/>
      <c r="H61" s="623"/>
      <c r="I61" s="613"/>
      <c r="J61" s="342"/>
      <c r="K61" s="342"/>
      <c r="L61" s="342"/>
      <c r="M61" s="342"/>
      <c r="N61" s="342"/>
      <c r="O61" s="342"/>
      <c r="P61"/>
      <c r="Q61"/>
      <c r="R61"/>
      <c r="S61"/>
    </row>
    <row r="62" spans="1:19" ht="18.95" customHeight="1">
      <c r="A62" s="122"/>
      <c r="B62" s="292" t="str">
        <f>"54"</f>
        <v>54</v>
      </c>
      <c r="C62" s="240" t="s">
        <v>31</v>
      </c>
      <c r="D62" s="241" t="str">
        <f t="shared" si="0"/>
        <v>[tys. zł]</v>
      </c>
      <c r="E62" s="628"/>
      <c r="F62" s="628"/>
      <c r="G62" s="628"/>
      <c r="H62" s="628"/>
      <c r="I62" s="618"/>
      <c r="J62" s="342"/>
      <c r="K62" s="342"/>
      <c r="L62" s="342"/>
      <c r="M62" s="342"/>
      <c r="N62" s="342"/>
      <c r="O62" s="342"/>
      <c r="P62"/>
      <c r="Q62"/>
      <c r="R62"/>
      <c r="S62"/>
    </row>
    <row r="63" spans="1:19" ht="18.95" customHeight="1">
      <c r="A63" s="122"/>
      <c r="B63" s="290" t="str">
        <f>"55"</f>
        <v>55</v>
      </c>
      <c r="C63" s="13" t="s">
        <v>103</v>
      </c>
      <c r="D63" s="9" t="str">
        <f t="shared" si="0"/>
        <v>[tys. zł]</v>
      </c>
      <c r="E63" s="626">
        <f>SUM(E64:E65)</f>
        <v>0</v>
      </c>
      <c r="F63" s="626">
        <f>SUM(F64:F65)</f>
        <v>0</v>
      </c>
      <c r="G63" s="626">
        <f>SUM(G64:G65)</f>
        <v>0</v>
      </c>
      <c r="H63" s="626">
        <f>SUM(H64:H65)</f>
        <v>0</v>
      </c>
      <c r="I63" s="616">
        <f>SUM(I64:I65)</f>
        <v>0</v>
      </c>
      <c r="J63" s="342"/>
      <c r="K63" s="342"/>
      <c r="L63" s="342"/>
      <c r="M63" s="342"/>
      <c r="N63" s="342"/>
      <c r="O63" s="342"/>
      <c r="P63"/>
      <c r="Q63"/>
      <c r="R63"/>
      <c r="S63"/>
    </row>
    <row r="64" spans="1:19" ht="18.95" customHeight="1">
      <c r="A64" s="35"/>
      <c r="B64" s="287" t="str">
        <f>"56"</f>
        <v>56</v>
      </c>
      <c r="C64" s="237" t="s">
        <v>33</v>
      </c>
      <c r="D64" s="6" t="str">
        <f t="shared" si="0"/>
        <v>[tys. zł]</v>
      </c>
      <c r="E64" s="623"/>
      <c r="F64" s="623"/>
      <c r="G64" s="623"/>
      <c r="H64" s="623"/>
      <c r="I64" s="613"/>
      <c r="J64" s="342"/>
      <c r="K64" s="342"/>
      <c r="L64" s="342"/>
      <c r="M64" s="342"/>
      <c r="N64" s="342"/>
      <c r="O64" s="342"/>
      <c r="P64"/>
      <c r="Q64"/>
      <c r="R64"/>
      <c r="S64"/>
    </row>
    <row r="65" spans="1:19" ht="18.95" customHeight="1">
      <c r="A65" s="35"/>
      <c r="B65" s="292" t="str">
        <f>"57"</f>
        <v>57</v>
      </c>
      <c r="C65" s="240" t="s">
        <v>31</v>
      </c>
      <c r="D65" s="241" t="str">
        <f t="shared" si="0"/>
        <v>[tys. zł]</v>
      </c>
      <c r="E65" s="628"/>
      <c r="F65" s="628"/>
      <c r="G65" s="628"/>
      <c r="H65" s="628"/>
      <c r="I65" s="618"/>
      <c r="J65" s="342"/>
      <c r="K65" s="342"/>
      <c r="L65" s="342"/>
      <c r="M65" s="342"/>
      <c r="N65" s="342"/>
      <c r="O65" s="342"/>
      <c r="P65"/>
      <c r="Q65"/>
      <c r="R65"/>
      <c r="S65"/>
    </row>
    <row r="66" spans="1:19" ht="18.95" customHeight="1" thickBot="1">
      <c r="A66" s="35"/>
      <c r="B66" s="295" t="str">
        <f>"58"</f>
        <v>58</v>
      </c>
      <c r="C66" s="16" t="s">
        <v>104</v>
      </c>
      <c r="D66" s="17" t="str">
        <f>'[1]Tab.G1.1-4'!$D$11</f>
        <v>[tys. zł]</v>
      </c>
      <c r="E66" s="630"/>
      <c r="F66" s="630"/>
      <c r="G66" s="630"/>
      <c r="H66" s="630"/>
      <c r="I66" s="619"/>
      <c r="J66" s="413"/>
      <c r="K66" s="342"/>
      <c r="L66" s="342"/>
      <c r="M66" s="342"/>
      <c r="N66" s="342"/>
      <c r="O66" s="342"/>
      <c r="P66"/>
      <c r="Q66"/>
      <c r="R66"/>
      <c r="S66"/>
    </row>
    <row r="67" spans="1:19" ht="18.95" customHeight="1">
      <c r="A67" s="429"/>
      <c r="B67" s="437"/>
      <c r="C67" s="438"/>
      <c r="D67" s="439"/>
      <c r="E67" s="439"/>
      <c r="F67" s="439"/>
      <c r="G67" s="439"/>
      <c r="H67" s="439"/>
      <c r="I67" s="414"/>
      <c r="J67" s="414"/>
      <c r="K67" s="342"/>
      <c r="L67" s="342"/>
      <c r="M67" s="342"/>
      <c r="N67" s="342"/>
      <c r="O67" s="342"/>
      <c r="P67"/>
      <c r="Q67"/>
      <c r="R67"/>
      <c r="S67"/>
    </row>
    <row r="68" spans="1:19" ht="18.95" customHeight="1">
      <c r="A68" s="429"/>
      <c r="B68" s="342"/>
      <c r="C68" s="440"/>
      <c r="D68" s="439"/>
      <c r="E68" s="439"/>
      <c r="F68" s="439"/>
      <c r="G68" s="439"/>
      <c r="H68" s="439"/>
      <c r="I68" s="414"/>
      <c r="J68" s="414"/>
      <c r="K68" s="342"/>
      <c r="L68" s="342"/>
      <c r="M68" s="342"/>
      <c r="N68" s="342"/>
      <c r="O68" s="342"/>
      <c r="P68"/>
      <c r="Q68"/>
      <c r="R68"/>
      <c r="S68"/>
    </row>
    <row r="69" spans="1:19" ht="30" customHeight="1" thickBot="1">
      <c r="A69" s="429"/>
      <c r="B69" s="335" t="s">
        <v>143</v>
      </c>
      <c r="C69" s="342"/>
      <c r="D69" s="342"/>
      <c r="E69" s="342"/>
      <c r="F69" s="342"/>
      <c r="G69" s="342"/>
      <c r="H69" s="342"/>
      <c r="I69" s="415"/>
      <c r="J69" s="415"/>
      <c r="K69" s="342"/>
      <c r="L69" s="342"/>
      <c r="M69" s="342"/>
      <c r="N69" s="342"/>
      <c r="O69" s="342"/>
      <c r="P69"/>
      <c r="Q69"/>
      <c r="R69"/>
      <c r="S69"/>
    </row>
    <row r="70" spans="1:19" ht="20.100000000000001" customHeight="1">
      <c r="A70" s="35"/>
      <c r="B70" s="797" t="str">
        <f>'Tab.G1.1-4'!$B$8</f>
        <v>LP</v>
      </c>
      <c r="C70" s="807" t="str">
        <f>'Tab.G1.1-4'!$C$8</f>
        <v>WYSZCZEGÓLNIENIE</v>
      </c>
      <c r="D70" s="800"/>
      <c r="E70" s="804" t="str">
        <f>$E$7</f>
        <v>PLAN DO REALIZACJI</v>
      </c>
      <c r="F70" s="805"/>
      <c r="G70" s="805"/>
      <c r="H70" s="805"/>
      <c r="I70" s="806"/>
      <c r="J70" s="415"/>
      <c r="K70" s="342"/>
      <c r="L70" s="342"/>
      <c r="M70" s="342"/>
      <c r="N70" s="342"/>
      <c r="O70" s="342"/>
      <c r="P70"/>
      <c r="Q70"/>
      <c r="R70"/>
      <c r="S70"/>
    </row>
    <row r="71" spans="1:19" ht="20.100000000000001" customHeight="1">
      <c r="A71" s="35"/>
      <c r="B71" s="798"/>
      <c r="C71" s="808"/>
      <c r="D71" s="802"/>
      <c r="E71" s="514">
        <f>SUM(Rok_ZPR,1)</f>
        <v>2024</v>
      </c>
      <c r="F71" s="514">
        <f>SUM(E71,1)</f>
        <v>2025</v>
      </c>
      <c r="G71" s="514">
        <f>SUM(F71,1)</f>
        <v>2026</v>
      </c>
      <c r="H71" s="514">
        <f>SUM(G71,1)</f>
        <v>2027</v>
      </c>
      <c r="I71" s="684">
        <f>SUM(H71,1)</f>
        <v>2028</v>
      </c>
      <c r="J71" s="416"/>
      <c r="K71" s="342"/>
      <c r="L71" s="342"/>
      <c r="M71" s="342"/>
      <c r="N71" s="342"/>
      <c r="O71" s="342"/>
      <c r="P71"/>
      <c r="Q71"/>
      <c r="R71"/>
      <c r="S71"/>
    </row>
    <row r="72" spans="1:19" ht="15" customHeight="1" thickBot="1">
      <c r="A72" s="35"/>
      <c r="B72" s="296" t="str">
        <f t="array" ref="B72:B129">$B$9:$B$66</f>
        <v>01</v>
      </c>
      <c r="C72" s="795" t="str">
        <f>$B$10</f>
        <v>02</v>
      </c>
      <c r="D72" s="796"/>
      <c r="E72" s="650" t="str">
        <f>$B$11</f>
        <v>03</v>
      </c>
      <c r="F72" s="650" t="str">
        <f>$B$12</f>
        <v>04</v>
      </c>
      <c r="G72" s="650" t="str">
        <f>$B$13</f>
        <v>05</v>
      </c>
      <c r="H72" s="650" t="str">
        <f>$B$14</f>
        <v>06</v>
      </c>
      <c r="I72" s="297" t="str">
        <f>$B$15</f>
        <v>07</v>
      </c>
      <c r="J72" s="417"/>
      <c r="K72" s="342"/>
      <c r="L72" s="342"/>
      <c r="M72" s="342"/>
      <c r="N72" s="342"/>
      <c r="O72" s="342"/>
      <c r="P72"/>
      <c r="Q72"/>
      <c r="R72"/>
      <c r="S72"/>
    </row>
    <row r="73" spans="1:19" ht="18.95" customHeight="1" thickBot="1">
      <c r="A73" s="35"/>
      <c r="B73" s="293" t="str">
        <v>02</v>
      </c>
      <c r="C73" s="1" t="s">
        <v>84</v>
      </c>
      <c r="D73" s="2" t="str">
        <f t="shared" ref="D73:D101" si="1">JM_03</f>
        <v>[km]</v>
      </c>
      <c r="E73" s="620">
        <f>SUM(E74,E85,E101)</f>
        <v>0</v>
      </c>
      <c r="F73" s="620">
        <f>SUM(F74,F85,F101)</f>
        <v>0</v>
      </c>
      <c r="G73" s="620">
        <f>SUM(G74,G85,G101)</f>
        <v>0</v>
      </c>
      <c r="H73" s="620">
        <f>SUM(H74,H85,H101)</f>
        <v>0</v>
      </c>
      <c r="I73" s="610">
        <f>SUM(I74,I85,I101)</f>
        <v>0</v>
      </c>
      <c r="J73" s="418"/>
      <c r="K73" s="342"/>
      <c r="L73" s="342"/>
      <c r="M73" s="342"/>
      <c r="N73" s="342"/>
      <c r="O73" s="342"/>
      <c r="P73"/>
      <c r="Q73"/>
      <c r="R73"/>
      <c r="S73"/>
    </row>
    <row r="74" spans="1:19" ht="18.95" customHeight="1" thickBot="1">
      <c r="A74" s="35"/>
      <c r="B74" s="285" t="str">
        <v>03</v>
      </c>
      <c r="C74" s="3" t="s">
        <v>92</v>
      </c>
      <c r="D74" s="4" t="str">
        <f t="shared" si="1"/>
        <v>[km]</v>
      </c>
      <c r="E74" s="621">
        <f>SUM(E75,E80)</f>
        <v>0</v>
      </c>
      <c r="F74" s="621">
        <f>SUM(F75,F80)</f>
        <v>0</v>
      </c>
      <c r="G74" s="621">
        <f>SUM(G75,G80)</f>
        <v>0</v>
      </c>
      <c r="H74" s="621">
        <f>SUM(H75,H80)</f>
        <v>0</v>
      </c>
      <c r="I74" s="611">
        <f>SUM(I75,I80)</f>
        <v>0</v>
      </c>
      <c r="J74" s="419"/>
      <c r="K74" s="342"/>
      <c r="L74" s="342"/>
      <c r="M74" s="342"/>
      <c r="N74" s="342"/>
      <c r="O74" s="342"/>
      <c r="P74"/>
      <c r="Q74"/>
      <c r="R74"/>
      <c r="S74"/>
    </row>
    <row r="75" spans="1:19" ht="18.95" customHeight="1">
      <c r="A75" s="35"/>
      <c r="B75" s="286" t="str">
        <v>04</v>
      </c>
      <c r="C75" s="232" t="s">
        <v>50</v>
      </c>
      <c r="D75" s="5" t="str">
        <f t="shared" si="1"/>
        <v>[km]</v>
      </c>
      <c r="E75" s="622">
        <f>SUM(E76:E79)</f>
        <v>0</v>
      </c>
      <c r="F75" s="622">
        <f>SUM(F76:F79)</f>
        <v>0</v>
      </c>
      <c r="G75" s="622">
        <f>SUM(G76:G79)</f>
        <v>0</v>
      </c>
      <c r="H75" s="622">
        <f>SUM(H76:H79)</f>
        <v>0</v>
      </c>
      <c r="I75" s="612">
        <f>SUM(I76:I79)</f>
        <v>0</v>
      </c>
      <c r="J75" s="420"/>
      <c r="K75" s="342"/>
      <c r="L75" s="342"/>
      <c r="M75" s="342"/>
      <c r="N75" s="342"/>
      <c r="O75" s="342"/>
      <c r="P75"/>
      <c r="Q75"/>
      <c r="R75"/>
      <c r="S75"/>
    </row>
    <row r="76" spans="1:19" ht="18.95" customHeight="1">
      <c r="A76" s="35"/>
      <c r="B76" s="287" t="str">
        <v>05</v>
      </c>
      <c r="C76" s="234" t="s">
        <v>51</v>
      </c>
      <c r="D76" s="6" t="str">
        <f t="shared" si="1"/>
        <v>[km]</v>
      </c>
      <c r="E76" s="623"/>
      <c r="F76" s="623"/>
      <c r="G76" s="623"/>
      <c r="H76" s="623"/>
      <c r="I76" s="613"/>
      <c r="J76" s="421"/>
      <c r="K76" s="342"/>
      <c r="L76" s="342"/>
      <c r="M76" s="342"/>
      <c r="N76" s="342"/>
      <c r="O76" s="342"/>
      <c r="P76"/>
      <c r="Q76"/>
      <c r="R76"/>
      <c r="S76"/>
    </row>
    <row r="77" spans="1:19" ht="18.95" customHeight="1">
      <c r="A77" s="35"/>
      <c r="B77" s="288" t="str">
        <v>06</v>
      </c>
      <c r="C77" s="235" t="s">
        <v>52</v>
      </c>
      <c r="D77" s="7" t="str">
        <f t="shared" si="1"/>
        <v>[km]</v>
      </c>
      <c r="E77" s="624"/>
      <c r="F77" s="624"/>
      <c r="G77" s="624"/>
      <c r="H77" s="624"/>
      <c r="I77" s="614"/>
      <c r="J77" s="421"/>
      <c r="K77" s="342"/>
      <c r="L77" s="342"/>
      <c r="M77" s="342"/>
      <c r="N77" s="342"/>
      <c r="O77" s="342"/>
      <c r="P77"/>
      <c r="Q77"/>
      <c r="R77"/>
      <c r="S77"/>
    </row>
    <row r="78" spans="1:19" ht="18.95" customHeight="1">
      <c r="A78" s="35"/>
      <c r="B78" s="288" t="str">
        <v>07</v>
      </c>
      <c r="C78" s="235" t="s">
        <v>53</v>
      </c>
      <c r="D78" s="7" t="str">
        <f t="shared" si="1"/>
        <v>[km]</v>
      </c>
      <c r="E78" s="624"/>
      <c r="F78" s="624"/>
      <c r="G78" s="624"/>
      <c r="H78" s="624"/>
      <c r="I78" s="614"/>
      <c r="J78" s="420"/>
      <c r="K78" s="342"/>
      <c r="L78" s="342"/>
      <c r="M78" s="342"/>
      <c r="N78" s="342"/>
      <c r="O78" s="342"/>
      <c r="P78"/>
      <c r="Q78"/>
      <c r="R78"/>
      <c r="S78"/>
    </row>
    <row r="79" spans="1:19" ht="18.95" customHeight="1">
      <c r="A79" s="429"/>
      <c r="B79" s="289" t="str">
        <v>08</v>
      </c>
      <c r="C79" s="238" t="s">
        <v>54</v>
      </c>
      <c r="D79" s="8" t="str">
        <f t="shared" si="1"/>
        <v>[km]</v>
      </c>
      <c r="E79" s="625"/>
      <c r="F79" s="625"/>
      <c r="G79" s="625"/>
      <c r="H79" s="625"/>
      <c r="I79" s="615"/>
      <c r="J79" s="421"/>
      <c r="K79" s="342"/>
      <c r="L79" s="342"/>
      <c r="M79" s="342"/>
      <c r="N79" s="342"/>
      <c r="O79" s="342"/>
      <c r="P79"/>
      <c r="Q79"/>
      <c r="R79"/>
      <c r="S79"/>
    </row>
    <row r="80" spans="1:19" ht="18.95" customHeight="1">
      <c r="A80" s="429"/>
      <c r="B80" s="290" t="str">
        <v>09</v>
      </c>
      <c r="C80" s="233" t="s">
        <v>55</v>
      </c>
      <c r="D80" s="9" t="str">
        <f t="shared" si="1"/>
        <v>[km]</v>
      </c>
      <c r="E80" s="626">
        <f>SUM(E81:E84)</f>
        <v>0</v>
      </c>
      <c r="F80" s="626">
        <f>SUM(F81:F84)</f>
        <v>0</v>
      </c>
      <c r="G80" s="626">
        <f>SUM(G81:G84)</f>
        <v>0</v>
      </c>
      <c r="H80" s="626">
        <f>SUM(H81:H84)</f>
        <v>0</v>
      </c>
      <c r="I80" s="616">
        <f>SUM(I81:I84)</f>
        <v>0</v>
      </c>
      <c r="J80" s="421"/>
      <c r="K80" s="342"/>
      <c r="L80" s="342"/>
      <c r="M80" s="342"/>
      <c r="N80" s="342"/>
      <c r="O80" s="342"/>
      <c r="P80"/>
      <c r="Q80"/>
      <c r="R80"/>
      <c r="S80"/>
    </row>
    <row r="81" spans="1:19" ht="18.95" customHeight="1">
      <c r="A81" s="429"/>
      <c r="B81" s="287" t="str">
        <v>10</v>
      </c>
      <c r="C81" s="234" t="s">
        <v>51</v>
      </c>
      <c r="D81" s="6" t="str">
        <f t="shared" si="1"/>
        <v>[km]</v>
      </c>
      <c r="E81" s="623"/>
      <c r="F81" s="623"/>
      <c r="G81" s="623"/>
      <c r="H81" s="623"/>
      <c r="I81" s="613"/>
      <c r="J81" s="420"/>
      <c r="K81" s="342"/>
      <c r="L81" s="342"/>
      <c r="M81" s="342"/>
      <c r="N81" s="342"/>
      <c r="O81" s="342"/>
      <c r="P81"/>
      <c r="Q81"/>
      <c r="R81"/>
      <c r="S81"/>
    </row>
    <row r="82" spans="1:19" ht="18.95" customHeight="1">
      <c r="A82" s="429"/>
      <c r="B82" s="288" t="str">
        <v>11</v>
      </c>
      <c r="C82" s="235" t="s">
        <v>52</v>
      </c>
      <c r="D82" s="7" t="str">
        <f t="shared" si="1"/>
        <v>[km]</v>
      </c>
      <c r="E82" s="624"/>
      <c r="F82" s="624"/>
      <c r="G82" s="624"/>
      <c r="H82" s="624"/>
      <c r="I82" s="614"/>
      <c r="J82" s="421"/>
      <c r="K82" s="421"/>
      <c r="L82" s="414"/>
      <c r="M82" s="422"/>
      <c r="N82" s="423"/>
      <c r="O82" s="423"/>
    </row>
    <row r="83" spans="1:19" ht="18.95" customHeight="1">
      <c r="A83" s="442"/>
      <c r="B83" s="288" t="str">
        <v>12</v>
      </c>
      <c r="C83" s="235" t="s">
        <v>53</v>
      </c>
      <c r="D83" s="7" t="str">
        <f t="shared" si="1"/>
        <v>[km]</v>
      </c>
      <c r="E83" s="624"/>
      <c r="F83" s="624"/>
      <c r="G83" s="624"/>
      <c r="H83" s="624"/>
      <c r="I83" s="614"/>
      <c r="J83" s="421"/>
      <c r="K83" s="421"/>
      <c r="L83" s="414"/>
      <c r="M83" s="422"/>
      <c r="N83" s="423"/>
      <c r="O83" s="423"/>
    </row>
    <row r="84" spans="1:19" ht="18.95" customHeight="1" thickBot="1">
      <c r="A84" s="442"/>
      <c r="B84" s="291" t="str">
        <v>13</v>
      </c>
      <c r="C84" s="239" t="s">
        <v>54</v>
      </c>
      <c r="D84" s="10" t="str">
        <f t="shared" si="1"/>
        <v>[km]</v>
      </c>
      <c r="E84" s="627"/>
      <c r="F84" s="627"/>
      <c r="G84" s="627"/>
      <c r="H84" s="627"/>
      <c r="I84" s="617"/>
      <c r="J84" s="420"/>
      <c r="K84" s="420"/>
      <c r="L84" s="415"/>
      <c r="M84" s="415"/>
      <c r="N84" s="423"/>
      <c r="O84" s="423"/>
    </row>
    <row r="85" spans="1:19" ht="18.95" customHeight="1" thickBot="1">
      <c r="A85" s="442"/>
      <c r="B85" s="285" t="str">
        <v>14</v>
      </c>
      <c r="C85" s="11" t="s">
        <v>93</v>
      </c>
      <c r="D85" s="4" t="str">
        <f t="shared" si="1"/>
        <v>[km]</v>
      </c>
      <c r="E85" s="621">
        <f>SUM(E86,E91,E96)</f>
        <v>0</v>
      </c>
      <c r="F85" s="621">
        <f>SUM(F86,F91,F96)</f>
        <v>0</v>
      </c>
      <c r="G85" s="621">
        <f>SUM(G86,G91,G96)</f>
        <v>0</v>
      </c>
      <c r="H85" s="621">
        <f>SUM(H86,H91,H96)</f>
        <v>0</v>
      </c>
      <c r="I85" s="611">
        <f>SUM(I86,I91,I96)</f>
        <v>0</v>
      </c>
      <c r="J85" s="424"/>
      <c r="K85" s="424"/>
      <c r="L85" s="415"/>
      <c r="M85" s="415"/>
      <c r="N85" s="423"/>
      <c r="O85" s="423"/>
    </row>
    <row r="86" spans="1:19" ht="18.95" customHeight="1">
      <c r="A86" s="442"/>
      <c r="B86" s="286" t="str">
        <v>15</v>
      </c>
      <c r="C86" s="232" t="s">
        <v>50</v>
      </c>
      <c r="D86" s="5" t="str">
        <f t="shared" si="1"/>
        <v>[km]</v>
      </c>
      <c r="E86" s="622">
        <f>SUM(E87:E90)</f>
        <v>0</v>
      </c>
      <c r="F86" s="622">
        <f>SUM(F87:F90)</f>
        <v>0</v>
      </c>
      <c r="G86" s="622">
        <f>SUM(G87:G90)</f>
        <v>0</v>
      </c>
      <c r="H86" s="622">
        <f>SUM(H87:H90)</f>
        <v>0</v>
      </c>
      <c r="I86" s="612">
        <f>SUM(I87:I90)</f>
        <v>0</v>
      </c>
      <c r="J86" s="424"/>
      <c r="K86" s="424"/>
      <c r="L86" s="416"/>
      <c r="M86" s="416"/>
      <c r="N86" s="423"/>
      <c r="O86" s="423"/>
    </row>
    <row r="87" spans="1:19" ht="18.95" customHeight="1">
      <c r="A87" s="442"/>
      <c r="B87" s="287" t="str">
        <v>16</v>
      </c>
      <c r="C87" s="234" t="s">
        <v>56</v>
      </c>
      <c r="D87" s="6" t="str">
        <f t="shared" si="1"/>
        <v>[km]</v>
      </c>
      <c r="E87" s="623"/>
      <c r="F87" s="623"/>
      <c r="G87" s="623"/>
      <c r="H87" s="623"/>
      <c r="I87" s="613"/>
      <c r="J87" s="424"/>
      <c r="K87" s="424"/>
      <c r="L87" s="417"/>
      <c r="M87" s="417"/>
      <c r="N87" s="423"/>
      <c r="O87" s="423"/>
    </row>
    <row r="88" spans="1:19" ht="18.95" customHeight="1">
      <c r="A88" s="442"/>
      <c r="B88" s="288" t="str">
        <v>17</v>
      </c>
      <c r="C88" s="235" t="s">
        <v>53</v>
      </c>
      <c r="D88" s="7" t="str">
        <f t="shared" si="1"/>
        <v>[km]</v>
      </c>
      <c r="E88" s="624"/>
      <c r="F88" s="624"/>
      <c r="G88" s="624"/>
      <c r="H88" s="624"/>
      <c r="I88" s="614"/>
      <c r="J88" s="420"/>
      <c r="K88" s="420"/>
      <c r="L88" s="418"/>
      <c r="M88" s="418"/>
      <c r="N88" s="423"/>
      <c r="O88" s="423"/>
    </row>
    <row r="89" spans="1:19" ht="18.95" customHeight="1">
      <c r="A89" s="442"/>
      <c r="B89" s="288" t="str">
        <v>18</v>
      </c>
      <c r="C89" s="236" t="s">
        <v>57</v>
      </c>
      <c r="D89" s="7" t="str">
        <f t="shared" si="1"/>
        <v>[km]</v>
      </c>
      <c r="E89" s="624"/>
      <c r="F89" s="624"/>
      <c r="G89" s="624"/>
      <c r="H89" s="624"/>
      <c r="I89" s="614"/>
      <c r="J89" s="424"/>
      <c r="K89" s="424"/>
      <c r="L89" s="419"/>
      <c r="M89" s="419"/>
      <c r="N89" s="423"/>
      <c r="O89" s="423"/>
    </row>
    <row r="90" spans="1:19" ht="18.95" customHeight="1">
      <c r="A90" s="442"/>
      <c r="B90" s="289" t="str">
        <v>19</v>
      </c>
      <c r="C90" s="238" t="s">
        <v>58</v>
      </c>
      <c r="D90" s="8" t="str">
        <f t="shared" si="1"/>
        <v>[km]</v>
      </c>
      <c r="E90" s="625"/>
      <c r="F90" s="625"/>
      <c r="G90" s="625"/>
      <c r="H90" s="625"/>
      <c r="I90" s="615"/>
      <c r="J90" s="424"/>
      <c r="K90" s="424"/>
      <c r="L90" s="420"/>
      <c r="M90" s="420"/>
      <c r="N90" s="423"/>
      <c r="O90" s="423"/>
    </row>
    <row r="91" spans="1:19" ht="18.95" customHeight="1">
      <c r="A91" s="442"/>
      <c r="B91" s="290" t="str">
        <v>20</v>
      </c>
      <c r="C91" s="233" t="s">
        <v>55</v>
      </c>
      <c r="D91" s="9" t="str">
        <f t="shared" si="1"/>
        <v>[km]</v>
      </c>
      <c r="E91" s="626">
        <f>SUM(E92:E95)</f>
        <v>0</v>
      </c>
      <c r="F91" s="626">
        <f>SUM(F92:F95)</f>
        <v>0</v>
      </c>
      <c r="G91" s="626">
        <f>SUM(G92:G95)</f>
        <v>0</v>
      </c>
      <c r="H91" s="626">
        <f>SUM(H92:H95)</f>
        <v>0</v>
      </c>
      <c r="I91" s="616">
        <f>SUM(I92:I95)</f>
        <v>0</v>
      </c>
      <c r="J91" s="420"/>
      <c r="K91" s="420"/>
      <c r="L91" s="421"/>
      <c r="M91" s="421"/>
      <c r="N91" s="423"/>
      <c r="O91" s="423"/>
    </row>
    <row r="92" spans="1:19" ht="18.95" customHeight="1">
      <c r="A92" s="442"/>
      <c r="B92" s="287" t="str">
        <v>21</v>
      </c>
      <c r="C92" s="234" t="s">
        <v>56</v>
      </c>
      <c r="D92" s="6" t="str">
        <f t="shared" si="1"/>
        <v>[km]</v>
      </c>
      <c r="E92" s="623"/>
      <c r="F92" s="623"/>
      <c r="G92" s="623"/>
      <c r="H92" s="623"/>
      <c r="I92" s="613"/>
      <c r="J92" s="420"/>
      <c r="K92" s="420"/>
      <c r="L92" s="421"/>
      <c r="M92" s="421"/>
      <c r="N92" s="423"/>
      <c r="O92" s="423"/>
    </row>
    <row r="93" spans="1:19" ht="18.95" customHeight="1">
      <c r="A93" s="442"/>
      <c r="B93" s="288" t="str">
        <v>22</v>
      </c>
      <c r="C93" s="235" t="s">
        <v>53</v>
      </c>
      <c r="D93" s="7" t="str">
        <f t="shared" si="1"/>
        <v>[km]</v>
      </c>
      <c r="E93" s="624"/>
      <c r="F93" s="624"/>
      <c r="G93" s="624"/>
      <c r="H93" s="624"/>
      <c r="I93" s="614"/>
      <c r="J93" s="425"/>
      <c r="K93" s="425"/>
      <c r="L93" s="420"/>
      <c r="M93" s="420"/>
      <c r="N93" s="423"/>
      <c r="O93" s="423"/>
    </row>
    <row r="94" spans="1:19" ht="18.95" customHeight="1">
      <c r="A94" s="442"/>
      <c r="B94" s="288" t="str">
        <v>23</v>
      </c>
      <c r="C94" s="236" t="s">
        <v>57</v>
      </c>
      <c r="D94" s="7" t="str">
        <f t="shared" si="1"/>
        <v>[km]</v>
      </c>
      <c r="E94" s="624"/>
      <c r="F94" s="624"/>
      <c r="G94" s="624"/>
      <c r="H94" s="624"/>
      <c r="I94" s="614"/>
      <c r="J94" s="425"/>
      <c r="K94" s="425"/>
      <c r="L94" s="421"/>
      <c r="M94" s="421"/>
      <c r="N94" s="423"/>
      <c r="O94" s="423"/>
    </row>
    <row r="95" spans="1:19" ht="18.95" customHeight="1">
      <c r="A95" s="442"/>
      <c r="B95" s="292" t="str">
        <v>24</v>
      </c>
      <c r="C95" s="279" t="s">
        <v>58</v>
      </c>
      <c r="D95" s="241" t="str">
        <f t="shared" si="1"/>
        <v>[km]</v>
      </c>
      <c r="E95" s="628"/>
      <c r="F95" s="628"/>
      <c r="G95" s="628"/>
      <c r="H95" s="628"/>
      <c r="I95" s="618"/>
      <c r="J95" s="424"/>
      <c r="K95" s="424"/>
      <c r="L95" s="421"/>
      <c r="M95" s="421"/>
      <c r="N95" s="423"/>
      <c r="O95" s="423"/>
    </row>
    <row r="96" spans="1:19" ht="18.95" customHeight="1">
      <c r="A96" s="442"/>
      <c r="B96" s="290" t="str">
        <v>25</v>
      </c>
      <c r="C96" s="233" t="s">
        <v>139</v>
      </c>
      <c r="D96" s="9" t="str">
        <f t="shared" si="1"/>
        <v>[km]</v>
      </c>
      <c r="E96" s="626">
        <f>SUM(E97:E100)</f>
        <v>0</v>
      </c>
      <c r="F96" s="626">
        <f>SUM(F97:F100)</f>
        <v>0</v>
      </c>
      <c r="G96" s="626">
        <f>SUM(G97:G100)</f>
        <v>0</v>
      </c>
      <c r="H96" s="626">
        <f>SUM(H97:H100)</f>
        <v>0</v>
      </c>
      <c r="I96" s="616">
        <f>SUM(I97:I100)</f>
        <v>0</v>
      </c>
      <c r="J96" s="426"/>
      <c r="K96" s="426"/>
      <c r="L96" s="420"/>
      <c r="M96" s="420"/>
      <c r="N96" s="423"/>
      <c r="O96" s="423"/>
    </row>
    <row r="97" spans="1:15" ht="18.95" customHeight="1">
      <c r="A97" s="442"/>
      <c r="B97" s="287" t="str">
        <v>26</v>
      </c>
      <c r="C97" s="234" t="s">
        <v>56</v>
      </c>
      <c r="D97" s="6" t="str">
        <f t="shared" si="1"/>
        <v>[km]</v>
      </c>
      <c r="E97" s="623"/>
      <c r="F97" s="623"/>
      <c r="G97" s="623"/>
      <c r="H97" s="623"/>
      <c r="I97" s="613"/>
      <c r="J97" s="427"/>
      <c r="K97" s="427"/>
      <c r="L97" s="421"/>
      <c r="M97" s="421"/>
      <c r="N97" s="423"/>
      <c r="O97" s="423"/>
    </row>
    <row r="98" spans="1:15" ht="18.95" customHeight="1">
      <c r="A98" s="442"/>
      <c r="B98" s="288" t="str">
        <v>27</v>
      </c>
      <c r="C98" s="235" t="s">
        <v>53</v>
      </c>
      <c r="D98" s="7" t="str">
        <f t="shared" si="1"/>
        <v>[km]</v>
      </c>
      <c r="E98" s="624"/>
      <c r="F98" s="624"/>
      <c r="G98" s="624"/>
      <c r="H98" s="624"/>
      <c r="I98" s="614"/>
      <c r="J98" s="428"/>
      <c r="K98" s="428"/>
      <c r="L98" s="421"/>
      <c r="M98" s="421"/>
      <c r="N98" s="423"/>
      <c r="O98" s="423"/>
    </row>
    <row r="99" spans="1:15" ht="18.95" customHeight="1">
      <c r="A99" s="442"/>
      <c r="B99" s="288" t="str">
        <v>28</v>
      </c>
      <c r="C99" s="236" t="s">
        <v>57</v>
      </c>
      <c r="D99" s="7" t="str">
        <f t="shared" si="1"/>
        <v>[km]</v>
      </c>
      <c r="E99" s="624"/>
      <c r="F99" s="624"/>
      <c r="G99" s="624"/>
      <c r="H99" s="624"/>
      <c r="I99" s="614"/>
      <c r="J99" s="428"/>
      <c r="K99" s="428"/>
      <c r="L99" s="420"/>
      <c r="M99" s="420"/>
      <c r="N99" s="423"/>
      <c r="O99" s="423"/>
    </row>
    <row r="100" spans="1:15" ht="18.95" customHeight="1" thickBot="1">
      <c r="A100" s="442"/>
      <c r="B100" s="289" t="str">
        <v>29</v>
      </c>
      <c r="C100" s="238" t="s">
        <v>58</v>
      </c>
      <c r="D100" s="8" t="str">
        <f t="shared" si="1"/>
        <v>[km]</v>
      </c>
      <c r="E100" s="625"/>
      <c r="F100" s="625"/>
      <c r="G100" s="625"/>
      <c r="H100" s="625"/>
      <c r="I100" s="615"/>
      <c r="J100" s="429"/>
      <c r="K100" s="429"/>
      <c r="L100" s="424"/>
      <c r="M100" s="424"/>
      <c r="N100" s="423"/>
      <c r="O100" s="423"/>
    </row>
    <row r="101" spans="1:15" ht="18.95" customHeight="1" thickBot="1">
      <c r="A101" s="442"/>
      <c r="B101" s="285" t="str">
        <v>30</v>
      </c>
      <c r="C101" s="11" t="s">
        <v>140</v>
      </c>
      <c r="D101" s="4" t="str">
        <f t="shared" si="1"/>
        <v>[km]</v>
      </c>
      <c r="E101" s="621"/>
      <c r="F101" s="621"/>
      <c r="G101" s="621"/>
      <c r="H101" s="621"/>
      <c r="I101" s="611"/>
      <c r="J101" s="429"/>
      <c r="K101" s="429"/>
      <c r="L101" s="424"/>
      <c r="M101" s="424"/>
      <c r="N101" s="423"/>
      <c r="O101" s="423"/>
    </row>
    <row r="102" spans="1:15" ht="18.95" customHeight="1" thickBot="1">
      <c r="A102" s="442"/>
      <c r="B102" s="293" t="str">
        <v>31</v>
      </c>
      <c r="C102" s="1" t="s">
        <v>85</v>
      </c>
      <c r="D102" s="2" t="str">
        <f t="shared" ref="D102:D129" si="2">JM_04</f>
        <v>[szt.]</v>
      </c>
      <c r="E102" s="620">
        <f>SUM(E103,E107,E111,E115:E116)</f>
        <v>0</v>
      </c>
      <c r="F102" s="620">
        <f>SUM(F103,F107,F111,F115:F116)</f>
        <v>0</v>
      </c>
      <c r="G102" s="620">
        <f>SUM(G103,G107,G111,G115:G116)</f>
        <v>0</v>
      </c>
      <c r="H102" s="620">
        <f>SUM(H103,H107,H111,H115:H116)</f>
        <v>0</v>
      </c>
      <c r="I102" s="610">
        <f>SUM(I103,I107,I111,I115:I116)</f>
        <v>0</v>
      </c>
      <c r="J102" s="430"/>
      <c r="K102" s="430"/>
      <c r="L102" s="424"/>
      <c r="M102" s="424"/>
      <c r="N102" s="423"/>
      <c r="O102" s="423"/>
    </row>
    <row r="103" spans="1:15" ht="18.95" customHeight="1">
      <c r="A103" s="442"/>
      <c r="B103" s="286" t="str">
        <v>32</v>
      </c>
      <c r="C103" s="12" t="s">
        <v>87</v>
      </c>
      <c r="D103" s="5" t="str">
        <f t="shared" si="2"/>
        <v>[szt.]</v>
      </c>
      <c r="E103" s="622">
        <f>SUM(E104:E106)</f>
        <v>0</v>
      </c>
      <c r="F103" s="622">
        <f>SUM(F104:F106)</f>
        <v>0</v>
      </c>
      <c r="G103" s="622">
        <f>SUM(G104:G106)</f>
        <v>0</v>
      </c>
      <c r="H103" s="622">
        <f>SUM(H104:H106)</f>
        <v>0</v>
      </c>
      <c r="I103" s="612">
        <f>SUM(I104:I106)</f>
        <v>0</v>
      </c>
      <c r="J103" s="430"/>
      <c r="K103" s="430"/>
      <c r="L103" s="420"/>
      <c r="M103" s="420"/>
      <c r="N103" s="423"/>
      <c r="O103" s="423"/>
    </row>
    <row r="104" spans="1:15" ht="18.95" customHeight="1">
      <c r="A104" s="442"/>
      <c r="B104" s="287" t="str">
        <v>33</v>
      </c>
      <c r="C104" s="234" t="s">
        <v>63</v>
      </c>
      <c r="D104" s="6" t="str">
        <f t="shared" si="2"/>
        <v>[szt.]</v>
      </c>
      <c r="E104" s="623"/>
      <c r="F104" s="623"/>
      <c r="G104" s="623"/>
      <c r="H104" s="623"/>
      <c r="I104" s="613"/>
      <c r="J104" s="430"/>
      <c r="K104" s="430"/>
      <c r="L104" s="424"/>
      <c r="M104" s="424"/>
      <c r="N104" s="423"/>
      <c r="O104" s="423"/>
    </row>
    <row r="105" spans="1:15" ht="18.95" customHeight="1">
      <c r="A105" s="442"/>
      <c r="B105" s="288" t="str">
        <v>34</v>
      </c>
      <c r="C105" s="235" t="s">
        <v>64</v>
      </c>
      <c r="D105" s="7" t="str">
        <f t="shared" si="2"/>
        <v>[szt.]</v>
      </c>
      <c r="E105" s="624"/>
      <c r="F105" s="624"/>
      <c r="G105" s="624"/>
      <c r="H105" s="624"/>
      <c r="I105" s="614"/>
      <c r="J105" s="430"/>
      <c r="K105" s="430"/>
      <c r="L105" s="424"/>
      <c r="M105" s="424"/>
      <c r="N105" s="423"/>
      <c r="O105" s="423"/>
    </row>
    <row r="106" spans="1:15" ht="18.95" customHeight="1">
      <c r="A106" s="442"/>
      <c r="B106" s="289" t="str">
        <v>35</v>
      </c>
      <c r="C106" s="243" t="s">
        <v>65</v>
      </c>
      <c r="D106" s="8" t="str">
        <f t="shared" si="2"/>
        <v>[szt.]</v>
      </c>
      <c r="E106" s="625"/>
      <c r="F106" s="625"/>
      <c r="G106" s="625"/>
      <c r="H106" s="625"/>
      <c r="I106" s="615"/>
      <c r="J106" s="430"/>
      <c r="K106" s="430"/>
      <c r="L106" s="420"/>
      <c r="M106" s="420"/>
      <c r="N106" s="423"/>
      <c r="O106" s="423"/>
    </row>
    <row r="107" spans="1:15" ht="18.95" customHeight="1">
      <c r="A107" s="426"/>
      <c r="B107" s="290" t="str">
        <v>36</v>
      </c>
      <c r="C107" s="13" t="s">
        <v>88</v>
      </c>
      <c r="D107" s="9" t="str">
        <f t="shared" si="2"/>
        <v>[szt.]</v>
      </c>
      <c r="E107" s="626">
        <f>SUM(E108:E110)</f>
        <v>0</v>
      </c>
      <c r="F107" s="626">
        <f>SUM(F108:F110)</f>
        <v>0</v>
      </c>
      <c r="G107" s="626">
        <f>SUM(G108:G110)</f>
        <v>0</v>
      </c>
      <c r="H107" s="626">
        <f>SUM(H108:H110)</f>
        <v>0</v>
      </c>
      <c r="I107" s="616">
        <f>SUM(I108:I110)</f>
        <v>0</v>
      </c>
      <c r="J107" s="430"/>
      <c r="K107" s="430"/>
      <c r="L107" s="420"/>
      <c r="M107" s="420"/>
      <c r="N107" s="423"/>
      <c r="O107" s="423"/>
    </row>
    <row r="108" spans="1:15" ht="18.95" customHeight="1">
      <c r="A108" s="442"/>
      <c r="B108" s="287" t="str">
        <v>37</v>
      </c>
      <c r="C108" s="234" t="s">
        <v>66</v>
      </c>
      <c r="D108" s="6" t="str">
        <f t="shared" si="2"/>
        <v>[szt.]</v>
      </c>
      <c r="E108" s="623"/>
      <c r="F108" s="623"/>
      <c r="G108" s="623"/>
      <c r="H108" s="623"/>
      <c r="I108" s="613"/>
      <c r="J108" s="430"/>
      <c r="K108" s="430"/>
      <c r="L108" s="425"/>
      <c r="M108" s="425"/>
      <c r="N108" s="423"/>
      <c r="O108" s="423"/>
    </row>
    <row r="109" spans="1:15" ht="18.95" customHeight="1">
      <c r="A109" s="442"/>
      <c r="B109" s="288" t="str">
        <v>38</v>
      </c>
      <c r="C109" s="236" t="s">
        <v>67</v>
      </c>
      <c r="D109" s="7" t="str">
        <f t="shared" si="2"/>
        <v>[szt.]</v>
      </c>
      <c r="E109" s="624"/>
      <c r="F109" s="624"/>
      <c r="G109" s="624"/>
      <c r="H109" s="624"/>
      <c r="I109" s="614"/>
      <c r="J109" s="430"/>
      <c r="K109" s="430"/>
      <c r="L109" s="425"/>
      <c r="M109" s="425"/>
      <c r="N109" s="423"/>
      <c r="O109" s="423"/>
    </row>
    <row r="110" spans="1:15" ht="18.95" customHeight="1">
      <c r="A110" s="442"/>
      <c r="B110" s="289" t="str">
        <v>39</v>
      </c>
      <c r="C110" s="243" t="s">
        <v>68</v>
      </c>
      <c r="D110" s="8" t="str">
        <f t="shared" si="2"/>
        <v>[szt.]</v>
      </c>
      <c r="E110" s="625"/>
      <c r="F110" s="625"/>
      <c r="G110" s="625"/>
      <c r="H110" s="625"/>
      <c r="I110" s="615"/>
      <c r="J110" s="430"/>
      <c r="K110" s="430"/>
      <c r="L110" s="424"/>
      <c r="M110" s="424"/>
      <c r="N110" s="423"/>
      <c r="O110" s="423"/>
    </row>
    <row r="111" spans="1:15" ht="18.95" customHeight="1">
      <c r="A111" s="442"/>
      <c r="B111" s="290" t="str">
        <v>40</v>
      </c>
      <c r="C111" s="13" t="s">
        <v>89</v>
      </c>
      <c r="D111" s="9" t="str">
        <f t="shared" si="2"/>
        <v>[szt.]</v>
      </c>
      <c r="E111" s="626">
        <f>SUM(E112:E114)</f>
        <v>0</v>
      </c>
      <c r="F111" s="626">
        <f>SUM(F112:F114)</f>
        <v>0</v>
      </c>
      <c r="G111" s="626">
        <f>SUM(G112:G114)</f>
        <v>0</v>
      </c>
      <c r="H111" s="626">
        <f>SUM(H112:H114)</f>
        <v>0</v>
      </c>
      <c r="I111" s="616">
        <f>SUM(I112:I114)</f>
        <v>0</v>
      </c>
      <c r="J111" s="430"/>
      <c r="K111" s="430"/>
      <c r="L111" s="426"/>
      <c r="M111" s="426"/>
      <c r="N111" s="423"/>
      <c r="O111" s="423"/>
    </row>
    <row r="112" spans="1:15" ht="18.95" customHeight="1">
      <c r="A112" s="442"/>
      <c r="B112" s="287" t="str">
        <v>41</v>
      </c>
      <c r="C112" s="234" t="s">
        <v>66</v>
      </c>
      <c r="D112" s="6" t="str">
        <f t="shared" si="2"/>
        <v>[szt.]</v>
      </c>
      <c r="E112" s="623"/>
      <c r="F112" s="623"/>
      <c r="G112" s="623"/>
      <c r="H112" s="623"/>
      <c r="I112" s="613"/>
      <c r="J112" s="430"/>
      <c r="K112" s="430"/>
      <c r="L112" s="427"/>
      <c r="M112" s="427"/>
      <c r="N112" s="423"/>
      <c r="O112" s="423"/>
    </row>
    <row r="113" spans="1:15" ht="18.95" customHeight="1">
      <c r="A113" s="428"/>
      <c r="B113" s="288" t="str">
        <v>42</v>
      </c>
      <c r="C113" s="236" t="s">
        <v>67</v>
      </c>
      <c r="D113" s="7" t="str">
        <f t="shared" si="2"/>
        <v>[szt.]</v>
      </c>
      <c r="E113" s="624"/>
      <c r="F113" s="624"/>
      <c r="G113" s="624"/>
      <c r="H113" s="624"/>
      <c r="I113" s="614"/>
      <c r="J113" s="430"/>
      <c r="K113" s="430"/>
      <c r="L113" s="428"/>
      <c r="M113" s="428"/>
      <c r="N113" s="423"/>
      <c r="O113" s="423"/>
    </row>
    <row r="114" spans="1:15" ht="18.95" customHeight="1">
      <c r="A114" s="431"/>
      <c r="B114" s="289" t="str">
        <v>43</v>
      </c>
      <c r="C114" s="243" t="s">
        <v>68</v>
      </c>
      <c r="D114" s="8" t="str">
        <f t="shared" si="2"/>
        <v>[szt.]</v>
      </c>
      <c r="E114" s="625"/>
      <c r="F114" s="625"/>
      <c r="G114" s="625"/>
      <c r="H114" s="625"/>
      <c r="I114" s="615"/>
      <c r="J114" s="430"/>
      <c r="K114" s="430"/>
      <c r="L114" s="431"/>
      <c r="M114" s="428"/>
      <c r="N114" s="423"/>
      <c r="O114" s="423"/>
    </row>
    <row r="115" spans="1:15" ht="18.95" customHeight="1">
      <c r="A115" s="432"/>
      <c r="B115" s="294" t="str">
        <v>44</v>
      </c>
      <c r="C115" s="14" t="s">
        <v>90</v>
      </c>
      <c r="D115" s="15" t="str">
        <f t="shared" si="2"/>
        <v>[szt.]</v>
      </c>
      <c r="E115" s="629"/>
      <c r="F115" s="629"/>
      <c r="G115" s="629"/>
      <c r="H115" s="629"/>
      <c r="I115" s="616"/>
      <c r="J115" s="430"/>
      <c r="K115" s="430"/>
      <c r="L115" s="432"/>
      <c r="M115" s="429"/>
      <c r="N115" s="423"/>
      <c r="O115" s="423"/>
    </row>
    <row r="116" spans="1:15" ht="18.95" customHeight="1" thickBot="1">
      <c r="A116" s="432"/>
      <c r="B116" s="295" t="str">
        <v>45</v>
      </c>
      <c r="C116" s="16" t="s">
        <v>91</v>
      </c>
      <c r="D116" s="17" t="str">
        <f t="shared" si="2"/>
        <v>[szt.]</v>
      </c>
      <c r="E116" s="630"/>
      <c r="F116" s="630"/>
      <c r="G116" s="630"/>
      <c r="H116" s="630"/>
      <c r="I116" s="619"/>
      <c r="J116" s="430"/>
      <c r="K116" s="430"/>
      <c r="L116" s="432"/>
      <c r="M116" s="429"/>
      <c r="N116" s="423"/>
      <c r="O116" s="423"/>
    </row>
    <row r="117" spans="1:15" ht="18.95" customHeight="1" thickBot="1">
      <c r="A117" s="432"/>
      <c r="B117" s="293" t="str">
        <v>46</v>
      </c>
      <c r="C117" s="1" t="s">
        <v>98</v>
      </c>
      <c r="D117" s="2" t="str">
        <f t="shared" si="2"/>
        <v>[szt.]</v>
      </c>
      <c r="E117" s="620">
        <f>SUM(E118,E123,E126,E129)</f>
        <v>0</v>
      </c>
      <c r="F117" s="620">
        <f>SUM(F118,F123,F126,F129)</f>
        <v>0</v>
      </c>
      <c r="G117" s="620">
        <f>SUM(G118,G123,G126,G129)</f>
        <v>0</v>
      </c>
      <c r="H117" s="620">
        <f>SUM(H118,H123,H126,H129)</f>
        <v>0</v>
      </c>
      <c r="I117" s="610">
        <f>SUM(I118,I123,I126,I129)</f>
        <v>0</v>
      </c>
      <c r="J117" s="430"/>
      <c r="K117" s="430"/>
      <c r="L117" s="432"/>
      <c r="M117" s="430"/>
      <c r="N117" s="423"/>
      <c r="O117" s="423"/>
    </row>
    <row r="118" spans="1:15" ht="18.95" customHeight="1">
      <c r="A118" s="432"/>
      <c r="B118" s="286" t="str">
        <v>47</v>
      </c>
      <c r="C118" s="12" t="s">
        <v>99</v>
      </c>
      <c r="D118" s="5" t="str">
        <f t="shared" si="2"/>
        <v>[szt.]</v>
      </c>
      <c r="E118" s="622">
        <f>SUM(E119:E122)</f>
        <v>0</v>
      </c>
      <c r="F118" s="622">
        <f>SUM(F119:F122)</f>
        <v>0</v>
      </c>
      <c r="G118" s="622">
        <f>SUM(G119:G122)</f>
        <v>0</v>
      </c>
      <c r="H118" s="622">
        <f>SUM(H119:H122)</f>
        <v>0</v>
      </c>
      <c r="I118" s="612">
        <f>SUM(I119:I122)</f>
        <v>0</v>
      </c>
      <c r="J118" s="430"/>
      <c r="K118" s="430"/>
      <c r="L118" s="432"/>
      <c r="M118" s="430"/>
      <c r="N118" s="423"/>
      <c r="O118" s="423"/>
    </row>
    <row r="119" spans="1:15" ht="18.95" customHeight="1">
      <c r="A119" s="432"/>
      <c r="B119" s="287" t="str">
        <v>48</v>
      </c>
      <c r="C119" s="237" t="s">
        <v>100</v>
      </c>
      <c r="D119" s="6" t="str">
        <f t="shared" si="2"/>
        <v>[szt.]</v>
      </c>
      <c r="E119" s="623"/>
      <c r="F119" s="623"/>
      <c r="G119" s="623"/>
      <c r="H119" s="623"/>
      <c r="I119" s="613"/>
      <c r="J119" s="430"/>
      <c r="K119" s="430"/>
      <c r="L119" s="432"/>
      <c r="M119" s="430"/>
      <c r="N119" s="423"/>
      <c r="O119" s="423"/>
    </row>
    <row r="120" spans="1:15" ht="18.95" customHeight="1">
      <c r="A120" s="432"/>
      <c r="B120" s="288" t="str">
        <v>49</v>
      </c>
      <c r="C120" s="236" t="s">
        <v>141</v>
      </c>
      <c r="D120" s="7" t="str">
        <f t="shared" si="2"/>
        <v>[szt.]</v>
      </c>
      <c r="E120" s="624"/>
      <c r="F120" s="624"/>
      <c r="G120" s="624"/>
      <c r="H120" s="624"/>
      <c r="I120" s="614"/>
      <c r="J120" s="430"/>
      <c r="K120" s="430"/>
      <c r="L120" s="432"/>
      <c r="M120" s="430"/>
      <c r="N120" s="423"/>
      <c r="O120" s="423"/>
    </row>
    <row r="121" spans="1:15" ht="18.95" customHeight="1">
      <c r="A121" s="432"/>
      <c r="B121" s="288" t="str">
        <v>50</v>
      </c>
      <c r="C121" s="236" t="s">
        <v>101</v>
      </c>
      <c r="D121" s="7" t="str">
        <f t="shared" si="2"/>
        <v>[szt.]</v>
      </c>
      <c r="E121" s="624"/>
      <c r="F121" s="624"/>
      <c r="G121" s="624"/>
      <c r="H121" s="624"/>
      <c r="I121" s="614"/>
      <c r="J121" s="430"/>
      <c r="K121" s="430"/>
      <c r="L121" s="432"/>
      <c r="M121" s="430"/>
      <c r="N121" s="423"/>
      <c r="O121" s="423"/>
    </row>
    <row r="122" spans="1:15" ht="18.95" customHeight="1">
      <c r="A122" s="432"/>
      <c r="B122" s="289" t="str">
        <v>51</v>
      </c>
      <c r="C122" s="280" t="s">
        <v>142</v>
      </c>
      <c r="D122" s="8" t="str">
        <f t="shared" si="2"/>
        <v>[szt.]</v>
      </c>
      <c r="E122" s="625"/>
      <c r="F122" s="625"/>
      <c r="G122" s="625"/>
      <c r="H122" s="625"/>
      <c r="I122" s="615"/>
      <c r="J122" s="430"/>
      <c r="K122" s="430"/>
      <c r="L122" s="432"/>
      <c r="M122" s="430"/>
      <c r="N122" s="423"/>
      <c r="O122" s="423"/>
    </row>
    <row r="123" spans="1:15" ht="18.95" customHeight="1">
      <c r="A123" s="432"/>
      <c r="B123" s="290" t="str">
        <v>52</v>
      </c>
      <c r="C123" s="13" t="s">
        <v>102</v>
      </c>
      <c r="D123" s="9" t="str">
        <f t="shared" si="2"/>
        <v>[szt.]</v>
      </c>
      <c r="E123" s="626">
        <f>SUM(E124:E125)</f>
        <v>0</v>
      </c>
      <c r="F123" s="626">
        <f>SUM(F124:F125)</f>
        <v>0</v>
      </c>
      <c r="G123" s="626">
        <f>SUM(G124:G125)</f>
        <v>0</v>
      </c>
      <c r="H123" s="626">
        <f>SUM(H124:H125)</f>
        <v>0</v>
      </c>
      <c r="I123" s="616">
        <f>SUM(I124:I125)</f>
        <v>0</v>
      </c>
      <c r="J123" s="430"/>
      <c r="K123" s="430"/>
      <c r="L123" s="432"/>
      <c r="M123" s="430"/>
      <c r="N123" s="423"/>
      <c r="O123" s="423"/>
    </row>
    <row r="124" spans="1:15" ht="18.95" customHeight="1">
      <c r="A124" s="432"/>
      <c r="B124" s="287" t="str">
        <v>53</v>
      </c>
      <c r="C124" s="237" t="s">
        <v>33</v>
      </c>
      <c r="D124" s="6" t="str">
        <f t="shared" si="2"/>
        <v>[szt.]</v>
      </c>
      <c r="E124" s="623"/>
      <c r="F124" s="623"/>
      <c r="G124" s="623"/>
      <c r="H124" s="623"/>
      <c r="I124" s="613"/>
      <c r="J124" s="430"/>
      <c r="K124" s="430"/>
      <c r="L124" s="432"/>
      <c r="M124" s="430"/>
      <c r="N124" s="423"/>
      <c r="O124" s="423"/>
    </row>
    <row r="125" spans="1:15" ht="18.95" customHeight="1">
      <c r="A125" s="432"/>
      <c r="B125" s="292" t="str">
        <v>54</v>
      </c>
      <c r="C125" s="240" t="s">
        <v>31</v>
      </c>
      <c r="D125" s="241" t="str">
        <f t="shared" si="2"/>
        <v>[szt.]</v>
      </c>
      <c r="E125" s="628"/>
      <c r="F125" s="628"/>
      <c r="G125" s="628"/>
      <c r="H125" s="628"/>
      <c r="I125" s="618"/>
      <c r="J125" s="430"/>
      <c r="K125" s="430"/>
      <c r="L125" s="432"/>
      <c r="M125" s="430"/>
      <c r="N125" s="423"/>
      <c r="O125" s="423"/>
    </row>
    <row r="126" spans="1:15" ht="18.95" customHeight="1">
      <c r="A126" s="432"/>
      <c r="B126" s="290" t="str">
        <v>55</v>
      </c>
      <c r="C126" s="13" t="s">
        <v>103</v>
      </c>
      <c r="D126" s="9" t="str">
        <f t="shared" si="2"/>
        <v>[szt.]</v>
      </c>
      <c r="E126" s="626">
        <f>SUM(E127:E128)</f>
        <v>0</v>
      </c>
      <c r="F126" s="626">
        <f>SUM(F127:F128)</f>
        <v>0</v>
      </c>
      <c r="G126" s="626">
        <f>SUM(G127:G128)</f>
        <v>0</v>
      </c>
      <c r="H126" s="626">
        <f>SUM(H127:H128)</f>
        <v>0</v>
      </c>
      <c r="I126" s="616">
        <f>SUM(I127:I128)</f>
        <v>0</v>
      </c>
      <c r="J126" s="430"/>
      <c r="K126" s="430"/>
      <c r="L126" s="432"/>
      <c r="M126" s="430"/>
      <c r="N126" s="423"/>
      <c r="O126" s="423"/>
    </row>
    <row r="127" spans="1:15" ht="18.95" customHeight="1">
      <c r="A127" s="432"/>
      <c r="B127" s="287" t="str">
        <v>56</v>
      </c>
      <c r="C127" s="237" t="s">
        <v>33</v>
      </c>
      <c r="D127" s="6" t="str">
        <f t="shared" si="2"/>
        <v>[szt.]</v>
      </c>
      <c r="E127" s="623"/>
      <c r="F127" s="623"/>
      <c r="G127" s="623"/>
      <c r="H127" s="623"/>
      <c r="I127" s="613"/>
      <c r="J127" s="430"/>
      <c r="K127" s="430"/>
      <c r="L127" s="432"/>
      <c r="M127" s="430"/>
      <c r="N127" s="423"/>
      <c r="O127" s="423"/>
    </row>
    <row r="128" spans="1:15" ht="18.95" customHeight="1">
      <c r="A128" s="432"/>
      <c r="B128" s="292" t="str">
        <v>57</v>
      </c>
      <c r="C128" s="240" t="s">
        <v>31</v>
      </c>
      <c r="D128" s="241" t="str">
        <f t="shared" si="2"/>
        <v>[szt.]</v>
      </c>
      <c r="E128" s="628"/>
      <c r="F128" s="628"/>
      <c r="G128" s="628"/>
      <c r="H128" s="628"/>
      <c r="I128" s="618"/>
      <c r="J128" s="430"/>
      <c r="K128" s="430"/>
      <c r="L128" s="432"/>
      <c r="M128" s="430"/>
      <c r="N128" s="423"/>
      <c r="O128" s="423"/>
    </row>
    <row r="129" spans="1:15" ht="18.95" customHeight="1" thickBot="1">
      <c r="A129" s="432"/>
      <c r="B129" s="295" t="str">
        <v>58</v>
      </c>
      <c r="C129" s="16" t="s">
        <v>104</v>
      </c>
      <c r="D129" s="17" t="str">
        <f t="shared" si="2"/>
        <v>[szt.]</v>
      </c>
      <c r="E129" s="630"/>
      <c r="F129" s="630"/>
      <c r="G129" s="630"/>
      <c r="H129" s="630"/>
      <c r="I129" s="619"/>
      <c r="J129" s="430"/>
      <c r="K129" s="430"/>
      <c r="L129" s="432"/>
      <c r="M129" s="430"/>
      <c r="N129" s="423"/>
      <c r="O129" s="423"/>
    </row>
    <row r="130" spans="1:15" ht="18.95" customHeight="1">
      <c r="A130" s="432"/>
      <c r="B130" s="432"/>
      <c r="C130" s="431"/>
      <c r="D130" s="441"/>
      <c r="E130" s="441"/>
      <c r="F130" s="441"/>
      <c r="G130" s="441"/>
      <c r="H130" s="441"/>
      <c r="I130" s="430"/>
      <c r="J130" s="430"/>
      <c r="K130" s="430"/>
      <c r="L130" s="432"/>
      <c r="M130" s="430"/>
      <c r="N130" s="423"/>
      <c r="O130" s="423"/>
    </row>
    <row r="131" spans="1:15" ht="18.95" customHeight="1">
      <c r="A131" s="432"/>
      <c r="B131" s="432"/>
      <c r="C131" s="431"/>
      <c r="D131" s="441"/>
      <c r="E131" s="441"/>
      <c r="F131" s="441"/>
      <c r="G131" s="441"/>
      <c r="H131" s="441"/>
      <c r="I131" s="430"/>
      <c r="J131" s="430"/>
      <c r="K131" s="430"/>
      <c r="L131" s="432"/>
      <c r="M131" s="430"/>
      <c r="N131" s="423"/>
      <c r="O131" s="423"/>
    </row>
    <row r="132" spans="1:15" ht="30" customHeight="1" thickBot="1">
      <c r="A132" s="432"/>
      <c r="B132" s="335" t="s">
        <v>144</v>
      </c>
      <c r="C132" s="431"/>
      <c r="D132" s="441"/>
      <c r="E132" s="441"/>
      <c r="F132" s="441"/>
      <c r="G132" s="441"/>
      <c r="H132" s="441"/>
      <c r="I132" s="430"/>
      <c r="J132" s="430"/>
      <c r="K132" s="430"/>
      <c r="L132" s="432"/>
      <c r="M132" s="430"/>
      <c r="N132" s="423"/>
      <c r="O132" s="423"/>
    </row>
    <row r="133" spans="1:15" ht="20.100000000000001" customHeight="1">
      <c r="A133" s="432"/>
      <c r="B133" s="797" t="str">
        <f>'Tab.G1.1-4'!$B$8</f>
        <v>LP</v>
      </c>
      <c r="C133" s="807" t="str">
        <f>'Tab.G1.1-4'!$C$8</f>
        <v>WYSZCZEGÓLNIENIE</v>
      </c>
      <c r="D133" s="800"/>
      <c r="E133" s="804" t="str">
        <f>$E$7</f>
        <v>PLAN DO REALIZACJI</v>
      </c>
      <c r="F133" s="805"/>
      <c r="G133" s="805"/>
      <c r="H133" s="805"/>
      <c r="I133" s="806"/>
      <c r="J133" s="430"/>
      <c r="K133" s="430"/>
      <c r="L133" s="432"/>
      <c r="M133" s="430"/>
      <c r="N133" s="423"/>
      <c r="O133" s="423"/>
    </row>
    <row r="134" spans="1:15" ht="20.100000000000001" customHeight="1">
      <c r="A134" s="432"/>
      <c r="B134" s="798"/>
      <c r="C134" s="808"/>
      <c r="D134" s="802"/>
      <c r="E134" s="514">
        <f>SUM(Rok_ZPR,1)</f>
        <v>2024</v>
      </c>
      <c r="F134" s="514">
        <f>SUM(E134,1)</f>
        <v>2025</v>
      </c>
      <c r="G134" s="514">
        <f>SUM(F134,1)</f>
        <v>2026</v>
      </c>
      <c r="H134" s="514">
        <f>SUM(G134,1)</f>
        <v>2027</v>
      </c>
      <c r="I134" s="684">
        <f>SUM(H134,1)</f>
        <v>2028</v>
      </c>
      <c r="J134" s="430"/>
      <c r="K134" s="430"/>
      <c r="L134" s="432"/>
      <c r="M134" s="430"/>
      <c r="N134" s="423"/>
      <c r="O134" s="423"/>
    </row>
    <row r="135" spans="1:15" ht="15" customHeight="1" thickBot="1">
      <c r="A135" s="432"/>
      <c r="B135" s="296" t="str">
        <f t="array" ref="B135:B192">$B$9:$B$66</f>
        <v>01</v>
      </c>
      <c r="C135" s="795" t="str">
        <f>$B$10</f>
        <v>02</v>
      </c>
      <c r="D135" s="796"/>
      <c r="E135" s="650" t="str">
        <f>$B$11</f>
        <v>03</v>
      </c>
      <c r="F135" s="650" t="str">
        <f>$B$12</f>
        <v>04</v>
      </c>
      <c r="G135" s="650" t="str">
        <f>$B$13</f>
        <v>05</v>
      </c>
      <c r="H135" s="650" t="str">
        <f>$B$14</f>
        <v>06</v>
      </c>
      <c r="I135" s="297" t="str">
        <f>$B$15</f>
        <v>07</v>
      </c>
      <c r="J135" s="430"/>
      <c r="K135" s="430"/>
      <c r="L135" s="432"/>
      <c r="M135" s="430"/>
      <c r="N135" s="423"/>
      <c r="O135" s="423"/>
    </row>
    <row r="136" spans="1:15" ht="18.95" customHeight="1" thickBot="1">
      <c r="A136" s="432"/>
      <c r="B136" s="293" t="str">
        <v>02</v>
      </c>
      <c r="C136" s="1" t="s">
        <v>84</v>
      </c>
      <c r="D136" s="2" t="str">
        <f t="shared" ref="D136:D164" si="3">JM_05</f>
        <v>[tys. zł/km]</v>
      </c>
      <c r="E136" s="599" t="str">
        <f t="array" ref="E136:E192">IFERROR($E$10:$E$66/$E$73:$E$129,"")</f>
        <v/>
      </c>
      <c r="F136" s="599" t="str">
        <f t="array" ref="F136:F192">IFERROR($F$10:$F$66/$F$73:$F$129,"")</f>
        <v/>
      </c>
      <c r="G136" s="599" t="str">
        <f t="array" ref="G136:G192">IFERROR($G$10:$G$66/$G$73:$G$129,"")</f>
        <v/>
      </c>
      <c r="H136" s="599" t="str">
        <f t="array" ref="H136:H192">IFERROR($H$10:$H$66/$H$73:$H$129,"")</f>
        <v/>
      </c>
      <c r="I136" s="138" t="str">
        <f t="array" ref="I136:I192">IFERROR($I$10:$I$66/$I$73:$I$129,"")</f>
        <v/>
      </c>
      <c r="J136" s="430"/>
      <c r="K136" s="430"/>
      <c r="L136" s="432"/>
      <c r="M136" s="430"/>
      <c r="N136" s="423"/>
      <c r="O136" s="423"/>
    </row>
    <row r="137" spans="1:15" ht="18.95" customHeight="1" thickBot="1">
      <c r="A137" s="432"/>
      <c r="B137" s="285" t="str">
        <v>03</v>
      </c>
      <c r="C137" s="3" t="s">
        <v>92</v>
      </c>
      <c r="D137" s="4" t="str">
        <f t="shared" si="3"/>
        <v>[tys. zł/km]</v>
      </c>
      <c r="E137" s="600" t="str">
        <v/>
      </c>
      <c r="F137" s="600" t="str">
        <v/>
      </c>
      <c r="G137" s="600" t="str">
        <v/>
      </c>
      <c r="H137" s="600" t="str">
        <v/>
      </c>
      <c r="I137" s="139" t="str">
        <v/>
      </c>
      <c r="J137" s="430"/>
      <c r="K137" s="430"/>
      <c r="L137" s="432"/>
      <c r="M137" s="430"/>
      <c r="N137" s="423"/>
      <c r="O137" s="423"/>
    </row>
    <row r="138" spans="1:15" ht="18.95" customHeight="1">
      <c r="A138" s="432"/>
      <c r="B138" s="286" t="str">
        <v>04</v>
      </c>
      <c r="C138" s="232" t="s">
        <v>50</v>
      </c>
      <c r="D138" s="5" t="str">
        <f t="shared" si="3"/>
        <v>[tys. zł/km]</v>
      </c>
      <c r="E138" s="601" t="str">
        <v/>
      </c>
      <c r="F138" s="601" t="str">
        <v/>
      </c>
      <c r="G138" s="601" t="str">
        <v/>
      </c>
      <c r="H138" s="601" t="str">
        <v/>
      </c>
      <c r="I138" s="140" t="str">
        <v/>
      </c>
      <c r="J138" s="430"/>
      <c r="K138" s="430"/>
      <c r="L138" s="432"/>
      <c r="M138" s="430"/>
      <c r="N138" s="423"/>
      <c r="O138" s="423"/>
    </row>
    <row r="139" spans="1:15" ht="18.95" customHeight="1">
      <c r="A139" s="432"/>
      <c r="B139" s="287" t="str">
        <v>05</v>
      </c>
      <c r="C139" s="234" t="s">
        <v>51</v>
      </c>
      <c r="D139" s="6" t="str">
        <f t="shared" si="3"/>
        <v>[tys. zł/km]</v>
      </c>
      <c r="E139" s="602" t="str">
        <v/>
      </c>
      <c r="F139" s="602" t="str">
        <v/>
      </c>
      <c r="G139" s="602" t="str">
        <v/>
      </c>
      <c r="H139" s="602" t="str">
        <v/>
      </c>
      <c r="I139" s="141" t="str">
        <v/>
      </c>
      <c r="J139" s="430"/>
      <c r="K139" s="430"/>
      <c r="L139" s="432"/>
      <c r="M139" s="430"/>
      <c r="N139" s="423"/>
      <c r="O139" s="423"/>
    </row>
    <row r="140" spans="1:15" ht="18.95" customHeight="1">
      <c r="A140" s="432"/>
      <c r="B140" s="288" t="str">
        <v>06</v>
      </c>
      <c r="C140" s="235" t="s">
        <v>52</v>
      </c>
      <c r="D140" s="7" t="str">
        <f t="shared" si="3"/>
        <v>[tys. zł/km]</v>
      </c>
      <c r="E140" s="603" t="str">
        <v/>
      </c>
      <c r="F140" s="603" t="str">
        <v/>
      </c>
      <c r="G140" s="603" t="str">
        <v/>
      </c>
      <c r="H140" s="603" t="str">
        <v/>
      </c>
      <c r="I140" s="142" t="str">
        <v/>
      </c>
      <c r="J140" s="430"/>
      <c r="K140" s="430"/>
      <c r="L140" s="432"/>
      <c r="M140" s="430"/>
      <c r="N140" s="423"/>
      <c r="O140" s="423"/>
    </row>
    <row r="141" spans="1:15" ht="18.95" customHeight="1">
      <c r="A141" s="432"/>
      <c r="B141" s="288" t="str">
        <v>07</v>
      </c>
      <c r="C141" s="235" t="s">
        <v>53</v>
      </c>
      <c r="D141" s="7" t="str">
        <f t="shared" si="3"/>
        <v>[tys. zł/km]</v>
      </c>
      <c r="E141" s="603" t="str">
        <v/>
      </c>
      <c r="F141" s="603" t="str">
        <v/>
      </c>
      <c r="G141" s="603" t="str">
        <v/>
      </c>
      <c r="H141" s="603" t="str">
        <v/>
      </c>
      <c r="I141" s="142" t="str">
        <v/>
      </c>
      <c r="J141" s="430"/>
      <c r="K141" s="430"/>
      <c r="L141" s="432"/>
      <c r="M141" s="430"/>
      <c r="N141" s="423"/>
      <c r="O141" s="423"/>
    </row>
    <row r="142" spans="1:15" ht="18.95" customHeight="1">
      <c r="A142" s="432"/>
      <c r="B142" s="289" t="str">
        <v>08</v>
      </c>
      <c r="C142" s="238" t="s">
        <v>54</v>
      </c>
      <c r="D142" s="8" t="str">
        <f t="shared" si="3"/>
        <v>[tys. zł/km]</v>
      </c>
      <c r="E142" s="604" t="str">
        <v/>
      </c>
      <c r="F142" s="604" t="str">
        <v/>
      </c>
      <c r="G142" s="604" t="str">
        <v/>
      </c>
      <c r="H142" s="604" t="str">
        <v/>
      </c>
      <c r="I142" s="143" t="str">
        <v/>
      </c>
      <c r="J142" s="430"/>
      <c r="K142" s="430"/>
      <c r="L142" s="432"/>
      <c r="M142" s="430"/>
      <c r="N142" s="423"/>
      <c r="O142" s="423"/>
    </row>
    <row r="143" spans="1:15" ht="18.95" customHeight="1">
      <c r="A143" s="432"/>
      <c r="B143" s="290" t="str">
        <v>09</v>
      </c>
      <c r="C143" s="233" t="s">
        <v>55</v>
      </c>
      <c r="D143" s="9" t="str">
        <f t="shared" si="3"/>
        <v>[tys. zł/km]</v>
      </c>
      <c r="E143" s="605" t="str">
        <v/>
      </c>
      <c r="F143" s="605" t="str">
        <v/>
      </c>
      <c r="G143" s="605" t="str">
        <v/>
      </c>
      <c r="H143" s="605" t="str">
        <v/>
      </c>
      <c r="I143" s="144" t="str">
        <v/>
      </c>
      <c r="J143" s="430"/>
      <c r="K143" s="430"/>
      <c r="L143" s="432"/>
      <c r="M143" s="430"/>
      <c r="N143" s="423"/>
      <c r="O143" s="423"/>
    </row>
    <row r="144" spans="1:15" ht="18.95" customHeight="1">
      <c r="A144" s="432"/>
      <c r="B144" s="287" t="str">
        <v>10</v>
      </c>
      <c r="C144" s="234" t="s">
        <v>51</v>
      </c>
      <c r="D144" s="6" t="str">
        <f t="shared" si="3"/>
        <v>[tys. zł/km]</v>
      </c>
      <c r="E144" s="602" t="str">
        <v/>
      </c>
      <c r="F144" s="602" t="str">
        <v/>
      </c>
      <c r="G144" s="602" t="str">
        <v/>
      </c>
      <c r="H144" s="602" t="str">
        <v/>
      </c>
      <c r="I144" s="141" t="str">
        <v/>
      </c>
      <c r="J144" s="430"/>
      <c r="K144" s="430"/>
      <c r="L144" s="432"/>
      <c r="M144" s="430"/>
      <c r="N144" s="423"/>
      <c r="O144" s="423"/>
    </row>
    <row r="145" spans="1:15" ht="18.95" customHeight="1">
      <c r="A145" s="432"/>
      <c r="B145" s="288" t="str">
        <v>11</v>
      </c>
      <c r="C145" s="235" t="s">
        <v>52</v>
      </c>
      <c r="D145" s="7" t="str">
        <f t="shared" si="3"/>
        <v>[tys. zł/km]</v>
      </c>
      <c r="E145" s="603" t="str">
        <v/>
      </c>
      <c r="F145" s="603" t="str">
        <v/>
      </c>
      <c r="G145" s="603" t="str">
        <v/>
      </c>
      <c r="H145" s="603" t="str">
        <v/>
      </c>
      <c r="I145" s="142" t="str">
        <v/>
      </c>
      <c r="J145" s="430"/>
      <c r="K145" s="430"/>
      <c r="L145" s="432"/>
      <c r="M145" s="430"/>
      <c r="N145" s="423"/>
      <c r="O145" s="423"/>
    </row>
    <row r="146" spans="1:15" ht="18.95" customHeight="1">
      <c r="A146" s="432"/>
      <c r="B146" s="288" t="str">
        <v>12</v>
      </c>
      <c r="C146" s="235" t="s">
        <v>53</v>
      </c>
      <c r="D146" s="7" t="str">
        <f t="shared" si="3"/>
        <v>[tys. zł/km]</v>
      </c>
      <c r="E146" s="603" t="str">
        <v/>
      </c>
      <c r="F146" s="603" t="str">
        <v/>
      </c>
      <c r="G146" s="603" t="str">
        <v/>
      </c>
      <c r="H146" s="603" t="str">
        <v/>
      </c>
      <c r="I146" s="142" t="str">
        <v/>
      </c>
      <c r="J146" s="430"/>
      <c r="K146" s="430"/>
      <c r="L146" s="432"/>
      <c r="M146" s="430"/>
      <c r="N146" s="423"/>
      <c r="O146" s="423"/>
    </row>
    <row r="147" spans="1:15" ht="18.95" customHeight="1" thickBot="1">
      <c r="A147" s="432"/>
      <c r="B147" s="291" t="str">
        <v>13</v>
      </c>
      <c r="C147" s="239" t="s">
        <v>54</v>
      </c>
      <c r="D147" s="10" t="str">
        <f t="shared" si="3"/>
        <v>[tys. zł/km]</v>
      </c>
      <c r="E147" s="606" t="str">
        <v/>
      </c>
      <c r="F147" s="606" t="str">
        <v/>
      </c>
      <c r="G147" s="606" t="str">
        <v/>
      </c>
      <c r="H147" s="606" t="str">
        <v/>
      </c>
      <c r="I147" s="145" t="str">
        <v/>
      </c>
      <c r="J147" s="430"/>
      <c r="K147" s="430"/>
      <c r="L147" s="432"/>
      <c r="M147" s="430"/>
      <c r="N147" s="423"/>
      <c r="O147" s="423"/>
    </row>
    <row r="148" spans="1:15" ht="18.95" customHeight="1" thickBot="1">
      <c r="A148" s="432"/>
      <c r="B148" s="285" t="str">
        <v>14</v>
      </c>
      <c r="C148" s="11" t="s">
        <v>93</v>
      </c>
      <c r="D148" s="4" t="str">
        <f t="shared" si="3"/>
        <v>[tys. zł/km]</v>
      </c>
      <c r="E148" s="600" t="str">
        <v/>
      </c>
      <c r="F148" s="600" t="str">
        <v/>
      </c>
      <c r="G148" s="600" t="str">
        <v/>
      </c>
      <c r="H148" s="600" t="str">
        <v/>
      </c>
      <c r="I148" s="139" t="str">
        <v/>
      </c>
      <c r="J148" s="430"/>
      <c r="K148" s="430"/>
      <c r="L148" s="432"/>
      <c r="M148" s="430"/>
      <c r="N148" s="423"/>
      <c r="O148" s="423"/>
    </row>
    <row r="149" spans="1:15" ht="18.95" customHeight="1">
      <c r="A149" s="432"/>
      <c r="B149" s="286" t="str">
        <v>15</v>
      </c>
      <c r="C149" s="232" t="s">
        <v>50</v>
      </c>
      <c r="D149" s="5" t="str">
        <f t="shared" si="3"/>
        <v>[tys. zł/km]</v>
      </c>
      <c r="E149" s="601" t="str">
        <v/>
      </c>
      <c r="F149" s="601" t="str">
        <v/>
      </c>
      <c r="G149" s="601" t="str">
        <v/>
      </c>
      <c r="H149" s="601" t="str">
        <v/>
      </c>
      <c r="I149" s="140" t="str">
        <v/>
      </c>
      <c r="J149" s="430"/>
      <c r="K149" s="430"/>
      <c r="L149" s="432"/>
      <c r="M149" s="430"/>
      <c r="N149" s="423"/>
      <c r="O149" s="423"/>
    </row>
    <row r="150" spans="1:15" ht="18.95" customHeight="1">
      <c r="A150" s="432"/>
      <c r="B150" s="287" t="str">
        <v>16</v>
      </c>
      <c r="C150" s="234" t="s">
        <v>56</v>
      </c>
      <c r="D150" s="6" t="str">
        <f t="shared" si="3"/>
        <v>[tys. zł/km]</v>
      </c>
      <c r="E150" s="602" t="str">
        <v/>
      </c>
      <c r="F150" s="602" t="str">
        <v/>
      </c>
      <c r="G150" s="602" t="str">
        <v/>
      </c>
      <c r="H150" s="602" t="str">
        <v/>
      </c>
      <c r="I150" s="141" t="str">
        <v/>
      </c>
      <c r="J150" s="430"/>
      <c r="K150" s="430"/>
      <c r="L150" s="432"/>
      <c r="M150" s="430"/>
      <c r="N150" s="423"/>
      <c r="O150" s="423"/>
    </row>
    <row r="151" spans="1:15" ht="18.95" customHeight="1">
      <c r="A151" s="432"/>
      <c r="B151" s="288" t="str">
        <v>17</v>
      </c>
      <c r="C151" s="235" t="s">
        <v>53</v>
      </c>
      <c r="D151" s="7" t="str">
        <f t="shared" si="3"/>
        <v>[tys. zł/km]</v>
      </c>
      <c r="E151" s="603" t="str">
        <v/>
      </c>
      <c r="F151" s="603" t="str">
        <v/>
      </c>
      <c r="G151" s="603" t="str">
        <v/>
      </c>
      <c r="H151" s="603" t="str">
        <v/>
      </c>
      <c r="I151" s="142" t="str">
        <v/>
      </c>
      <c r="J151" s="430"/>
      <c r="K151" s="430"/>
      <c r="L151" s="432"/>
      <c r="M151" s="430"/>
      <c r="N151" s="423"/>
      <c r="O151" s="423"/>
    </row>
    <row r="152" spans="1:15" ht="18.95" customHeight="1">
      <c r="A152" s="432"/>
      <c r="B152" s="288" t="str">
        <v>18</v>
      </c>
      <c r="C152" s="236" t="s">
        <v>57</v>
      </c>
      <c r="D152" s="7" t="str">
        <f t="shared" si="3"/>
        <v>[tys. zł/km]</v>
      </c>
      <c r="E152" s="603" t="str">
        <v/>
      </c>
      <c r="F152" s="603" t="str">
        <v/>
      </c>
      <c r="G152" s="603" t="str">
        <v/>
      </c>
      <c r="H152" s="603" t="str">
        <v/>
      </c>
      <c r="I152" s="142" t="str">
        <v/>
      </c>
      <c r="J152" s="430"/>
      <c r="K152" s="430"/>
      <c r="L152" s="432"/>
      <c r="M152" s="430"/>
      <c r="N152" s="423"/>
      <c r="O152" s="423"/>
    </row>
    <row r="153" spans="1:15" ht="18.95" customHeight="1">
      <c r="A153" s="432"/>
      <c r="B153" s="289" t="str">
        <v>19</v>
      </c>
      <c r="C153" s="238" t="s">
        <v>58</v>
      </c>
      <c r="D153" s="8" t="str">
        <f t="shared" si="3"/>
        <v>[tys. zł/km]</v>
      </c>
      <c r="E153" s="604" t="str">
        <v/>
      </c>
      <c r="F153" s="604" t="str">
        <v/>
      </c>
      <c r="G153" s="604" t="str">
        <v/>
      </c>
      <c r="H153" s="604" t="str">
        <v/>
      </c>
      <c r="I153" s="143" t="str">
        <v/>
      </c>
      <c r="J153" s="430"/>
      <c r="K153" s="430"/>
      <c r="L153" s="432"/>
      <c r="M153" s="430"/>
      <c r="N153" s="423"/>
      <c r="O153" s="423"/>
    </row>
    <row r="154" spans="1:15" ht="18.95" customHeight="1">
      <c r="A154" s="432"/>
      <c r="B154" s="290" t="str">
        <v>20</v>
      </c>
      <c r="C154" s="233" t="s">
        <v>55</v>
      </c>
      <c r="D154" s="9" t="str">
        <f t="shared" si="3"/>
        <v>[tys. zł/km]</v>
      </c>
      <c r="E154" s="605" t="str">
        <v/>
      </c>
      <c r="F154" s="605" t="str">
        <v/>
      </c>
      <c r="G154" s="605" t="str">
        <v/>
      </c>
      <c r="H154" s="605" t="str">
        <v/>
      </c>
      <c r="I154" s="144" t="str">
        <v/>
      </c>
      <c r="J154" s="430"/>
      <c r="K154" s="430"/>
      <c r="L154" s="432"/>
      <c r="M154" s="430"/>
      <c r="N154" s="423"/>
      <c r="O154" s="423"/>
    </row>
    <row r="155" spans="1:15" ht="18.95" customHeight="1">
      <c r="A155" s="432"/>
      <c r="B155" s="287" t="str">
        <v>21</v>
      </c>
      <c r="C155" s="234" t="s">
        <v>56</v>
      </c>
      <c r="D155" s="6" t="str">
        <f t="shared" si="3"/>
        <v>[tys. zł/km]</v>
      </c>
      <c r="E155" s="602" t="str">
        <v/>
      </c>
      <c r="F155" s="602" t="str">
        <v/>
      </c>
      <c r="G155" s="602" t="str">
        <v/>
      </c>
      <c r="H155" s="602" t="str">
        <v/>
      </c>
      <c r="I155" s="141" t="str">
        <v/>
      </c>
      <c r="J155" s="430"/>
      <c r="K155" s="430"/>
      <c r="L155" s="432"/>
      <c r="M155" s="430"/>
      <c r="N155" s="423"/>
      <c r="O155" s="423"/>
    </row>
    <row r="156" spans="1:15" ht="18.95" customHeight="1">
      <c r="A156" s="432"/>
      <c r="B156" s="288" t="str">
        <v>22</v>
      </c>
      <c r="C156" s="235" t="s">
        <v>53</v>
      </c>
      <c r="D156" s="7" t="str">
        <f t="shared" si="3"/>
        <v>[tys. zł/km]</v>
      </c>
      <c r="E156" s="603" t="str">
        <v/>
      </c>
      <c r="F156" s="603" t="str">
        <v/>
      </c>
      <c r="G156" s="603" t="str">
        <v/>
      </c>
      <c r="H156" s="603" t="str">
        <v/>
      </c>
      <c r="I156" s="142" t="str">
        <v/>
      </c>
      <c r="J156" s="430"/>
      <c r="K156" s="430"/>
      <c r="L156" s="432"/>
      <c r="M156" s="430"/>
      <c r="N156" s="423"/>
      <c r="O156" s="423"/>
    </row>
    <row r="157" spans="1:15" ht="18.95" customHeight="1">
      <c r="A157" s="432"/>
      <c r="B157" s="288" t="str">
        <v>23</v>
      </c>
      <c r="C157" s="236" t="s">
        <v>57</v>
      </c>
      <c r="D157" s="7" t="str">
        <f t="shared" si="3"/>
        <v>[tys. zł/km]</v>
      </c>
      <c r="E157" s="603" t="str">
        <v/>
      </c>
      <c r="F157" s="603" t="str">
        <v/>
      </c>
      <c r="G157" s="603" t="str">
        <v/>
      </c>
      <c r="H157" s="603" t="str">
        <v/>
      </c>
      <c r="I157" s="142" t="str">
        <v/>
      </c>
      <c r="J157" s="430"/>
      <c r="K157" s="430"/>
      <c r="L157" s="432"/>
      <c r="M157" s="430"/>
      <c r="N157" s="423"/>
      <c r="O157" s="423"/>
    </row>
    <row r="158" spans="1:15" ht="18.95" customHeight="1">
      <c r="A158" s="432"/>
      <c r="B158" s="292" t="str">
        <v>24</v>
      </c>
      <c r="C158" s="279" t="s">
        <v>58</v>
      </c>
      <c r="D158" s="241" t="str">
        <f t="shared" si="3"/>
        <v>[tys. zł/km]</v>
      </c>
      <c r="E158" s="607" t="str">
        <v/>
      </c>
      <c r="F158" s="607" t="str">
        <v/>
      </c>
      <c r="G158" s="607" t="str">
        <v/>
      </c>
      <c r="H158" s="607" t="str">
        <v/>
      </c>
      <c r="I158" s="242" t="str">
        <v/>
      </c>
      <c r="J158" s="430"/>
      <c r="K158" s="430"/>
      <c r="L158" s="432"/>
      <c r="M158" s="430"/>
      <c r="N158" s="423"/>
      <c r="O158" s="423"/>
    </row>
    <row r="159" spans="1:15" ht="18.95" customHeight="1">
      <c r="A159" s="432"/>
      <c r="B159" s="290" t="str">
        <v>25</v>
      </c>
      <c r="C159" s="233" t="s">
        <v>139</v>
      </c>
      <c r="D159" s="9" t="str">
        <f t="shared" si="3"/>
        <v>[tys. zł/km]</v>
      </c>
      <c r="E159" s="605" t="str">
        <v/>
      </c>
      <c r="F159" s="605" t="str">
        <v/>
      </c>
      <c r="G159" s="605" t="str">
        <v/>
      </c>
      <c r="H159" s="605" t="str">
        <v/>
      </c>
      <c r="I159" s="144" t="str">
        <v/>
      </c>
      <c r="J159" s="430"/>
      <c r="K159" s="430"/>
      <c r="L159" s="432"/>
      <c r="M159" s="430"/>
      <c r="N159" s="423"/>
      <c r="O159" s="423"/>
    </row>
    <row r="160" spans="1:15" ht="18.95" customHeight="1">
      <c r="A160" s="432"/>
      <c r="B160" s="287" t="str">
        <v>26</v>
      </c>
      <c r="C160" s="234" t="s">
        <v>56</v>
      </c>
      <c r="D160" s="6" t="str">
        <f t="shared" si="3"/>
        <v>[tys. zł/km]</v>
      </c>
      <c r="E160" s="602" t="str">
        <v/>
      </c>
      <c r="F160" s="602" t="str">
        <v/>
      </c>
      <c r="G160" s="602" t="str">
        <v/>
      </c>
      <c r="H160" s="602" t="str">
        <v/>
      </c>
      <c r="I160" s="141" t="str">
        <v/>
      </c>
      <c r="J160" s="430"/>
      <c r="K160" s="430"/>
      <c r="L160" s="432"/>
      <c r="M160" s="430"/>
      <c r="N160" s="423"/>
      <c r="O160" s="423"/>
    </row>
    <row r="161" spans="1:15" ht="18.95" customHeight="1">
      <c r="A161" s="432"/>
      <c r="B161" s="288" t="str">
        <v>27</v>
      </c>
      <c r="C161" s="235" t="s">
        <v>53</v>
      </c>
      <c r="D161" s="7" t="str">
        <f t="shared" si="3"/>
        <v>[tys. zł/km]</v>
      </c>
      <c r="E161" s="603" t="str">
        <v/>
      </c>
      <c r="F161" s="603" t="str">
        <v/>
      </c>
      <c r="G161" s="603" t="str">
        <v/>
      </c>
      <c r="H161" s="603" t="str">
        <v/>
      </c>
      <c r="I161" s="142" t="str">
        <v/>
      </c>
      <c r="J161" s="430"/>
      <c r="K161" s="430"/>
      <c r="L161" s="432"/>
      <c r="M161" s="430"/>
      <c r="N161" s="423"/>
      <c r="O161" s="423"/>
    </row>
    <row r="162" spans="1:15" ht="18.95" customHeight="1">
      <c r="A162" s="432"/>
      <c r="B162" s="288" t="str">
        <v>28</v>
      </c>
      <c r="C162" s="236" t="s">
        <v>57</v>
      </c>
      <c r="D162" s="7" t="str">
        <f t="shared" si="3"/>
        <v>[tys. zł/km]</v>
      </c>
      <c r="E162" s="603" t="str">
        <v/>
      </c>
      <c r="F162" s="603" t="str">
        <v/>
      </c>
      <c r="G162" s="603" t="str">
        <v/>
      </c>
      <c r="H162" s="603" t="str">
        <v/>
      </c>
      <c r="I162" s="142" t="str">
        <v/>
      </c>
      <c r="J162" s="430"/>
      <c r="K162" s="430"/>
      <c r="L162" s="432"/>
      <c r="M162" s="430"/>
      <c r="N162" s="423"/>
      <c r="O162" s="423"/>
    </row>
    <row r="163" spans="1:15" ht="18.95" customHeight="1" thickBot="1">
      <c r="A163" s="432"/>
      <c r="B163" s="289" t="str">
        <v>29</v>
      </c>
      <c r="C163" s="238" t="s">
        <v>58</v>
      </c>
      <c r="D163" s="8" t="str">
        <f t="shared" si="3"/>
        <v>[tys. zł/km]</v>
      </c>
      <c r="E163" s="604" t="str">
        <v/>
      </c>
      <c r="F163" s="604" t="str">
        <v/>
      </c>
      <c r="G163" s="604" t="str">
        <v/>
      </c>
      <c r="H163" s="604" t="str">
        <v/>
      </c>
      <c r="I163" s="143" t="str">
        <v/>
      </c>
      <c r="J163" s="430"/>
      <c r="K163" s="430"/>
      <c r="L163" s="432"/>
      <c r="M163" s="430"/>
      <c r="N163" s="423"/>
      <c r="O163" s="423"/>
    </row>
    <row r="164" spans="1:15" ht="18.95" customHeight="1" thickBot="1">
      <c r="A164" s="432"/>
      <c r="B164" s="285" t="str">
        <v>30</v>
      </c>
      <c r="C164" s="11" t="s">
        <v>140</v>
      </c>
      <c r="D164" s="4" t="str">
        <f t="shared" si="3"/>
        <v>[tys. zł/km]</v>
      </c>
      <c r="E164" s="600" t="str">
        <v/>
      </c>
      <c r="F164" s="600" t="str">
        <v/>
      </c>
      <c r="G164" s="600" t="str">
        <v/>
      </c>
      <c r="H164" s="600" t="str">
        <v/>
      </c>
      <c r="I164" s="139" t="str">
        <v/>
      </c>
      <c r="J164" s="430"/>
      <c r="K164" s="430"/>
      <c r="L164" s="432"/>
      <c r="M164" s="430"/>
      <c r="N164" s="423"/>
      <c r="O164" s="423"/>
    </row>
    <row r="165" spans="1:15" ht="18.95" customHeight="1" thickBot="1">
      <c r="A165" s="432"/>
      <c r="B165" s="293" t="str">
        <v>31</v>
      </c>
      <c r="C165" s="1" t="s">
        <v>85</v>
      </c>
      <c r="D165" s="2" t="str">
        <f t="shared" ref="D165:D192" si="4">JM_06</f>
        <v>[tys. zł/szt.]</v>
      </c>
      <c r="E165" s="599" t="str">
        <v/>
      </c>
      <c r="F165" s="599" t="str">
        <v/>
      </c>
      <c r="G165" s="599" t="str">
        <v/>
      </c>
      <c r="H165" s="599" t="str">
        <v/>
      </c>
      <c r="I165" s="138" t="str">
        <v/>
      </c>
      <c r="J165" s="430"/>
      <c r="K165" s="430"/>
      <c r="L165" s="432"/>
      <c r="M165" s="430"/>
      <c r="N165" s="423"/>
      <c r="O165" s="423"/>
    </row>
    <row r="166" spans="1:15" ht="18.95" customHeight="1">
      <c r="A166" s="432"/>
      <c r="B166" s="286" t="str">
        <v>32</v>
      </c>
      <c r="C166" s="12" t="s">
        <v>87</v>
      </c>
      <c r="D166" s="5" t="str">
        <f t="shared" si="4"/>
        <v>[tys. zł/szt.]</v>
      </c>
      <c r="E166" s="601" t="str">
        <v/>
      </c>
      <c r="F166" s="601" t="str">
        <v/>
      </c>
      <c r="G166" s="601" t="str">
        <v/>
      </c>
      <c r="H166" s="601" t="str">
        <v/>
      </c>
      <c r="I166" s="140" t="str">
        <v/>
      </c>
      <c r="J166" s="430"/>
      <c r="K166" s="430"/>
      <c r="L166" s="432"/>
      <c r="M166" s="430"/>
      <c r="N166" s="423"/>
      <c r="O166" s="423"/>
    </row>
    <row r="167" spans="1:15" ht="18.95" customHeight="1">
      <c r="A167" s="432"/>
      <c r="B167" s="287" t="str">
        <v>33</v>
      </c>
      <c r="C167" s="234" t="s">
        <v>63</v>
      </c>
      <c r="D167" s="6" t="str">
        <f t="shared" si="4"/>
        <v>[tys. zł/szt.]</v>
      </c>
      <c r="E167" s="602" t="str">
        <v/>
      </c>
      <c r="F167" s="602" t="str">
        <v/>
      </c>
      <c r="G167" s="602" t="str">
        <v/>
      </c>
      <c r="H167" s="602" t="str">
        <v/>
      </c>
      <c r="I167" s="141" t="str">
        <v/>
      </c>
      <c r="J167" s="430"/>
      <c r="K167" s="430"/>
      <c r="L167" s="432"/>
      <c r="M167" s="430"/>
      <c r="N167" s="423"/>
      <c r="O167" s="423"/>
    </row>
    <row r="168" spans="1:15" ht="18.95" customHeight="1">
      <c r="A168" s="432"/>
      <c r="B168" s="288" t="str">
        <v>34</v>
      </c>
      <c r="C168" s="235" t="s">
        <v>64</v>
      </c>
      <c r="D168" s="7" t="str">
        <f t="shared" si="4"/>
        <v>[tys. zł/szt.]</v>
      </c>
      <c r="E168" s="603" t="str">
        <v/>
      </c>
      <c r="F168" s="603" t="str">
        <v/>
      </c>
      <c r="G168" s="603" t="str">
        <v/>
      </c>
      <c r="H168" s="603" t="str">
        <v/>
      </c>
      <c r="I168" s="142" t="str">
        <v/>
      </c>
      <c r="J168" s="430"/>
      <c r="K168" s="430"/>
      <c r="L168" s="432"/>
      <c r="M168" s="430"/>
      <c r="N168" s="423"/>
      <c r="O168" s="423"/>
    </row>
    <row r="169" spans="1:15" ht="18.95" customHeight="1">
      <c r="A169" s="432"/>
      <c r="B169" s="289" t="str">
        <v>35</v>
      </c>
      <c r="C169" s="243" t="s">
        <v>65</v>
      </c>
      <c r="D169" s="8" t="str">
        <f t="shared" si="4"/>
        <v>[tys. zł/szt.]</v>
      </c>
      <c r="E169" s="604" t="str">
        <v/>
      </c>
      <c r="F169" s="604" t="str">
        <v/>
      </c>
      <c r="G169" s="604" t="str">
        <v/>
      </c>
      <c r="H169" s="604" t="str">
        <v/>
      </c>
      <c r="I169" s="143" t="str">
        <v/>
      </c>
      <c r="J169" s="430"/>
      <c r="K169" s="430"/>
      <c r="L169" s="432"/>
      <c r="M169" s="430"/>
      <c r="N169" s="423"/>
      <c r="O169" s="423"/>
    </row>
    <row r="170" spans="1:15" ht="18.95" customHeight="1">
      <c r="A170" s="432"/>
      <c r="B170" s="290" t="str">
        <v>36</v>
      </c>
      <c r="C170" s="13" t="s">
        <v>88</v>
      </c>
      <c r="D170" s="9" t="str">
        <f t="shared" si="4"/>
        <v>[tys. zł/szt.]</v>
      </c>
      <c r="E170" s="605" t="str">
        <v/>
      </c>
      <c r="F170" s="605" t="str">
        <v/>
      </c>
      <c r="G170" s="605" t="str">
        <v/>
      </c>
      <c r="H170" s="605" t="str">
        <v/>
      </c>
      <c r="I170" s="144" t="str">
        <v/>
      </c>
      <c r="J170" s="430"/>
      <c r="K170" s="430"/>
      <c r="L170" s="432"/>
      <c r="M170" s="430"/>
      <c r="N170" s="423"/>
      <c r="O170" s="423"/>
    </row>
    <row r="171" spans="1:15" ht="18.95" customHeight="1">
      <c r="A171" s="432"/>
      <c r="B171" s="287" t="str">
        <v>37</v>
      </c>
      <c r="C171" s="234" t="s">
        <v>66</v>
      </c>
      <c r="D171" s="6" t="str">
        <f t="shared" si="4"/>
        <v>[tys. zł/szt.]</v>
      </c>
      <c r="E171" s="602" t="str">
        <v/>
      </c>
      <c r="F171" s="602" t="str">
        <v/>
      </c>
      <c r="G171" s="602" t="str">
        <v/>
      </c>
      <c r="H171" s="602" t="str">
        <v/>
      </c>
      <c r="I171" s="141" t="str">
        <v/>
      </c>
      <c r="J171" s="430"/>
      <c r="K171" s="430"/>
      <c r="L171" s="432"/>
      <c r="M171" s="430"/>
      <c r="N171" s="423"/>
      <c r="O171" s="423"/>
    </row>
    <row r="172" spans="1:15" ht="18.95" customHeight="1">
      <c r="A172" s="432"/>
      <c r="B172" s="288" t="str">
        <v>38</v>
      </c>
      <c r="C172" s="236" t="s">
        <v>67</v>
      </c>
      <c r="D172" s="7" t="str">
        <f t="shared" si="4"/>
        <v>[tys. zł/szt.]</v>
      </c>
      <c r="E172" s="603" t="str">
        <v/>
      </c>
      <c r="F172" s="603" t="str">
        <v/>
      </c>
      <c r="G172" s="603" t="str">
        <v/>
      </c>
      <c r="H172" s="603" t="str">
        <v/>
      </c>
      <c r="I172" s="142" t="str">
        <v/>
      </c>
      <c r="J172" s="430"/>
      <c r="K172" s="430"/>
      <c r="L172" s="432"/>
      <c r="M172" s="430"/>
      <c r="N172" s="423"/>
      <c r="O172" s="423"/>
    </row>
    <row r="173" spans="1:15" ht="18.95" customHeight="1">
      <c r="A173" s="432"/>
      <c r="B173" s="289" t="str">
        <v>39</v>
      </c>
      <c r="C173" s="243" t="s">
        <v>68</v>
      </c>
      <c r="D173" s="8" t="str">
        <f t="shared" si="4"/>
        <v>[tys. zł/szt.]</v>
      </c>
      <c r="E173" s="604" t="str">
        <v/>
      </c>
      <c r="F173" s="604" t="str">
        <v/>
      </c>
      <c r="G173" s="604" t="str">
        <v/>
      </c>
      <c r="H173" s="604" t="str">
        <v/>
      </c>
      <c r="I173" s="143" t="str">
        <v/>
      </c>
      <c r="J173" s="430"/>
      <c r="K173" s="430"/>
      <c r="L173" s="432"/>
      <c r="M173" s="430"/>
      <c r="N173" s="423"/>
      <c r="O173" s="423"/>
    </row>
    <row r="174" spans="1:15" ht="18.95" customHeight="1">
      <c r="A174" s="432"/>
      <c r="B174" s="290" t="str">
        <v>40</v>
      </c>
      <c r="C174" s="13" t="s">
        <v>89</v>
      </c>
      <c r="D174" s="9" t="str">
        <f t="shared" si="4"/>
        <v>[tys. zł/szt.]</v>
      </c>
      <c r="E174" s="605" t="str">
        <v/>
      </c>
      <c r="F174" s="605" t="str">
        <v/>
      </c>
      <c r="G174" s="605" t="str">
        <v/>
      </c>
      <c r="H174" s="605" t="str">
        <v/>
      </c>
      <c r="I174" s="144" t="str">
        <v/>
      </c>
      <c r="J174" s="430"/>
      <c r="K174" s="430"/>
      <c r="L174" s="432"/>
      <c r="M174" s="430"/>
      <c r="N174" s="423"/>
      <c r="O174" s="423"/>
    </row>
    <row r="175" spans="1:15" ht="18.95" customHeight="1">
      <c r="A175" s="432"/>
      <c r="B175" s="287" t="str">
        <v>41</v>
      </c>
      <c r="C175" s="234" t="s">
        <v>66</v>
      </c>
      <c r="D175" s="6" t="str">
        <f t="shared" si="4"/>
        <v>[tys. zł/szt.]</v>
      </c>
      <c r="E175" s="602" t="str">
        <v/>
      </c>
      <c r="F175" s="602" t="str">
        <v/>
      </c>
      <c r="G175" s="602" t="str">
        <v/>
      </c>
      <c r="H175" s="602" t="str">
        <v/>
      </c>
      <c r="I175" s="141" t="str">
        <v/>
      </c>
      <c r="J175" s="430"/>
      <c r="K175" s="430"/>
      <c r="L175" s="432"/>
      <c r="M175" s="430"/>
      <c r="N175" s="423"/>
      <c r="O175" s="423"/>
    </row>
    <row r="176" spans="1:15" ht="18.95" customHeight="1">
      <c r="A176" s="432"/>
      <c r="B176" s="288" t="str">
        <v>42</v>
      </c>
      <c r="C176" s="236" t="s">
        <v>67</v>
      </c>
      <c r="D176" s="7" t="str">
        <f t="shared" si="4"/>
        <v>[tys. zł/szt.]</v>
      </c>
      <c r="E176" s="603" t="str">
        <v/>
      </c>
      <c r="F176" s="603" t="str">
        <v/>
      </c>
      <c r="G176" s="603" t="str">
        <v/>
      </c>
      <c r="H176" s="603" t="str">
        <v/>
      </c>
      <c r="I176" s="142" t="str">
        <v/>
      </c>
      <c r="J176" s="430"/>
      <c r="K176" s="430"/>
      <c r="L176" s="432"/>
      <c r="M176" s="430"/>
      <c r="N176" s="423"/>
      <c r="O176" s="423"/>
    </row>
    <row r="177" spans="1:15" ht="18.95" customHeight="1">
      <c r="A177" s="432"/>
      <c r="B177" s="289" t="str">
        <v>43</v>
      </c>
      <c r="C177" s="243" t="s">
        <v>68</v>
      </c>
      <c r="D177" s="8" t="str">
        <f t="shared" si="4"/>
        <v>[tys. zł/szt.]</v>
      </c>
      <c r="E177" s="604" t="str">
        <v/>
      </c>
      <c r="F177" s="604" t="str">
        <v/>
      </c>
      <c r="G177" s="604" t="str">
        <v/>
      </c>
      <c r="H177" s="604" t="str">
        <v/>
      </c>
      <c r="I177" s="143" t="str">
        <v/>
      </c>
      <c r="J177" s="430"/>
      <c r="K177" s="430"/>
      <c r="L177" s="432"/>
      <c r="M177" s="430"/>
      <c r="N177" s="423"/>
      <c r="O177" s="423"/>
    </row>
    <row r="178" spans="1:15" ht="18.95" customHeight="1">
      <c r="A178" s="432"/>
      <c r="B178" s="294" t="str">
        <v>44</v>
      </c>
      <c r="C178" s="14" t="s">
        <v>90</v>
      </c>
      <c r="D178" s="15" t="str">
        <f t="shared" si="4"/>
        <v>[tys. zł/szt.]</v>
      </c>
      <c r="E178" s="608" t="str">
        <v/>
      </c>
      <c r="F178" s="608" t="str">
        <v/>
      </c>
      <c r="G178" s="608" t="str">
        <v/>
      </c>
      <c r="H178" s="608" t="str">
        <v/>
      </c>
      <c r="I178" s="144" t="str">
        <v/>
      </c>
      <c r="J178" s="430"/>
      <c r="K178" s="430"/>
      <c r="L178" s="432"/>
      <c r="M178" s="430"/>
      <c r="N178" s="423"/>
      <c r="O178" s="423"/>
    </row>
    <row r="179" spans="1:15" ht="18.95" customHeight="1" thickBot="1">
      <c r="A179" s="432"/>
      <c r="B179" s="295" t="str">
        <v>45</v>
      </c>
      <c r="C179" s="16" t="s">
        <v>91</v>
      </c>
      <c r="D179" s="17" t="str">
        <f t="shared" si="4"/>
        <v>[tys. zł/szt.]</v>
      </c>
      <c r="E179" s="609" t="str">
        <v/>
      </c>
      <c r="F179" s="609" t="str">
        <v/>
      </c>
      <c r="G179" s="609" t="str">
        <v/>
      </c>
      <c r="H179" s="609" t="str">
        <v/>
      </c>
      <c r="I179" s="146" t="str">
        <v/>
      </c>
      <c r="J179" s="430"/>
      <c r="K179" s="430"/>
      <c r="L179" s="432"/>
      <c r="M179" s="430"/>
      <c r="N179" s="423"/>
      <c r="O179" s="423"/>
    </row>
    <row r="180" spans="1:15" ht="18.95" customHeight="1" thickBot="1">
      <c r="A180" s="432"/>
      <c r="B180" s="293" t="str">
        <v>46</v>
      </c>
      <c r="C180" s="1" t="s">
        <v>98</v>
      </c>
      <c r="D180" s="2" t="str">
        <f t="shared" si="4"/>
        <v>[tys. zł/szt.]</v>
      </c>
      <c r="E180" s="599" t="str">
        <v/>
      </c>
      <c r="F180" s="599" t="str">
        <v/>
      </c>
      <c r="G180" s="599" t="str">
        <v/>
      </c>
      <c r="H180" s="599" t="str">
        <v/>
      </c>
      <c r="I180" s="138" t="str">
        <v/>
      </c>
      <c r="J180" s="430"/>
      <c r="K180" s="430"/>
      <c r="L180" s="432"/>
      <c r="M180" s="430"/>
      <c r="N180" s="423"/>
      <c r="O180" s="423"/>
    </row>
    <row r="181" spans="1:15" ht="18.95" customHeight="1">
      <c r="A181" s="432"/>
      <c r="B181" s="286" t="str">
        <v>47</v>
      </c>
      <c r="C181" s="12" t="s">
        <v>99</v>
      </c>
      <c r="D181" s="5" t="str">
        <f t="shared" si="4"/>
        <v>[tys. zł/szt.]</v>
      </c>
      <c r="E181" s="601" t="str">
        <v/>
      </c>
      <c r="F181" s="601" t="str">
        <v/>
      </c>
      <c r="G181" s="601" t="str">
        <v/>
      </c>
      <c r="H181" s="601" t="str">
        <v/>
      </c>
      <c r="I181" s="140" t="str">
        <v/>
      </c>
      <c r="J181" s="430"/>
      <c r="K181" s="430"/>
      <c r="L181" s="432"/>
      <c r="M181" s="430"/>
      <c r="N181" s="423"/>
      <c r="O181" s="423"/>
    </row>
    <row r="182" spans="1:15" ht="18.95" customHeight="1">
      <c r="A182" s="432"/>
      <c r="B182" s="287" t="str">
        <v>48</v>
      </c>
      <c r="C182" s="237" t="s">
        <v>100</v>
      </c>
      <c r="D182" s="6" t="str">
        <f t="shared" si="4"/>
        <v>[tys. zł/szt.]</v>
      </c>
      <c r="E182" s="602" t="str">
        <v/>
      </c>
      <c r="F182" s="602" t="str">
        <v/>
      </c>
      <c r="G182" s="602" t="str">
        <v/>
      </c>
      <c r="H182" s="602" t="str">
        <v/>
      </c>
      <c r="I182" s="141" t="str">
        <v/>
      </c>
      <c r="J182" s="430"/>
      <c r="K182" s="430"/>
      <c r="L182" s="432"/>
      <c r="M182" s="430"/>
      <c r="N182" s="423"/>
      <c r="O182" s="423"/>
    </row>
    <row r="183" spans="1:15" ht="18.95" customHeight="1">
      <c r="A183" s="432"/>
      <c r="B183" s="288" t="str">
        <v>49</v>
      </c>
      <c r="C183" s="236" t="s">
        <v>141</v>
      </c>
      <c r="D183" s="7" t="str">
        <f t="shared" si="4"/>
        <v>[tys. zł/szt.]</v>
      </c>
      <c r="E183" s="603" t="str">
        <v/>
      </c>
      <c r="F183" s="603" t="str">
        <v/>
      </c>
      <c r="G183" s="603" t="str">
        <v/>
      </c>
      <c r="H183" s="603" t="str">
        <v/>
      </c>
      <c r="I183" s="142" t="str">
        <v/>
      </c>
      <c r="J183" s="430"/>
      <c r="K183" s="430"/>
      <c r="L183" s="432"/>
      <c r="M183" s="430"/>
      <c r="N183" s="423"/>
      <c r="O183" s="423"/>
    </row>
    <row r="184" spans="1:15" ht="18.95" customHeight="1">
      <c r="A184" s="432"/>
      <c r="B184" s="288" t="str">
        <v>50</v>
      </c>
      <c r="C184" s="236" t="s">
        <v>101</v>
      </c>
      <c r="D184" s="7" t="str">
        <f t="shared" si="4"/>
        <v>[tys. zł/szt.]</v>
      </c>
      <c r="E184" s="603" t="str">
        <v/>
      </c>
      <c r="F184" s="603" t="str">
        <v/>
      </c>
      <c r="G184" s="603" t="str">
        <v/>
      </c>
      <c r="H184" s="603" t="str">
        <v/>
      </c>
      <c r="I184" s="142" t="str">
        <v/>
      </c>
      <c r="J184" s="430"/>
      <c r="K184" s="430"/>
      <c r="L184" s="432"/>
      <c r="M184" s="430"/>
      <c r="N184" s="423"/>
      <c r="O184" s="423"/>
    </row>
    <row r="185" spans="1:15" ht="18.95" customHeight="1">
      <c r="A185" s="432"/>
      <c r="B185" s="289" t="str">
        <v>51</v>
      </c>
      <c r="C185" s="280" t="s">
        <v>142</v>
      </c>
      <c r="D185" s="8" t="str">
        <f t="shared" si="4"/>
        <v>[tys. zł/szt.]</v>
      </c>
      <c r="E185" s="604" t="str">
        <v/>
      </c>
      <c r="F185" s="604" t="str">
        <v/>
      </c>
      <c r="G185" s="604" t="str">
        <v/>
      </c>
      <c r="H185" s="604" t="str">
        <v/>
      </c>
      <c r="I185" s="143" t="str">
        <v/>
      </c>
      <c r="J185" s="430"/>
      <c r="K185" s="430"/>
      <c r="L185" s="432"/>
      <c r="M185" s="430"/>
      <c r="N185" s="423"/>
      <c r="O185" s="423"/>
    </row>
    <row r="186" spans="1:15" ht="18.95" customHeight="1">
      <c r="A186" s="432"/>
      <c r="B186" s="290" t="str">
        <v>52</v>
      </c>
      <c r="C186" s="13" t="s">
        <v>102</v>
      </c>
      <c r="D186" s="9" t="str">
        <f t="shared" si="4"/>
        <v>[tys. zł/szt.]</v>
      </c>
      <c r="E186" s="605" t="str">
        <v/>
      </c>
      <c r="F186" s="605" t="str">
        <v/>
      </c>
      <c r="G186" s="605" t="str">
        <v/>
      </c>
      <c r="H186" s="605" t="str">
        <v/>
      </c>
      <c r="I186" s="144" t="str">
        <v/>
      </c>
      <c r="J186" s="430"/>
      <c r="K186" s="430"/>
      <c r="L186" s="432"/>
      <c r="M186" s="430"/>
      <c r="N186" s="423"/>
      <c r="O186" s="423"/>
    </row>
    <row r="187" spans="1:15" ht="18.95" customHeight="1">
      <c r="A187" s="432"/>
      <c r="B187" s="287" t="str">
        <v>53</v>
      </c>
      <c r="C187" s="237" t="s">
        <v>33</v>
      </c>
      <c r="D187" s="6" t="str">
        <f t="shared" si="4"/>
        <v>[tys. zł/szt.]</v>
      </c>
      <c r="E187" s="602" t="str">
        <v/>
      </c>
      <c r="F187" s="602" t="str">
        <v/>
      </c>
      <c r="G187" s="602" t="str">
        <v/>
      </c>
      <c r="H187" s="602" t="str">
        <v/>
      </c>
      <c r="I187" s="141" t="str">
        <v/>
      </c>
      <c r="J187" s="430"/>
      <c r="K187" s="430"/>
      <c r="L187" s="432"/>
      <c r="M187" s="430"/>
      <c r="N187" s="423"/>
      <c r="O187" s="423"/>
    </row>
    <row r="188" spans="1:15" ht="18.95" customHeight="1">
      <c r="A188" s="432"/>
      <c r="B188" s="292" t="str">
        <v>54</v>
      </c>
      <c r="C188" s="240" t="s">
        <v>31</v>
      </c>
      <c r="D188" s="241" t="str">
        <f t="shared" si="4"/>
        <v>[tys. zł/szt.]</v>
      </c>
      <c r="E188" s="607" t="str">
        <v/>
      </c>
      <c r="F188" s="607" t="str">
        <v/>
      </c>
      <c r="G188" s="607" t="str">
        <v/>
      </c>
      <c r="H188" s="607" t="str">
        <v/>
      </c>
      <c r="I188" s="242" t="str">
        <v/>
      </c>
      <c r="J188" s="430"/>
      <c r="K188" s="430"/>
      <c r="L188" s="432"/>
      <c r="M188" s="430"/>
      <c r="N188" s="423"/>
      <c r="O188" s="423"/>
    </row>
    <row r="189" spans="1:15" ht="18.95" customHeight="1">
      <c r="A189" s="432"/>
      <c r="B189" s="290" t="str">
        <v>55</v>
      </c>
      <c r="C189" s="13" t="s">
        <v>103</v>
      </c>
      <c r="D189" s="9" t="str">
        <f t="shared" si="4"/>
        <v>[tys. zł/szt.]</v>
      </c>
      <c r="E189" s="605" t="str">
        <v/>
      </c>
      <c r="F189" s="605" t="str">
        <v/>
      </c>
      <c r="G189" s="605" t="str">
        <v/>
      </c>
      <c r="H189" s="605" t="str">
        <v/>
      </c>
      <c r="I189" s="144" t="str">
        <v/>
      </c>
      <c r="J189" s="430"/>
      <c r="K189" s="430"/>
      <c r="L189" s="432"/>
      <c r="M189" s="430"/>
      <c r="N189" s="423"/>
      <c r="O189" s="423"/>
    </row>
    <row r="190" spans="1:15" ht="18.95" customHeight="1">
      <c r="A190" s="432"/>
      <c r="B190" s="287" t="str">
        <v>56</v>
      </c>
      <c r="C190" s="237" t="s">
        <v>33</v>
      </c>
      <c r="D190" s="6" t="str">
        <f t="shared" si="4"/>
        <v>[tys. zł/szt.]</v>
      </c>
      <c r="E190" s="602" t="str">
        <v/>
      </c>
      <c r="F190" s="602" t="str">
        <v/>
      </c>
      <c r="G190" s="602" t="str">
        <v/>
      </c>
      <c r="H190" s="602" t="str">
        <v/>
      </c>
      <c r="I190" s="141" t="str">
        <v/>
      </c>
      <c r="J190" s="430"/>
      <c r="K190" s="430"/>
      <c r="L190" s="432"/>
      <c r="M190" s="430"/>
      <c r="N190" s="423"/>
      <c r="O190" s="423"/>
    </row>
    <row r="191" spans="1:15" ht="18.95" customHeight="1">
      <c r="A191" s="432"/>
      <c r="B191" s="292" t="str">
        <v>57</v>
      </c>
      <c r="C191" s="240" t="s">
        <v>31</v>
      </c>
      <c r="D191" s="241" t="str">
        <f t="shared" si="4"/>
        <v>[tys. zł/szt.]</v>
      </c>
      <c r="E191" s="607" t="str">
        <v/>
      </c>
      <c r="F191" s="607" t="str">
        <v/>
      </c>
      <c r="G191" s="607" t="str">
        <v/>
      </c>
      <c r="H191" s="607" t="str">
        <v/>
      </c>
      <c r="I191" s="242" t="str">
        <v/>
      </c>
      <c r="J191" s="430"/>
      <c r="K191" s="430"/>
      <c r="L191" s="432"/>
      <c r="M191" s="430"/>
      <c r="N191" s="423"/>
      <c r="O191" s="423"/>
    </row>
    <row r="192" spans="1:15" ht="18.95" customHeight="1" thickBot="1">
      <c r="A192" s="432"/>
      <c r="B192" s="295" t="str">
        <v>58</v>
      </c>
      <c r="C192" s="16" t="s">
        <v>104</v>
      </c>
      <c r="D192" s="17" t="str">
        <f t="shared" si="4"/>
        <v>[tys. zł/szt.]</v>
      </c>
      <c r="E192" s="609" t="str">
        <v/>
      </c>
      <c r="F192" s="609" t="str">
        <v/>
      </c>
      <c r="G192" s="609" t="str">
        <v/>
      </c>
      <c r="H192" s="609" t="str">
        <v/>
      </c>
      <c r="I192" s="146" t="str">
        <v/>
      </c>
      <c r="J192" s="430"/>
      <c r="K192" s="430"/>
      <c r="L192" s="432"/>
      <c r="M192" s="430"/>
      <c r="N192" s="423"/>
      <c r="O192" s="423"/>
    </row>
    <row r="193" spans="1:15" ht="15.75">
      <c r="A193" s="429"/>
      <c r="B193" s="432"/>
      <c r="C193" s="431"/>
      <c r="D193" s="441"/>
      <c r="E193" s="441"/>
      <c r="F193" s="441"/>
      <c r="G193" s="441"/>
      <c r="H193" s="441"/>
      <c r="I193" s="430"/>
      <c r="J193" s="430"/>
      <c r="K193" s="430"/>
      <c r="L193" s="432"/>
      <c r="M193" s="430"/>
      <c r="N193" s="423"/>
      <c r="O193" s="423"/>
    </row>
    <row r="194" spans="1:15" ht="15.75">
      <c r="A194" s="429"/>
      <c r="B194" s="432"/>
      <c r="C194" s="431"/>
      <c r="D194" s="441"/>
      <c r="E194" s="441"/>
      <c r="F194" s="441"/>
      <c r="G194" s="441"/>
      <c r="H194" s="441"/>
      <c r="I194" s="430"/>
      <c r="J194" s="430"/>
      <c r="K194" s="430"/>
      <c r="L194" s="432"/>
      <c r="M194" s="430"/>
      <c r="N194" s="423"/>
      <c r="O194" s="423"/>
    </row>
    <row r="195" spans="1:15" ht="15.75">
      <c r="A195" s="429"/>
      <c r="B195" s="432"/>
      <c r="C195" s="431"/>
      <c r="D195" s="441"/>
      <c r="E195" s="441"/>
      <c r="F195" s="441"/>
      <c r="G195" s="441"/>
      <c r="H195" s="441"/>
      <c r="I195" s="430"/>
      <c r="J195" s="430"/>
      <c r="K195" s="430"/>
      <c r="L195" s="432"/>
      <c r="M195" s="430"/>
      <c r="N195" s="423"/>
      <c r="O195" s="423"/>
    </row>
    <row r="196" spans="1:15" ht="15.75">
      <c r="A196" s="31"/>
      <c r="B196" s="131"/>
      <c r="C196" s="130"/>
      <c r="D196" s="132"/>
      <c r="E196" s="132"/>
      <c r="F196" s="132"/>
      <c r="G196" s="132"/>
      <c r="H196" s="132"/>
      <c r="I196" s="76"/>
      <c r="J196" s="76"/>
      <c r="K196" s="76"/>
      <c r="L196" s="131"/>
      <c r="M196" s="76"/>
    </row>
    <row r="197" spans="1:15" ht="15.75">
      <c r="A197" s="31"/>
      <c r="B197" s="131"/>
      <c r="C197" s="130"/>
      <c r="D197" s="132"/>
      <c r="E197" s="132"/>
      <c r="F197" s="132"/>
      <c r="G197" s="132"/>
      <c r="H197" s="132"/>
      <c r="I197" s="76"/>
      <c r="J197" s="76"/>
      <c r="K197" s="76"/>
      <c r="L197" s="131"/>
      <c r="M197" s="76"/>
    </row>
    <row r="198" spans="1:15" ht="15.75">
      <c r="A198" s="31"/>
      <c r="B198" s="131"/>
      <c r="C198" s="130"/>
      <c r="D198" s="132"/>
      <c r="E198" s="132"/>
      <c r="F198" s="132"/>
      <c r="G198" s="132"/>
      <c r="H198" s="132"/>
      <c r="I198" s="76"/>
      <c r="J198" s="76"/>
      <c r="K198" s="76"/>
      <c r="L198" s="131"/>
      <c r="M198" s="76"/>
    </row>
    <row r="199" spans="1:15" ht="15.75">
      <c r="A199" s="31"/>
      <c r="B199" s="131"/>
      <c r="C199" s="130"/>
      <c r="D199" s="132"/>
      <c r="E199" s="132"/>
      <c r="F199" s="132"/>
      <c r="G199" s="132"/>
      <c r="H199" s="132"/>
      <c r="I199" s="76"/>
      <c r="J199" s="76"/>
      <c r="K199" s="76"/>
      <c r="L199" s="131"/>
      <c r="M199" s="76"/>
    </row>
    <row r="200" spans="1:15" ht="15.75">
      <c r="A200" s="31"/>
      <c r="B200" s="131"/>
      <c r="C200" s="130"/>
      <c r="D200" s="132"/>
      <c r="E200" s="132"/>
      <c r="F200" s="132"/>
      <c r="G200" s="132"/>
      <c r="H200" s="132"/>
      <c r="I200" s="76"/>
      <c r="J200" s="76"/>
      <c r="K200" s="76"/>
      <c r="L200" s="131"/>
      <c r="M200" s="76"/>
    </row>
    <row r="201" spans="1:15" ht="15.75">
      <c r="A201" s="31"/>
      <c r="B201" s="131"/>
      <c r="C201" s="130"/>
      <c r="D201" s="132"/>
      <c r="E201" s="132"/>
      <c r="F201" s="132"/>
      <c r="G201" s="132"/>
      <c r="H201" s="132"/>
      <c r="I201" s="76"/>
      <c r="J201" s="76"/>
      <c r="K201" s="76"/>
      <c r="L201" s="131"/>
      <c r="M201" s="76"/>
    </row>
    <row r="202" spans="1:15" ht="15.75">
      <c r="A202" s="31"/>
      <c r="B202" s="131"/>
      <c r="C202" s="130"/>
      <c r="D202" s="132"/>
      <c r="E202" s="132"/>
      <c r="F202" s="132"/>
      <c r="G202" s="132"/>
      <c r="H202" s="132"/>
      <c r="I202" s="76"/>
      <c r="J202" s="76"/>
      <c r="K202" s="76"/>
      <c r="L202" s="131"/>
      <c r="M202" s="76"/>
    </row>
    <row r="203" spans="1:15" ht="15.75">
      <c r="A203" s="31"/>
      <c r="B203" s="131"/>
      <c r="C203" s="130"/>
      <c r="D203" s="132"/>
      <c r="E203" s="132"/>
      <c r="F203" s="132"/>
      <c r="G203" s="132"/>
      <c r="H203" s="132"/>
      <c r="I203" s="76"/>
      <c r="J203" s="76"/>
      <c r="K203" s="76"/>
      <c r="L203" s="131"/>
      <c r="M203" s="76"/>
    </row>
    <row r="204" spans="1:15">
      <c r="A204" s="131"/>
      <c r="B204" s="131"/>
      <c r="C204" s="130"/>
      <c r="D204" s="132"/>
      <c r="E204" s="132"/>
      <c r="F204" s="132"/>
      <c r="G204" s="132"/>
      <c r="H204" s="132"/>
      <c r="I204" s="76"/>
      <c r="J204" s="76"/>
      <c r="K204" s="76"/>
      <c r="L204" s="131"/>
      <c r="M204" s="76"/>
    </row>
    <row r="205" spans="1:15">
      <c r="A205" s="131"/>
      <c r="B205" s="131"/>
      <c r="C205" s="130"/>
      <c r="D205" s="132"/>
      <c r="E205" s="132"/>
      <c r="F205" s="132"/>
      <c r="G205" s="132"/>
      <c r="H205" s="132"/>
      <c r="I205" s="76"/>
      <c r="J205" s="76"/>
      <c r="K205" s="76"/>
      <c r="L205" s="131"/>
      <c r="M205" s="76"/>
    </row>
    <row r="206" spans="1:15">
      <c r="A206" s="131"/>
      <c r="B206" s="131"/>
      <c r="C206" s="130"/>
      <c r="D206" s="132"/>
      <c r="E206" s="132"/>
      <c r="F206" s="132"/>
      <c r="G206" s="132"/>
      <c r="H206" s="132"/>
      <c r="I206" s="76"/>
      <c r="J206" s="76"/>
      <c r="K206" s="76"/>
      <c r="L206" s="131"/>
      <c r="M206" s="76"/>
    </row>
    <row r="207" spans="1:15">
      <c r="A207" s="131"/>
      <c r="B207" s="131"/>
      <c r="C207" s="130"/>
      <c r="D207" s="132"/>
      <c r="E207" s="132"/>
      <c r="F207" s="132"/>
      <c r="G207" s="132"/>
      <c r="H207" s="132"/>
      <c r="I207" s="76"/>
      <c r="J207" s="76"/>
      <c r="K207" s="76"/>
      <c r="L207" s="131"/>
      <c r="M207" s="76"/>
    </row>
    <row r="208" spans="1:15">
      <c r="A208" s="131"/>
      <c r="B208" s="131"/>
      <c r="C208" s="130"/>
      <c r="D208" s="132"/>
      <c r="E208" s="132"/>
      <c r="F208" s="132"/>
      <c r="G208" s="132"/>
      <c r="H208" s="132"/>
      <c r="I208" s="76"/>
      <c r="J208" s="76"/>
      <c r="K208" s="76"/>
      <c r="L208" s="131"/>
      <c r="M208" s="76"/>
    </row>
    <row r="209" spans="1:13">
      <c r="A209" s="131"/>
      <c r="B209" s="131"/>
      <c r="C209" s="130"/>
      <c r="D209" s="132"/>
      <c r="E209" s="132"/>
      <c r="F209" s="132"/>
      <c r="G209" s="132"/>
      <c r="H209" s="132"/>
      <c r="I209" s="76"/>
      <c r="J209" s="76"/>
      <c r="K209" s="76"/>
      <c r="L209" s="131"/>
      <c r="M209" s="76"/>
    </row>
    <row r="210" spans="1:13">
      <c r="A210" s="131"/>
      <c r="B210" s="131"/>
      <c r="C210" s="130"/>
      <c r="D210" s="132"/>
      <c r="E210" s="132"/>
      <c r="F210" s="132"/>
      <c r="G210" s="132"/>
      <c r="H210" s="132"/>
      <c r="I210" s="76"/>
      <c r="J210" s="76"/>
      <c r="K210" s="76"/>
      <c r="L210" s="131"/>
      <c r="M210" s="76"/>
    </row>
    <row r="211" spans="1:13">
      <c r="A211" s="131"/>
      <c r="B211" s="131"/>
      <c r="C211" s="130"/>
      <c r="D211" s="132"/>
      <c r="E211" s="132"/>
      <c r="F211" s="132"/>
      <c r="G211" s="132"/>
      <c r="H211" s="132"/>
      <c r="I211" s="76"/>
      <c r="J211" s="76"/>
      <c r="K211" s="76"/>
      <c r="L211" s="131"/>
      <c r="M211" s="76"/>
    </row>
    <row r="212" spans="1:13">
      <c r="A212" s="131"/>
      <c r="B212" s="131"/>
      <c r="C212" s="130"/>
      <c r="D212" s="132"/>
      <c r="E212" s="132"/>
      <c r="F212" s="132"/>
      <c r="G212" s="132"/>
      <c r="H212" s="132"/>
      <c r="I212" s="76"/>
      <c r="J212" s="76"/>
      <c r="K212" s="76"/>
      <c r="L212" s="131"/>
      <c r="M212" s="76"/>
    </row>
    <row r="213" spans="1:13">
      <c r="A213" s="131"/>
      <c r="B213" s="131"/>
      <c r="C213" s="130"/>
      <c r="D213" s="132"/>
      <c r="E213" s="132"/>
      <c r="F213" s="132"/>
      <c r="G213" s="132"/>
      <c r="H213" s="132"/>
      <c r="I213" s="76"/>
      <c r="J213" s="76"/>
      <c r="K213" s="76"/>
      <c r="L213" s="131"/>
      <c r="M213" s="76"/>
    </row>
    <row r="214" spans="1:13">
      <c r="A214" s="131"/>
      <c r="B214" s="131"/>
      <c r="C214" s="130"/>
      <c r="D214" s="132"/>
      <c r="E214" s="132"/>
      <c r="F214" s="132"/>
      <c r="G214" s="132"/>
      <c r="H214" s="132"/>
      <c r="I214" s="76"/>
      <c r="J214" s="76"/>
      <c r="K214" s="76"/>
      <c r="L214" s="131"/>
      <c r="M214" s="76"/>
    </row>
    <row r="215" spans="1:13">
      <c r="A215" s="131"/>
      <c r="B215" s="131"/>
      <c r="C215" s="130"/>
      <c r="D215" s="132"/>
      <c r="E215" s="132"/>
      <c r="F215" s="132"/>
      <c r="G215" s="132"/>
      <c r="H215" s="132"/>
      <c r="I215" s="76"/>
      <c r="J215" s="76"/>
      <c r="K215" s="76"/>
      <c r="L215" s="131"/>
      <c r="M215" s="76"/>
    </row>
    <row r="216" spans="1:13">
      <c r="A216" s="131"/>
      <c r="B216" s="131"/>
      <c r="C216" s="130"/>
      <c r="D216" s="132"/>
      <c r="E216" s="132"/>
      <c r="F216" s="132"/>
      <c r="G216" s="132"/>
      <c r="H216" s="132"/>
      <c r="I216" s="76"/>
      <c r="J216" s="76"/>
      <c r="K216" s="76"/>
      <c r="L216" s="131"/>
      <c r="M216" s="76"/>
    </row>
    <row r="217" spans="1:13">
      <c r="A217" s="131"/>
      <c r="B217" s="131"/>
      <c r="C217" s="130"/>
      <c r="D217" s="132"/>
      <c r="E217" s="132"/>
      <c r="F217" s="132"/>
      <c r="G217" s="132"/>
      <c r="H217" s="132"/>
      <c r="I217" s="76"/>
      <c r="J217" s="76"/>
      <c r="K217" s="76"/>
      <c r="L217" s="131"/>
      <c r="M217" s="76"/>
    </row>
    <row r="218" spans="1:13">
      <c r="A218" s="131"/>
      <c r="B218" s="131"/>
      <c r="C218" s="130"/>
      <c r="D218" s="132"/>
      <c r="E218" s="132"/>
      <c r="F218" s="132"/>
      <c r="G218" s="132"/>
      <c r="H218" s="132"/>
      <c r="I218" s="76"/>
      <c r="J218" s="76"/>
      <c r="K218" s="76"/>
      <c r="L218" s="131"/>
      <c r="M218" s="76"/>
    </row>
    <row r="219" spans="1:13">
      <c r="A219" s="131"/>
      <c r="B219" s="131"/>
      <c r="C219" s="130"/>
      <c r="D219" s="132"/>
      <c r="E219" s="132"/>
      <c r="F219" s="132"/>
      <c r="G219" s="132"/>
      <c r="H219" s="132"/>
      <c r="I219" s="76"/>
      <c r="J219" s="76"/>
      <c r="K219" s="76"/>
      <c r="L219" s="131"/>
      <c r="M219" s="76"/>
    </row>
    <row r="220" spans="1:13">
      <c r="A220" s="131"/>
      <c r="B220" s="131"/>
      <c r="C220" s="130"/>
      <c r="D220" s="132"/>
      <c r="E220" s="132"/>
      <c r="F220" s="132"/>
      <c r="G220" s="132"/>
      <c r="H220" s="132"/>
      <c r="I220" s="76"/>
      <c r="J220" s="76"/>
      <c r="K220" s="76"/>
      <c r="L220" s="131"/>
      <c r="M220" s="76"/>
    </row>
    <row r="221" spans="1:13">
      <c r="A221" s="131"/>
      <c r="B221" s="131"/>
      <c r="C221" s="130"/>
      <c r="D221" s="132"/>
      <c r="E221" s="132"/>
      <c r="F221" s="132"/>
      <c r="G221" s="132"/>
      <c r="H221" s="132"/>
      <c r="I221" s="76"/>
      <c r="J221" s="76"/>
      <c r="K221" s="76"/>
      <c r="L221" s="131"/>
      <c r="M221" s="76"/>
    </row>
    <row r="222" spans="1:13">
      <c r="A222" s="131"/>
      <c r="B222" s="131"/>
      <c r="C222" s="130"/>
      <c r="D222" s="132"/>
      <c r="E222" s="132"/>
      <c r="F222" s="132"/>
      <c r="G222" s="132"/>
      <c r="H222" s="132"/>
      <c r="I222" s="76"/>
      <c r="J222" s="76"/>
      <c r="K222" s="76"/>
      <c r="L222" s="131"/>
      <c r="M222" s="76"/>
    </row>
    <row r="223" spans="1:13">
      <c r="A223" s="131"/>
      <c r="B223" s="131"/>
      <c r="C223" s="130"/>
      <c r="D223" s="132"/>
      <c r="E223" s="132"/>
      <c r="F223" s="132"/>
      <c r="G223" s="132"/>
      <c r="H223" s="132"/>
      <c r="I223" s="76"/>
      <c r="J223" s="76"/>
      <c r="K223" s="76"/>
      <c r="L223" s="131"/>
      <c r="M223" s="76"/>
    </row>
    <row r="224" spans="1:13">
      <c r="A224" s="131"/>
      <c r="B224" s="131"/>
      <c r="C224" s="130"/>
      <c r="D224" s="132"/>
      <c r="E224" s="132"/>
      <c r="F224" s="132"/>
      <c r="G224" s="132"/>
      <c r="H224" s="132"/>
      <c r="I224" s="76"/>
      <c r="J224" s="76"/>
      <c r="K224" s="76"/>
      <c r="L224" s="131"/>
      <c r="M224" s="76"/>
    </row>
    <row r="225" spans="1:13">
      <c r="A225" s="131"/>
      <c r="B225" s="131"/>
      <c r="C225" s="130"/>
      <c r="D225" s="132"/>
      <c r="E225" s="132"/>
      <c r="F225" s="132"/>
      <c r="G225" s="132"/>
      <c r="H225" s="132"/>
      <c r="I225" s="76"/>
      <c r="J225" s="76"/>
      <c r="K225" s="76"/>
      <c r="L225" s="131"/>
      <c r="M225" s="76"/>
    </row>
    <row r="226" spans="1:13">
      <c r="A226" s="131"/>
      <c r="B226" s="131"/>
      <c r="C226" s="130"/>
      <c r="D226" s="132"/>
      <c r="E226" s="132"/>
      <c r="F226" s="132"/>
      <c r="G226" s="132"/>
      <c r="H226" s="132"/>
      <c r="I226" s="76"/>
      <c r="J226" s="76"/>
      <c r="K226" s="76"/>
      <c r="L226" s="131"/>
      <c r="M226" s="76"/>
    </row>
    <row r="227" spans="1:13">
      <c r="A227" s="131"/>
      <c r="B227" s="131"/>
      <c r="C227" s="130"/>
      <c r="D227" s="132"/>
      <c r="E227" s="132"/>
      <c r="F227" s="132"/>
      <c r="G227" s="132"/>
      <c r="H227" s="132"/>
      <c r="I227" s="76"/>
      <c r="J227" s="76"/>
      <c r="K227" s="76"/>
      <c r="L227" s="131"/>
      <c r="M227" s="76"/>
    </row>
    <row r="228" spans="1:13">
      <c r="A228" s="131"/>
      <c r="B228" s="131"/>
      <c r="C228" s="130"/>
      <c r="D228" s="132"/>
      <c r="E228" s="132"/>
      <c r="F228" s="132"/>
      <c r="G228" s="132"/>
      <c r="H228" s="132"/>
      <c r="I228" s="76"/>
      <c r="J228" s="76"/>
      <c r="K228" s="76"/>
      <c r="L228" s="131"/>
      <c r="M228" s="76"/>
    </row>
    <row r="229" spans="1:13">
      <c r="A229" s="131"/>
      <c r="B229" s="131"/>
      <c r="C229" s="130"/>
      <c r="D229" s="132"/>
      <c r="E229" s="132"/>
      <c r="F229" s="132"/>
      <c r="G229" s="132"/>
      <c r="H229" s="132"/>
      <c r="I229" s="76"/>
      <c r="J229" s="76"/>
      <c r="K229" s="76"/>
      <c r="L229" s="131"/>
      <c r="M229" s="76"/>
    </row>
    <row r="230" spans="1:13">
      <c r="A230" s="131"/>
      <c r="B230" s="131"/>
      <c r="C230" s="130"/>
      <c r="D230" s="132"/>
      <c r="E230" s="132"/>
      <c r="F230" s="132"/>
      <c r="G230" s="132"/>
      <c r="H230" s="132"/>
      <c r="I230" s="76"/>
      <c r="J230" s="76"/>
      <c r="K230" s="76"/>
      <c r="L230" s="131"/>
      <c r="M230" s="76"/>
    </row>
    <row r="231" spans="1:13">
      <c r="A231" s="131"/>
      <c r="B231" s="131"/>
      <c r="C231" s="130"/>
      <c r="D231" s="132"/>
      <c r="E231" s="132"/>
      <c r="F231" s="132"/>
      <c r="G231" s="132"/>
      <c r="H231" s="132"/>
      <c r="I231" s="76"/>
      <c r="J231" s="76"/>
      <c r="K231" s="76"/>
      <c r="L231" s="131"/>
      <c r="M231" s="76"/>
    </row>
    <row r="232" spans="1:13">
      <c r="A232" s="131"/>
      <c r="B232" s="131"/>
      <c r="C232" s="130"/>
      <c r="D232" s="132"/>
      <c r="E232" s="132"/>
      <c r="F232" s="132"/>
      <c r="G232" s="132"/>
      <c r="H232" s="132"/>
      <c r="I232" s="76"/>
      <c r="J232" s="76"/>
      <c r="K232" s="76"/>
      <c r="L232" s="131"/>
      <c r="M232" s="76"/>
    </row>
    <row r="233" spans="1:13">
      <c r="A233" s="131"/>
      <c r="B233" s="131"/>
      <c r="C233" s="130"/>
      <c r="D233" s="132"/>
      <c r="E233" s="132"/>
      <c r="F233" s="132"/>
      <c r="G233" s="132"/>
      <c r="H233" s="132"/>
      <c r="I233" s="76"/>
      <c r="J233" s="76"/>
      <c r="K233" s="76"/>
      <c r="L233" s="131"/>
      <c r="M233" s="76"/>
    </row>
    <row r="234" spans="1:13">
      <c r="A234" s="131"/>
      <c r="B234" s="131"/>
      <c r="C234" s="130"/>
      <c r="D234" s="132"/>
      <c r="E234" s="132"/>
      <c r="F234" s="132"/>
      <c r="G234" s="132"/>
      <c r="H234" s="132"/>
      <c r="I234" s="76"/>
      <c r="J234" s="76"/>
      <c r="K234" s="76"/>
      <c r="L234" s="131"/>
      <c r="M234" s="76"/>
    </row>
    <row r="235" spans="1:13">
      <c r="A235" s="131"/>
      <c r="B235" s="131"/>
      <c r="C235" s="130"/>
      <c r="D235" s="132"/>
      <c r="E235" s="132"/>
      <c r="F235" s="132"/>
      <c r="G235" s="132"/>
      <c r="H235" s="132"/>
      <c r="I235" s="76"/>
      <c r="J235" s="76"/>
      <c r="K235" s="76"/>
      <c r="L235" s="131"/>
      <c r="M235" s="76"/>
    </row>
    <row r="236" spans="1:13">
      <c r="A236" s="131"/>
      <c r="B236" s="131"/>
      <c r="C236" s="130"/>
      <c r="D236" s="132"/>
      <c r="E236" s="132"/>
      <c r="F236" s="132"/>
      <c r="G236" s="132"/>
      <c r="H236" s="132"/>
      <c r="I236" s="76"/>
      <c r="J236" s="76"/>
      <c r="K236" s="76"/>
      <c r="L236" s="131"/>
      <c r="M236" s="76"/>
    </row>
    <row r="237" spans="1:13">
      <c r="A237" s="131"/>
      <c r="B237" s="131"/>
      <c r="C237" s="130"/>
      <c r="D237" s="132"/>
      <c r="E237" s="132"/>
      <c r="F237" s="132"/>
      <c r="G237" s="132"/>
      <c r="H237" s="132"/>
      <c r="I237" s="76"/>
      <c r="J237" s="76"/>
      <c r="K237" s="76"/>
      <c r="L237" s="131"/>
      <c r="M237" s="76"/>
    </row>
    <row r="238" spans="1:13">
      <c r="A238" s="131"/>
      <c r="B238" s="131"/>
      <c r="C238" s="130"/>
      <c r="D238" s="132"/>
      <c r="E238" s="132"/>
      <c r="F238" s="132"/>
      <c r="G238" s="132"/>
      <c r="H238" s="132"/>
      <c r="I238" s="76"/>
      <c r="J238" s="76"/>
      <c r="K238" s="76"/>
      <c r="L238" s="131"/>
      <c r="M238" s="76"/>
    </row>
    <row r="239" spans="1:13">
      <c r="A239" s="131"/>
      <c r="B239" s="131"/>
      <c r="C239" s="130"/>
      <c r="D239" s="132"/>
      <c r="E239" s="132"/>
      <c r="F239" s="132"/>
      <c r="G239" s="132"/>
      <c r="H239" s="132"/>
      <c r="I239" s="76"/>
      <c r="J239" s="76"/>
      <c r="K239" s="76"/>
      <c r="L239" s="131"/>
      <c r="M239" s="76"/>
    </row>
    <row r="240" spans="1:13">
      <c r="A240" s="131"/>
      <c r="B240" s="131"/>
      <c r="C240" s="130"/>
      <c r="D240" s="132"/>
      <c r="E240" s="132"/>
      <c r="F240" s="132"/>
      <c r="G240" s="132"/>
      <c r="H240" s="132"/>
      <c r="I240" s="76"/>
      <c r="J240" s="76"/>
      <c r="K240" s="76"/>
      <c r="L240" s="131"/>
      <c r="M240" s="76"/>
    </row>
    <row r="241" spans="1:13">
      <c r="A241" s="131"/>
      <c r="B241" s="131"/>
      <c r="C241" s="130"/>
      <c r="D241" s="132"/>
      <c r="E241" s="132"/>
      <c r="F241" s="132"/>
      <c r="G241" s="132"/>
      <c r="H241" s="132"/>
      <c r="I241" s="76"/>
      <c r="J241" s="76"/>
      <c r="K241" s="76"/>
      <c r="L241" s="131"/>
      <c r="M241" s="76"/>
    </row>
    <row r="242" spans="1:13">
      <c r="A242" s="131"/>
      <c r="B242" s="131"/>
      <c r="C242" s="130"/>
      <c r="D242" s="132"/>
      <c r="E242" s="132"/>
      <c r="F242" s="132"/>
      <c r="G242" s="132"/>
      <c r="H242" s="132"/>
      <c r="I242" s="76"/>
      <c r="J242" s="76"/>
      <c r="K242" s="76"/>
      <c r="L242" s="131"/>
      <c r="M242" s="76"/>
    </row>
    <row r="243" spans="1:13">
      <c r="A243" s="131"/>
      <c r="B243" s="131"/>
      <c r="C243" s="130"/>
      <c r="D243" s="132"/>
      <c r="E243" s="132"/>
      <c r="F243" s="132"/>
      <c r="G243" s="132"/>
      <c r="H243" s="132"/>
      <c r="I243" s="76"/>
      <c r="J243" s="76"/>
      <c r="K243" s="76"/>
      <c r="L243" s="131"/>
      <c r="M243" s="76"/>
    </row>
    <row r="244" spans="1:13">
      <c r="A244" s="131"/>
      <c r="B244" s="131"/>
      <c r="C244" s="130"/>
      <c r="D244" s="132"/>
      <c r="E244" s="132"/>
      <c r="F244" s="132"/>
      <c r="G244" s="132"/>
      <c r="H244" s="132"/>
      <c r="I244" s="76"/>
      <c r="J244" s="76"/>
      <c r="K244" s="76"/>
      <c r="L244" s="131"/>
      <c r="M244" s="76"/>
    </row>
    <row r="245" spans="1:13">
      <c r="A245" s="131"/>
      <c r="B245" s="131"/>
      <c r="C245" s="130"/>
      <c r="D245" s="132"/>
      <c r="E245" s="132"/>
      <c r="F245" s="132"/>
      <c r="G245" s="132"/>
      <c r="H245" s="132"/>
      <c r="I245" s="76"/>
      <c r="J245" s="76"/>
      <c r="K245" s="76"/>
      <c r="L245" s="131"/>
      <c r="M245" s="76"/>
    </row>
    <row r="246" spans="1:13">
      <c r="A246" s="131"/>
      <c r="B246" s="131"/>
      <c r="C246" s="130"/>
      <c r="D246" s="132"/>
      <c r="E246" s="132"/>
      <c r="F246" s="132"/>
      <c r="G246" s="132"/>
      <c r="H246" s="132"/>
      <c r="I246" s="76"/>
      <c r="J246" s="76"/>
      <c r="K246" s="76"/>
      <c r="L246" s="131"/>
      <c r="M246" s="76"/>
    </row>
    <row r="247" spans="1:13">
      <c r="A247" s="131"/>
      <c r="B247" s="131"/>
      <c r="C247" s="130"/>
      <c r="D247" s="132"/>
      <c r="E247" s="132"/>
      <c r="F247" s="132"/>
      <c r="G247" s="132"/>
      <c r="H247" s="132"/>
      <c r="I247" s="76"/>
      <c r="J247" s="76"/>
      <c r="K247" s="76"/>
      <c r="L247" s="131"/>
      <c r="M247" s="76"/>
    </row>
    <row r="248" spans="1:13">
      <c r="A248" s="131"/>
      <c r="B248" s="131"/>
      <c r="C248" s="130"/>
      <c r="D248" s="132"/>
      <c r="E248" s="132"/>
      <c r="F248" s="132"/>
      <c r="G248" s="132"/>
      <c r="H248" s="132"/>
      <c r="I248" s="76"/>
      <c r="J248" s="76"/>
      <c r="K248" s="76"/>
      <c r="L248" s="131"/>
      <c r="M248" s="76"/>
    </row>
    <row r="249" spans="1:13">
      <c r="A249" s="131"/>
      <c r="B249" s="131"/>
      <c r="C249" s="130"/>
      <c r="D249" s="132"/>
      <c r="E249" s="132"/>
      <c r="F249" s="132"/>
      <c r="G249" s="132"/>
      <c r="H249" s="132"/>
      <c r="I249" s="76"/>
      <c r="J249" s="76"/>
      <c r="K249" s="76"/>
      <c r="L249" s="131"/>
      <c r="M249" s="76"/>
    </row>
    <row r="250" spans="1:13">
      <c r="A250" s="131"/>
      <c r="B250" s="131"/>
      <c r="C250" s="130"/>
      <c r="D250" s="132"/>
      <c r="E250" s="132"/>
      <c r="F250" s="132"/>
      <c r="G250" s="132"/>
      <c r="H250" s="132"/>
      <c r="I250" s="76"/>
      <c r="J250" s="76"/>
      <c r="K250" s="76"/>
      <c r="L250" s="131"/>
      <c r="M250" s="76"/>
    </row>
    <row r="251" spans="1:13">
      <c r="A251" s="131"/>
      <c r="B251" s="131"/>
      <c r="C251" s="130"/>
      <c r="D251" s="132"/>
      <c r="E251" s="132"/>
      <c r="F251" s="132"/>
      <c r="G251" s="132"/>
      <c r="H251" s="132"/>
      <c r="I251" s="76"/>
      <c r="J251" s="76"/>
      <c r="K251" s="76"/>
      <c r="L251" s="131"/>
      <c r="M251" s="76"/>
    </row>
    <row r="252" spans="1:13">
      <c r="A252" s="131"/>
      <c r="B252" s="131"/>
      <c r="C252" s="130"/>
      <c r="D252" s="132"/>
      <c r="E252" s="132"/>
      <c r="F252" s="132"/>
      <c r="G252" s="132"/>
      <c r="H252" s="132"/>
      <c r="I252" s="76"/>
      <c r="J252" s="76"/>
      <c r="K252" s="76"/>
      <c r="L252" s="131"/>
      <c r="M252" s="76"/>
    </row>
    <row r="253" spans="1:13">
      <c r="A253" s="131"/>
      <c r="B253" s="131"/>
      <c r="C253" s="130"/>
      <c r="D253" s="132"/>
      <c r="E253" s="132"/>
      <c r="F253" s="132"/>
      <c r="G253" s="132"/>
      <c r="H253" s="132"/>
      <c r="I253" s="76"/>
      <c r="J253" s="76"/>
      <c r="K253" s="76"/>
      <c r="L253" s="131"/>
      <c r="M253" s="76"/>
    </row>
    <row r="254" spans="1:13">
      <c r="A254" s="131"/>
      <c r="B254" s="131"/>
      <c r="C254" s="130"/>
      <c r="D254" s="132"/>
      <c r="E254" s="132"/>
      <c r="F254" s="132"/>
      <c r="G254" s="132"/>
      <c r="H254" s="132"/>
      <c r="I254" s="76"/>
      <c r="J254" s="76"/>
      <c r="K254" s="76"/>
      <c r="L254" s="131"/>
      <c r="M254" s="76"/>
    </row>
    <row r="255" spans="1:13">
      <c r="A255" s="131"/>
      <c r="B255" s="131"/>
      <c r="C255" s="130"/>
      <c r="D255" s="132"/>
      <c r="E255" s="132"/>
      <c r="F255" s="132"/>
      <c r="G255" s="132"/>
      <c r="H255" s="132"/>
      <c r="I255" s="76"/>
      <c r="J255" s="76"/>
      <c r="K255" s="76"/>
      <c r="L255" s="131"/>
      <c r="M255" s="76"/>
    </row>
    <row r="256" spans="1:13">
      <c r="A256" s="131"/>
      <c r="B256" s="131"/>
      <c r="C256" s="130"/>
      <c r="D256" s="132"/>
      <c r="E256" s="132"/>
      <c r="F256" s="132"/>
      <c r="G256" s="132"/>
      <c r="H256" s="132"/>
      <c r="I256" s="76"/>
      <c r="J256" s="76"/>
      <c r="K256" s="76"/>
      <c r="L256" s="131"/>
      <c r="M256" s="76"/>
    </row>
    <row r="257" spans="1:13">
      <c r="A257" s="131"/>
      <c r="B257" s="131"/>
      <c r="C257" s="130"/>
      <c r="D257" s="132"/>
      <c r="E257" s="132"/>
      <c r="F257" s="132"/>
      <c r="G257" s="132"/>
      <c r="H257" s="132"/>
      <c r="I257" s="76"/>
      <c r="J257" s="76"/>
      <c r="K257" s="76"/>
      <c r="L257" s="131"/>
      <c r="M257" s="76"/>
    </row>
    <row r="258" spans="1:13">
      <c r="A258" s="131"/>
      <c r="B258" s="131"/>
      <c r="C258" s="130"/>
      <c r="D258" s="132"/>
      <c r="E258" s="132"/>
      <c r="F258" s="132"/>
      <c r="G258" s="132"/>
      <c r="H258" s="132"/>
      <c r="I258" s="76"/>
      <c r="J258" s="76"/>
      <c r="K258" s="76"/>
      <c r="L258" s="131"/>
      <c r="M258" s="76"/>
    </row>
    <row r="259" spans="1:13">
      <c r="A259" s="131"/>
      <c r="B259" s="131"/>
      <c r="C259" s="130"/>
      <c r="D259" s="132"/>
      <c r="E259" s="132"/>
      <c r="F259" s="132"/>
      <c r="G259" s="132"/>
      <c r="H259" s="132"/>
      <c r="I259" s="76"/>
      <c r="J259" s="76"/>
      <c r="K259" s="76"/>
      <c r="L259" s="131"/>
      <c r="M259" s="76"/>
    </row>
    <row r="260" spans="1:13">
      <c r="A260" s="131"/>
      <c r="B260" s="131"/>
      <c r="C260" s="130"/>
      <c r="D260" s="132"/>
      <c r="E260" s="132"/>
      <c r="F260" s="132"/>
      <c r="G260" s="132"/>
      <c r="H260" s="132"/>
      <c r="I260" s="76"/>
      <c r="J260" s="76"/>
      <c r="K260" s="76"/>
      <c r="L260" s="131"/>
      <c r="M260" s="76"/>
    </row>
    <row r="261" spans="1:13">
      <c r="A261" s="131"/>
      <c r="B261" s="131"/>
      <c r="C261" s="130"/>
      <c r="D261" s="132"/>
      <c r="E261" s="132"/>
      <c r="F261" s="132"/>
      <c r="G261" s="132"/>
      <c r="H261" s="132"/>
      <c r="I261" s="76"/>
      <c r="J261" s="76"/>
      <c r="K261" s="76"/>
      <c r="L261" s="131"/>
      <c r="M261" s="76"/>
    </row>
    <row r="262" spans="1:13">
      <c r="A262" s="131"/>
      <c r="B262" s="131"/>
      <c r="C262" s="130"/>
      <c r="D262" s="132"/>
      <c r="E262" s="132"/>
      <c r="F262" s="132"/>
      <c r="G262" s="132"/>
      <c r="H262" s="132"/>
      <c r="I262" s="76"/>
      <c r="J262" s="76"/>
      <c r="K262" s="76"/>
      <c r="L262" s="131"/>
      <c r="M262" s="76"/>
    </row>
    <row r="263" spans="1:13">
      <c r="A263" s="131"/>
      <c r="B263" s="131"/>
      <c r="C263" s="130"/>
      <c r="D263" s="132"/>
      <c r="E263" s="132"/>
      <c r="F263" s="132"/>
      <c r="G263" s="132"/>
      <c r="H263" s="132"/>
      <c r="I263" s="76"/>
      <c r="J263" s="76"/>
      <c r="K263" s="76"/>
      <c r="L263" s="131"/>
      <c r="M263" s="76"/>
    </row>
    <row r="264" spans="1:13">
      <c r="A264" s="131"/>
      <c r="B264" s="131"/>
      <c r="C264" s="130"/>
      <c r="D264" s="132"/>
      <c r="E264" s="132"/>
      <c r="F264" s="132"/>
      <c r="G264" s="132"/>
      <c r="H264" s="132"/>
      <c r="I264" s="76"/>
      <c r="J264" s="76"/>
      <c r="K264" s="76"/>
      <c r="L264" s="131"/>
      <c r="M264" s="76"/>
    </row>
    <row r="265" spans="1:13">
      <c r="A265" s="131"/>
      <c r="B265" s="131"/>
      <c r="C265" s="130"/>
      <c r="D265" s="132"/>
      <c r="E265" s="132"/>
      <c r="F265" s="132"/>
      <c r="G265" s="132"/>
      <c r="H265" s="132"/>
      <c r="I265" s="76"/>
      <c r="J265" s="76"/>
      <c r="K265" s="76"/>
      <c r="L265" s="131"/>
      <c r="M265" s="76"/>
    </row>
    <row r="266" spans="1:13">
      <c r="A266" s="131"/>
      <c r="B266" s="131"/>
      <c r="C266" s="130"/>
      <c r="D266" s="132"/>
      <c r="E266" s="132"/>
      <c r="F266" s="132"/>
      <c r="G266" s="132"/>
      <c r="H266" s="132"/>
      <c r="I266" s="76"/>
      <c r="J266" s="76"/>
      <c r="K266" s="76"/>
      <c r="L266" s="131"/>
      <c r="M266" s="76"/>
    </row>
    <row r="267" spans="1:13">
      <c r="A267" s="131"/>
      <c r="B267" s="131"/>
      <c r="C267" s="130"/>
      <c r="D267" s="132"/>
      <c r="E267" s="132"/>
      <c r="F267" s="132"/>
      <c r="G267" s="132"/>
      <c r="H267" s="132"/>
      <c r="I267" s="76"/>
      <c r="J267" s="76"/>
      <c r="K267" s="76"/>
      <c r="L267" s="131"/>
      <c r="M267" s="76"/>
    </row>
    <row r="268" spans="1:13">
      <c r="A268" s="131"/>
      <c r="B268" s="131"/>
      <c r="C268" s="130"/>
      <c r="D268" s="132"/>
      <c r="E268" s="132"/>
      <c r="F268" s="132"/>
      <c r="G268" s="132"/>
      <c r="H268" s="132"/>
      <c r="I268" s="76"/>
      <c r="J268" s="76"/>
      <c r="K268" s="76"/>
      <c r="L268" s="131"/>
      <c r="M268" s="76"/>
    </row>
    <row r="269" spans="1:13">
      <c r="A269" s="131"/>
      <c r="B269" s="131"/>
      <c r="C269" s="130"/>
      <c r="D269" s="132"/>
      <c r="E269" s="132"/>
      <c r="F269" s="132"/>
      <c r="G269" s="132"/>
      <c r="H269" s="132"/>
      <c r="I269" s="76"/>
      <c r="J269" s="76"/>
      <c r="K269" s="76"/>
      <c r="L269" s="131"/>
      <c r="M269" s="76"/>
    </row>
    <row r="270" spans="1:13">
      <c r="A270" s="131"/>
      <c r="B270" s="131"/>
      <c r="C270" s="130"/>
      <c r="D270" s="132"/>
      <c r="E270" s="132"/>
      <c r="F270" s="132"/>
      <c r="G270" s="132"/>
      <c r="H270" s="132"/>
      <c r="I270" s="76"/>
      <c r="J270" s="76"/>
      <c r="K270" s="76"/>
      <c r="L270" s="131"/>
      <c r="M270" s="76"/>
    </row>
    <row r="271" spans="1:13">
      <c r="A271" s="131"/>
      <c r="B271" s="131"/>
      <c r="C271" s="130"/>
      <c r="D271" s="132"/>
      <c r="E271" s="132"/>
      <c r="F271" s="132"/>
      <c r="G271" s="132"/>
      <c r="H271" s="132"/>
      <c r="I271" s="76"/>
      <c r="J271" s="76"/>
      <c r="K271" s="76"/>
      <c r="L271" s="131"/>
      <c r="M271" s="76"/>
    </row>
    <row r="272" spans="1:13">
      <c r="A272" s="131"/>
      <c r="B272" s="131"/>
      <c r="C272" s="130"/>
      <c r="D272" s="132"/>
      <c r="E272" s="132"/>
      <c r="F272" s="132"/>
      <c r="G272" s="132"/>
      <c r="H272" s="132"/>
      <c r="I272" s="76"/>
      <c r="J272" s="76"/>
      <c r="K272" s="76"/>
      <c r="L272" s="131"/>
      <c r="M272" s="76"/>
    </row>
    <row r="273" spans="1:13">
      <c r="A273" s="131"/>
      <c r="B273" s="131"/>
      <c r="C273" s="130"/>
      <c r="D273" s="132"/>
      <c r="E273" s="132"/>
      <c r="F273" s="132"/>
      <c r="G273" s="132"/>
      <c r="H273" s="132"/>
      <c r="I273" s="76"/>
      <c r="J273" s="76"/>
      <c r="K273" s="76"/>
      <c r="L273" s="131"/>
      <c r="M273" s="76"/>
    </row>
    <row r="274" spans="1:13">
      <c r="A274" s="131"/>
      <c r="B274" s="131"/>
      <c r="C274" s="130"/>
      <c r="D274" s="132"/>
      <c r="E274" s="132"/>
      <c r="F274" s="132"/>
      <c r="G274" s="132"/>
      <c r="H274" s="132"/>
      <c r="I274" s="76"/>
      <c r="J274" s="76"/>
      <c r="K274" s="76"/>
      <c r="L274" s="131"/>
      <c r="M274" s="76"/>
    </row>
    <row r="275" spans="1:13">
      <c r="A275" s="131"/>
      <c r="B275" s="131"/>
      <c r="C275" s="130"/>
      <c r="D275" s="132"/>
      <c r="E275" s="132"/>
      <c r="F275" s="132"/>
      <c r="G275" s="132"/>
      <c r="H275" s="132"/>
      <c r="I275" s="76"/>
      <c r="J275" s="76"/>
      <c r="K275" s="76"/>
      <c r="L275" s="131"/>
      <c r="M275" s="76"/>
    </row>
    <row r="276" spans="1:13">
      <c r="A276" s="131"/>
      <c r="B276" s="131"/>
      <c r="C276" s="130"/>
      <c r="D276" s="132"/>
      <c r="E276" s="132"/>
      <c r="F276" s="132"/>
      <c r="G276" s="132"/>
      <c r="H276" s="132"/>
      <c r="I276" s="76"/>
      <c r="J276" s="76"/>
      <c r="K276" s="76"/>
      <c r="L276" s="131"/>
      <c r="M276" s="76"/>
    </row>
    <row r="277" spans="1:13">
      <c r="A277" s="131"/>
      <c r="B277" s="131"/>
      <c r="C277" s="130"/>
      <c r="D277" s="132"/>
      <c r="E277" s="132"/>
      <c r="F277" s="132"/>
      <c r="G277" s="132"/>
      <c r="H277" s="132"/>
      <c r="I277" s="76"/>
      <c r="J277" s="76"/>
      <c r="K277" s="76"/>
      <c r="L277" s="131"/>
      <c r="M277" s="76"/>
    </row>
    <row r="278" spans="1:13">
      <c r="A278" s="131"/>
      <c r="B278" s="131"/>
      <c r="C278" s="130"/>
      <c r="D278" s="132"/>
      <c r="E278" s="132"/>
      <c r="F278" s="132"/>
      <c r="G278" s="132"/>
      <c r="H278" s="132"/>
      <c r="I278" s="76"/>
      <c r="J278" s="76"/>
      <c r="K278" s="76"/>
      <c r="L278" s="131"/>
      <c r="M278" s="76"/>
    </row>
    <row r="279" spans="1:13">
      <c r="A279" s="131"/>
      <c r="B279" s="131"/>
      <c r="C279" s="130"/>
      <c r="D279" s="132"/>
      <c r="E279" s="132"/>
      <c r="F279" s="132"/>
      <c r="G279" s="132"/>
      <c r="H279" s="132"/>
      <c r="I279" s="76"/>
      <c r="J279" s="76"/>
      <c r="K279" s="76"/>
      <c r="L279" s="131"/>
      <c r="M279" s="76"/>
    </row>
    <row r="280" spans="1:13">
      <c r="A280" s="131"/>
      <c r="B280" s="131"/>
      <c r="C280" s="130"/>
      <c r="D280" s="132"/>
      <c r="E280" s="132"/>
      <c r="F280" s="132"/>
      <c r="G280" s="132"/>
      <c r="H280" s="132"/>
      <c r="I280" s="76"/>
      <c r="J280" s="76"/>
      <c r="K280" s="76"/>
      <c r="L280" s="131"/>
      <c r="M280" s="76"/>
    </row>
    <row r="281" spans="1:13">
      <c r="A281" s="131"/>
      <c r="B281" s="131"/>
      <c r="C281" s="130"/>
      <c r="D281" s="132"/>
      <c r="E281" s="132"/>
      <c r="F281" s="132"/>
      <c r="G281" s="132"/>
      <c r="H281" s="132"/>
      <c r="I281" s="76"/>
      <c r="J281" s="76"/>
      <c r="K281" s="76"/>
      <c r="L281" s="131"/>
      <c r="M281" s="76"/>
    </row>
    <row r="282" spans="1:13">
      <c r="A282" s="131"/>
      <c r="B282" s="131"/>
      <c r="C282" s="130"/>
      <c r="D282" s="132"/>
      <c r="E282" s="132"/>
      <c r="F282" s="132"/>
      <c r="G282" s="132"/>
      <c r="H282" s="132"/>
      <c r="I282" s="76"/>
      <c r="J282" s="76"/>
      <c r="K282" s="76"/>
      <c r="L282" s="131"/>
      <c r="M282" s="76"/>
    </row>
    <row r="283" spans="1:13">
      <c r="A283" s="131"/>
      <c r="B283" s="131"/>
      <c r="C283" s="130"/>
      <c r="D283" s="132"/>
      <c r="E283" s="132"/>
      <c r="F283" s="132"/>
      <c r="G283" s="132"/>
      <c r="H283" s="132"/>
      <c r="I283" s="76"/>
      <c r="J283" s="76"/>
      <c r="K283" s="76"/>
      <c r="L283" s="131"/>
      <c r="M283" s="76"/>
    </row>
    <row r="284" spans="1:13">
      <c r="A284" s="131"/>
      <c r="B284" s="131"/>
      <c r="C284" s="130"/>
      <c r="D284" s="132"/>
      <c r="E284" s="132"/>
      <c r="F284" s="132"/>
      <c r="G284" s="132"/>
      <c r="H284" s="132"/>
      <c r="I284" s="76"/>
      <c r="J284" s="76"/>
      <c r="K284" s="76"/>
      <c r="L284" s="131"/>
      <c r="M284" s="76"/>
    </row>
    <row r="285" spans="1:13">
      <c r="A285" s="131"/>
      <c r="B285" s="131"/>
      <c r="C285" s="130"/>
      <c r="D285" s="132"/>
      <c r="E285" s="132"/>
      <c r="F285" s="132"/>
      <c r="G285" s="132"/>
      <c r="H285" s="132"/>
      <c r="I285" s="76"/>
      <c r="J285" s="76"/>
      <c r="K285" s="76"/>
      <c r="L285" s="131"/>
      <c r="M285" s="76"/>
    </row>
    <row r="286" spans="1:13">
      <c r="A286" s="131"/>
      <c r="B286" s="131"/>
      <c r="C286" s="130"/>
      <c r="D286" s="132"/>
      <c r="E286" s="132"/>
      <c r="F286" s="132"/>
      <c r="G286" s="132"/>
      <c r="H286" s="132"/>
      <c r="I286" s="76"/>
      <c r="J286" s="76"/>
      <c r="K286" s="76"/>
      <c r="L286" s="131"/>
      <c r="M286" s="76"/>
    </row>
    <row r="287" spans="1:13">
      <c r="A287" s="131"/>
      <c r="B287" s="131"/>
      <c r="C287" s="130"/>
      <c r="D287" s="132"/>
      <c r="E287" s="132"/>
      <c r="F287" s="132"/>
      <c r="G287" s="132"/>
      <c r="H287" s="132"/>
      <c r="I287" s="76"/>
      <c r="J287" s="76"/>
      <c r="K287" s="76"/>
      <c r="L287" s="131"/>
      <c r="M287" s="76"/>
    </row>
    <row r="288" spans="1:13">
      <c r="A288" s="131"/>
      <c r="B288" s="131"/>
      <c r="C288" s="130"/>
      <c r="D288" s="132"/>
      <c r="E288" s="132"/>
      <c r="F288" s="132"/>
      <c r="G288" s="132"/>
      <c r="H288" s="132"/>
      <c r="I288" s="76"/>
      <c r="J288" s="76"/>
      <c r="K288" s="76"/>
      <c r="L288" s="131"/>
      <c r="M288" s="76"/>
    </row>
    <row r="289" spans="1:13">
      <c r="A289" s="131"/>
      <c r="B289" s="131"/>
      <c r="C289" s="130"/>
      <c r="D289" s="132"/>
      <c r="E289" s="132"/>
      <c r="F289" s="132"/>
      <c r="G289" s="132"/>
      <c r="H289" s="132"/>
      <c r="I289" s="76"/>
      <c r="J289" s="76"/>
      <c r="K289" s="76"/>
      <c r="L289" s="131"/>
      <c r="M289" s="76"/>
    </row>
    <row r="290" spans="1:13">
      <c r="A290" s="131"/>
      <c r="B290" s="131"/>
      <c r="C290" s="130"/>
      <c r="D290" s="132"/>
      <c r="E290" s="132"/>
      <c r="F290" s="132"/>
      <c r="G290" s="132"/>
      <c r="H290" s="132"/>
      <c r="I290" s="76"/>
      <c r="J290" s="76"/>
      <c r="K290" s="76"/>
      <c r="L290" s="131"/>
      <c r="M290" s="76"/>
    </row>
    <row r="291" spans="1:13">
      <c r="A291" s="131"/>
      <c r="B291" s="131"/>
      <c r="C291" s="130"/>
      <c r="D291" s="132"/>
      <c r="E291" s="132"/>
      <c r="F291" s="132"/>
      <c r="G291" s="132"/>
      <c r="H291" s="132"/>
      <c r="I291" s="76"/>
      <c r="J291" s="76"/>
      <c r="K291" s="76"/>
      <c r="L291" s="131"/>
      <c r="M291" s="76"/>
    </row>
    <row r="292" spans="1:13">
      <c r="A292" s="131"/>
      <c r="B292" s="131"/>
      <c r="C292" s="130"/>
      <c r="D292" s="132"/>
      <c r="E292" s="132"/>
      <c r="F292" s="132"/>
      <c r="G292" s="132"/>
      <c r="H292" s="132"/>
      <c r="I292" s="76"/>
      <c r="J292" s="76"/>
      <c r="K292" s="76"/>
      <c r="L292" s="131"/>
      <c r="M292" s="76"/>
    </row>
    <row r="293" spans="1:13">
      <c r="A293" s="131"/>
      <c r="B293" s="131"/>
      <c r="C293" s="130"/>
      <c r="D293" s="132"/>
      <c r="E293" s="132"/>
      <c r="F293" s="132"/>
      <c r="G293" s="132"/>
      <c r="H293" s="132"/>
      <c r="I293" s="76"/>
      <c r="J293" s="76"/>
      <c r="K293" s="76"/>
      <c r="L293" s="131"/>
      <c r="M293" s="76"/>
    </row>
    <row r="294" spans="1:13">
      <c r="A294" s="131"/>
      <c r="B294" s="131"/>
      <c r="C294" s="130"/>
      <c r="D294" s="132"/>
      <c r="E294" s="132"/>
      <c r="F294" s="132"/>
      <c r="G294" s="132"/>
      <c r="H294" s="132"/>
      <c r="I294" s="76"/>
      <c r="J294" s="76"/>
      <c r="K294" s="76"/>
      <c r="L294" s="131"/>
      <c r="M294" s="76"/>
    </row>
    <row r="295" spans="1:13">
      <c r="A295" s="131"/>
      <c r="B295" s="131"/>
      <c r="C295" s="130"/>
      <c r="D295" s="132"/>
      <c r="E295" s="132"/>
      <c r="F295" s="132"/>
      <c r="G295" s="132"/>
      <c r="H295" s="132"/>
      <c r="I295" s="76"/>
      <c r="J295" s="76"/>
      <c r="K295" s="76"/>
      <c r="L295" s="131"/>
      <c r="M295" s="76"/>
    </row>
    <row r="296" spans="1:13">
      <c r="A296" s="131"/>
      <c r="B296" s="131"/>
      <c r="C296" s="130"/>
      <c r="D296" s="132"/>
      <c r="E296" s="132"/>
      <c r="F296" s="132"/>
      <c r="G296" s="132"/>
      <c r="H296" s="132"/>
      <c r="I296" s="76"/>
      <c r="J296" s="76"/>
      <c r="K296" s="76"/>
      <c r="L296" s="131"/>
      <c r="M296" s="76"/>
    </row>
    <row r="297" spans="1:13">
      <c r="A297" s="131"/>
      <c r="B297" s="131"/>
      <c r="C297" s="130"/>
      <c r="D297" s="132"/>
      <c r="E297" s="132"/>
      <c r="F297" s="132"/>
      <c r="G297" s="132"/>
      <c r="H297" s="132"/>
      <c r="I297" s="76"/>
      <c r="J297" s="76"/>
      <c r="K297" s="76"/>
      <c r="L297" s="131"/>
      <c r="M297" s="76"/>
    </row>
    <row r="298" spans="1:13">
      <c r="A298" s="131"/>
      <c r="B298" s="131"/>
      <c r="C298" s="130"/>
      <c r="D298" s="132"/>
      <c r="E298" s="132"/>
      <c r="F298" s="132"/>
      <c r="G298" s="132"/>
      <c r="H298" s="132"/>
      <c r="I298" s="76"/>
      <c r="J298" s="76"/>
      <c r="K298" s="76"/>
      <c r="L298" s="131"/>
      <c r="M298" s="76"/>
    </row>
    <row r="299" spans="1:13">
      <c r="A299" s="131"/>
      <c r="B299" s="131"/>
      <c r="C299" s="130"/>
      <c r="D299" s="132"/>
      <c r="E299" s="132"/>
      <c r="F299" s="132"/>
      <c r="G299" s="132"/>
      <c r="H299" s="132"/>
      <c r="I299" s="76"/>
      <c r="J299" s="76"/>
      <c r="K299" s="76"/>
      <c r="L299" s="131"/>
      <c r="M299" s="76"/>
    </row>
    <row r="300" spans="1:13">
      <c r="A300" s="131"/>
      <c r="B300" s="131"/>
      <c r="C300" s="130"/>
      <c r="D300" s="132"/>
      <c r="E300" s="132"/>
      <c r="F300" s="132"/>
      <c r="G300" s="132"/>
      <c r="H300" s="132"/>
      <c r="I300" s="76"/>
      <c r="J300" s="76"/>
      <c r="K300" s="76"/>
      <c r="L300" s="131"/>
      <c r="M300" s="76"/>
    </row>
    <row r="301" spans="1:13">
      <c r="A301" s="131"/>
      <c r="B301" s="131"/>
      <c r="C301" s="130"/>
      <c r="D301" s="132"/>
      <c r="E301" s="132"/>
      <c r="F301" s="132"/>
      <c r="G301" s="132"/>
      <c r="H301" s="132"/>
      <c r="I301" s="76"/>
      <c r="J301" s="76"/>
      <c r="K301" s="76"/>
      <c r="L301" s="131"/>
      <c r="M301" s="76"/>
    </row>
    <row r="302" spans="1:13">
      <c r="A302" s="131"/>
      <c r="B302" s="131"/>
      <c r="C302" s="130"/>
      <c r="D302" s="132"/>
      <c r="E302" s="132"/>
      <c r="F302" s="132"/>
      <c r="G302" s="132"/>
      <c r="H302" s="132"/>
      <c r="I302" s="76"/>
      <c r="J302" s="76"/>
      <c r="K302" s="76"/>
      <c r="L302" s="131"/>
      <c r="M302" s="76"/>
    </row>
    <row r="303" spans="1:13">
      <c r="A303" s="131"/>
      <c r="B303" s="131"/>
      <c r="C303" s="130"/>
      <c r="D303" s="132"/>
      <c r="E303" s="132"/>
      <c r="F303" s="132"/>
      <c r="G303" s="132"/>
      <c r="H303" s="132"/>
      <c r="I303" s="76"/>
      <c r="J303" s="76"/>
      <c r="K303" s="76"/>
      <c r="L303" s="131"/>
      <c r="M303" s="76"/>
    </row>
    <row r="304" spans="1:13">
      <c r="A304" s="131"/>
      <c r="B304" s="131"/>
      <c r="C304" s="130"/>
      <c r="D304" s="132"/>
      <c r="E304" s="132"/>
      <c r="F304" s="132"/>
      <c r="G304" s="132"/>
      <c r="H304" s="132"/>
      <c r="I304" s="76"/>
      <c r="J304" s="76"/>
      <c r="K304" s="76"/>
      <c r="L304" s="131"/>
      <c r="M304" s="76"/>
    </row>
    <row r="305" spans="1:13">
      <c r="A305" s="131"/>
      <c r="B305" s="131"/>
      <c r="C305" s="130"/>
      <c r="D305" s="132"/>
      <c r="E305" s="132"/>
      <c r="F305" s="132"/>
      <c r="G305" s="132"/>
      <c r="H305" s="132"/>
      <c r="I305" s="76"/>
      <c r="J305" s="76"/>
      <c r="K305" s="76"/>
      <c r="L305" s="131"/>
      <c r="M305" s="76"/>
    </row>
    <row r="306" spans="1:13">
      <c r="A306" s="131"/>
      <c r="B306" s="131"/>
      <c r="C306" s="130"/>
      <c r="D306" s="132"/>
      <c r="E306" s="132"/>
      <c r="F306" s="132"/>
      <c r="G306" s="132"/>
      <c r="H306" s="132"/>
      <c r="I306" s="76"/>
      <c r="J306" s="76"/>
      <c r="K306" s="76"/>
      <c r="L306" s="131"/>
      <c r="M306" s="76"/>
    </row>
    <row r="307" spans="1:13">
      <c r="A307" s="131"/>
      <c r="B307" s="131"/>
      <c r="C307" s="130"/>
      <c r="D307" s="132"/>
      <c r="E307" s="132"/>
      <c r="F307" s="132"/>
      <c r="G307" s="132"/>
      <c r="H307" s="132"/>
      <c r="I307" s="76"/>
      <c r="J307" s="76"/>
      <c r="K307" s="76"/>
      <c r="L307" s="131"/>
      <c r="M307" s="76"/>
    </row>
    <row r="308" spans="1:13">
      <c r="A308" s="131"/>
      <c r="B308" s="131"/>
      <c r="C308" s="130"/>
      <c r="D308" s="132"/>
      <c r="E308" s="132"/>
      <c r="F308" s="132"/>
      <c r="G308" s="132"/>
      <c r="H308" s="132"/>
      <c r="I308" s="76"/>
      <c r="J308" s="76"/>
      <c r="K308" s="76"/>
      <c r="L308" s="131"/>
      <c r="M308" s="76"/>
    </row>
    <row r="309" spans="1:13">
      <c r="A309" s="131"/>
      <c r="B309" s="131"/>
      <c r="C309" s="130"/>
      <c r="D309" s="132"/>
      <c r="E309" s="132"/>
      <c r="F309" s="132"/>
      <c r="G309" s="132"/>
      <c r="H309" s="132"/>
      <c r="I309" s="76"/>
      <c r="J309" s="76"/>
      <c r="K309" s="76"/>
      <c r="L309" s="131"/>
      <c r="M309" s="76"/>
    </row>
    <row r="310" spans="1:13">
      <c r="A310" s="131"/>
      <c r="B310" s="131"/>
      <c r="C310" s="130"/>
      <c r="D310" s="132"/>
      <c r="E310" s="132"/>
      <c r="F310" s="132"/>
      <c r="G310" s="132"/>
      <c r="H310" s="132"/>
      <c r="I310" s="76"/>
      <c r="J310" s="76"/>
      <c r="K310" s="76"/>
      <c r="L310" s="131"/>
      <c r="M310" s="76"/>
    </row>
    <row r="311" spans="1:13">
      <c r="A311" s="131"/>
      <c r="B311" s="131"/>
      <c r="C311" s="130"/>
      <c r="D311" s="132"/>
      <c r="E311" s="132"/>
      <c r="F311" s="132"/>
      <c r="G311" s="132"/>
      <c r="H311" s="132"/>
      <c r="I311" s="76"/>
      <c r="J311" s="76"/>
      <c r="K311" s="76"/>
      <c r="L311" s="131"/>
      <c r="M311" s="76"/>
    </row>
    <row r="312" spans="1:13">
      <c r="A312" s="131"/>
      <c r="B312" s="131"/>
      <c r="C312" s="130"/>
      <c r="D312" s="132"/>
      <c r="E312" s="132"/>
      <c r="F312" s="132"/>
      <c r="G312" s="132"/>
      <c r="H312" s="132"/>
      <c r="I312" s="76"/>
      <c r="J312" s="76"/>
      <c r="K312" s="76"/>
      <c r="L312" s="131"/>
      <c r="M312" s="76"/>
    </row>
    <row r="313" spans="1:13">
      <c r="A313" s="131"/>
      <c r="B313" s="131"/>
      <c r="C313" s="130"/>
      <c r="D313" s="132"/>
      <c r="E313" s="132"/>
      <c r="F313" s="132"/>
      <c r="G313" s="132"/>
      <c r="H313" s="132"/>
      <c r="I313" s="76"/>
      <c r="J313" s="76"/>
      <c r="K313" s="76"/>
      <c r="L313" s="131"/>
      <c r="M313" s="76"/>
    </row>
    <row r="314" spans="1:13">
      <c r="A314" s="131"/>
      <c r="B314" s="131"/>
      <c r="C314" s="130"/>
      <c r="D314" s="132"/>
      <c r="E314" s="132"/>
      <c r="F314" s="132"/>
      <c r="G314" s="132"/>
      <c r="H314" s="132"/>
      <c r="I314" s="76"/>
      <c r="J314" s="76"/>
      <c r="K314" s="76"/>
      <c r="L314" s="131"/>
      <c r="M314" s="76"/>
    </row>
    <row r="315" spans="1:13">
      <c r="A315" s="131"/>
      <c r="B315" s="131"/>
      <c r="C315" s="130"/>
      <c r="D315" s="132"/>
      <c r="E315" s="132"/>
      <c r="F315" s="132"/>
      <c r="G315" s="132"/>
      <c r="H315" s="132"/>
      <c r="I315" s="76"/>
      <c r="J315" s="76"/>
      <c r="K315" s="76"/>
      <c r="L315" s="131"/>
      <c r="M315" s="76"/>
    </row>
    <row r="316" spans="1:13">
      <c r="A316" s="131"/>
      <c r="B316" s="131"/>
      <c r="C316" s="130"/>
      <c r="D316" s="132"/>
      <c r="E316" s="132"/>
      <c r="F316" s="132"/>
      <c r="G316" s="132"/>
      <c r="H316" s="132"/>
      <c r="I316" s="76"/>
      <c r="J316" s="76"/>
      <c r="K316" s="76"/>
      <c r="L316" s="131"/>
      <c r="M316" s="76"/>
    </row>
    <row r="317" spans="1:13">
      <c r="A317" s="131"/>
      <c r="B317" s="131"/>
      <c r="C317" s="130"/>
      <c r="D317" s="132"/>
      <c r="E317" s="132"/>
      <c r="F317" s="132"/>
      <c r="G317" s="132"/>
      <c r="H317" s="132"/>
      <c r="I317" s="76"/>
      <c r="J317" s="76"/>
      <c r="K317" s="76"/>
      <c r="L317" s="131"/>
      <c r="M317" s="76"/>
    </row>
    <row r="318" spans="1:13">
      <c r="A318" s="131"/>
      <c r="B318" s="131"/>
      <c r="C318" s="130"/>
      <c r="D318" s="132"/>
      <c r="E318" s="132"/>
      <c r="F318" s="132"/>
      <c r="G318" s="132"/>
      <c r="H318" s="132"/>
      <c r="I318" s="76"/>
      <c r="J318" s="76"/>
      <c r="K318" s="76"/>
      <c r="L318" s="131"/>
      <c r="M318" s="76"/>
    </row>
    <row r="319" spans="1:13">
      <c r="A319" s="131"/>
      <c r="B319" s="131"/>
      <c r="C319" s="130"/>
      <c r="D319" s="132"/>
      <c r="E319" s="132"/>
      <c r="F319" s="132"/>
      <c r="G319" s="132"/>
      <c r="H319" s="132"/>
      <c r="I319" s="76"/>
      <c r="J319" s="76"/>
      <c r="K319" s="76"/>
      <c r="L319" s="131"/>
      <c r="M319" s="76"/>
    </row>
    <row r="320" spans="1:13">
      <c r="A320" s="131"/>
      <c r="B320" s="131"/>
      <c r="C320" s="130"/>
      <c r="D320" s="132"/>
      <c r="E320" s="132"/>
      <c r="F320" s="132"/>
      <c r="G320" s="132"/>
      <c r="H320" s="132"/>
      <c r="I320" s="76"/>
      <c r="J320" s="76"/>
      <c r="K320" s="76"/>
      <c r="L320" s="131"/>
      <c r="M320" s="76"/>
    </row>
    <row r="321" spans="1:13">
      <c r="A321" s="131"/>
      <c r="B321" s="131"/>
      <c r="C321" s="130"/>
      <c r="D321" s="132"/>
      <c r="E321" s="132"/>
      <c r="F321" s="132"/>
      <c r="G321" s="132"/>
      <c r="H321" s="132"/>
      <c r="I321" s="76"/>
      <c r="J321" s="76"/>
      <c r="K321" s="76"/>
      <c r="L321" s="131"/>
      <c r="M321" s="76"/>
    </row>
    <row r="322" spans="1:13">
      <c r="A322" s="131"/>
      <c r="B322" s="131"/>
      <c r="C322" s="130"/>
      <c r="D322" s="132"/>
      <c r="E322" s="132"/>
      <c r="F322" s="132"/>
      <c r="G322" s="132"/>
      <c r="H322" s="132"/>
      <c r="I322" s="76"/>
      <c r="J322" s="76"/>
      <c r="K322" s="76"/>
      <c r="L322" s="131"/>
      <c r="M322" s="76"/>
    </row>
    <row r="323" spans="1:13">
      <c r="A323" s="131"/>
      <c r="B323" s="131"/>
      <c r="C323" s="130"/>
      <c r="D323" s="132"/>
      <c r="E323" s="132"/>
      <c r="F323" s="132"/>
      <c r="G323" s="132"/>
      <c r="H323" s="132"/>
      <c r="I323" s="76"/>
      <c r="J323" s="76"/>
      <c r="K323" s="76"/>
      <c r="L323" s="131"/>
      <c r="M323" s="76"/>
    </row>
    <row r="324" spans="1:13">
      <c r="A324" s="131"/>
      <c r="B324" s="131"/>
      <c r="C324" s="130"/>
      <c r="D324" s="132"/>
      <c r="E324" s="132"/>
      <c r="F324" s="132"/>
      <c r="G324" s="132"/>
      <c r="H324" s="132"/>
      <c r="I324" s="76"/>
      <c r="J324" s="76"/>
      <c r="K324" s="76"/>
      <c r="L324" s="131"/>
      <c r="M324" s="76"/>
    </row>
    <row r="325" spans="1:13">
      <c r="A325" s="131"/>
      <c r="B325" s="131"/>
      <c r="C325" s="130"/>
      <c r="D325" s="132"/>
      <c r="E325" s="132"/>
      <c r="F325" s="132"/>
      <c r="G325" s="132"/>
      <c r="H325" s="132"/>
      <c r="I325" s="76"/>
      <c r="J325" s="76"/>
      <c r="K325" s="76"/>
      <c r="L325" s="131"/>
      <c r="M325" s="76"/>
    </row>
    <row r="326" spans="1:13">
      <c r="A326" s="131"/>
      <c r="B326" s="131"/>
      <c r="C326" s="130"/>
      <c r="D326" s="132"/>
      <c r="E326" s="132"/>
      <c r="F326" s="132"/>
      <c r="G326" s="132"/>
      <c r="H326" s="132"/>
      <c r="I326" s="76"/>
      <c r="J326" s="76"/>
      <c r="K326" s="76"/>
      <c r="L326" s="131"/>
      <c r="M326" s="76"/>
    </row>
    <row r="327" spans="1:13">
      <c r="A327" s="131"/>
      <c r="B327" s="131"/>
      <c r="C327" s="130"/>
      <c r="D327" s="132"/>
      <c r="E327" s="132"/>
      <c r="F327" s="132"/>
      <c r="G327" s="132"/>
      <c r="H327" s="132"/>
      <c r="I327" s="76"/>
      <c r="J327" s="76"/>
      <c r="K327" s="76"/>
      <c r="L327" s="131"/>
      <c r="M327" s="76"/>
    </row>
    <row r="328" spans="1:13">
      <c r="A328" s="131"/>
      <c r="B328" s="131"/>
      <c r="C328" s="130"/>
      <c r="D328" s="132"/>
      <c r="E328" s="132"/>
      <c r="F328" s="132"/>
      <c r="G328" s="132"/>
      <c r="H328" s="132"/>
      <c r="I328" s="76"/>
      <c r="J328" s="76"/>
      <c r="K328" s="76"/>
      <c r="L328" s="131"/>
      <c r="M328" s="76"/>
    </row>
    <row r="329" spans="1:13">
      <c r="A329" s="131"/>
      <c r="B329" s="131"/>
      <c r="C329" s="130"/>
      <c r="D329" s="132"/>
      <c r="E329" s="132"/>
      <c r="F329" s="132"/>
      <c r="G329" s="132"/>
      <c r="H329" s="132"/>
      <c r="I329" s="76"/>
      <c r="J329" s="76"/>
      <c r="K329" s="76"/>
      <c r="L329" s="131"/>
      <c r="M329" s="76"/>
    </row>
    <row r="330" spans="1:13">
      <c r="A330" s="131"/>
      <c r="B330" s="131"/>
      <c r="C330" s="130"/>
      <c r="D330" s="132"/>
      <c r="E330" s="132"/>
      <c r="F330" s="132"/>
      <c r="G330" s="132"/>
      <c r="H330" s="132"/>
      <c r="I330" s="76"/>
      <c r="J330" s="76"/>
      <c r="K330" s="76"/>
      <c r="L330" s="131"/>
      <c r="M330" s="76"/>
    </row>
    <row r="331" spans="1:13">
      <c r="A331" s="131"/>
      <c r="B331" s="131"/>
      <c r="C331" s="130"/>
      <c r="D331" s="132"/>
      <c r="E331" s="132"/>
      <c r="F331" s="132"/>
      <c r="G331" s="132"/>
      <c r="H331" s="132"/>
      <c r="I331" s="76"/>
      <c r="J331" s="76"/>
      <c r="K331" s="76"/>
      <c r="L331" s="131"/>
      <c r="M331" s="76"/>
    </row>
    <row r="332" spans="1:13">
      <c r="A332" s="131"/>
      <c r="B332" s="131"/>
      <c r="C332" s="130"/>
      <c r="D332" s="132"/>
      <c r="E332" s="132"/>
      <c r="F332" s="132"/>
      <c r="G332" s="132"/>
      <c r="H332" s="132"/>
      <c r="I332" s="76"/>
      <c r="J332" s="76"/>
      <c r="K332" s="76"/>
      <c r="L332" s="131"/>
      <c r="M332" s="76"/>
    </row>
    <row r="333" spans="1:13">
      <c r="A333" s="131"/>
      <c r="B333" s="131"/>
      <c r="C333" s="130"/>
      <c r="D333" s="132"/>
      <c r="E333" s="132"/>
      <c r="F333" s="132"/>
      <c r="G333" s="132"/>
      <c r="H333" s="132"/>
      <c r="I333" s="76"/>
      <c r="J333" s="76"/>
      <c r="K333" s="76"/>
      <c r="L333" s="131"/>
      <c r="M333" s="76"/>
    </row>
    <row r="334" spans="1:13">
      <c r="A334" s="131"/>
      <c r="B334" s="131"/>
      <c r="C334" s="130"/>
      <c r="D334" s="132"/>
      <c r="E334" s="132"/>
      <c r="F334" s="132"/>
      <c r="G334" s="132"/>
      <c r="H334" s="132"/>
      <c r="I334" s="76"/>
      <c r="J334" s="76"/>
      <c r="K334" s="76"/>
      <c r="L334" s="131"/>
      <c r="M334" s="76"/>
    </row>
    <row r="335" spans="1:13">
      <c r="A335" s="131"/>
      <c r="B335" s="131"/>
      <c r="C335" s="130"/>
      <c r="D335" s="132"/>
      <c r="E335" s="132"/>
      <c r="F335" s="132"/>
      <c r="G335" s="132"/>
      <c r="H335" s="132"/>
      <c r="I335" s="76"/>
      <c r="J335" s="76"/>
      <c r="K335" s="76"/>
      <c r="L335" s="131"/>
      <c r="M335" s="76"/>
    </row>
    <row r="336" spans="1:13">
      <c r="A336" s="131"/>
      <c r="B336" s="131"/>
      <c r="C336" s="130"/>
      <c r="D336" s="132"/>
      <c r="E336" s="132"/>
      <c r="F336" s="132"/>
      <c r="G336" s="132"/>
      <c r="H336" s="132"/>
      <c r="I336" s="76"/>
      <c r="J336" s="76"/>
      <c r="K336" s="76"/>
      <c r="L336" s="131"/>
      <c r="M336" s="76"/>
    </row>
    <row r="337" spans="1:13">
      <c r="A337" s="131"/>
      <c r="B337" s="131"/>
      <c r="C337" s="130"/>
      <c r="D337" s="132"/>
      <c r="E337" s="132"/>
      <c r="F337" s="132"/>
      <c r="G337" s="132"/>
      <c r="H337" s="132"/>
      <c r="I337" s="76"/>
      <c r="J337" s="76"/>
      <c r="K337" s="76"/>
      <c r="L337" s="131"/>
      <c r="M337" s="76"/>
    </row>
    <row r="338" spans="1:13">
      <c r="A338" s="131"/>
      <c r="B338" s="131"/>
      <c r="C338" s="130"/>
      <c r="D338" s="132"/>
      <c r="E338" s="132"/>
      <c r="F338" s="132"/>
      <c r="G338" s="132"/>
      <c r="H338" s="132"/>
      <c r="I338" s="76"/>
      <c r="J338" s="76"/>
      <c r="K338" s="76"/>
      <c r="L338" s="131"/>
      <c r="M338" s="76"/>
    </row>
    <row r="339" spans="1:13">
      <c r="A339" s="131"/>
      <c r="B339" s="131"/>
      <c r="C339" s="130"/>
      <c r="D339" s="132"/>
      <c r="E339" s="132"/>
      <c r="F339" s="132"/>
      <c r="G339" s="132"/>
      <c r="H339" s="132"/>
      <c r="I339" s="76"/>
      <c r="J339" s="76"/>
      <c r="K339" s="76"/>
      <c r="L339" s="131"/>
      <c r="M339" s="76"/>
    </row>
    <row r="340" spans="1:13">
      <c r="A340" s="131"/>
      <c r="B340" s="131"/>
      <c r="C340" s="130"/>
      <c r="D340" s="132"/>
      <c r="E340" s="132"/>
      <c r="F340" s="132"/>
      <c r="G340" s="132"/>
      <c r="H340" s="132"/>
      <c r="I340" s="76"/>
      <c r="J340" s="76"/>
      <c r="K340" s="76"/>
      <c r="L340" s="131"/>
      <c r="M340" s="76"/>
    </row>
    <row r="341" spans="1:13">
      <c r="A341" s="131"/>
      <c r="B341" s="131"/>
      <c r="C341" s="130"/>
      <c r="D341" s="132"/>
      <c r="E341" s="132"/>
      <c r="F341" s="132"/>
      <c r="G341" s="132"/>
      <c r="H341" s="132"/>
      <c r="I341" s="76"/>
      <c r="J341" s="76"/>
      <c r="K341" s="76"/>
      <c r="L341" s="131"/>
      <c r="M341" s="76"/>
    </row>
    <row r="342" spans="1:13">
      <c r="A342" s="131"/>
      <c r="B342" s="131"/>
      <c r="C342" s="130"/>
      <c r="D342" s="132"/>
      <c r="E342" s="132"/>
      <c r="F342" s="132"/>
      <c r="G342" s="132"/>
      <c r="H342" s="132"/>
      <c r="I342" s="76"/>
      <c r="J342" s="76"/>
      <c r="K342" s="76"/>
      <c r="L342" s="131"/>
      <c r="M342" s="76"/>
    </row>
    <row r="343" spans="1:13">
      <c r="A343" s="131"/>
      <c r="B343" s="131"/>
      <c r="C343" s="130"/>
      <c r="D343" s="132"/>
      <c r="E343" s="132"/>
      <c r="F343" s="132"/>
      <c r="G343" s="132"/>
      <c r="H343" s="132"/>
      <c r="I343" s="76"/>
      <c r="J343" s="76"/>
      <c r="K343" s="76"/>
      <c r="L343" s="131"/>
      <c r="M343" s="76"/>
    </row>
    <row r="344" spans="1:13">
      <c r="A344" s="131"/>
      <c r="B344" s="131"/>
      <c r="C344" s="130"/>
      <c r="D344" s="132"/>
      <c r="E344" s="132"/>
      <c r="F344" s="132"/>
      <c r="G344" s="132"/>
      <c r="H344" s="132"/>
      <c r="I344" s="76"/>
      <c r="J344" s="76"/>
      <c r="K344" s="76"/>
      <c r="L344" s="131"/>
      <c r="M344" s="76"/>
    </row>
    <row r="345" spans="1:13">
      <c r="A345" s="131"/>
      <c r="B345" s="131"/>
      <c r="C345" s="130"/>
      <c r="D345" s="132"/>
      <c r="E345" s="132"/>
      <c r="F345" s="132"/>
      <c r="G345" s="132"/>
      <c r="H345" s="132"/>
      <c r="I345" s="76"/>
      <c r="J345" s="76"/>
      <c r="K345" s="76"/>
      <c r="L345" s="131"/>
      <c r="M345" s="76"/>
    </row>
    <row r="346" spans="1:13">
      <c r="A346" s="131"/>
      <c r="B346" s="131"/>
      <c r="C346" s="130"/>
      <c r="D346" s="132"/>
      <c r="E346" s="132"/>
      <c r="F346" s="132"/>
      <c r="G346" s="132"/>
      <c r="H346" s="132"/>
      <c r="I346" s="76"/>
      <c r="J346" s="76"/>
      <c r="K346" s="76"/>
      <c r="L346" s="131"/>
      <c r="M346" s="76"/>
    </row>
    <row r="347" spans="1:13">
      <c r="A347" s="131"/>
      <c r="B347" s="131"/>
      <c r="C347" s="130"/>
      <c r="D347" s="132"/>
      <c r="E347" s="132"/>
      <c r="F347" s="132"/>
      <c r="G347" s="132"/>
      <c r="H347" s="132"/>
      <c r="I347" s="76"/>
      <c r="J347" s="76"/>
      <c r="K347" s="76"/>
      <c r="L347" s="131"/>
      <c r="M347" s="76"/>
    </row>
    <row r="348" spans="1:13">
      <c r="A348" s="131"/>
      <c r="B348" s="131"/>
      <c r="C348" s="130"/>
      <c r="D348" s="132"/>
      <c r="E348" s="132"/>
      <c r="F348" s="132"/>
      <c r="G348" s="132"/>
      <c r="H348" s="132"/>
      <c r="I348" s="76"/>
      <c r="J348" s="76"/>
      <c r="K348" s="76"/>
      <c r="L348" s="131"/>
      <c r="M348" s="76"/>
    </row>
    <row r="349" spans="1:13">
      <c r="A349" s="131"/>
      <c r="B349" s="131"/>
      <c r="C349" s="130"/>
      <c r="D349" s="132"/>
      <c r="E349" s="132"/>
      <c r="F349" s="132"/>
      <c r="G349" s="132"/>
      <c r="H349" s="132"/>
      <c r="I349" s="76"/>
      <c r="J349" s="76"/>
      <c r="K349" s="76"/>
      <c r="L349" s="131"/>
      <c r="M349" s="76"/>
    </row>
    <row r="350" spans="1:13">
      <c r="A350" s="131"/>
      <c r="B350" s="131"/>
      <c r="C350" s="130"/>
      <c r="D350" s="132"/>
      <c r="E350" s="132"/>
      <c r="F350" s="132"/>
      <c r="G350" s="132"/>
      <c r="H350" s="132"/>
      <c r="I350" s="76"/>
      <c r="J350" s="76"/>
      <c r="K350" s="76"/>
      <c r="L350" s="131"/>
      <c r="M350" s="76"/>
    </row>
    <row r="351" spans="1:13">
      <c r="A351" s="131"/>
      <c r="B351" s="131"/>
      <c r="C351" s="130"/>
      <c r="D351" s="132"/>
      <c r="E351" s="132"/>
      <c r="F351" s="132"/>
      <c r="G351" s="132"/>
      <c r="H351" s="132"/>
      <c r="I351" s="76"/>
      <c r="J351" s="76"/>
      <c r="K351" s="76"/>
      <c r="L351" s="131"/>
      <c r="M351" s="76"/>
    </row>
    <row r="352" spans="1:13">
      <c r="A352" s="131"/>
      <c r="B352" s="131"/>
      <c r="C352" s="130"/>
      <c r="D352" s="132"/>
      <c r="E352" s="132"/>
      <c r="F352" s="132"/>
      <c r="G352" s="132"/>
      <c r="H352" s="132"/>
      <c r="I352" s="76"/>
      <c r="J352" s="76"/>
      <c r="K352" s="76"/>
      <c r="L352" s="131"/>
      <c r="M352" s="76"/>
    </row>
    <row r="353" spans="1:13">
      <c r="A353" s="131"/>
      <c r="B353" s="131"/>
      <c r="C353" s="130"/>
      <c r="D353" s="132"/>
      <c r="E353" s="132"/>
      <c r="F353" s="132"/>
      <c r="G353" s="132"/>
      <c r="H353" s="132"/>
      <c r="I353" s="76"/>
      <c r="J353" s="76"/>
      <c r="K353" s="76"/>
      <c r="L353" s="131"/>
      <c r="M353" s="76"/>
    </row>
    <row r="354" spans="1:13">
      <c r="A354" s="131"/>
      <c r="B354" s="131"/>
      <c r="C354" s="130"/>
      <c r="D354" s="132"/>
      <c r="E354" s="132"/>
      <c r="F354" s="132"/>
      <c r="G354" s="132"/>
      <c r="H354" s="132"/>
      <c r="I354" s="76"/>
      <c r="J354" s="76"/>
      <c r="K354" s="76"/>
      <c r="L354" s="131"/>
      <c r="M354" s="76"/>
    </row>
    <row r="355" spans="1:13">
      <c r="A355" s="131"/>
      <c r="B355" s="131"/>
      <c r="C355" s="130"/>
      <c r="D355" s="132"/>
      <c r="E355" s="132"/>
      <c r="F355" s="132"/>
      <c r="G355" s="132"/>
      <c r="H355" s="132"/>
      <c r="I355" s="76"/>
      <c r="J355" s="76"/>
      <c r="K355" s="76"/>
      <c r="L355" s="131"/>
      <c r="M355" s="76"/>
    </row>
    <row r="356" spans="1:13">
      <c r="A356" s="131"/>
      <c r="B356" s="131"/>
      <c r="C356" s="130"/>
      <c r="D356" s="132"/>
      <c r="E356" s="132"/>
      <c r="F356" s="132"/>
      <c r="G356" s="132"/>
      <c r="H356" s="132"/>
      <c r="I356" s="76"/>
      <c r="J356" s="76"/>
      <c r="K356" s="76"/>
      <c r="L356" s="131"/>
      <c r="M356" s="76"/>
    </row>
    <row r="357" spans="1:13">
      <c r="A357" s="131"/>
      <c r="B357" s="131"/>
      <c r="C357" s="130"/>
      <c r="D357" s="132"/>
      <c r="E357" s="132"/>
      <c r="F357" s="132"/>
      <c r="G357" s="132"/>
      <c r="H357" s="132"/>
      <c r="I357" s="76"/>
      <c r="J357" s="76"/>
      <c r="K357" s="76"/>
      <c r="L357" s="131"/>
      <c r="M357" s="76"/>
    </row>
    <row r="358" spans="1:13">
      <c r="A358" s="131"/>
      <c r="B358" s="131"/>
      <c r="C358" s="130"/>
      <c r="D358" s="132"/>
      <c r="E358" s="132"/>
      <c r="F358" s="132"/>
      <c r="G358" s="132"/>
      <c r="H358" s="132"/>
      <c r="I358" s="76"/>
      <c r="J358" s="76"/>
      <c r="K358" s="76"/>
      <c r="L358" s="131"/>
      <c r="M358" s="76"/>
    </row>
    <row r="359" spans="1:13">
      <c r="A359" s="131"/>
      <c r="B359" s="131"/>
      <c r="C359" s="130"/>
      <c r="D359" s="132"/>
      <c r="E359" s="132"/>
      <c r="F359" s="132"/>
      <c r="G359" s="132"/>
      <c r="H359" s="132"/>
      <c r="I359" s="76"/>
      <c r="J359" s="76"/>
      <c r="K359" s="76"/>
      <c r="L359" s="131"/>
      <c r="M359" s="76"/>
    </row>
    <row r="360" spans="1:13">
      <c r="A360" s="131"/>
      <c r="B360" s="131"/>
      <c r="C360" s="130"/>
      <c r="D360" s="132"/>
      <c r="E360" s="132"/>
      <c r="F360" s="132"/>
      <c r="G360" s="132"/>
      <c r="H360" s="132"/>
      <c r="I360" s="76"/>
      <c r="J360" s="76"/>
      <c r="K360" s="76"/>
      <c r="L360" s="131"/>
      <c r="M360" s="76"/>
    </row>
    <row r="361" spans="1:13">
      <c r="A361" s="131"/>
      <c r="B361" s="131"/>
      <c r="C361" s="130"/>
      <c r="D361" s="132"/>
      <c r="E361" s="132"/>
      <c r="F361" s="132"/>
      <c r="G361" s="132"/>
      <c r="H361" s="132"/>
      <c r="I361" s="76"/>
      <c r="J361" s="76"/>
      <c r="K361" s="76"/>
      <c r="L361" s="131"/>
      <c r="M361" s="76"/>
    </row>
    <row r="362" spans="1:13">
      <c r="A362" s="131"/>
      <c r="B362" s="131"/>
      <c r="C362" s="130"/>
      <c r="D362" s="132"/>
      <c r="E362" s="132"/>
      <c r="F362" s="132"/>
      <c r="G362" s="132"/>
      <c r="H362" s="132"/>
      <c r="I362" s="76"/>
      <c r="J362" s="76"/>
      <c r="K362" s="76"/>
      <c r="L362" s="131"/>
      <c r="M362" s="76"/>
    </row>
    <row r="363" spans="1:13">
      <c r="A363" s="131"/>
      <c r="B363" s="131"/>
      <c r="C363" s="130"/>
      <c r="D363" s="132"/>
      <c r="E363" s="132"/>
      <c r="F363" s="132"/>
      <c r="G363" s="132"/>
      <c r="H363" s="132"/>
      <c r="I363" s="76"/>
      <c r="J363" s="76"/>
      <c r="K363" s="76"/>
      <c r="L363" s="131"/>
      <c r="M363" s="76"/>
    </row>
    <row r="364" spans="1:13">
      <c r="A364" s="131"/>
      <c r="B364" s="131"/>
      <c r="C364" s="130"/>
      <c r="D364" s="132"/>
      <c r="E364" s="132"/>
      <c r="F364" s="132"/>
      <c r="G364" s="132"/>
      <c r="H364" s="132"/>
      <c r="I364" s="76"/>
      <c r="J364" s="76"/>
      <c r="K364" s="76"/>
      <c r="L364" s="131"/>
      <c r="M364" s="76"/>
    </row>
    <row r="365" spans="1:13">
      <c r="A365" s="131"/>
      <c r="B365" s="131"/>
      <c r="C365" s="130"/>
      <c r="D365" s="132"/>
      <c r="E365" s="132"/>
      <c r="F365" s="132"/>
      <c r="G365" s="132"/>
      <c r="H365" s="132"/>
      <c r="I365" s="76"/>
      <c r="J365" s="76"/>
      <c r="K365" s="76"/>
      <c r="L365" s="131"/>
      <c r="M365" s="76"/>
    </row>
    <row r="366" spans="1:13">
      <c r="A366" s="131"/>
      <c r="B366" s="131"/>
      <c r="C366" s="130"/>
      <c r="D366" s="132"/>
      <c r="E366" s="132"/>
      <c r="F366" s="132"/>
      <c r="G366" s="132"/>
      <c r="H366" s="132"/>
      <c r="I366" s="76"/>
      <c r="J366" s="76"/>
      <c r="K366" s="76"/>
      <c r="L366" s="131"/>
      <c r="M366" s="76"/>
    </row>
    <row r="367" spans="1:13">
      <c r="A367" s="131"/>
      <c r="B367" s="131"/>
      <c r="C367" s="130"/>
      <c r="D367" s="132"/>
      <c r="E367" s="132"/>
      <c r="F367" s="132"/>
      <c r="G367" s="132"/>
      <c r="H367" s="132"/>
      <c r="I367" s="76"/>
      <c r="J367" s="76"/>
      <c r="K367" s="76"/>
      <c r="L367" s="131"/>
      <c r="M367" s="76"/>
    </row>
    <row r="368" spans="1:13">
      <c r="A368" s="131"/>
      <c r="B368" s="131"/>
      <c r="C368" s="130"/>
      <c r="D368" s="132"/>
      <c r="E368" s="132"/>
      <c r="F368" s="132"/>
      <c r="G368" s="132"/>
      <c r="H368" s="132"/>
      <c r="I368" s="76"/>
      <c r="J368" s="76"/>
      <c r="K368" s="76"/>
      <c r="L368" s="131"/>
      <c r="M368" s="76"/>
    </row>
    <row r="369" spans="1:13">
      <c r="A369" s="131"/>
      <c r="B369" s="131"/>
      <c r="C369" s="130"/>
      <c r="D369" s="132"/>
      <c r="E369" s="132"/>
      <c r="F369" s="132"/>
      <c r="G369" s="132"/>
      <c r="H369" s="132"/>
      <c r="I369" s="76"/>
      <c r="J369" s="76"/>
      <c r="K369" s="76"/>
      <c r="L369" s="131"/>
      <c r="M369" s="76"/>
    </row>
    <row r="370" spans="1:13">
      <c r="A370" s="131"/>
      <c r="B370" s="131"/>
      <c r="C370" s="130"/>
      <c r="D370" s="132"/>
      <c r="E370" s="132"/>
      <c r="F370" s="132"/>
      <c r="G370" s="132"/>
      <c r="H370" s="132"/>
      <c r="I370" s="76"/>
      <c r="J370" s="76"/>
      <c r="K370" s="76"/>
      <c r="L370" s="131"/>
      <c r="M370" s="76"/>
    </row>
    <row r="371" spans="1:13">
      <c r="A371" s="131"/>
      <c r="B371" s="131"/>
      <c r="C371" s="130"/>
      <c r="D371" s="132"/>
      <c r="E371" s="132"/>
      <c r="F371" s="132"/>
      <c r="G371" s="132"/>
      <c r="H371" s="132"/>
      <c r="I371" s="76"/>
      <c r="J371" s="76"/>
      <c r="K371" s="76"/>
      <c r="L371" s="131"/>
      <c r="M371" s="76"/>
    </row>
    <row r="372" spans="1:13">
      <c r="A372" s="131"/>
      <c r="B372" s="131"/>
      <c r="C372" s="130"/>
      <c r="D372" s="132"/>
      <c r="E372" s="132"/>
      <c r="F372" s="132"/>
      <c r="G372" s="132"/>
      <c r="H372" s="132"/>
      <c r="I372" s="76"/>
      <c r="J372" s="76"/>
      <c r="K372" s="76"/>
      <c r="L372" s="131"/>
      <c r="M372" s="76"/>
    </row>
    <row r="373" spans="1:13">
      <c r="A373" s="131"/>
      <c r="B373" s="131"/>
      <c r="C373" s="130"/>
      <c r="D373" s="132"/>
      <c r="E373" s="132"/>
      <c r="F373" s="132"/>
      <c r="G373" s="132"/>
      <c r="H373" s="132"/>
      <c r="I373" s="76"/>
      <c r="J373" s="76"/>
      <c r="K373" s="76"/>
      <c r="L373" s="131"/>
      <c r="M373" s="76"/>
    </row>
    <row r="374" spans="1:13">
      <c r="A374" s="131"/>
      <c r="B374" s="131"/>
      <c r="C374" s="130"/>
      <c r="D374" s="132"/>
      <c r="E374" s="132"/>
      <c r="F374" s="132"/>
      <c r="G374" s="132"/>
      <c r="H374" s="132"/>
      <c r="I374" s="76"/>
      <c r="J374" s="76"/>
      <c r="K374" s="76"/>
      <c r="L374" s="131"/>
      <c r="M374" s="76"/>
    </row>
    <row r="375" spans="1:13">
      <c r="A375" s="131"/>
      <c r="B375" s="131"/>
      <c r="C375" s="130"/>
      <c r="D375" s="132"/>
      <c r="E375" s="132"/>
      <c r="F375" s="132"/>
      <c r="G375" s="132"/>
      <c r="H375" s="132"/>
      <c r="I375" s="76"/>
      <c r="J375" s="76"/>
      <c r="K375" s="76"/>
      <c r="L375" s="131"/>
      <c r="M375" s="76"/>
    </row>
    <row r="376" spans="1:13">
      <c r="A376" s="131"/>
      <c r="B376" s="131"/>
      <c r="C376" s="130"/>
      <c r="D376" s="132"/>
      <c r="E376" s="132"/>
      <c r="F376" s="132"/>
      <c r="G376" s="132"/>
      <c r="H376" s="132"/>
      <c r="I376" s="76"/>
      <c r="J376" s="76"/>
      <c r="K376" s="76"/>
      <c r="L376" s="131"/>
      <c r="M376" s="76"/>
    </row>
    <row r="377" spans="1:13">
      <c r="A377" s="131"/>
      <c r="B377" s="131"/>
      <c r="C377" s="130"/>
      <c r="D377" s="132"/>
      <c r="E377" s="132"/>
      <c r="F377" s="132"/>
      <c r="G377" s="132"/>
      <c r="H377" s="132"/>
      <c r="I377" s="76"/>
      <c r="J377" s="76"/>
      <c r="K377" s="76"/>
      <c r="L377" s="131"/>
      <c r="M377" s="76"/>
    </row>
    <row r="378" spans="1:13">
      <c r="A378" s="131"/>
      <c r="B378" s="131"/>
      <c r="C378" s="130"/>
      <c r="D378" s="132"/>
      <c r="E378" s="132"/>
      <c r="F378" s="132"/>
      <c r="G378" s="132"/>
      <c r="H378" s="132"/>
      <c r="I378" s="76"/>
      <c r="J378" s="76"/>
      <c r="K378" s="76"/>
      <c r="L378" s="131"/>
      <c r="M378" s="76"/>
    </row>
    <row r="379" spans="1:13">
      <c r="A379" s="131"/>
      <c r="B379" s="131"/>
      <c r="C379" s="130"/>
      <c r="D379" s="132"/>
      <c r="E379" s="132"/>
      <c r="F379" s="132"/>
      <c r="G379" s="132"/>
      <c r="H379" s="132"/>
      <c r="I379" s="76"/>
      <c r="J379" s="76"/>
      <c r="K379" s="76"/>
      <c r="L379" s="131"/>
      <c r="M379" s="76"/>
    </row>
    <row r="380" spans="1:13">
      <c r="A380" s="131"/>
      <c r="B380" s="131"/>
      <c r="C380" s="130"/>
      <c r="D380" s="132"/>
      <c r="E380" s="132"/>
      <c r="F380" s="132"/>
      <c r="G380" s="132"/>
      <c r="H380" s="132"/>
      <c r="I380" s="76"/>
      <c r="J380" s="76"/>
      <c r="K380" s="76"/>
      <c r="L380" s="131"/>
      <c r="M380" s="76"/>
    </row>
    <row r="381" spans="1:13">
      <c r="A381" s="131"/>
      <c r="B381" s="131"/>
      <c r="C381" s="130"/>
      <c r="D381" s="132"/>
      <c r="E381" s="132"/>
      <c r="F381" s="132"/>
      <c r="G381" s="132"/>
      <c r="H381" s="132"/>
      <c r="I381" s="76"/>
      <c r="J381" s="76"/>
      <c r="K381" s="76"/>
      <c r="L381" s="131"/>
      <c r="M381" s="76"/>
    </row>
    <row r="382" spans="1:13">
      <c r="A382" s="131"/>
      <c r="B382" s="131"/>
      <c r="C382" s="130"/>
      <c r="D382" s="132"/>
      <c r="E382" s="132"/>
      <c r="F382" s="132"/>
      <c r="G382" s="132"/>
      <c r="H382" s="132"/>
      <c r="I382" s="76"/>
      <c r="J382" s="76"/>
      <c r="K382" s="76"/>
      <c r="L382" s="131"/>
      <c r="M382" s="76"/>
    </row>
    <row r="383" spans="1:13">
      <c r="A383" s="131"/>
      <c r="B383" s="131"/>
      <c r="C383" s="130"/>
      <c r="D383" s="132"/>
      <c r="E383" s="132"/>
      <c r="F383" s="132"/>
      <c r="G383" s="132"/>
      <c r="H383" s="132"/>
      <c r="I383" s="76"/>
      <c r="J383" s="76"/>
      <c r="K383" s="76"/>
      <c r="L383" s="131"/>
      <c r="M383" s="76"/>
    </row>
    <row r="384" spans="1:13">
      <c r="A384" s="131"/>
      <c r="B384" s="131"/>
      <c r="C384" s="130"/>
      <c r="D384" s="132"/>
      <c r="E384" s="132"/>
      <c r="F384" s="132"/>
      <c r="G384" s="132"/>
      <c r="H384" s="132"/>
      <c r="I384" s="76"/>
      <c r="J384" s="76"/>
      <c r="K384" s="76"/>
      <c r="L384" s="131"/>
      <c r="M384" s="76"/>
    </row>
    <row r="385" spans="1:13">
      <c r="A385" s="131"/>
      <c r="B385" s="131"/>
      <c r="C385" s="130"/>
      <c r="D385" s="132"/>
      <c r="E385" s="132"/>
      <c r="F385" s="132"/>
      <c r="G385" s="132"/>
      <c r="H385" s="132"/>
      <c r="I385" s="76"/>
      <c r="J385" s="76"/>
      <c r="K385" s="76"/>
      <c r="L385" s="131"/>
      <c r="M385" s="76"/>
    </row>
    <row r="386" spans="1:13">
      <c r="A386" s="131"/>
      <c r="B386" s="131"/>
      <c r="C386" s="130"/>
      <c r="D386" s="132"/>
      <c r="E386" s="132"/>
      <c r="F386" s="132"/>
      <c r="G386" s="132"/>
      <c r="H386" s="132"/>
      <c r="I386" s="76"/>
      <c r="J386" s="76"/>
      <c r="K386" s="76"/>
      <c r="L386" s="131"/>
      <c r="M386" s="76"/>
    </row>
    <row r="387" spans="1:13">
      <c r="A387" s="131"/>
      <c r="B387" s="131"/>
      <c r="C387" s="130"/>
      <c r="D387" s="132"/>
      <c r="E387" s="132"/>
      <c r="F387" s="132"/>
      <c r="G387" s="132"/>
      <c r="H387" s="132"/>
      <c r="I387" s="76"/>
      <c r="J387" s="76"/>
      <c r="K387" s="76"/>
      <c r="L387" s="131"/>
      <c r="M387" s="76"/>
    </row>
    <row r="388" spans="1:13">
      <c r="A388" s="131"/>
      <c r="B388" s="131"/>
      <c r="C388" s="130"/>
      <c r="D388" s="132"/>
      <c r="E388" s="132"/>
      <c r="F388" s="132"/>
      <c r="G388" s="132"/>
      <c r="H388" s="132"/>
      <c r="I388" s="76"/>
      <c r="J388" s="76"/>
      <c r="K388" s="76"/>
      <c r="L388" s="131"/>
      <c r="M388" s="76"/>
    </row>
    <row r="389" spans="1:13">
      <c r="A389" s="131"/>
      <c r="B389" s="131"/>
      <c r="C389" s="130"/>
      <c r="D389" s="132"/>
      <c r="E389" s="132"/>
      <c r="F389" s="132"/>
      <c r="G389" s="132"/>
      <c r="H389" s="132"/>
      <c r="I389" s="76"/>
      <c r="J389" s="76"/>
      <c r="K389" s="76"/>
      <c r="L389" s="131"/>
      <c r="M389" s="76"/>
    </row>
    <row r="390" spans="1:13">
      <c r="A390" s="131"/>
      <c r="B390" s="131"/>
      <c r="C390" s="130"/>
      <c r="D390" s="132"/>
      <c r="E390" s="132"/>
      <c r="F390" s="132"/>
      <c r="G390" s="132"/>
      <c r="H390" s="132"/>
      <c r="I390" s="76"/>
      <c r="J390" s="76"/>
      <c r="K390" s="76"/>
      <c r="L390" s="131"/>
      <c r="M390" s="76"/>
    </row>
    <row r="391" spans="1:13">
      <c r="A391" s="131"/>
      <c r="B391" s="131"/>
      <c r="C391" s="130"/>
      <c r="D391" s="132"/>
      <c r="E391" s="132"/>
      <c r="F391" s="132"/>
      <c r="G391" s="132"/>
      <c r="H391" s="132"/>
      <c r="I391" s="76"/>
      <c r="J391" s="76"/>
      <c r="K391" s="76"/>
      <c r="L391" s="131"/>
      <c r="M391" s="76"/>
    </row>
    <row r="392" spans="1:13">
      <c r="A392" s="131"/>
      <c r="B392" s="131"/>
      <c r="C392" s="130"/>
      <c r="D392" s="132"/>
      <c r="E392" s="132"/>
      <c r="F392" s="132"/>
      <c r="G392" s="132"/>
      <c r="H392" s="132"/>
      <c r="I392" s="76"/>
      <c r="J392" s="76"/>
      <c r="K392" s="76"/>
      <c r="L392" s="131"/>
      <c r="M392" s="76"/>
    </row>
    <row r="393" spans="1:13">
      <c r="A393" s="131"/>
      <c r="B393" s="131"/>
      <c r="C393" s="130"/>
      <c r="D393" s="132"/>
      <c r="E393" s="132"/>
      <c r="F393" s="132"/>
      <c r="G393" s="132"/>
      <c r="H393" s="132"/>
      <c r="I393" s="76"/>
      <c r="J393" s="76"/>
      <c r="K393" s="76"/>
      <c r="L393" s="131"/>
      <c r="M393" s="76"/>
    </row>
    <row r="394" spans="1:13">
      <c r="A394" s="131"/>
      <c r="B394" s="131"/>
      <c r="C394" s="130"/>
      <c r="D394" s="132"/>
      <c r="E394" s="132"/>
      <c r="F394" s="132"/>
      <c r="G394" s="132"/>
      <c r="H394" s="132"/>
      <c r="I394" s="76"/>
      <c r="J394" s="76"/>
      <c r="K394" s="76"/>
      <c r="L394" s="131"/>
      <c r="M394" s="76"/>
    </row>
    <row r="395" spans="1:13">
      <c r="A395" s="131"/>
      <c r="B395" s="131"/>
      <c r="C395" s="130"/>
      <c r="D395" s="132"/>
      <c r="E395" s="132"/>
      <c r="F395" s="132"/>
      <c r="G395" s="132"/>
      <c r="H395" s="132"/>
      <c r="I395" s="76"/>
      <c r="J395" s="76"/>
      <c r="K395" s="76"/>
      <c r="L395" s="131"/>
      <c r="M395" s="76"/>
    </row>
    <row r="396" spans="1:13">
      <c r="A396" s="131"/>
      <c r="B396" s="131"/>
      <c r="C396" s="130"/>
      <c r="D396" s="132"/>
      <c r="E396" s="132"/>
      <c r="F396" s="132"/>
      <c r="G396" s="132"/>
      <c r="H396" s="132"/>
      <c r="I396" s="76"/>
      <c r="J396" s="76"/>
      <c r="K396" s="76"/>
      <c r="L396" s="131"/>
      <c r="M396" s="76"/>
    </row>
    <row r="397" spans="1:13">
      <c r="A397" s="131"/>
      <c r="B397" s="131"/>
      <c r="C397" s="130"/>
      <c r="D397" s="132"/>
      <c r="E397" s="132"/>
      <c r="F397" s="132"/>
      <c r="G397" s="132"/>
      <c r="H397" s="132"/>
      <c r="I397" s="76"/>
      <c r="J397" s="76"/>
      <c r="K397" s="76"/>
      <c r="L397" s="131"/>
      <c r="M397" s="76"/>
    </row>
    <row r="398" spans="1:13">
      <c r="A398" s="131"/>
      <c r="B398" s="131"/>
      <c r="C398" s="130"/>
      <c r="D398" s="132"/>
      <c r="E398" s="132"/>
      <c r="F398" s="132"/>
      <c r="G398" s="132"/>
      <c r="H398" s="132"/>
      <c r="I398" s="76"/>
      <c r="J398" s="76"/>
      <c r="K398" s="76"/>
      <c r="L398" s="131"/>
      <c r="M398" s="76"/>
    </row>
    <row r="399" spans="1:13">
      <c r="A399" s="131"/>
      <c r="B399" s="131"/>
      <c r="C399" s="130"/>
      <c r="D399" s="132"/>
      <c r="E399" s="132"/>
      <c r="F399" s="132"/>
      <c r="G399" s="132"/>
      <c r="H399" s="132"/>
      <c r="I399" s="76"/>
      <c r="J399" s="76"/>
      <c r="K399" s="76"/>
      <c r="L399" s="131"/>
      <c r="M399" s="76"/>
    </row>
    <row r="400" spans="1:13">
      <c r="A400" s="131"/>
      <c r="B400" s="131"/>
      <c r="C400" s="130"/>
      <c r="D400" s="132"/>
      <c r="E400" s="132"/>
      <c r="F400" s="132"/>
      <c r="G400" s="132"/>
      <c r="H400" s="132"/>
      <c r="I400" s="76"/>
      <c r="J400" s="76"/>
      <c r="K400" s="76"/>
      <c r="L400" s="131"/>
      <c r="M400" s="76"/>
    </row>
    <row r="401" spans="1:13">
      <c r="A401" s="131"/>
      <c r="B401" s="131"/>
      <c r="C401" s="130"/>
      <c r="D401" s="132"/>
      <c r="E401" s="132"/>
      <c r="F401" s="132"/>
      <c r="G401" s="132"/>
      <c r="H401" s="132"/>
      <c r="I401" s="76"/>
      <c r="J401" s="76"/>
      <c r="K401" s="76"/>
      <c r="L401" s="131"/>
      <c r="M401" s="76"/>
    </row>
    <row r="402" spans="1:13">
      <c r="A402" s="131"/>
      <c r="B402" s="131"/>
      <c r="C402" s="130"/>
      <c r="D402" s="132"/>
      <c r="E402" s="132"/>
      <c r="F402" s="132"/>
      <c r="G402" s="132"/>
      <c r="H402" s="132"/>
      <c r="I402" s="76"/>
      <c r="J402" s="76"/>
      <c r="K402" s="76"/>
      <c r="L402" s="131"/>
      <c r="M402" s="76"/>
    </row>
    <row r="403" spans="1:13">
      <c r="A403" s="131"/>
      <c r="B403" s="131"/>
      <c r="C403" s="130"/>
      <c r="D403" s="132"/>
      <c r="E403" s="132"/>
      <c r="F403" s="132"/>
      <c r="G403" s="132"/>
      <c r="H403" s="132"/>
      <c r="I403" s="76"/>
      <c r="J403" s="76"/>
      <c r="K403" s="76"/>
      <c r="L403" s="131"/>
      <c r="M403" s="76"/>
    </row>
    <row r="404" spans="1:13">
      <c r="A404" s="131"/>
      <c r="B404" s="131"/>
      <c r="C404" s="130"/>
      <c r="D404" s="132"/>
      <c r="E404" s="132"/>
      <c r="F404" s="132"/>
      <c r="G404" s="132"/>
      <c r="H404" s="132"/>
      <c r="I404" s="76"/>
      <c r="J404" s="76"/>
      <c r="K404" s="76"/>
      <c r="L404" s="131"/>
      <c r="M404" s="76"/>
    </row>
    <row r="405" spans="1:13">
      <c r="A405" s="131"/>
      <c r="B405" s="131"/>
      <c r="C405" s="130"/>
      <c r="D405" s="132"/>
      <c r="E405" s="132"/>
      <c r="F405" s="132"/>
      <c r="G405" s="132"/>
      <c r="H405" s="132"/>
      <c r="I405" s="76"/>
      <c r="J405" s="76"/>
      <c r="K405" s="76"/>
      <c r="L405" s="131"/>
      <c r="M405" s="76"/>
    </row>
    <row r="406" spans="1:13">
      <c r="A406" s="131"/>
      <c r="B406" s="131"/>
      <c r="C406" s="130"/>
      <c r="D406" s="132"/>
      <c r="E406" s="132"/>
      <c r="F406" s="132"/>
      <c r="G406" s="132"/>
      <c r="H406" s="132"/>
      <c r="I406" s="76"/>
      <c r="J406" s="76"/>
      <c r="K406" s="76"/>
      <c r="L406" s="131"/>
      <c r="M406" s="76"/>
    </row>
    <row r="407" spans="1:13">
      <c r="A407" s="131"/>
      <c r="B407" s="131"/>
      <c r="C407" s="130"/>
      <c r="D407" s="132"/>
      <c r="E407" s="132"/>
      <c r="F407" s="132"/>
      <c r="G407" s="132"/>
      <c r="H407" s="132"/>
      <c r="I407" s="76"/>
      <c r="J407" s="76"/>
      <c r="K407" s="76"/>
      <c r="L407" s="131"/>
      <c r="M407" s="76"/>
    </row>
    <row r="408" spans="1:13">
      <c r="A408" s="131"/>
      <c r="B408" s="131"/>
      <c r="C408" s="130"/>
      <c r="D408" s="132"/>
      <c r="E408" s="132"/>
      <c r="F408" s="132"/>
      <c r="G408" s="132"/>
      <c r="H408" s="132"/>
      <c r="I408" s="76"/>
      <c r="J408" s="76"/>
      <c r="K408" s="76"/>
      <c r="L408" s="131"/>
      <c r="M408" s="76"/>
    </row>
    <row r="409" spans="1:13">
      <c r="A409" s="131"/>
      <c r="B409" s="131"/>
      <c r="C409" s="130"/>
      <c r="D409" s="132"/>
      <c r="E409" s="132"/>
      <c r="F409" s="132"/>
      <c r="G409" s="132"/>
      <c r="H409" s="132"/>
      <c r="I409" s="76"/>
      <c r="J409" s="76"/>
      <c r="K409" s="76"/>
      <c r="L409" s="131"/>
      <c r="M409" s="76"/>
    </row>
    <row r="410" spans="1:13">
      <c r="A410" s="131"/>
      <c r="B410" s="131"/>
      <c r="C410" s="130"/>
      <c r="D410" s="132"/>
      <c r="E410" s="132"/>
      <c r="F410" s="132"/>
      <c r="G410" s="132"/>
      <c r="H410" s="132"/>
      <c r="I410" s="76"/>
      <c r="J410" s="76"/>
      <c r="K410" s="76"/>
      <c r="L410" s="131"/>
      <c r="M410" s="76"/>
    </row>
    <row r="411" spans="1:13">
      <c r="A411" s="131"/>
      <c r="B411" s="131"/>
      <c r="C411" s="130"/>
      <c r="D411" s="132"/>
      <c r="E411" s="132"/>
      <c r="F411" s="132"/>
      <c r="G411" s="132"/>
      <c r="H411" s="132"/>
      <c r="I411" s="76"/>
      <c r="J411" s="76"/>
      <c r="K411" s="76"/>
      <c r="L411" s="131"/>
      <c r="M411" s="76"/>
    </row>
    <row r="412" spans="1:13">
      <c r="A412" s="131"/>
      <c r="B412" s="131"/>
      <c r="C412" s="130"/>
      <c r="D412" s="132"/>
      <c r="E412" s="132"/>
      <c r="F412" s="132"/>
      <c r="G412" s="132"/>
      <c r="H412" s="132"/>
      <c r="I412" s="76"/>
      <c r="J412" s="76"/>
      <c r="K412" s="76"/>
      <c r="L412" s="131"/>
      <c r="M412" s="76"/>
    </row>
    <row r="413" spans="1:13">
      <c r="A413" s="131"/>
      <c r="B413" s="131"/>
      <c r="C413" s="130"/>
      <c r="D413" s="132"/>
      <c r="E413" s="132"/>
      <c r="F413" s="132"/>
      <c r="G413" s="132"/>
      <c r="H413" s="132"/>
      <c r="I413" s="76"/>
      <c r="J413" s="76"/>
      <c r="K413" s="76"/>
      <c r="L413" s="131"/>
      <c r="M413" s="76"/>
    </row>
    <row r="414" spans="1:13">
      <c r="A414" s="131"/>
      <c r="B414" s="131"/>
      <c r="C414" s="130"/>
      <c r="D414" s="132"/>
      <c r="E414" s="132"/>
      <c r="F414" s="132"/>
      <c r="G414" s="132"/>
      <c r="H414" s="132"/>
      <c r="I414" s="76"/>
      <c r="J414" s="76"/>
      <c r="K414" s="76"/>
      <c r="L414" s="131"/>
      <c r="M414" s="76"/>
    </row>
    <row r="415" spans="1:13">
      <c r="A415" s="131"/>
      <c r="B415" s="131"/>
      <c r="C415" s="130"/>
      <c r="D415" s="132"/>
      <c r="E415" s="132"/>
      <c r="F415" s="132"/>
      <c r="G415" s="132"/>
      <c r="H415" s="132"/>
      <c r="I415" s="76"/>
      <c r="J415" s="76"/>
      <c r="K415" s="76"/>
      <c r="L415" s="131"/>
      <c r="M415" s="76"/>
    </row>
    <row r="416" spans="1:13">
      <c r="A416" s="131"/>
      <c r="B416" s="131"/>
      <c r="C416" s="130"/>
      <c r="D416" s="132"/>
      <c r="E416" s="132"/>
      <c r="F416" s="132"/>
      <c r="G416" s="132"/>
      <c r="H416" s="132"/>
      <c r="I416" s="76"/>
      <c r="J416" s="76"/>
      <c r="K416" s="76"/>
      <c r="L416" s="131"/>
      <c r="M416" s="76"/>
    </row>
    <row r="417" spans="1:13">
      <c r="A417" s="131"/>
      <c r="B417" s="131"/>
      <c r="C417" s="130"/>
      <c r="D417" s="132"/>
      <c r="E417" s="132"/>
      <c r="F417" s="132"/>
      <c r="G417" s="132"/>
      <c r="H417" s="132"/>
      <c r="I417" s="76"/>
      <c r="J417" s="76"/>
      <c r="K417" s="76"/>
      <c r="L417" s="131"/>
      <c r="M417" s="76"/>
    </row>
    <row r="418" spans="1:13">
      <c r="A418" s="131"/>
      <c r="B418" s="131"/>
      <c r="C418" s="130"/>
      <c r="D418" s="132"/>
      <c r="E418" s="132"/>
      <c r="F418" s="132"/>
      <c r="G418" s="132"/>
      <c r="H418" s="132"/>
      <c r="I418" s="76"/>
      <c r="J418" s="76"/>
      <c r="K418" s="76"/>
      <c r="L418" s="131"/>
      <c r="M418" s="76"/>
    </row>
    <row r="419" spans="1:13">
      <c r="A419" s="131"/>
      <c r="B419" s="131"/>
      <c r="C419" s="130"/>
      <c r="D419" s="132"/>
      <c r="E419" s="132"/>
      <c r="F419" s="132"/>
      <c r="G419" s="132"/>
      <c r="H419" s="132"/>
      <c r="I419" s="76"/>
      <c r="J419" s="76"/>
      <c r="K419" s="76"/>
      <c r="L419" s="131"/>
      <c r="M419" s="76"/>
    </row>
    <row r="420" spans="1:13">
      <c r="A420" s="131"/>
      <c r="B420" s="131"/>
      <c r="C420" s="130"/>
      <c r="D420" s="132"/>
      <c r="E420" s="132"/>
      <c r="F420" s="132"/>
      <c r="G420" s="132"/>
      <c r="H420" s="132"/>
      <c r="I420" s="76"/>
      <c r="J420" s="76"/>
      <c r="K420" s="76"/>
      <c r="L420" s="131"/>
      <c r="M420" s="76"/>
    </row>
    <row r="421" spans="1:13">
      <c r="A421" s="131"/>
      <c r="B421" s="131"/>
      <c r="C421" s="130"/>
      <c r="D421" s="132"/>
      <c r="E421" s="132"/>
      <c r="F421" s="132"/>
      <c r="G421" s="132"/>
      <c r="H421" s="132"/>
      <c r="I421" s="76"/>
      <c r="J421" s="76"/>
      <c r="K421" s="76"/>
      <c r="L421" s="131"/>
      <c r="M421" s="76"/>
    </row>
    <row r="422" spans="1:13">
      <c r="A422" s="131"/>
      <c r="B422" s="131"/>
      <c r="C422" s="130"/>
      <c r="D422" s="132"/>
      <c r="E422" s="132"/>
      <c r="F422" s="132"/>
      <c r="G422" s="132"/>
      <c r="H422" s="132"/>
      <c r="I422" s="76"/>
      <c r="J422" s="76"/>
      <c r="K422" s="76"/>
      <c r="L422" s="131"/>
      <c r="M422" s="76"/>
    </row>
    <row r="423" spans="1:13">
      <c r="A423" s="131"/>
      <c r="B423" s="131"/>
      <c r="C423" s="130"/>
      <c r="D423" s="132"/>
      <c r="E423" s="132"/>
      <c r="F423" s="132"/>
      <c r="G423" s="132"/>
      <c r="H423" s="132"/>
      <c r="I423" s="76"/>
      <c r="J423" s="76"/>
      <c r="K423" s="76"/>
      <c r="L423" s="131"/>
      <c r="M423" s="76"/>
    </row>
    <row r="424" spans="1:13">
      <c r="A424" s="131"/>
      <c r="B424" s="131"/>
      <c r="C424" s="130"/>
      <c r="D424" s="132"/>
      <c r="E424" s="132"/>
      <c r="F424" s="132"/>
      <c r="G424" s="132"/>
      <c r="H424" s="132"/>
      <c r="I424" s="76"/>
      <c r="J424" s="76"/>
      <c r="K424" s="76"/>
      <c r="L424" s="131"/>
      <c r="M424" s="76"/>
    </row>
    <row r="425" spans="1:13">
      <c r="A425" s="131"/>
      <c r="B425" s="131"/>
      <c r="C425" s="130"/>
      <c r="D425" s="132"/>
      <c r="E425" s="132"/>
      <c r="F425" s="132"/>
      <c r="G425" s="132"/>
      <c r="H425" s="132"/>
      <c r="I425" s="76"/>
      <c r="J425" s="76"/>
      <c r="K425" s="76"/>
      <c r="L425" s="131"/>
      <c r="M425" s="76"/>
    </row>
    <row r="426" spans="1:13">
      <c r="A426" s="131"/>
      <c r="B426" s="131"/>
      <c r="C426" s="130"/>
      <c r="D426" s="132"/>
      <c r="E426" s="132"/>
      <c r="F426" s="132"/>
      <c r="G426" s="132"/>
      <c r="H426" s="132"/>
      <c r="I426" s="76"/>
      <c r="J426" s="76"/>
      <c r="K426" s="76"/>
      <c r="L426" s="131"/>
      <c r="M426" s="76"/>
    </row>
    <row r="427" spans="1:13">
      <c r="A427" s="131"/>
      <c r="B427" s="131"/>
      <c r="C427" s="130"/>
      <c r="D427" s="132"/>
      <c r="E427" s="132"/>
      <c r="F427" s="132"/>
      <c r="G427" s="132"/>
      <c r="H427" s="132"/>
      <c r="I427" s="76"/>
      <c r="J427" s="76"/>
      <c r="K427" s="76"/>
      <c r="L427" s="131"/>
      <c r="M427" s="76"/>
    </row>
    <row r="428" spans="1:13">
      <c r="A428" s="131"/>
      <c r="B428" s="131"/>
      <c r="C428" s="130"/>
      <c r="D428" s="132"/>
      <c r="E428" s="132"/>
      <c r="F428" s="132"/>
      <c r="G428" s="132"/>
      <c r="H428" s="132"/>
      <c r="I428" s="76"/>
      <c r="J428" s="76"/>
      <c r="K428" s="76"/>
      <c r="L428" s="131"/>
      <c r="M428" s="76"/>
    </row>
    <row r="429" spans="1:13">
      <c r="A429" s="131"/>
      <c r="B429" s="131"/>
      <c r="C429" s="130"/>
      <c r="D429" s="132"/>
      <c r="E429" s="132"/>
      <c r="F429" s="132"/>
      <c r="G429" s="132"/>
      <c r="H429" s="132"/>
      <c r="I429" s="76"/>
      <c r="J429" s="76"/>
      <c r="K429" s="76"/>
      <c r="L429" s="131"/>
      <c r="M429" s="76"/>
    </row>
    <row r="430" spans="1:13">
      <c r="A430" s="131"/>
      <c r="B430" s="131"/>
      <c r="C430" s="130"/>
      <c r="D430" s="132"/>
      <c r="E430" s="132"/>
      <c r="F430" s="132"/>
      <c r="G430" s="132"/>
      <c r="H430" s="132"/>
      <c r="I430" s="76"/>
      <c r="J430" s="76"/>
      <c r="K430" s="76"/>
      <c r="L430" s="131"/>
      <c r="M430" s="76"/>
    </row>
    <row r="431" spans="1:13">
      <c r="A431" s="131"/>
      <c r="B431" s="131"/>
      <c r="C431" s="130"/>
      <c r="D431" s="132"/>
      <c r="E431" s="132"/>
      <c r="F431" s="132"/>
      <c r="G431" s="132"/>
      <c r="H431" s="132"/>
      <c r="I431" s="76"/>
      <c r="J431" s="76"/>
      <c r="K431" s="76"/>
      <c r="L431" s="131"/>
      <c r="M431" s="76"/>
    </row>
    <row r="432" spans="1:13">
      <c r="A432" s="131"/>
      <c r="B432" s="131"/>
      <c r="C432" s="130"/>
      <c r="D432" s="132"/>
      <c r="E432" s="132"/>
      <c r="F432" s="132"/>
      <c r="G432" s="132"/>
      <c r="H432" s="132"/>
      <c r="I432" s="76"/>
      <c r="J432" s="76"/>
      <c r="K432" s="76"/>
      <c r="L432" s="131"/>
      <c r="M432" s="76"/>
    </row>
    <row r="433" spans="1:13">
      <c r="A433" s="131"/>
      <c r="B433" s="131"/>
      <c r="C433" s="130"/>
      <c r="D433" s="132"/>
      <c r="E433" s="132"/>
      <c r="F433" s="132"/>
      <c r="G433" s="132"/>
      <c r="H433" s="132"/>
      <c r="I433" s="76"/>
      <c r="J433" s="76"/>
      <c r="K433" s="76"/>
      <c r="L433" s="131"/>
      <c r="M433" s="76"/>
    </row>
    <row r="434" spans="1:13">
      <c r="A434" s="131"/>
      <c r="B434" s="131"/>
      <c r="C434" s="130"/>
      <c r="D434" s="132"/>
      <c r="E434" s="132"/>
      <c r="F434" s="132"/>
      <c r="G434" s="132"/>
      <c r="H434" s="132"/>
      <c r="I434" s="76"/>
      <c r="J434" s="76"/>
      <c r="K434" s="76"/>
      <c r="L434" s="131"/>
      <c r="M434" s="76"/>
    </row>
    <row r="435" spans="1:13">
      <c r="A435" s="131"/>
      <c r="B435" s="131"/>
      <c r="C435" s="130"/>
      <c r="D435" s="132"/>
      <c r="E435" s="132"/>
      <c r="F435" s="132"/>
      <c r="G435" s="132"/>
      <c r="H435" s="132"/>
      <c r="I435" s="76"/>
      <c r="J435" s="76"/>
      <c r="K435" s="76"/>
      <c r="L435" s="131"/>
      <c r="M435" s="76"/>
    </row>
    <row r="436" spans="1:13">
      <c r="A436" s="131"/>
      <c r="B436" s="131"/>
      <c r="C436" s="130"/>
      <c r="D436" s="132"/>
      <c r="E436" s="132"/>
      <c r="F436" s="132"/>
      <c r="G436" s="132"/>
      <c r="H436" s="132"/>
      <c r="I436" s="76"/>
      <c r="J436" s="76"/>
      <c r="K436" s="76"/>
      <c r="L436" s="131"/>
      <c r="M436" s="76"/>
    </row>
    <row r="437" spans="1:13">
      <c r="A437" s="131"/>
      <c r="B437" s="131"/>
      <c r="C437" s="130"/>
      <c r="D437" s="132"/>
      <c r="E437" s="132"/>
      <c r="F437" s="132"/>
      <c r="G437" s="132"/>
      <c r="H437" s="132"/>
      <c r="I437" s="76"/>
      <c r="J437" s="76"/>
      <c r="K437" s="76"/>
      <c r="L437" s="131"/>
      <c r="M437" s="76"/>
    </row>
    <row r="438" spans="1:13">
      <c r="A438" s="131"/>
      <c r="B438" s="131"/>
      <c r="C438" s="130"/>
      <c r="D438" s="132"/>
      <c r="E438" s="132"/>
      <c r="F438" s="132"/>
      <c r="G438" s="132"/>
      <c r="H438" s="132"/>
      <c r="I438" s="76"/>
      <c r="J438" s="76"/>
      <c r="K438" s="76"/>
      <c r="L438" s="131"/>
      <c r="M438" s="76"/>
    </row>
    <row r="439" spans="1:13">
      <c r="A439" s="131"/>
      <c r="B439" s="131"/>
      <c r="C439" s="130"/>
      <c r="D439" s="132"/>
      <c r="E439" s="132"/>
      <c r="F439" s="132"/>
      <c r="G439" s="132"/>
      <c r="H439" s="132"/>
      <c r="I439" s="76"/>
      <c r="J439" s="76"/>
      <c r="K439" s="76"/>
      <c r="L439" s="131"/>
      <c r="M439" s="76"/>
    </row>
    <row r="440" spans="1:13">
      <c r="A440" s="131"/>
      <c r="B440" s="131"/>
      <c r="C440" s="130"/>
      <c r="D440" s="132"/>
      <c r="E440" s="132"/>
      <c r="F440" s="132"/>
      <c r="G440" s="132"/>
      <c r="H440" s="132"/>
      <c r="I440" s="76"/>
      <c r="J440" s="76"/>
      <c r="K440" s="76"/>
      <c r="L440" s="131"/>
      <c r="M440" s="76"/>
    </row>
    <row r="441" spans="1:13">
      <c r="A441" s="131"/>
      <c r="B441" s="131"/>
      <c r="C441" s="130"/>
      <c r="D441" s="132"/>
      <c r="E441" s="132"/>
      <c r="F441" s="132"/>
      <c r="G441" s="132"/>
      <c r="H441" s="132"/>
      <c r="I441" s="76"/>
      <c r="J441" s="76"/>
      <c r="K441" s="76"/>
      <c r="L441" s="131"/>
      <c r="M441" s="76"/>
    </row>
    <row r="442" spans="1:13">
      <c r="A442" s="131"/>
      <c r="B442" s="131"/>
      <c r="C442" s="130"/>
      <c r="D442" s="132"/>
      <c r="E442" s="132"/>
      <c r="F442" s="132"/>
      <c r="G442" s="132"/>
      <c r="H442" s="132"/>
      <c r="I442" s="76"/>
      <c r="J442" s="76"/>
      <c r="K442" s="76"/>
      <c r="L442" s="131"/>
      <c r="M442" s="76"/>
    </row>
    <row r="443" spans="1:13">
      <c r="A443" s="131"/>
      <c r="B443" s="131"/>
      <c r="C443" s="130"/>
      <c r="D443" s="132"/>
      <c r="E443" s="132"/>
      <c r="F443" s="132"/>
      <c r="G443" s="132"/>
      <c r="H443" s="132"/>
      <c r="I443" s="76"/>
      <c r="J443" s="76"/>
      <c r="K443" s="76"/>
      <c r="L443" s="131"/>
      <c r="M443" s="76"/>
    </row>
    <row r="444" spans="1:13">
      <c r="A444" s="131"/>
      <c r="B444" s="131"/>
      <c r="C444" s="130"/>
      <c r="D444" s="132"/>
      <c r="E444" s="132"/>
      <c r="F444" s="132"/>
      <c r="G444" s="132"/>
      <c r="H444" s="132"/>
      <c r="I444" s="76"/>
      <c r="J444" s="76"/>
      <c r="K444" s="76"/>
      <c r="L444" s="131"/>
      <c r="M444" s="76"/>
    </row>
    <row r="445" spans="1:13">
      <c r="A445" s="131"/>
      <c r="B445" s="131"/>
      <c r="C445" s="130"/>
      <c r="D445" s="132"/>
      <c r="E445" s="132"/>
      <c r="F445" s="132"/>
      <c r="G445" s="132"/>
      <c r="H445" s="132"/>
      <c r="I445" s="76"/>
      <c r="J445" s="76"/>
      <c r="K445" s="76"/>
      <c r="L445" s="131"/>
      <c r="M445" s="76"/>
    </row>
    <row r="446" spans="1:13">
      <c r="A446" s="131"/>
      <c r="B446" s="131"/>
      <c r="C446" s="130"/>
      <c r="D446" s="132"/>
      <c r="E446" s="132"/>
      <c r="F446" s="132"/>
      <c r="G446" s="132"/>
      <c r="H446" s="132"/>
      <c r="I446" s="76"/>
      <c r="J446" s="76"/>
      <c r="K446" s="76"/>
      <c r="L446" s="131"/>
      <c r="M446" s="76"/>
    </row>
    <row r="447" spans="1:13">
      <c r="A447" s="131"/>
      <c r="B447" s="131"/>
      <c r="C447" s="130"/>
      <c r="D447" s="132"/>
      <c r="E447" s="132"/>
      <c r="F447" s="132"/>
      <c r="G447" s="132"/>
      <c r="H447" s="132"/>
      <c r="I447" s="76"/>
      <c r="J447" s="76"/>
      <c r="K447" s="76"/>
      <c r="L447" s="131"/>
      <c r="M447" s="76"/>
    </row>
    <row r="448" spans="1:13">
      <c r="A448" s="131"/>
      <c r="B448" s="131"/>
      <c r="C448" s="130"/>
      <c r="D448" s="132"/>
      <c r="E448" s="132"/>
      <c r="F448" s="132"/>
      <c r="G448" s="132"/>
      <c r="H448" s="132"/>
      <c r="I448" s="76"/>
      <c r="J448" s="76"/>
      <c r="K448" s="76"/>
      <c r="L448" s="131"/>
      <c r="M448" s="76"/>
    </row>
    <row r="449" spans="1:13">
      <c r="A449" s="131"/>
      <c r="B449" s="131"/>
      <c r="C449" s="130"/>
      <c r="D449" s="132"/>
      <c r="E449" s="132"/>
      <c r="F449" s="132"/>
      <c r="G449" s="132"/>
      <c r="H449" s="132"/>
      <c r="I449" s="76"/>
      <c r="J449" s="76"/>
      <c r="K449" s="76"/>
      <c r="L449" s="131"/>
      <c r="M449" s="76"/>
    </row>
    <row r="450" spans="1:13">
      <c r="A450" s="131"/>
      <c r="B450" s="131"/>
      <c r="C450" s="130"/>
      <c r="D450" s="132"/>
      <c r="E450" s="132"/>
      <c r="F450" s="132"/>
      <c r="G450" s="132"/>
      <c r="H450" s="132"/>
      <c r="I450" s="76"/>
      <c r="J450" s="76"/>
      <c r="K450" s="76"/>
      <c r="L450" s="131"/>
      <c r="M450" s="76"/>
    </row>
    <row r="451" spans="1:13">
      <c r="A451" s="131"/>
      <c r="B451" s="131"/>
      <c r="C451" s="130"/>
      <c r="D451" s="132"/>
      <c r="E451" s="132"/>
      <c r="F451" s="132"/>
      <c r="G451" s="132"/>
      <c r="H451" s="132"/>
      <c r="I451" s="76"/>
      <c r="J451" s="76"/>
      <c r="K451" s="76"/>
      <c r="L451" s="131"/>
      <c r="M451" s="76"/>
    </row>
    <row r="452" spans="1:13">
      <c r="A452" s="131"/>
      <c r="B452" s="131"/>
      <c r="C452" s="130"/>
      <c r="D452" s="132"/>
      <c r="E452" s="132"/>
      <c r="F452" s="132"/>
      <c r="G452" s="132"/>
      <c r="H452" s="132"/>
      <c r="I452" s="76"/>
      <c r="J452" s="76"/>
      <c r="K452" s="76"/>
      <c r="L452" s="131"/>
      <c r="M452" s="76"/>
    </row>
    <row r="453" spans="1:13">
      <c r="A453" s="131"/>
      <c r="B453" s="131"/>
      <c r="C453" s="130"/>
      <c r="D453" s="132"/>
      <c r="E453" s="132"/>
      <c r="F453" s="132"/>
      <c r="G453" s="132"/>
      <c r="H453" s="132"/>
      <c r="I453" s="76"/>
      <c r="J453" s="76"/>
      <c r="K453" s="76"/>
      <c r="L453" s="131"/>
      <c r="M453" s="76"/>
    </row>
    <row r="454" spans="1:13">
      <c r="A454" s="131"/>
      <c r="B454" s="131"/>
      <c r="C454" s="130"/>
      <c r="D454" s="132"/>
      <c r="E454" s="132"/>
      <c r="F454" s="132"/>
      <c r="G454" s="132"/>
      <c r="H454" s="132"/>
      <c r="I454" s="76"/>
      <c r="J454" s="76"/>
      <c r="K454" s="76"/>
      <c r="L454" s="131"/>
      <c r="M454" s="76"/>
    </row>
    <row r="455" spans="1:13">
      <c r="A455" s="131"/>
      <c r="B455" s="131"/>
      <c r="C455" s="130"/>
      <c r="D455" s="132"/>
      <c r="E455" s="132"/>
      <c r="F455" s="132"/>
      <c r="G455" s="132"/>
      <c r="H455" s="132"/>
      <c r="I455" s="76"/>
      <c r="J455" s="76"/>
      <c r="K455" s="76"/>
      <c r="L455" s="131"/>
      <c r="M455" s="76"/>
    </row>
    <row r="456" spans="1:13">
      <c r="A456" s="131"/>
      <c r="B456" s="131"/>
      <c r="C456" s="130"/>
      <c r="D456" s="132"/>
      <c r="E456" s="132"/>
      <c r="F456" s="132"/>
      <c r="G456" s="132"/>
      <c r="H456" s="132"/>
      <c r="I456" s="76"/>
      <c r="J456" s="76"/>
      <c r="K456" s="76"/>
      <c r="L456" s="131"/>
      <c r="M456" s="76"/>
    </row>
    <row r="457" spans="1:13">
      <c r="A457" s="131"/>
      <c r="B457" s="131"/>
      <c r="C457" s="130"/>
      <c r="D457" s="132"/>
      <c r="E457" s="132"/>
      <c r="F457" s="132"/>
      <c r="G457" s="132"/>
      <c r="H457" s="132"/>
      <c r="I457" s="76"/>
      <c r="J457" s="76"/>
      <c r="K457" s="76"/>
      <c r="L457" s="131"/>
      <c r="M457" s="76"/>
    </row>
    <row r="458" spans="1:13">
      <c r="A458" s="131"/>
      <c r="B458" s="131"/>
      <c r="C458" s="130"/>
      <c r="D458" s="132"/>
      <c r="E458" s="132"/>
      <c r="F458" s="132"/>
      <c r="G458" s="132"/>
      <c r="H458" s="132"/>
      <c r="I458" s="76"/>
      <c r="J458" s="76"/>
      <c r="K458" s="76"/>
      <c r="L458" s="131"/>
      <c r="M458" s="76"/>
    </row>
    <row r="459" spans="1:13">
      <c r="A459" s="131"/>
      <c r="B459" s="131"/>
      <c r="C459" s="130"/>
      <c r="D459" s="132"/>
      <c r="E459" s="132"/>
      <c r="F459" s="132"/>
      <c r="G459" s="132"/>
      <c r="H459" s="132"/>
      <c r="I459" s="76"/>
      <c r="J459" s="76"/>
      <c r="K459" s="76"/>
      <c r="L459" s="131"/>
      <c r="M459" s="76"/>
    </row>
    <row r="460" spans="1:13">
      <c r="A460" s="131"/>
      <c r="B460" s="131"/>
      <c r="C460" s="130"/>
      <c r="D460" s="132"/>
      <c r="E460" s="132"/>
      <c r="F460" s="132"/>
      <c r="G460" s="132"/>
      <c r="H460" s="132"/>
      <c r="I460" s="76"/>
      <c r="J460" s="76"/>
      <c r="K460" s="76"/>
      <c r="L460" s="131"/>
      <c r="M460" s="76"/>
    </row>
    <row r="461" spans="1:13">
      <c r="A461" s="131"/>
      <c r="B461" s="131"/>
      <c r="C461" s="130"/>
      <c r="D461" s="132"/>
      <c r="E461" s="132"/>
      <c r="F461" s="132"/>
      <c r="G461" s="132"/>
      <c r="H461" s="132"/>
      <c r="I461" s="76"/>
      <c r="J461" s="76"/>
      <c r="K461" s="76"/>
      <c r="L461" s="131"/>
      <c r="M461" s="76"/>
    </row>
    <row r="462" spans="1:13">
      <c r="A462" s="131"/>
      <c r="B462" s="131"/>
      <c r="C462" s="130"/>
      <c r="D462" s="132"/>
      <c r="E462" s="132"/>
      <c r="F462" s="132"/>
      <c r="G462" s="132"/>
      <c r="H462" s="132"/>
      <c r="I462" s="76"/>
      <c r="J462" s="76"/>
      <c r="K462" s="76"/>
      <c r="L462" s="131"/>
      <c r="M462" s="76"/>
    </row>
    <row r="463" spans="1:13">
      <c r="A463" s="131"/>
      <c r="B463" s="131"/>
      <c r="C463" s="130"/>
      <c r="D463" s="132"/>
      <c r="E463" s="132"/>
      <c r="F463" s="132"/>
      <c r="G463" s="132"/>
      <c r="H463" s="132"/>
      <c r="I463" s="76"/>
      <c r="J463" s="76"/>
      <c r="K463" s="76"/>
      <c r="L463" s="131"/>
      <c r="M463" s="76"/>
    </row>
    <row r="464" spans="1:13">
      <c r="A464" s="131"/>
      <c r="B464" s="131"/>
      <c r="C464" s="130"/>
      <c r="D464" s="132"/>
      <c r="E464" s="132"/>
      <c r="F464" s="132"/>
      <c r="G464" s="132"/>
      <c r="H464" s="132"/>
      <c r="I464" s="76"/>
      <c r="J464" s="76"/>
      <c r="K464" s="76"/>
      <c r="L464" s="131"/>
      <c r="M464" s="76"/>
    </row>
    <row r="465" spans="1:13">
      <c r="A465" s="131"/>
      <c r="B465" s="131"/>
      <c r="C465" s="130"/>
      <c r="D465" s="132"/>
      <c r="E465" s="132"/>
      <c r="F465" s="132"/>
      <c r="G465" s="132"/>
      <c r="H465" s="132"/>
      <c r="I465" s="76"/>
      <c r="J465" s="76"/>
      <c r="K465" s="76"/>
      <c r="L465" s="131"/>
      <c r="M465" s="76"/>
    </row>
    <row r="466" spans="1:13">
      <c r="A466" s="131"/>
      <c r="B466" s="131"/>
      <c r="C466" s="130"/>
      <c r="D466" s="132"/>
      <c r="E466" s="132"/>
      <c r="F466" s="132"/>
      <c r="G466" s="132"/>
      <c r="H466" s="132"/>
      <c r="I466" s="76"/>
      <c r="J466" s="76"/>
      <c r="K466" s="76"/>
      <c r="L466" s="131"/>
      <c r="M466" s="76"/>
    </row>
    <row r="467" spans="1:13">
      <c r="A467" s="131"/>
      <c r="B467" s="131"/>
      <c r="C467" s="130"/>
      <c r="D467" s="132"/>
      <c r="E467" s="132"/>
      <c r="F467" s="132"/>
      <c r="G467" s="132"/>
      <c r="H467" s="132"/>
      <c r="I467" s="76"/>
      <c r="J467" s="76"/>
      <c r="K467" s="76"/>
      <c r="L467" s="131"/>
      <c r="M467" s="76"/>
    </row>
    <row r="468" spans="1:13">
      <c r="A468" s="131"/>
      <c r="B468" s="131"/>
      <c r="C468" s="130"/>
      <c r="D468" s="132"/>
      <c r="E468" s="132"/>
      <c r="F468" s="132"/>
      <c r="G468" s="132"/>
      <c r="H468" s="132"/>
      <c r="I468" s="76"/>
      <c r="J468" s="76"/>
      <c r="K468" s="76"/>
      <c r="L468" s="131"/>
      <c r="M468" s="76"/>
    </row>
    <row r="469" spans="1:13">
      <c r="A469" s="131"/>
      <c r="B469" s="131"/>
      <c r="C469" s="130"/>
      <c r="D469" s="132"/>
      <c r="E469" s="132"/>
      <c r="F469" s="132"/>
      <c r="G469" s="132"/>
      <c r="H469" s="132"/>
      <c r="I469" s="76"/>
      <c r="J469" s="76"/>
      <c r="K469" s="76"/>
      <c r="L469" s="131"/>
      <c r="M469" s="76"/>
    </row>
    <row r="470" spans="1:13">
      <c r="A470" s="131"/>
      <c r="B470" s="131"/>
      <c r="C470" s="130"/>
      <c r="D470" s="132"/>
      <c r="E470" s="132"/>
      <c r="F470" s="132"/>
      <c r="G470" s="132"/>
      <c r="H470" s="132"/>
      <c r="I470" s="76"/>
      <c r="J470" s="76"/>
      <c r="K470" s="76"/>
      <c r="L470" s="131"/>
      <c r="M470" s="76"/>
    </row>
    <row r="471" spans="1:13">
      <c r="A471" s="131"/>
      <c r="B471" s="131"/>
      <c r="C471" s="130"/>
      <c r="D471" s="132"/>
      <c r="E471" s="132"/>
      <c r="F471" s="132"/>
      <c r="G471" s="132"/>
      <c r="H471" s="132"/>
      <c r="I471" s="76"/>
      <c r="J471" s="76"/>
      <c r="K471" s="76"/>
      <c r="L471" s="131"/>
      <c r="M471" s="76"/>
    </row>
    <row r="472" spans="1:13">
      <c r="A472" s="131"/>
      <c r="B472" s="131"/>
      <c r="C472" s="130"/>
      <c r="D472" s="132"/>
      <c r="E472" s="132"/>
      <c r="F472" s="132"/>
      <c r="G472" s="132"/>
      <c r="H472" s="132"/>
      <c r="I472" s="76"/>
      <c r="J472" s="76"/>
      <c r="K472" s="76"/>
      <c r="L472" s="131"/>
      <c r="M472" s="76"/>
    </row>
    <row r="473" spans="1:13">
      <c r="A473" s="131"/>
      <c r="B473" s="131"/>
      <c r="C473" s="130"/>
      <c r="D473" s="132"/>
      <c r="E473" s="132"/>
      <c r="F473" s="132"/>
      <c r="G473" s="132"/>
      <c r="H473" s="132"/>
      <c r="I473" s="76"/>
      <c r="J473" s="76"/>
      <c r="K473" s="76"/>
      <c r="L473" s="131"/>
      <c r="M473" s="76"/>
    </row>
    <row r="474" spans="1:13">
      <c r="A474" s="131"/>
      <c r="B474" s="131"/>
      <c r="C474" s="130"/>
      <c r="D474" s="132"/>
      <c r="E474" s="132"/>
      <c r="F474" s="132"/>
      <c r="G474" s="132"/>
      <c r="H474" s="132"/>
      <c r="I474" s="76"/>
      <c r="J474" s="76"/>
      <c r="K474" s="76"/>
      <c r="L474" s="131"/>
      <c r="M474" s="76"/>
    </row>
    <row r="475" spans="1:13">
      <c r="A475" s="131"/>
      <c r="B475" s="131"/>
      <c r="C475" s="130"/>
      <c r="D475" s="132"/>
      <c r="E475" s="132"/>
      <c r="F475" s="132"/>
      <c r="G475" s="132"/>
      <c r="H475" s="132"/>
      <c r="I475" s="76"/>
      <c r="J475" s="76"/>
      <c r="K475" s="76"/>
      <c r="L475" s="131"/>
      <c r="M475" s="76"/>
    </row>
    <row r="476" spans="1:13">
      <c r="A476" s="131"/>
      <c r="B476" s="131"/>
      <c r="C476" s="130"/>
      <c r="D476" s="132"/>
      <c r="E476" s="132"/>
      <c r="F476" s="132"/>
      <c r="G476" s="132"/>
      <c r="H476" s="132"/>
      <c r="I476" s="76"/>
      <c r="J476" s="76"/>
      <c r="K476" s="76"/>
      <c r="L476" s="131"/>
      <c r="M476" s="76"/>
    </row>
    <row r="477" spans="1:13">
      <c r="A477" s="131"/>
      <c r="B477" s="131"/>
      <c r="C477" s="130"/>
      <c r="D477" s="132"/>
      <c r="E477" s="132"/>
      <c r="F477" s="132"/>
      <c r="G477" s="132"/>
      <c r="H477" s="132"/>
      <c r="I477" s="76"/>
      <c r="J477" s="76"/>
      <c r="K477" s="76"/>
      <c r="L477" s="131"/>
      <c r="M477" s="76"/>
    </row>
    <row r="478" spans="1:13">
      <c r="A478" s="131"/>
      <c r="B478" s="131"/>
      <c r="C478" s="130"/>
      <c r="D478" s="132"/>
      <c r="E478" s="132"/>
      <c r="F478" s="132"/>
      <c r="G478" s="132"/>
      <c r="H478" s="132"/>
      <c r="I478" s="76"/>
      <c r="J478" s="76"/>
      <c r="K478" s="76"/>
      <c r="L478" s="131"/>
      <c r="M478" s="76"/>
    </row>
    <row r="479" spans="1:13">
      <c r="A479" s="131"/>
      <c r="B479" s="131"/>
      <c r="C479" s="130"/>
      <c r="D479" s="132"/>
      <c r="E479" s="132"/>
      <c r="F479" s="132"/>
      <c r="G479" s="132"/>
      <c r="H479" s="132"/>
      <c r="I479" s="76"/>
      <c r="J479" s="76"/>
      <c r="K479" s="76"/>
      <c r="L479" s="131"/>
      <c r="M479" s="76"/>
    </row>
    <row r="480" spans="1:13">
      <c r="A480" s="131"/>
      <c r="B480" s="131"/>
      <c r="C480" s="130"/>
      <c r="D480" s="132"/>
      <c r="E480" s="132"/>
      <c r="F480" s="132"/>
      <c r="G480" s="132"/>
      <c r="H480" s="132"/>
      <c r="I480" s="76"/>
      <c r="J480" s="76"/>
      <c r="K480" s="76"/>
      <c r="L480" s="131"/>
      <c r="M480" s="76"/>
    </row>
    <row r="481" spans="1:13">
      <c r="A481" s="131"/>
      <c r="B481" s="131"/>
      <c r="C481" s="130"/>
      <c r="D481" s="132"/>
      <c r="E481" s="132"/>
      <c r="F481" s="132"/>
      <c r="G481" s="132"/>
      <c r="H481" s="132"/>
      <c r="I481" s="76"/>
      <c r="J481" s="76"/>
      <c r="K481" s="76"/>
      <c r="L481" s="131"/>
      <c r="M481" s="76"/>
    </row>
    <row r="482" spans="1:13">
      <c r="A482" s="131"/>
      <c r="B482" s="131"/>
      <c r="C482" s="130"/>
      <c r="D482" s="132"/>
      <c r="E482" s="132"/>
      <c r="F482" s="132"/>
      <c r="G482" s="132"/>
      <c r="H482" s="132"/>
      <c r="I482" s="76"/>
      <c r="J482" s="76"/>
      <c r="K482" s="76"/>
      <c r="L482" s="131"/>
      <c r="M482" s="76"/>
    </row>
    <row r="483" spans="1:13">
      <c r="A483" s="131"/>
      <c r="B483" s="131"/>
      <c r="C483" s="130"/>
      <c r="D483" s="132"/>
      <c r="E483" s="132"/>
      <c r="F483" s="132"/>
      <c r="G483" s="132"/>
      <c r="H483" s="132"/>
      <c r="I483" s="76"/>
      <c r="J483" s="76"/>
      <c r="K483" s="76"/>
      <c r="L483" s="131"/>
      <c r="M483" s="76"/>
    </row>
    <row r="484" spans="1:13">
      <c r="A484" s="131"/>
      <c r="B484" s="131"/>
      <c r="C484" s="130"/>
      <c r="D484" s="132"/>
      <c r="E484" s="132"/>
      <c r="F484" s="132"/>
      <c r="G484" s="132"/>
      <c r="H484" s="132"/>
      <c r="I484" s="76"/>
      <c r="J484" s="76"/>
      <c r="K484" s="76"/>
      <c r="L484" s="131"/>
      <c r="M484" s="76"/>
    </row>
    <row r="485" spans="1:13">
      <c r="A485" s="131"/>
      <c r="B485" s="131"/>
      <c r="C485" s="130"/>
      <c r="D485" s="132"/>
      <c r="E485" s="132"/>
      <c r="F485" s="132"/>
      <c r="G485" s="132"/>
      <c r="H485" s="132"/>
      <c r="I485" s="76"/>
      <c r="J485" s="76"/>
      <c r="K485" s="76"/>
      <c r="L485" s="131"/>
      <c r="M485" s="76"/>
    </row>
    <row r="486" spans="1:13">
      <c r="A486" s="131"/>
      <c r="B486" s="131"/>
      <c r="C486" s="130"/>
      <c r="D486" s="132"/>
      <c r="E486" s="132"/>
      <c r="F486" s="132"/>
      <c r="G486" s="132"/>
      <c r="H486" s="132"/>
      <c r="I486" s="76"/>
      <c r="J486" s="76"/>
      <c r="K486" s="76"/>
      <c r="L486" s="131"/>
      <c r="M486" s="76"/>
    </row>
    <row r="487" spans="1:13">
      <c r="A487" s="131"/>
      <c r="B487" s="131"/>
      <c r="C487" s="130"/>
      <c r="D487" s="132"/>
      <c r="E487" s="132"/>
      <c r="F487" s="132"/>
      <c r="G487" s="132"/>
      <c r="H487" s="132"/>
      <c r="I487" s="76"/>
      <c r="J487" s="76"/>
      <c r="K487" s="76"/>
      <c r="L487" s="131"/>
      <c r="M487" s="76"/>
    </row>
    <row r="488" spans="1:13">
      <c r="A488" s="131"/>
      <c r="B488" s="131"/>
      <c r="C488" s="130"/>
      <c r="D488" s="132"/>
      <c r="E488" s="132"/>
      <c r="F488" s="132"/>
      <c r="G488" s="132"/>
      <c r="H488" s="132"/>
      <c r="I488" s="76"/>
      <c r="J488" s="76"/>
      <c r="K488" s="76"/>
      <c r="L488" s="131"/>
      <c r="M488" s="76"/>
    </row>
    <row r="489" spans="1:13">
      <c r="A489" s="131"/>
      <c r="B489" s="131"/>
      <c r="C489" s="130"/>
      <c r="D489" s="132"/>
      <c r="E489" s="132"/>
      <c r="F489" s="132"/>
      <c r="G489" s="132"/>
      <c r="H489" s="132"/>
      <c r="I489" s="76"/>
      <c r="J489" s="76"/>
      <c r="K489" s="76"/>
      <c r="L489" s="131"/>
      <c r="M489" s="76"/>
    </row>
    <row r="490" spans="1:13">
      <c r="A490" s="131"/>
      <c r="B490" s="131"/>
      <c r="C490" s="130"/>
      <c r="D490" s="132"/>
      <c r="E490" s="132"/>
      <c r="F490" s="132"/>
      <c r="G490" s="132"/>
      <c r="H490" s="132"/>
      <c r="I490" s="76"/>
      <c r="J490" s="76"/>
      <c r="K490" s="76"/>
      <c r="L490" s="131"/>
      <c r="M490" s="76"/>
    </row>
    <row r="491" spans="1:13">
      <c r="A491" s="131"/>
      <c r="B491" s="131"/>
      <c r="C491" s="130"/>
      <c r="D491" s="132"/>
      <c r="E491" s="132"/>
      <c r="F491" s="132"/>
      <c r="G491" s="132"/>
      <c r="H491" s="132"/>
      <c r="I491" s="76"/>
      <c r="J491" s="76"/>
      <c r="K491" s="76"/>
      <c r="L491" s="131"/>
      <c r="M491" s="76"/>
    </row>
    <row r="492" spans="1:13">
      <c r="A492" s="131"/>
      <c r="B492" s="131"/>
      <c r="C492" s="130"/>
      <c r="D492" s="132"/>
      <c r="E492" s="132"/>
      <c r="F492" s="132"/>
      <c r="G492" s="132"/>
      <c r="H492" s="132"/>
      <c r="I492" s="76"/>
      <c r="J492" s="76"/>
      <c r="K492" s="76"/>
      <c r="L492" s="131"/>
      <c r="M492" s="76"/>
    </row>
    <row r="493" spans="1:13">
      <c r="A493" s="131"/>
      <c r="B493" s="131"/>
      <c r="C493" s="130"/>
      <c r="D493" s="132"/>
      <c r="E493" s="132"/>
      <c r="F493" s="132"/>
      <c r="G493" s="132"/>
      <c r="H493" s="132"/>
      <c r="I493" s="76"/>
      <c r="J493" s="76"/>
      <c r="K493" s="76"/>
      <c r="L493" s="131"/>
      <c r="M493" s="76"/>
    </row>
    <row r="494" spans="1:13">
      <c r="A494" s="131"/>
      <c r="B494" s="131"/>
      <c r="C494" s="130"/>
      <c r="D494" s="132"/>
      <c r="E494" s="132"/>
      <c r="F494" s="132"/>
      <c r="G494" s="132"/>
      <c r="H494" s="132"/>
      <c r="I494" s="76"/>
      <c r="J494" s="76"/>
      <c r="K494" s="76"/>
      <c r="L494" s="131"/>
      <c r="M494" s="76"/>
    </row>
    <row r="495" spans="1:13">
      <c r="A495" s="131"/>
      <c r="B495" s="131"/>
      <c r="C495" s="130"/>
      <c r="D495" s="132"/>
      <c r="E495" s="132"/>
      <c r="F495" s="132"/>
      <c r="G495" s="132"/>
      <c r="H495" s="132"/>
      <c r="I495" s="76"/>
      <c r="J495" s="76"/>
      <c r="K495" s="76"/>
      <c r="L495" s="131"/>
      <c r="M495" s="76"/>
    </row>
    <row r="496" spans="1:13">
      <c r="A496" s="131"/>
      <c r="B496" s="131"/>
      <c r="C496" s="130"/>
      <c r="D496" s="132"/>
      <c r="E496" s="132"/>
      <c r="F496" s="132"/>
      <c r="G496" s="132"/>
      <c r="H496" s="132"/>
      <c r="I496" s="76"/>
      <c r="J496" s="76"/>
      <c r="K496" s="76"/>
      <c r="L496" s="131"/>
      <c r="M496" s="76"/>
    </row>
    <row r="497" spans="1:13">
      <c r="A497" s="131"/>
      <c r="B497" s="131"/>
      <c r="C497" s="130"/>
      <c r="D497" s="132"/>
      <c r="E497" s="132"/>
      <c r="F497" s="132"/>
      <c r="G497" s="132"/>
      <c r="H497" s="132"/>
      <c r="I497" s="76"/>
      <c r="J497" s="76"/>
      <c r="K497" s="76"/>
      <c r="L497" s="131"/>
      <c r="M497" s="76"/>
    </row>
    <row r="498" spans="1:13">
      <c r="A498" s="131"/>
      <c r="B498" s="131"/>
      <c r="C498" s="130"/>
      <c r="D498" s="132"/>
      <c r="E498" s="132"/>
      <c r="F498" s="132"/>
      <c r="G498" s="132"/>
      <c r="H498" s="132"/>
      <c r="I498" s="76"/>
      <c r="J498" s="76"/>
      <c r="K498" s="76"/>
      <c r="L498" s="131"/>
      <c r="M498" s="76"/>
    </row>
    <row r="499" spans="1:13">
      <c r="A499" s="131"/>
      <c r="B499" s="131"/>
      <c r="C499" s="130"/>
      <c r="D499" s="132"/>
      <c r="E499" s="132"/>
      <c r="F499" s="132"/>
      <c r="G499" s="132"/>
      <c r="H499" s="132"/>
      <c r="I499" s="76"/>
      <c r="J499" s="76"/>
      <c r="K499" s="76"/>
      <c r="L499" s="131"/>
      <c r="M499" s="76"/>
    </row>
    <row r="500" spans="1:13">
      <c r="A500" s="131"/>
      <c r="B500" s="131"/>
      <c r="C500" s="130"/>
      <c r="D500" s="132"/>
      <c r="E500" s="132"/>
      <c r="F500" s="132"/>
      <c r="G500" s="132"/>
      <c r="H500" s="132"/>
      <c r="I500" s="76"/>
      <c r="J500" s="76"/>
      <c r="K500" s="76"/>
      <c r="L500" s="131"/>
      <c r="M500" s="76"/>
    </row>
    <row r="501" spans="1:13">
      <c r="A501" s="131"/>
      <c r="B501" s="131"/>
      <c r="C501" s="130"/>
      <c r="D501" s="132"/>
      <c r="E501" s="132"/>
      <c r="F501" s="132"/>
      <c r="G501" s="132"/>
      <c r="H501" s="132"/>
      <c r="I501" s="76"/>
      <c r="J501" s="76"/>
      <c r="K501" s="76"/>
      <c r="L501" s="131"/>
      <c r="M501" s="76"/>
    </row>
    <row r="502" spans="1:13">
      <c r="A502" s="131"/>
      <c r="B502" s="131"/>
      <c r="C502" s="130"/>
      <c r="D502" s="132"/>
      <c r="E502" s="132"/>
      <c r="F502" s="132"/>
      <c r="G502" s="132"/>
      <c r="H502" s="132"/>
      <c r="I502" s="76"/>
      <c r="J502" s="76"/>
      <c r="K502" s="76"/>
      <c r="L502" s="131"/>
      <c r="M502" s="76"/>
    </row>
    <row r="503" spans="1:13">
      <c r="A503" s="131"/>
      <c r="B503" s="131"/>
      <c r="C503" s="130"/>
      <c r="D503" s="132"/>
      <c r="E503" s="132"/>
      <c r="F503" s="132"/>
      <c r="G503" s="132"/>
      <c r="H503" s="132"/>
      <c r="I503" s="76"/>
      <c r="J503" s="76"/>
      <c r="K503" s="76"/>
      <c r="L503" s="131"/>
      <c r="M503" s="76"/>
    </row>
    <row r="504" spans="1:13">
      <c r="A504" s="131"/>
      <c r="B504" s="131"/>
      <c r="C504" s="130"/>
      <c r="D504" s="132"/>
      <c r="E504" s="132"/>
      <c r="F504" s="132"/>
      <c r="G504" s="132"/>
      <c r="H504" s="132"/>
      <c r="I504" s="76"/>
      <c r="J504" s="76"/>
      <c r="K504" s="76"/>
      <c r="L504" s="131"/>
      <c r="M504" s="76"/>
    </row>
    <row r="505" spans="1:13">
      <c r="A505" s="131"/>
      <c r="B505" s="131"/>
      <c r="C505" s="130"/>
      <c r="D505" s="132"/>
      <c r="E505" s="132"/>
      <c r="F505" s="132"/>
      <c r="G505" s="132"/>
      <c r="H505" s="132"/>
      <c r="I505" s="76"/>
      <c r="J505" s="76"/>
      <c r="K505" s="76"/>
      <c r="L505" s="131"/>
      <c r="M505" s="76"/>
    </row>
    <row r="506" spans="1:13">
      <c r="A506" s="131"/>
      <c r="B506" s="131"/>
      <c r="C506" s="130"/>
      <c r="D506" s="132"/>
      <c r="E506" s="132"/>
      <c r="F506" s="132"/>
      <c r="G506" s="132"/>
      <c r="H506" s="132"/>
      <c r="I506" s="76"/>
      <c r="J506" s="76"/>
      <c r="K506" s="76"/>
      <c r="L506" s="131"/>
      <c r="M506" s="76"/>
    </row>
    <row r="507" spans="1:13">
      <c r="A507" s="131"/>
      <c r="B507" s="131"/>
      <c r="C507" s="130"/>
      <c r="D507" s="132"/>
      <c r="E507" s="132"/>
      <c r="F507" s="132"/>
      <c r="G507" s="132"/>
      <c r="H507" s="132"/>
      <c r="I507" s="76"/>
      <c r="J507" s="76"/>
      <c r="K507" s="76"/>
      <c r="L507" s="131"/>
      <c r="M507" s="76"/>
    </row>
    <row r="508" spans="1:13">
      <c r="A508" s="131"/>
      <c r="B508" s="131"/>
      <c r="C508" s="130"/>
      <c r="D508" s="132"/>
      <c r="E508" s="132"/>
      <c r="F508" s="132"/>
      <c r="G508" s="132"/>
      <c r="H508" s="132"/>
      <c r="I508" s="76"/>
      <c r="J508" s="76"/>
      <c r="K508" s="76"/>
      <c r="L508" s="131"/>
      <c r="M508" s="76"/>
    </row>
    <row r="509" spans="1:13">
      <c r="A509" s="131"/>
      <c r="B509" s="131"/>
      <c r="C509" s="130"/>
      <c r="D509" s="132"/>
      <c r="E509" s="132"/>
      <c r="F509" s="132"/>
      <c r="G509" s="132"/>
      <c r="H509" s="132"/>
      <c r="I509" s="76"/>
      <c r="J509" s="76"/>
      <c r="K509" s="76"/>
      <c r="L509" s="131"/>
      <c r="M509" s="76"/>
    </row>
    <row r="510" spans="1:13">
      <c r="A510" s="131"/>
      <c r="B510" s="131"/>
      <c r="C510" s="130"/>
      <c r="D510" s="132"/>
      <c r="E510" s="132"/>
      <c r="F510" s="132"/>
      <c r="G510" s="132"/>
      <c r="H510" s="132"/>
      <c r="I510" s="76"/>
      <c r="J510" s="76"/>
      <c r="K510" s="76"/>
      <c r="L510" s="131"/>
      <c r="M510" s="76"/>
    </row>
    <row r="511" spans="1:13">
      <c r="A511" s="131"/>
      <c r="B511" s="131"/>
      <c r="C511" s="130"/>
      <c r="D511" s="132"/>
      <c r="E511" s="132"/>
      <c r="F511" s="132"/>
      <c r="G511" s="132"/>
      <c r="H511" s="132"/>
      <c r="I511" s="76"/>
      <c r="J511" s="76"/>
      <c r="K511" s="76"/>
      <c r="L511" s="131"/>
      <c r="M511" s="76"/>
    </row>
    <row r="512" spans="1:13">
      <c r="A512" s="131"/>
      <c r="B512" s="131"/>
      <c r="C512" s="130"/>
      <c r="D512" s="132"/>
      <c r="E512" s="132"/>
      <c r="F512" s="132"/>
      <c r="G512" s="132"/>
      <c r="H512" s="132"/>
      <c r="I512" s="76"/>
      <c r="J512" s="76"/>
      <c r="K512" s="76"/>
      <c r="L512" s="131"/>
      <c r="M512" s="76"/>
    </row>
    <row r="513" spans="1:13">
      <c r="A513" s="131"/>
      <c r="B513" s="131"/>
      <c r="C513" s="130"/>
      <c r="D513" s="132"/>
      <c r="E513" s="132"/>
      <c r="F513" s="132"/>
      <c r="G513" s="132"/>
      <c r="H513" s="132"/>
      <c r="I513" s="76"/>
      <c r="J513" s="76"/>
      <c r="K513" s="76"/>
      <c r="L513" s="131"/>
      <c r="M513" s="76"/>
    </row>
    <row r="514" spans="1:13">
      <c r="A514" s="131"/>
      <c r="B514" s="131"/>
      <c r="C514" s="130"/>
      <c r="D514" s="132"/>
      <c r="E514" s="132"/>
      <c r="F514" s="132"/>
      <c r="G514" s="132"/>
      <c r="H514" s="132"/>
      <c r="I514" s="76"/>
      <c r="J514" s="76"/>
      <c r="K514" s="76"/>
      <c r="L514" s="131"/>
      <c r="M514" s="76"/>
    </row>
    <row r="515" spans="1:13">
      <c r="A515" s="131"/>
      <c r="B515" s="131"/>
      <c r="C515" s="130"/>
      <c r="D515" s="132"/>
      <c r="E515" s="132"/>
      <c r="F515" s="132"/>
      <c r="G515" s="132"/>
      <c r="H515" s="132"/>
      <c r="I515" s="76"/>
      <c r="J515" s="76"/>
      <c r="K515" s="76"/>
      <c r="L515" s="131"/>
      <c r="M515" s="76"/>
    </row>
    <row r="516" spans="1:13">
      <c r="A516" s="131"/>
      <c r="B516" s="131"/>
      <c r="C516" s="130"/>
      <c r="D516" s="132"/>
      <c r="E516" s="132"/>
      <c r="F516" s="132"/>
      <c r="G516" s="132"/>
      <c r="H516" s="132"/>
      <c r="I516" s="76"/>
      <c r="J516" s="76"/>
      <c r="K516" s="76"/>
      <c r="L516" s="131"/>
      <c r="M516" s="76"/>
    </row>
    <row r="517" spans="1:13">
      <c r="A517" s="131"/>
      <c r="B517" s="131"/>
      <c r="C517" s="130"/>
      <c r="D517" s="132"/>
      <c r="E517" s="132"/>
      <c r="F517" s="132"/>
      <c r="G517" s="132"/>
      <c r="H517" s="132"/>
      <c r="I517" s="76"/>
      <c r="J517" s="76"/>
      <c r="K517" s="76"/>
      <c r="L517" s="131"/>
      <c r="M517" s="76"/>
    </row>
    <row r="518" spans="1:13">
      <c r="A518" s="131"/>
      <c r="B518" s="131"/>
      <c r="C518" s="130"/>
      <c r="D518" s="132"/>
      <c r="E518" s="132"/>
      <c r="F518" s="132"/>
      <c r="G518" s="132"/>
      <c r="H518" s="132"/>
      <c r="I518" s="76"/>
      <c r="J518" s="76"/>
      <c r="K518" s="76"/>
      <c r="L518" s="131"/>
      <c r="M518" s="76"/>
    </row>
    <row r="519" spans="1:13">
      <c r="A519" s="131"/>
      <c r="B519" s="131"/>
      <c r="C519" s="130"/>
      <c r="D519" s="132"/>
      <c r="E519" s="132"/>
      <c r="F519" s="132"/>
      <c r="G519" s="132"/>
      <c r="H519" s="132"/>
      <c r="I519" s="76"/>
      <c r="J519" s="76"/>
      <c r="K519" s="76"/>
      <c r="L519" s="131"/>
      <c r="M519" s="76"/>
    </row>
    <row r="520" spans="1:13">
      <c r="A520" s="131"/>
      <c r="B520" s="131"/>
      <c r="C520" s="130"/>
      <c r="D520" s="132"/>
      <c r="E520" s="132"/>
      <c r="F520" s="132"/>
      <c r="G520" s="132"/>
      <c r="H520" s="132"/>
      <c r="I520" s="76"/>
      <c r="J520" s="76"/>
      <c r="K520" s="76"/>
      <c r="L520" s="131"/>
      <c r="M520" s="76"/>
    </row>
    <row r="521" spans="1:13">
      <c r="A521" s="131"/>
      <c r="B521" s="131"/>
      <c r="C521" s="130"/>
      <c r="D521" s="132"/>
      <c r="E521" s="132"/>
      <c r="F521" s="132"/>
      <c r="G521" s="132"/>
      <c r="H521" s="132"/>
      <c r="I521" s="76"/>
      <c r="J521" s="76"/>
      <c r="K521" s="76"/>
      <c r="L521" s="131"/>
      <c r="M521" s="76"/>
    </row>
    <row r="522" spans="1:13">
      <c r="A522" s="131"/>
      <c r="B522" s="131"/>
      <c r="C522" s="130"/>
      <c r="D522" s="132"/>
      <c r="E522" s="132"/>
      <c r="F522" s="132"/>
      <c r="G522" s="132"/>
      <c r="H522" s="132"/>
      <c r="I522" s="76"/>
      <c r="J522" s="76"/>
      <c r="K522" s="76"/>
      <c r="L522" s="131"/>
      <c r="M522" s="76"/>
    </row>
    <row r="523" spans="1:13">
      <c r="A523" s="131"/>
      <c r="B523" s="131"/>
      <c r="C523" s="130"/>
      <c r="D523" s="132"/>
      <c r="E523" s="132"/>
      <c r="F523" s="132"/>
      <c r="G523" s="132"/>
      <c r="H523" s="132"/>
      <c r="I523" s="76"/>
      <c r="J523" s="76"/>
      <c r="K523" s="76"/>
      <c r="L523" s="131"/>
      <c r="M523" s="76"/>
    </row>
    <row r="524" spans="1:13">
      <c r="A524" s="131"/>
      <c r="B524" s="131"/>
      <c r="C524" s="130"/>
      <c r="D524" s="132"/>
      <c r="E524" s="132"/>
      <c r="F524" s="132"/>
      <c r="G524" s="132"/>
      <c r="H524" s="132"/>
      <c r="I524" s="76"/>
      <c r="J524" s="76"/>
      <c r="K524" s="76"/>
      <c r="L524" s="131"/>
      <c r="M524" s="76"/>
    </row>
    <row r="525" spans="1:13">
      <c r="A525" s="131"/>
      <c r="B525" s="131"/>
      <c r="C525" s="130"/>
      <c r="D525" s="132"/>
      <c r="E525" s="132"/>
      <c r="F525" s="132"/>
      <c r="G525" s="132"/>
      <c r="H525" s="132"/>
      <c r="I525" s="76"/>
      <c r="J525" s="76"/>
      <c r="K525" s="76"/>
      <c r="L525" s="131"/>
      <c r="M525" s="76"/>
    </row>
    <row r="526" spans="1:13">
      <c r="A526" s="131"/>
      <c r="B526" s="131"/>
      <c r="C526" s="130"/>
      <c r="D526" s="132"/>
      <c r="E526" s="132"/>
      <c r="F526" s="132"/>
      <c r="G526" s="132"/>
      <c r="H526" s="132"/>
      <c r="I526" s="76"/>
      <c r="J526" s="76"/>
      <c r="K526" s="76"/>
      <c r="L526" s="131"/>
      <c r="M526" s="76"/>
    </row>
    <row r="527" spans="1:13">
      <c r="A527" s="131"/>
      <c r="B527" s="131"/>
      <c r="C527" s="130"/>
      <c r="D527" s="132"/>
      <c r="E527" s="132"/>
      <c r="F527" s="132"/>
      <c r="G527" s="132"/>
      <c r="H527" s="132"/>
      <c r="I527" s="76"/>
      <c r="J527" s="76"/>
      <c r="K527" s="76"/>
      <c r="L527" s="131"/>
      <c r="M527" s="76"/>
    </row>
    <row r="528" spans="1:13">
      <c r="A528" s="131"/>
      <c r="B528" s="131"/>
      <c r="C528" s="130"/>
      <c r="D528" s="132"/>
      <c r="E528" s="132"/>
      <c r="F528" s="132"/>
      <c r="G528" s="132"/>
      <c r="H528" s="132"/>
      <c r="I528" s="76"/>
      <c r="J528" s="76"/>
      <c r="K528" s="76"/>
      <c r="L528" s="131"/>
      <c r="M528" s="76"/>
    </row>
    <row r="529" spans="1:13">
      <c r="A529" s="131"/>
      <c r="B529" s="131"/>
      <c r="C529" s="130"/>
      <c r="D529" s="132"/>
      <c r="E529" s="132"/>
      <c r="F529" s="132"/>
      <c r="G529" s="132"/>
      <c r="H529" s="132"/>
      <c r="I529" s="76"/>
      <c r="J529" s="76"/>
      <c r="K529" s="76"/>
      <c r="L529" s="131"/>
      <c r="M529" s="76"/>
    </row>
    <row r="530" spans="1:13">
      <c r="A530" s="131"/>
      <c r="B530" s="131"/>
      <c r="C530" s="130"/>
      <c r="D530" s="132"/>
      <c r="E530" s="132"/>
      <c r="F530" s="132"/>
      <c r="G530" s="132"/>
      <c r="H530" s="132"/>
      <c r="I530" s="76"/>
      <c r="J530" s="76"/>
      <c r="K530" s="76"/>
      <c r="L530" s="131"/>
      <c r="M530" s="76"/>
    </row>
    <row r="531" spans="1:13">
      <c r="A531" s="131"/>
      <c r="B531" s="131"/>
      <c r="C531" s="130"/>
      <c r="D531" s="132"/>
      <c r="E531" s="132"/>
      <c r="F531" s="132"/>
      <c r="G531" s="132"/>
      <c r="H531" s="132"/>
      <c r="I531" s="76"/>
      <c r="J531" s="76"/>
      <c r="K531" s="76"/>
      <c r="L531" s="131"/>
      <c r="M531" s="76"/>
    </row>
    <row r="532" spans="1:13">
      <c r="A532" s="131"/>
      <c r="B532" s="131"/>
      <c r="C532" s="130"/>
      <c r="D532" s="132"/>
      <c r="E532" s="132"/>
      <c r="F532" s="132"/>
      <c r="G532" s="132"/>
      <c r="H532" s="132"/>
      <c r="I532" s="76"/>
      <c r="J532" s="76"/>
      <c r="K532" s="76"/>
      <c r="L532" s="131"/>
      <c r="M532" s="76"/>
    </row>
    <row r="533" spans="1:13">
      <c r="A533" s="131"/>
      <c r="B533" s="131"/>
      <c r="C533" s="130"/>
      <c r="D533" s="132"/>
      <c r="E533" s="132"/>
      <c r="F533" s="132"/>
      <c r="G533" s="132"/>
      <c r="H533" s="132"/>
      <c r="I533" s="76"/>
      <c r="J533" s="76"/>
      <c r="K533" s="76"/>
      <c r="L533" s="131"/>
      <c r="M533" s="76"/>
    </row>
    <row r="534" spans="1:13">
      <c r="A534" s="131"/>
      <c r="B534" s="131"/>
      <c r="C534" s="130"/>
      <c r="D534" s="132"/>
      <c r="E534" s="132"/>
      <c r="F534" s="132"/>
      <c r="G534" s="132"/>
      <c r="H534" s="132"/>
      <c r="I534" s="76"/>
      <c r="J534" s="76"/>
      <c r="K534" s="76"/>
      <c r="L534" s="131"/>
      <c r="M534" s="76"/>
    </row>
    <row r="535" spans="1:13">
      <c r="A535" s="131"/>
      <c r="B535" s="131"/>
      <c r="C535" s="130"/>
      <c r="D535" s="132"/>
      <c r="E535" s="132"/>
      <c r="F535" s="132"/>
      <c r="G535" s="132"/>
      <c r="H535" s="132"/>
      <c r="I535" s="76"/>
      <c r="J535" s="76"/>
      <c r="K535" s="76"/>
      <c r="L535" s="131"/>
      <c r="M535" s="76"/>
    </row>
    <row r="536" spans="1:13">
      <c r="A536" s="131"/>
      <c r="B536" s="131"/>
      <c r="C536" s="130"/>
      <c r="D536" s="132"/>
      <c r="E536" s="132"/>
      <c r="F536" s="132"/>
      <c r="G536" s="132"/>
      <c r="H536" s="132"/>
      <c r="I536" s="76"/>
      <c r="J536" s="76"/>
      <c r="K536" s="76"/>
      <c r="L536" s="131"/>
      <c r="M536" s="76"/>
    </row>
    <row r="537" spans="1:13">
      <c r="A537" s="131"/>
      <c r="B537" s="131"/>
      <c r="C537" s="130"/>
      <c r="D537" s="132"/>
      <c r="E537" s="132"/>
      <c r="F537" s="132"/>
      <c r="G537" s="132"/>
      <c r="H537" s="132"/>
      <c r="I537" s="76"/>
      <c r="J537" s="76"/>
      <c r="K537" s="76"/>
      <c r="L537" s="131"/>
      <c r="M537" s="76"/>
    </row>
    <row r="538" spans="1:13">
      <c r="A538" s="131"/>
      <c r="B538" s="131"/>
      <c r="C538" s="130"/>
      <c r="D538" s="132"/>
      <c r="E538" s="132"/>
      <c r="F538" s="132"/>
      <c r="G538" s="132"/>
      <c r="H538" s="132"/>
      <c r="I538" s="76"/>
      <c r="J538" s="76"/>
      <c r="K538" s="76"/>
      <c r="L538" s="131"/>
      <c r="M538" s="76"/>
    </row>
    <row r="539" spans="1:13">
      <c r="A539" s="131"/>
      <c r="B539" s="131"/>
      <c r="C539" s="130"/>
      <c r="D539" s="132"/>
      <c r="E539" s="132"/>
      <c r="F539" s="132"/>
      <c r="G539" s="132"/>
      <c r="H539" s="132"/>
      <c r="I539" s="76"/>
      <c r="J539" s="76"/>
      <c r="K539" s="76"/>
      <c r="L539" s="131"/>
      <c r="M539" s="76"/>
    </row>
    <row r="540" spans="1:13">
      <c r="A540" s="131"/>
      <c r="B540" s="131"/>
      <c r="C540" s="130"/>
      <c r="D540" s="132"/>
      <c r="E540" s="132"/>
      <c r="F540" s="132"/>
      <c r="G540" s="132"/>
      <c r="H540" s="132"/>
      <c r="I540" s="76"/>
      <c r="J540" s="76"/>
      <c r="K540" s="76"/>
      <c r="L540" s="131"/>
      <c r="M540" s="76"/>
    </row>
    <row r="541" spans="1:13">
      <c r="A541" s="131"/>
      <c r="B541" s="131"/>
      <c r="C541" s="130"/>
      <c r="D541" s="132"/>
      <c r="E541" s="132"/>
      <c r="F541" s="132"/>
      <c r="G541" s="132"/>
      <c r="H541" s="132"/>
      <c r="I541" s="76"/>
      <c r="J541" s="76"/>
      <c r="K541" s="76"/>
      <c r="L541" s="131"/>
      <c r="M541" s="76"/>
    </row>
    <row r="542" spans="1:13">
      <c r="A542" s="131"/>
      <c r="B542" s="131"/>
      <c r="C542" s="130"/>
      <c r="D542" s="132"/>
      <c r="E542" s="132"/>
      <c r="F542" s="132"/>
      <c r="G542" s="132"/>
      <c r="H542" s="132"/>
      <c r="I542" s="76"/>
      <c r="J542" s="76"/>
      <c r="K542" s="76"/>
      <c r="L542" s="131"/>
      <c r="M542" s="76"/>
    </row>
    <row r="543" spans="1:13">
      <c r="A543" s="131"/>
      <c r="B543" s="131"/>
      <c r="C543" s="130"/>
      <c r="D543" s="132"/>
      <c r="E543" s="132"/>
      <c r="F543" s="132"/>
      <c r="G543" s="132"/>
      <c r="H543" s="132"/>
      <c r="I543" s="76"/>
      <c r="J543" s="76"/>
      <c r="K543" s="76"/>
      <c r="L543" s="131"/>
      <c r="M543" s="76"/>
    </row>
    <row r="544" spans="1:13">
      <c r="A544" s="131"/>
      <c r="B544" s="131"/>
      <c r="C544" s="130"/>
      <c r="D544" s="132"/>
      <c r="E544" s="132"/>
      <c r="F544" s="132"/>
      <c r="G544" s="132"/>
      <c r="H544" s="132"/>
      <c r="I544" s="76"/>
      <c r="J544" s="76"/>
      <c r="K544" s="76"/>
      <c r="L544" s="131"/>
      <c r="M544" s="76"/>
    </row>
    <row r="545" spans="1:13">
      <c r="A545" s="131"/>
      <c r="B545" s="131"/>
      <c r="C545" s="130"/>
      <c r="D545" s="132"/>
      <c r="E545" s="132"/>
      <c r="F545" s="132"/>
      <c r="G545" s="132"/>
      <c r="H545" s="132"/>
      <c r="I545" s="76"/>
      <c r="J545" s="76"/>
      <c r="K545" s="76"/>
      <c r="L545" s="131"/>
      <c r="M545" s="76"/>
    </row>
    <row r="546" spans="1:13">
      <c r="A546" s="131"/>
      <c r="B546" s="131"/>
      <c r="C546" s="130"/>
      <c r="D546" s="132"/>
      <c r="E546" s="132"/>
      <c r="F546" s="132"/>
      <c r="G546" s="132"/>
      <c r="H546" s="132"/>
      <c r="I546" s="76"/>
      <c r="J546" s="76"/>
      <c r="K546" s="76"/>
      <c r="L546" s="131"/>
      <c r="M546" s="76"/>
    </row>
    <row r="547" spans="1:13">
      <c r="A547" s="131"/>
      <c r="B547" s="131"/>
      <c r="C547" s="130"/>
      <c r="D547" s="132"/>
      <c r="E547" s="132"/>
      <c r="F547" s="132"/>
      <c r="G547" s="132"/>
      <c r="H547" s="132"/>
      <c r="I547" s="76"/>
      <c r="J547" s="76"/>
      <c r="K547" s="76"/>
      <c r="L547" s="131"/>
      <c r="M547" s="76"/>
    </row>
    <row r="548" spans="1:13">
      <c r="A548" s="131"/>
      <c r="B548" s="131"/>
      <c r="C548" s="130"/>
      <c r="D548" s="132"/>
      <c r="E548" s="132"/>
      <c r="F548" s="132"/>
      <c r="G548" s="132"/>
      <c r="H548" s="132"/>
      <c r="I548" s="76"/>
      <c r="J548" s="76"/>
      <c r="K548" s="76"/>
      <c r="L548" s="131"/>
      <c r="M548" s="76"/>
    </row>
    <row r="549" spans="1:13">
      <c r="A549" s="131"/>
      <c r="B549" s="131"/>
      <c r="C549" s="130"/>
      <c r="D549" s="132"/>
      <c r="E549" s="132"/>
      <c r="F549" s="132"/>
      <c r="G549" s="132"/>
      <c r="H549" s="132"/>
      <c r="I549" s="76"/>
      <c r="J549" s="76"/>
      <c r="K549" s="76"/>
      <c r="L549" s="131"/>
      <c r="M549" s="76"/>
    </row>
    <row r="550" spans="1:13">
      <c r="A550" s="131"/>
      <c r="B550" s="131"/>
      <c r="C550" s="130"/>
      <c r="D550" s="132"/>
      <c r="E550" s="132"/>
      <c r="F550" s="132"/>
      <c r="G550" s="132"/>
      <c r="H550" s="132"/>
      <c r="I550" s="76"/>
      <c r="J550" s="76"/>
      <c r="K550" s="76"/>
      <c r="L550" s="131"/>
      <c r="M550" s="76"/>
    </row>
    <row r="551" spans="1:13">
      <c r="A551" s="131"/>
      <c r="B551" s="131"/>
      <c r="C551" s="130"/>
      <c r="D551" s="132"/>
      <c r="E551" s="132"/>
      <c r="F551" s="132"/>
      <c r="G551" s="132"/>
      <c r="H551" s="132"/>
      <c r="I551" s="76"/>
      <c r="J551" s="76"/>
      <c r="K551" s="76"/>
      <c r="L551" s="131"/>
      <c r="M551" s="76"/>
    </row>
    <row r="552" spans="1:13">
      <c r="A552" s="131"/>
      <c r="B552" s="131"/>
      <c r="C552" s="130"/>
      <c r="D552" s="132"/>
      <c r="E552" s="132"/>
      <c r="F552" s="132"/>
      <c r="G552" s="132"/>
      <c r="H552" s="132"/>
      <c r="I552" s="76"/>
      <c r="J552" s="76"/>
      <c r="K552" s="76"/>
      <c r="L552" s="131"/>
      <c r="M552" s="76"/>
    </row>
    <row r="553" spans="1:13">
      <c r="A553" s="131"/>
      <c r="B553" s="131"/>
      <c r="C553" s="130"/>
      <c r="D553" s="132"/>
      <c r="E553" s="132"/>
      <c r="F553" s="132"/>
      <c r="G553" s="132"/>
      <c r="H553" s="132"/>
      <c r="I553" s="76"/>
      <c r="J553" s="76"/>
      <c r="K553" s="76"/>
      <c r="L553" s="131"/>
      <c r="M553" s="76"/>
    </row>
    <row r="554" spans="1:13">
      <c r="A554" s="131"/>
      <c r="B554" s="131"/>
      <c r="C554" s="130"/>
      <c r="D554" s="132"/>
      <c r="E554" s="132"/>
      <c r="F554" s="132"/>
      <c r="G554" s="132"/>
      <c r="H554" s="132"/>
      <c r="I554" s="76"/>
      <c r="J554" s="76"/>
      <c r="K554" s="76"/>
      <c r="L554" s="131"/>
      <c r="M554" s="76"/>
    </row>
    <row r="555" spans="1:13">
      <c r="A555" s="131"/>
      <c r="B555" s="131"/>
      <c r="C555" s="130"/>
      <c r="D555" s="132"/>
      <c r="E555" s="132"/>
      <c r="F555" s="132"/>
      <c r="G555" s="132"/>
      <c r="H555" s="132"/>
      <c r="I555" s="76"/>
      <c r="J555" s="76"/>
      <c r="K555" s="76"/>
      <c r="L555" s="131"/>
      <c r="M555" s="76"/>
    </row>
    <row r="556" spans="1:13">
      <c r="A556" s="131"/>
      <c r="B556" s="131"/>
      <c r="C556" s="130"/>
      <c r="D556" s="132"/>
      <c r="E556" s="132"/>
      <c r="F556" s="132"/>
      <c r="G556" s="132"/>
      <c r="H556" s="132"/>
      <c r="I556" s="76"/>
      <c r="J556" s="76"/>
      <c r="K556" s="76"/>
      <c r="L556" s="131"/>
      <c r="M556" s="76"/>
    </row>
    <row r="557" spans="1:13">
      <c r="A557" s="131"/>
      <c r="B557" s="131"/>
      <c r="C557" s="130"/>
      <c r="D557" s="132"/>
      <c r="E557" s="132"/>
      <c r="F557" s="132"/>
      <c r="G557" s="132"/>
      <c r="H557" s="132"/>
      <c r="I557" s="76"/>
      <c r="J557" s="76"/>
      <c r="K557" s="76"/>
      <c r="L557" s="131"/>
      <c r="M557" s="76"/>
    </row>
    <row r="558" spans="1:13">
      <c r="A558" s="131"/>
      <c r="B558" s="131"/>
      <c r="C558" s="130"/>
      <c r="D558" s="132"/>
      <c r="E558" s="132"/>
      <c r="F558" s="132"/>
      <c r="G558" s="132"/>
      <c r="H558" s="132"/>
      <c r="I558" s="76"/>
      <c r="J558" s="76"/>
      <c r="K558" s="76"/>
      <c r="L558" s="131"/>
      <c r="M558" s="76"/>
    </row>
    <row r="559" spans="1:13">
      <c r="A559" s="131"/>
      <c r="B559" s="131"/>
      <c r="C559" s="130"/>
      <c r="D559" s="132"/>
      <c r="E559" s="132"/>
      <c r="F559" s="132"/>
      <c r="G559" s="132"/>
      <c r="H559" s="132"/>
      <c r="I559" s="76"/>
      <c r="J559" s="76"/>
      <c r="K559" s="76"/>
      <c r="L559" s="131"/>
      <c r="M559" s="76"/>
    </row>
    <row r="560" spans="1:13">
      <c r="A560" s="131"/>
      <c r="B560" s="131"/>
      <c r="C560" s="130"/>
      <c r="D560" s="132"/>
      <c r="E560" s="132"/>
      <c r="F560" s="132"/>
      <c r="G560" s="132"/>
      <c r="H560" s="132"/>
      <c r="I560" s="76"/>
      <c r="J560" s="76"/>
      <c r="K560" s="76"/>
      <c r="L560" s="131"/>
      <c r="M560" s="76"/>
    </row>
    <row r="561" spans="1:13">
      <c r="A561" s="131"/>
      <c r="B561" s="131"/>
      <c r="C561" s="130"/>
      <c r="D561" s="132"/>
      <c r="E561" s="132"/>
      <c r="F561" s="132"/>
      <c r="G561" s="132"/>
      <c r="H561" s="132"/>
      <c r="I561" s="76"/>
      <c r="J561" s="76"/>
      <c r="K561" s="76"/>
      <c r="L561" s="131"/>
      <c r="M561" s="76"/>
    </row>
    <row r="562" spans="1:13">
      <c r="A562" s="131"/>
      <c r="B562" s="131"/>
      <c r="C562" s="130"/>
      <c r="D562" s="132"/>
      <c r="E562" s="132"/>
      <c r="F562" s="132"/>
      <c r="G562" s="132"/>
      <c r="H562" s="132"/>
      <c r="I562" s="76"/>
      <c r="J562" s="76"/>
      <c r="K562" s="76"/>
      <c r="L562" s="131"/>
      <c r="M562" s="76"/>
    </row>
    <row r="563" spans="1:13">
      <c r="A563" s="131"/>
      <c r="B563" s="131"/>
      <c r="C563" s="130"/>
      <c r="D563" s="132"/>
      <c r="E563" s="132"/>
      <c r="F563" s="132"/>
      <c r="G563" s="132"/>
      <c r="H563" s="132"/>
      <c r="I563" s="76"/>
      <c r="J563" s="76"/>
      <c r="K563" s="76"/>
      <c r="L563" s="131"/>
      <c r="M563" s="76"/>
    </row>
    <row r="564" spans="1:13">
      <c r="A564" s="131"/>
      <c r="B564" s="131"/>
      <c r="C564" s="130"/>
      <c r="D564" s="132"/>
      <c r="E564" s="132"/>
      <c r="F564" s="132"/>
      <c r="G564" s="132"/>
      <c r="H564" s="132"/>
      <c r="I564" s="76"/>
      <c r="J564" s="76"/>
      <c r="K564" s="76"/>
      <c r="L564" s="131"/>
      <c r="M564" s="76"/>
    </row>
    <row r="565" spans="1:13">
      <c r="A565" s="131"/>
      <c r="B565" s="131"/>
      <c r="C565" s="130"/>
      <c r="D565" s="132"/>
      <c r="E565" s="132"/>
      <c r="F565" s="132"/>
      <c r="G565" s="132"/>
      <c r="H565" s="132"/>
      <c r="I565" s="76"/>
      <c r="J565" s="76"/>
      <c r="K565" s="76"/>
      <c r="L565" s="131"/>
      <c r="M565" s="76"/>
    </row>
    <row r="566" spans="1:13">
      <c r="A566" s="131"/>
      <c r="B566" s="131"/>
      <c r="C566" s="130"/>
      <c r="D566" s="132"/>
      <c r="E566" s="132"/>
      <c r="F566" s="132"/>
      <c r="G566" s="132"/>
      <c r="H566" s="132"/>
      <c r="I566" s="76"/>
      <c r="J566" s="76"/>
      <c r="K566" s="76"/>
      <c r="L566" s="131"/>
      <c r="M566" s="76"/>
    </row>
    <row r="567" spans="1:13">
      <c r="A567" s="131"/>
      <c r="B567" s="131"/>
      <c r="C567" s="130"/>
      <c r="D567" s="132"/>
      <c r="E567" s="132"/>
      <c r="F567" s="132"/>
      <c r="G567" s="132"/>
      <c r="H567" s="132"/>
      <c r="I567" s="76"/>
      <c r="J567" s="76"/>
      <c r="K567" s="76"/>
      <c r="L567" s="131"/>
      <c r="M567" s="76"/>
    </row>
    <row r="568" spans="1:13">
      <c r="A568" s="131"/>
      <c r="B568" s="131"/>
      <c r="C568" s="130"/>
      <c r="D568" s="132"/>
      <c r="E568" s="132"/>
      <c r="F568" s="132"/>
      <c r="G568" s="132"/>
      <c r="H568" s="132"/>
      <c r="I568" s="76"/>
      <c r="J568" s="76"/>
      <c r="K568" s="76"/>
      <c r="L568" s="131"/>
      <c r="M568" s="76"/>
    </row>
    <row r="569" spans="1:13">
      <c r="A569" s="131"/>
      <c r="B569" s="131"/>
      <c r="C569" s="130"/>
      <c r="D569" s="132"/>
      <c r="E569" s="132"/>
      <c r="F569" s="132"/>
      <c r="G569" s="132"/>
      <c r="H569" s="132"/>
      <c r="I569" s="76"/>
      <c r="J569" s="76"/>
      <c r="K569" s="76"/>
      <c r="L569" s="131"/>
      <c r="M569" s="76"/>
    </row>
    <row r="570" spans="1:13">
      <c r="A570" s="131"/>
      <c r="B570" s="131"/>
      <c r="C570" s="130"/>
      <c r="D570" s="132"/>
      <c r="E570" s="132"/>
      <c r="F570" s="132"/>
      <c r="G570" s="132"/>
      <c r="H570" s="132"/>
      <c r="I570" s="76"/>
      <c r="J570" s="76"/>
      <c r="K570" s="76"/>
      <c r="L570" s="131"/>
      <c r="M570" s="76"/>
    </row>
    <row r="571" spans="1:13">
      <c r="A571" s="131"/>
      <c r="B571" s="131"/>
      <c r="C571" s="130"/>
      <c r="D571" s="132"/>
      <c r="E571" s="132"/>
      <c r="F571" s="132"/>
      <c r="G571" s="132"/>
      <c r="H571" s="132"/>
      <c r="I571" s="76"/>
      <c r="J571" s="76"/>
      <c r="K571" s="76"/>
      <c r="L571" s="131"/>
      <c r="M571" s="76"/>
    </row>
    <row r="572" spans="1:13">
      <c r="A572" s="131"/>
      <c r="B572" s="131"/>
      <c r="C572" s="130"/>
      <c r="D572" s="132"/>
      <c r="E572" s="132"/>
      <c r="F572" s="132"/>
      <c r="G572" s="132"/>
      <c r="H572" s="132"/>
      <c r="I572" s="76"/>
      <c r="J572" s="76"/>
      <c r="K572" s="76"/>
      <c r="L572" s="131"/>
      <c r="M572" s="76"/>
    </row>
    <row r="573" spans="1:13">
      <c r="A573" s="131"/>
      <c r="B573" s="131"/>
      <c r="C573" s="130"/>
      <c r="D573" s="132"/>
      <c r="E573" s="132"/>
      <c r="F573" s="132"/>
      <c r="G573" s="132"/>
      <c r="H573" s="132"/>
      <c r="I573" s="76"/>
      <c r="J573" s="76"/>
      <c r="K573" s="76"/>
      <c r="L573" s="131"/>
      <c r="M573" s="76"/>
    </row>
    <row r="574" spans="1:13">
      <c r="A574" s="131"/>
      <c r="B574" s="131"/>
      <c r="C574" s="130"/>
      <c r="D574" s="132"/>
      <c r="E574" s="132"/>
      <c r="F574" s="132"/>
      <c r="G574" s="132"/>
      <c r="H574" s="132"/>
      <c r="I574" s="76"/>
      <c r="J574" s="76"/>
      <c r="K574" s="76"/>
      <c r="L574" s="131"/>
      <c r="M574" s="76"/>
    </row>
    <row r="575" spans="1:13">
      <c r="A575" s="131"/>
      <c r="B575" s="131"/>
      <c r="C575" s="130"/>
      <c r="D575" s="132"/>
      <c r="E575" s="132"/>
      <c r="F575" s="132"/>
      <c r="G575" s="132"/>
      <c r="H575" s="132"/>
      <c r="I575" s="76"/>
      <c r="J575" s="76"/>
      <c r="K575" s="76"/>
      <c r="L575" s="131"/>
      <c r="M575" s="76"/>
    </row>
    <row r="576" spans="1:13">
      <c r="A576" s="131"/>
      <c r="B576" s="131"/>
      <c r="C576" s="130"/>
      <c r="D576" s="132"/>
      <c r="E576" s="132"/>
      <c r="F576" s="132"/>
      <c r="G576" s="132"/>
      <c r="H576" s="132"/>
      <c r="I576" s="76"/>
      <c r="J576" s="76"/>
      <c r="K576" s="76"/>
      <c r="L576" s="131"/>
      <c r="M576" s="76"/>
    </row>
    <row r="577" spans="1:13">
      <c r="A577" s="131"/>
      <c r="B577" s="131"/>
      <c r="C577" s="130"/>
      <c r="D577" s="132"/>
      <c r="E577" s="132"/>
      <c r="F577" s="132"/>
      <c r="G577" s="132"/>
      <c r="H577" s="132"/>
      <c r="I577" s="76"/>
      <c r="J577" s="76"/>
      <c r="K577" s="76"/>
      <c r="L577" s="131"/>
      <c r="M577" s="76"/>
    </row>
    <row r="578" spans="1:13">
      <c r="A578" s="131"/>
      <c r="B578" s="131"/>
      <c r="C578" s="130"/>
      <c r="D578" s="132"/>
      <c r="E578" s="132"/>
      <c r="F578" s="132"/>
      <c r="G578" s="132"/>
      <c r="H578" s="132"/>
      <c r="I578" s="76"/>
      <c r="J578" s="76"/>
      <c r="K578" s="76"/>
      <c r="L578" s="131"/>
      <c r="M578" s="76"/>
    </row>
    <row r="579" spans="1:13">
      <c r="A579" s="131"/>
      <c r="B579" s="131"/>
      <c r="C579" s="130"/>
      <c r="D579" s="132"/>
      <c r="E579" s="132"/>
      <c r="F579" s="132"/>
      <c r="G579" s="132"/>
      <c r="H579" s="132"/>
      <c r="I579" s="76"/>
      <c r="J579" s="76"/>
      <c r="K579" s="76"/>
      <c r="L579" s="131"/>
      <c r="M579" s="76"/>
    </row>
    <row r="580" spans="1:13">
      <c r="A580" s="131"/>
      <c r="B580" s="131"/>
      <c r="C580" s="130"/>
      <c r="D580" s="132"/>
      <c r="E580" s="132"/>
      <c r="F580" s="132"/>
      <c r="G580" s="132"/>
      <c r="H580" s="132"/>
      <c r="I580" s="76"/>
      <c r="J580" s="76"/>
      <c r="K580" s="76"/>
      <c r="L580" s="131"/>
      <c r="M580" s="76"/>
    </row>
    <row r="581" spans="1:13">
      <c r="A581" s="131"/>
      <c r="B581" s="131"/>
      <c r="C581" s="130"/>
      <c r="D581" s="132"/>
      <c r="E581" s="132"/>
      <c r="F581" s="132"/>
      <c r="G581" s="132"/>
      <c r="H581" s="132"/>
      <c r="I581" s="76"/>
      <c r="J581" s="76"/>
      <c r="K581" s="76"/>
      <c r="L581" s="131"/>
      <c r="M581" s="76"/>
    </row>
    <row r="582" spans="1:13">
      <c r="A582" s="131"/>
      <c r="B582" s="131"/>
      <c r="C582" s="130"/>
      <c r="D582" s="132"/>
      <c r="E582" s="132"/>
      <c r="F582" s="132"/>
      <c r="G582" s="132"/>
      <c r="H582" s="132"/>
      <c r="I582" s="76"/>
      <c r="J582" s="76"/>
      <c r="K582" s="76"/>
      <c r="L582" s="131"/>
      <c r="M582" s="76"/>
    </row>
    <row r="583" spans="1:13">
      <c r="A583" s="131"/>
      <c r="B583" s="131"/>
      <c r="C583" s="130"/>
      <c r="D583" s="132"/>
      <c r="E583" s="132"/>
      <c r="F583" s="132"/>
      <c r="G583" s="132"/>
      <c r="H583" s="132"/>
      <c r="I583" s="76"/>
      <c r="J583" s="76"/>
      <c r="K583" s="76"/>
      <c r="L583" s="131"/>
      <c r="M583" s="76"/>
    </row>
    <row r="584" spans="1:13">
      <c r="A584" s="131"/>
      <c r="B584" s="131"/>
      <c r="C584" s="130"/>
      <c r="D584" s="132"/>
      <c r="E584" s="132"/>
      <c r="F584" s="132"/>
      <c r="G584" s="132"/>
      <c r="H584" s="132"/>
      <c r="I584" s="76"/>
      <c r="J584" s="76"/>
      <c r="K584" s="76"/>
      <c r="L584" s="131"/>
      <c r="M584" s="76"/>
    </row>
    <row r="585" spans="1:13">
      <c r="A585" s="131"/>
      <c r="B585" s="131"/>
      <c r="C585" s="130"/>
      <c r="D585" s="132"/>
      <c r="E585" s="132"/>
      <c r="F585" s="132"/>
      <c r="G585" s="132"/>
      <c r="H585" s="132"/>
      <c r="I585" s="76"/>
      <c r="J585" s="76"/>
      <c r="K585" s="76"/>
      <c r="L585" s="131"/>
      <c r="M585" s="76"/>
    </row>
    <row r="586" spans="1:13">
      <c r="A586" s="131"/>
      <c r="B586" s="131"/>
      <c r="C586" s="130"/>
      <c r="D586" s="132"/>
      <c r="E586" s="132"/>
      <c r="F586" s="132"/>
      <c r="G586" s="132"/>
      <c r="H586" s="132"/>
      <c r="I586" s="76"/>
      <c r="J586" s="76"/>
      <c r="K586" s="76"/>
      <c r="L586" s="131"/>
      <c r="M586" s="76"/>
    </row>
    <row r="587" spans="1:13">
      <c r="A587" s="131"/>
      <c r="B587" s="131"/>
      <c r="C587" s="130"/>
      <c r="D587" s="132"/>
      <c r="E587" s="132"/>
      <c r="F587" s="132"/>
      <c r="G587" s="132"/>
      <c r="H587" s="132"/>
      <c r="I587" s="76"/>
      <c r="J587" s="76"/>
      <c r="K587" s="76"/>
      <c r="L587" s="131"/>
      <c r="M587" s="76"/>
    </row>
    <row r="588" spans="1:13">
      <c r="A588" s="131"/>
      <c r="B588" s="131"/>
      <c r="C588" s="130"/>
      <c r="D588" s="132"/>
      <c r="E588" s="132"/>
      <c r="F588" s="132"/>
      <c r="G588" s="132"/>
      <c r="H588" s="132"/>
      <c r="I588" s="76"/>
      <c r="J588" s="76"/>
      <c r="K588" s="76"/>
      <c r="L588" s="131"/>
      <c r="M588" s="76"/>
    </row>
    <row r="589" spans="1:13">
      <c r="A589" s="131"/>
      <c r="B589" s="131"/>
      <c r="C589" s="130"/>
      <c r="D589" s="132"/>
      <c r="E589" s="132"/>
      <c r="F589" s="132"/>
      <c r="G589" s="132"/>
      <c r="H589" s="132"/>
      <c r="I589" s="76"/>
      <c r="J589" s="76"/>
      <c r="K589" s="76"/>
      <c r="L589" s="131"/>
      <c r="M589" s="76"/>
    </row>
    <row r="590" spans="1:13">
      <c r="A590" s="131"/>
      <c r="B590" s="131"/>
      <c r="C590" s="130"/>
      <c r="D590" s="132"/>
      <c r="E590" s="132"/>
      <c r="F590" s="132"/>
      <c r="G590" s="132"/>
      <c r="H590" s="132"/>
      <c r="I590" s="76"/>
      <c r="J590" s="76"/>
      <c r="K590" s="76"/>
      <c r="L590" s="131"/>
      <c r="M590" s="76"/>
    </row>
    <row r="591" spans="1:13">
      <c r="A591" s="131"/>
      <c r="B591" s="131"/>
      <c r="C591" s="130"/>
      <c r="D591" s="132"/>
      <c r="E591" s="132"/>
      <c r="F591" s="132"/>
      <c r="G591" s="132"/>
      <c r="H591" s="132"/>
      <c r="I591" s="76"/>
      <c r="J591" s="76"/>
      <c r="K591" s="76"/>
      <c r="L591" s="131"/>
      <c r="M591" s="76"/>
    </row>
    <row r="592" spans="1:13">
      <c r="A592" s="131"/>
      <c r="B592" s="131"/>
      <c r="C592" s="130"/>
      <c r="D592" s="132"/>
      <c r="E592" s="132"/>
      <c r="F592" s="132"/>
      <c r="G592" s="132"/>
      <c r="H592" s="132"/>
      <c r="I592" s="76"/>
      <c r="J592" s="76"/>
      <c r="K592" s="76"/>
      <c r="L592" s="131"/>
      <c r="M592" s="76"/>
    </row>
    <row r="593" spans="1:13">
      <c r="A593" s="131"/>
      <c r="B593" s="131"/>
      <c r="C593" s="130"/>
      <c r="D593" s="132"/>
      <c r="E593" s="132"/>
      <c r="F593" s="132"/>
      <c r="G593" s="132"/>
      <c r="H593" s="132"/>
      <c r="I593" s="76"/>
      <c r="J593" s="76"/>
      <c r="K593" s="76"/>
      <c r="L593" s="131"/>
      <c r="M593" s="76"/>
    </row>
    <row r="594" spans="1:13">
      <c r="A594" s="131"/>
      <c r="B594" s="131"/>
      <c r="C594" s="130"/>
      <c r="D594" s="132"/>
      <c r="E594" s="132"/>
      <c r="F594" s="132"/>
      <c r="G594" s="132"/>
      <c r="H594" s="132"/>
      <c r="I594" s="76"/>
      <c r="J594" s="76"/>
      <c r="K594" s="76"/>
      <c r="L594" s="131"/>
      <c r="M594" s="76"/>
    </row>
    <row r="595" spans="1:13">
      <c r="A595" s="131"/>
      <c r="B595" s="131"/>
      <c r="C595" s="130"/>
      <c r="D595" s="132"/>
      <c r="E595" s="132"/>
      <c r="F595" s="132"/>
      <c r="G595" s="132"/>
      <c r="H595" s="132"/>
      <c r="I595" s="76"/>
      <c r="J595" s="76"/>
      <c r="K595" s="76"/>
      <c r="L595" s="131"/>
      <c r="M595" s="76"/>
    </row>
    <row r="596" spans="1:13">
      <c r="A596" s="131"/>
      <c r="B596" s="131"/>
      <c r="C596" s="130"/>
      <c r="D596" s="132"/>
      <c r="E596" s="132"/>
      <c r="F596" s="132"/>
      <c r="G596" s="132"/>
      <c r="H596" s="132"/>
      <c r="I596" s="76"/>
      <c r="J596" s="76"/>
      <c r="K596" s="76"/>
      <c r="L596" s="131"/>
      <c r="M596" s="76"/>
    </row>
    <row r="597" spans="1:13">
      <c r="A597" s="131"/>
      <c r="B597" s="131"/>
      <c r="C597" s="130"/>
      <c r="D597" s="132"/>
      <c r="E597" s="132"/>
      <c r="F597" s="132"/>
      <c r="G597" s="132"/>
      <c r="H597" s="132"/>
      <c r="I597" s="76"/>
      <c r="J597" s="76"/>
      <c r="K597" s="76"/>
      <c r="L597" s="131"/>
      <c r="M597" s="76"/>
    </row>
    <row r="598" spans="1:13">
      <c r="A598" s="131"/>
      <c r="B598" s="131"/>
      <c r="C598" s="130"/>
      <c r="D598" s="132"/>
      <c r="E598" s="132"/>
      <c r="F598" s="132"/>
      <c r="G598" s="132"/>
      <c r="H598" s="132"/>
      <c r="I598" s="76"/>
      <c r="J598" s="76"/>
      <c r="K598" s="76"/>
      <c r="L598" s="131"/>
      <c r="M598" s="76"/>
    </row>
    <row r="599" spans="1:13">
      <c r="A599" s="131"/>
      <c r="B599" s="131"/>
      <c r="C599" s="130"/>
      <c r="D599" s="132"/>
      <c r="E599" s="132"/>
      <c r="F599" s="132"/>
      <c r="G599" s="132"/>
      <c r="H599" s="132"/>
      <c r="I599" s="76"/>
      <c r="J599" s="76"/>
      <c r="K599" s="76"/>
      <c r="L599" s="131"/>
      <c r="M599" s="76"/>
    </row>
    <row r="600" spans="1:13">
      <c r="A600" s="131"/>
      <c r="B600" s="131"/>
      <c r="C600" s="130"/>
      <c r="D600" s="132"/>
      <c r="E600" s="132"/>
      <c r="F600" s="132"/>
      <c r="G600" s="132"/>
      <c r="H600" s="132"/>
      <c r="I600" s="76"/>
      <c r="J600" s="76"/>
      <c r="K600" s="76"/>
      <c r="L600" s="131"/>
      <c r="M600" s="76"/>
    </row>
    <row r="601" spans="1:13">
      <c r="A601" s="131"/>
      <c r="B601" s="131"/>
      <c r="C601" s="130"/>
      <c r="D601" s="132"/>
      <c r="E601" s="132"/>
      <c r="F601" s="132"/>
      <c r="G601" s="132"/>
      <c r="H601" s="132"/>
      <c r="I601" s="76"/>
      <c r="J601" s="76"/>
      <c r="K601" s="76"/>
      <c r="L601" s="131"/>
      <c r="M601" s="76"/>
    </row>
    <row r="602" spans="1:13">
      <c r="A602" s="131"/>
      <c r="B602" s="131"/>
      <c r="C602" s="130"/>
      <c r="D602" s="132"/>
      <c r="E602" s="132"/>
      <c r="F602" s="132"/>
      <c r="G602" s="132"/>
      <c r="H602" s="132"/>
      <c r="I602" s="76"/>
      <c r="J602" s="76"/>
      <c r="K602" s="76"/>
      <c r="L602" s="131"/>
      <c r="M602" s="76"/>
    </row>
    <row r="603" spans="1:13">
      <c r="A603" s="131"/>
      <c r="B603" s="131"/>
      <c r="C603" s="130"/>
      <c r="D603" s="132"/>
      <c r="E603" s="132"/>
      <c r="F603" s="132"/>
      <c r="G603" s="132"/>
      <c r="H603" s="132"/>
      <c r="I603" s="76"/>
      <c r="J603" s="76"/>
      <c r="K603" s="76"/>
      <c r="L603" s="131"/>
      <c r="M603" s="76"/>
    </row>
    <row r="604" spans="1:13">
      <c r="A604" s="131"/>
      <c r="B604" s="131"/>
      <c r="C604" s="130"/>
      <c r="D604" s="132"/>
      <c r="E604" s="132"/>
      <c r="F604" s="132"/>
      <c r="G604" s="132"/>
      <c r="H604" s="132"/>
      <c r="I604" s="76"/>
      <c r="J604" s="76"/>
      <c r="K604" s="76"/>
      <c r="L604" s="131"/>
      <c r="M604" s="76"/>
    </row>
    <row r="605" spans="1:13">
      <c r="A605" s="131"/>
      <c r="B605" s="131"/>
      <c r="C605" s="130"/>
      <c r="D605" s="132"/>
      <c r="E605" s="132"/>
      <c r="F605" s="132"/>
      <c r="G605" s="132"/>
      <c r="H605" s="132"/>
      <c r="I605" s="76"/>
      <c r="J605" s="76"/>
      <c r="K605" s="76"/>
      <c r="L605" s="131"/>
      <c r="M605" s="76"/>
    </row>
    <row r="606" spans="1:13">
      <c r="A606" s="131"/>
      <c r="B606" s="131"/>
      <c r="C606" s="130"/>
      <c r="D606" s="132"/>
      <c r="E606" s="132"/>
      <c r="F606" s="132"/>
      <c r="G606" s="132"/>
      <c r="H606" s="132"/>
      <c r="I606" s="76"/>
      <c r="J606" s="76"/>
      <c r="K606" s="76"/>
      <c r="L606" s="131"/>
      <c r="M606" s="76"/>
    </row>
    <row r="607" spans="1:13">
      <c r="A607" s="131"/>
      <c r="B607" s="131"/>
      <c r="C607" s="130"/>
      <c r="D607" s="132"/>
      <c r="E607" s="132"/>
      <c r="F607" s="132"/>
      <c r="G607" s="132"/>
      <c r="H607" s="132"/>
      <c r="I607" s="76"/>
      <c r="J607" s="76"/>
      <c r="K607" s="76"/>
      <c r="L607" s="131"/>
      <c r="M607" s="76"/>
    </row>
    <row r="608" spans="1:13">
      <c r="A608" s="131"/>
      <c r="B608" s="131"/>
      <c r="C608" s="130"/>
      <c r="D608" s="132"/>
      <c r="E608" s="132"/>
      <c r="F608" s="132"/>
      <c r="G608" s="132"/>
      <c r="H608" s="132"/>
      <c r="I608" s="76"/>
      <c r="J608" s="76"/>
      <c r="K608" s="76"/>
      <c r="L608" s="131"/>
      <c r="M608" s="76"/>
    </row>
    <row r="609" spans="1:13">
      <c r="A609" s="131"/>
      <c r="B609" s="131"/>
      <c r="C609" s="130"/>
      <c r="D609" s="132"/>
      <c r="E609" s="132"/>
      <c r="F609" s="132"/>
      <c r="G609" s="132"/>
      <c r="H609" s="132"/>
      <c r="I609" s="76"/>
      <c r="J609" s="76"/>
      <c r="K609" s="76"/>
      <c r="L609" s="131"/>
      <c r="M609" s="76"/>
    </row>
    <row r="610" spans="1:13">
      <c r="A610" s="131"/>
      <c r="B610" s="131"/>
      <c r="C610" s="130"/>
      <c r="D610" s="132"/>
      <c r="E610" s="132"/>
      <c r="F610" s="132"/>
      <c r="G610" s="132"/>
      <c r="H610" s="132"/>
      <c r="I610" s="76"/>
      <c r="J610" s="76"/>
      <c r="K610" s="76"/>
      <c r="L610" s="131"/>
      <c r="M610" s="76"/>
    </row>
    <row r="611" spans="1:13">
      <c r="A611" s="131"/>
      <c r="B611" s="131"/>
      <c r="C611" s="130"/>
      <c r="D611" s="132"/>
      <c r="E611" s="132"/>
      <c r="F611" s="132"/>
      <c r="G611" s="132"/>
      <c r="H611" s="132"/>
      <c r="I611" s="76"/>
      <c r="J611" s="76"/>
      <c r="K611" s="76"/>
      <c r="L611" s="131"/>
      <c r="M611" s="76"/>
    </row>
    <row r="612" spans="1:13">
      <c r="A612" s="131"/>
      <c r="B612" s="131"/>
      <c r="C612" s="130"/>
      <c r="D612" s="132"/>
      <c r="E612" s="132"/>
      <c r="F612" s="132"/>
      <c r="G612" s="132"/>
      <c r="H612" s="132"/>
      <c r="I612" s="76"/>
      <c r="J612" s="76"/>
      <c r="K612" s="76"/>
      <c r="L612" s="131"/>
      <c r="M612" s="76"/>
    </row>
    <row r="613" spans="1:13">
      <c r="A613" s="131"/>
      <c r="B613" s="131"/>
      <c r="C613" s="130"/>
      <c r="D613" s="132"/>
      <c r="E613" s="132"/>
      <c r="F613" s="132"/>
      <c r="G613" s="132"/>
      <c r="H613" s="132"/>
      <c r="I613" s="76"/>
      <c r="J613" s="76"/>
      <c r="K613" s="76"/>
      <c r="L613" s="131"/>
      <c r="M613" s="76"/>
    </row>
    <row r="614" spans="1:13">
      <c r="A614" s="131"/>
      <c r="B614" s="131"/>
      <c r="C614" s="130"/>
      <c r="D614" s="132"/>
      <c r="E614" s="132"/>
      <c r="F614" s="132"/>
      <c r="G614" s="132"/>
      <c r="H614" s="132"/>
      <c r="I614" s="76"/>
      <c r="J614" s="76"/>
      <c r="K614" s="76"/>
      <c r="L614" s="131"/>
      <c r="M614" s="76"/>
    </row>
    <row r="615" spans="1:13">
      <c r="A615" s="131"/>
      <c r="B615" s="131"/>
      <c r="C615" s="130"/>
      <c r="D615" s="132"/>
      <c r="E615" s="132"/>
      <c r="F615" s="132"/>
      <c r="G615" s="132"/>
      <c r="H615" s="132"/>
      <c r="I615" s="76"/>
      <c r="J615" s="76"/>
      <c r="K615" s="76"/>
      <c r="L615" s="131"/>
      <c r="M615" s="76"/>
    </row>
    <row r="616" spans="1:13">
      <c r="A616" s="131"/>
      <c r="B616" s="131"/>
      <c r="C616" s="130"/>
      <c r="D616" s="132"/>
      <c r="E616" s="132"/>
      <c r="F616" s="132"/>
      <c r="G616" s="132"/>
      <c r="H616" s="132"/>
      <c r="I616" s="76"/>
      <c r="J616" s="76"/>
      <c r="K616" s="76"/>
      <c r="L616" s="131"/>
      <c r="M616" s="76"/>
    </row>
    <row r="617" spans="1:13">
      <c r="A617" s="131"/>
      <c r="B617" s="131"/>
      <c r="C617" s="130"/>
      <c r="D617" s="132"/>
      <c r="E617" s="132"/>
      <c r="F617" s="132"/>
      <c r="G617" s="132"/>
      <c r="H617" s="132"/>
      <c r="I617" s="76"/>
      <c r="J617" s="76"/>
      <c r="K617" s="76"/>
      <c r="L617" s="131"/>
      <c r="M617" s="76"/>
    </row>
    <row r="618" spans="1:13">
      <c r="A618" s="131"/>
      <c r="B618" s="131"/>
      <c r="C618" s="130"/>
      <c r="D618" s="132"/>
      <c r="E618" s="132"/>
      <c r="F618" s="132"/>
      <c r="G618" s="132"/>
      <c r="H618" s="132"/>
      <c r="I618" s="76"/>
      <c r="J618" s="76"/>
      <c r="K618" s="76"/>
      <c r="L618" s="131"/>
      <c r="M618" s="76"/>
    </row>
    <row r="619" spans="1:13">
      <c r="A619" s="131"/>
      <c r="B619" s="131"/>
      <c r="C619" s="130"/>
      <c r="D619" s="132"/>
      <c r="E619" s="132"/>
      <c r="F619" s="132"/>
      <c r="G619" s="132"/>
      <c r="H619" s="132"/>
      <c r="I619" s="76"/>
      <c r="J619" s="76"/>
      <c r="K619" s="76"/>
      <c r="L619" s="131"/>
      <c r="M619" s="76"/>
    </row>
    <row r="620" spans="1:13">
      <c r="A620" s="131"/>
      <c r="B620" s="131"/>
      <c r="C620" s="130"/>
      <c r="D620" s="132"/>
      <c r="E620" s="132"/>
      <c r="F620" s="132"/>
      <c r="G620" s="132"/>
      <c r="H620" s="132"/>
      <c r="I620" s="76"/>
      <c r="J620" s="76"/>
      <c r="K620" s="76"/>
      <c r="L620" s="131"/>
      <c r="M620" s="76"/>
    </row>
    <row r="621" spans="1:13">
      <c r="A621" s="131"/>
      <c r="B621" s="131"/>
      <c r="C621" s="130"/>
      <c r="D621" s="132"/>
      <c r="E621" s="132"/>
      <c r="F621" s="132"/>
      <c r="G621" s="132"/>
      <c r="H621" s="132"/>
      <c r="I621" s="76"/>
      <c r="J621" s="76"/>
      <c r="K621" s="76"/>
      <c r="L621" s="131"/>
      <c r="M621" s="76"/>
    </row>
    <row r="622" spans="1:13">
      <c r="A622" s="131"/>
      <c r="B622" s="131"/>
      <c r="C622" s="130"/>
      <c r="D622" s="132"/>
      <c r="E622" s="132"/>
      <c r="F622" s="132"/>
      <c r="G622" s="132"/>
      <c r="H622" s="132"/>
      <c r="I622" s="76"/>
      <c r="J622" s="76"/>
      <c r="K622" s="76"/>
      <c r="L622" s="131"/>
      <c r="M622" s="76"/>
    </row>
    <row r="623" spans="1:13">
      <c r="A623" s="131"/>
      <c r="B623" s="131"/>
      <c r="C623" s="130"/>
      <c r="D623" s="132"/>
      <c r="E623" s="132"/>
      <c r="F623" s="132"/>
      <c r="G623" s="132"/>
      <c r="H623" s="132"/>
      <c r="I623" s="76"/>
      <c r="J623" s="76"/>
      <c r="K623" s="76"/>
      <c r="L623" s="131"/>
      <c r="M623" s="76"/>
    </row>
    <row r="624" spans="1:13">
      <c r="A624" s="131"/>
      <c r="B624" s="131"/>
      <c r="C624" s="130"/>
      <c r="D624" s="132"/>
      <c r="E624" s="132"/>
      <c r="F624" s="132"/>
      <c r="G624" s="132"/>
      <c r="H624" s="132"/>
      <c r="I624" s="76"/>
      <c r="J624" s="76"/>
      <c r="K624" s="76"/>
      <c r="L624" s="131"/>
      <c r="M624" s="76"/>
    </row>
    <row r="625" spans="1:13">
      <c r="A625" s="131"/>
      <c r="B625" s="131"/>
      <c r="C625" s="130"/>
      <c r="D625" s="132"/>
      <c r="E625" s="132"/>
      <c r="F625" s="132"/>
      <c r="G625" s="132"/>
      <c r="H625" s="132"/>
      <c r="I625" s="76"/>
      <c r="J625" s="76"/>
      <c r="K625" s="76"/>
      <c r="L625" s="131"/>
      <c r="M625" s="76"/>
    </row>
    <row r="626" spans="1:13">
      <c r="A626" s="131"/>
      <c r="B626" s="131"/>
      <c r="C626" s="130"/>
      <c r="D626" s="132"/>
      <c r="E626" s="132"/>
      <c r="F626" s="132"/>
      <c r="G626" s="132"/>
      <c r="H626" s="132"/>
      <c r="I626" s="76"/>
      <c r="J626" s="76"/>
      <c r="K626" s="76"/>
      <c r="L626" s="131"/>
      <c r="M626" s="76"/>
    </row>
    <row r="627" spans="1:13">
      <c r="A627" s="131"/>
      <c r="B627" s="131"/>
      <c r="C627" s="130"/>
      <c r="D627" s="132"/>
      <c r="E627" s="132"/>
      <c r="F627" s="132"/>
      <c r="G627" s="132"/>
      <c r="H627" s="132"/>
      <c r="I627" s="76"/>
      <c r="J627" s="76"/>
      <c r="K627" s="76"/>
      <c r="L627" s="131"/>
      <c r="M627" s="76"/>
    </row>
    <row r="628" spans="1:13">
      <c r="A628" s="131"/>
      <c r="B628" s="131"/>
      <c r="C628" s="130"/>
      <c r="D628" s="132"/>
      <c r="E628" s="132"/>
      <c r="F628" s="132"/>
      <c r="G628" s="132"/>
      <c r="H628" s="132"/>
      <c r="I628" s="76"/>
      <c r="J628" s="76"/>
      <c r="K628" s="76"/>
      <c r="L628" s="131"/>
      <c r="M628" s="76"/>
    </row>
    <row r="629" spans="1:13">
      <c r="A629" s="131"/>
      <c r="B629" s="131"/>
      <c r="C629" s="130"/>
      <c r="D629" s="132"/>
      <c r="E629" s="132"/>
      <c r="F629" s="132"/>
      <c r="G629" s="132"/>
      <c r="H629" s="132"/>
      <c r="I629" s="76"/>
      <c r="J629" s="76"/>
      <c r="K629" s="76"/>
      <c r="L629" s="131"/>
      <c r="M629" s="76"/>
    </row>
    <row r="630" spans="1:13">
      <c r="A630" s="131"/>
      <c r="B630" s="131"/>
      <c r="C630" s="130"/>
      <c r="D630" s="132"/>
      <c r="E630" s="132"/>
      <c r="F630" s="132"/>
      <c r="G630" s="132"/>
      <c r="H630" s="132"/>
      <c r="I630" s="76"/>
      <c r="J630" s="76"/>
      <c r="K630" s="76"/>
      <c r="L630" s="131"/>
      <c r="M630" s="76"/>
    </row>
    <row r="631" spans="1:13">
      <c r="A631" s="131"/>
      <c r="B631" s="131"/>
      <c r="C631" s="130"/>
      <c r="D631" s="132"/>
      <c r="E631" s="132"/>
      <c r="F631" s="132"/>
      <c r="G631" s="132"/>
      <c r="H631" s="132"/>
      <c r="I631" s="76"/>
      <c r="J631" s="76"/>
      <c r="K631" s="76"/>
      <c r="L631" s="131"/>
      <c r="M631" s="76"/>
    </row>
    <row r="632" spans="1:13">
      <c r="A632" s="131"/>
      <c r="B632" s="131"/>
      <c r="C632" s="130"/>
      <c r="D632" s="132"/>
      <c r="E632" s="132"/>
      <c r="F632" s="132"/>
      <c r="G632" s="132"/>
      <c r="H632" s="132"/>
      <c r="I632" s="76"/>
      <c r="J632" s="76"/>
      <c r="K632" s="76"/>
      <c r="L632" s="131"/>
      <c r="M632" s="76"/>
    </row>
    <row r="633" spans="1:13">
      <c r="A633" s="131"/>
      <c r="B633" s="131"/>
      <c r="C633" s="130"/>
      <c r="D633" s="132"/>
      <c r="E633" s="132"/>
      <c r="F633" s="132"/>
      <c r="G633" s="132"/>
      <c r="H633" s="132"/>
      <c r="I633" s="76"/>
      <c r="J633" s="76"/>
      <c r="K633" s="76"/>
      <c r="L633" s="131"/>
      <c r="M633" s="76"/>
    </row>
    <row r="634" spans="1:13">
      <c r="A634" s="131"/>
      <c r="B634" s="131"/>
      <c r="C634" s="130"/>
      <c r="D634" s="132"/>
      <c r="E634" s="132"/>
      <c r="F634" s="132"/>
      <c r="G634" s="132"/>
      <c r="H634" s="132"/>
      <c r="I634" s="76"/>
      <c r="J634" s="76"/>
      <c r="K634" s="76"/>
      <c r="L634" s="131"/>
      <c r="M634" s="76"/>
    </row>
    <row r="635" spans="1:13">
      <c r="A635" s="131"/>
      <c r="B635" s="131"/>
      <c r="C635" s="130"/>
      <c r="D635" s="132"/>
      <c r="E635" s="132"/>
      <c r="F635" s="132"/>
      <c r="G635" s="132"/>
      <c r="H635" s="132"/>
      <c r="I635" s="76"/>
      <c r="J635" s="76"/>
      <c r="K635" s="76"/>
      <c r="L635" s="131"/>
      <c r="M635" s="76"/>
    </row>
    <row r="636" spans="1:13">
      <c r="A636" s="131"/>
      <c r="B636" s="131"/>
      <c r="C636" s="130"/>
      <c r="D636" s="132"/>
      <c r="E636" s="132"/>
      <c r="F636" s="132"/>
      <c r="G636" s="132"/>
      <c r="H636" s="132"/>
      <c r="I636" s="76"/>
      <c r="J636" s="76"/>
      <c r="K636" s="76"/>
      <c r="L636" s="131"/>
      <c r="M636" s="76"/>
    </row>
    <row r="637" spans="1:13">
      <c r="A637" s="131"/>
      <c r="B637" s="131"/>
      <c r="C637" s="130"/>
      <c r="D637" s="132"/>
      <c r="E637" s="132"/>
      <c r="F637" s="132"/>
      <c r="G637" s="132"/>
      <c r="H637" s="132"/>
      <c r="I637" s="76"/>
      <c r="J637" s="76"/>
      <c r="K637" s="76"/>
      <c r="L637" s="131"/>
      <c r="M637" s="76"/>
    </row>
    <row r="638" spans="1:13">
      <c r="A638" s="131"/>
      <c r="B638" s="131"/>
      <c r="C638" s="130"/>
      <c r="D638" s="132"/>
      <c r="E638" s="132"/>
      <c r="F638" s="132"/>
      <c r="G638" s="132"/>
      <c r="H638" s="132"/>
      <c r="I638" s="76"/>
      <c r="J638" s="76"/>
      <c r="K638" s="76"/>
      <c r="L638" s="131"/>
      <c r="M638" s="76"/>
    </row>
    <row r="639" spans="1:13">
      <c r="A639" s="131"/>
      <c r="B639" s="131"/>
      <c r="C639" s="130"/>
      <c r="D639" s="132"/>
      <c r="E639" s="132"/>
      <c r="F639" s="132"/>
      <c r="G639" s="132"/>
      <c r="H639" s="132"/>
      <c r="I639" s="76"/>
      <c r="J639" s="76"/>
      <c r="K639" s="76"/>
      <c r="L639" s="131"/>
      <c r="M639" s="76"/>
    </row>
    <row r="640" spans="1:13">
      <c r="A640" s="131"/>
      <c r="B640" s="131"/>
      <c r="C640" s="130"/>
      <c r="D640" s="132"/>
      <c r="E640" s="132"/>
      <c r="F640" s="132"/>
      <c r="G640" s="132"/>
      <c r="H640" s="132"/>
      <c r="I640" s="76"/>
      <c r="J640" s="76"/>
      <c r="K640" s="76"/>
      <c r="L640" s="131"/>
      <c r="M640" s="76"/>
    </row>
    <row r="641" spans="1:13">
      <c r="A641" s="131"/>
      <c r="B641" s="131"/>
      <c r="C641" s="130"/>
      <c r="D641" s="132"/>
      <c r="E641" s="132"/>
      <c r="F641" s="132"/>
      <c r="G641" s="132"/>
      <c r="H641" s="132"/>
      <c r="I641" s="76"/>
      <c r="J641" s="76"/>
      <c r="K641" s="76"/>
      <c r="L641" s="131"/>
      <c r="M641" s="76"/>
    </row>
    <row r="642" spans="1:13">
      <c r="A642" s="131"/>
      <c r="B642" s="131"/>
      <c r="C642" s="130"/>
      <c r="D642" s="132"/>
      <c r="E642" s="132"/>
      <c r="F642" s="132"/>
      <c r="G642" s="132"/>
      <c r="H642" s="132"/>
      <c r="I642" s="76"/>
      <c r="J642" s="76"/>
      <c r="K642" s="76"/>
      <c r="L642" s="131"/>
      <c r="M642" s="76"/>
    </row>
    <row r="643" spans="1:13">
      <c r="A643" s="131"/>
      <c r="B643" s="131"/>
      <c r="C643" s="130"/>
      <c r="D643" s="132"/>
      <c r="E643" s="132"/>
      <c r="F643" s="132"/>
      <c r="G643" s="132"/>
      <c r="H643" s="132"/>
      <c r="I643" s="76"/>
      <c r="J643" s="76"/>
      <c r="K643" s="76"/>
      <c r="L643" s="131"/>
      <c r="M643" s="76"/>
    </row>
    <row r="644" spans="1:13">
      <c r="A644" s="131"/>
      <c r="B644" s="131"/>
      <c r="C644" s="130"/>
      <c r="D644" s="132"/>
      <c r="E644" s="132"/>
      <c r="F644" s="132"/>
      <c r="G644" s="132"/>
      <c r="H644" s="132"/>
      <c r="I644" s="76"/>
      <c r="J644" s="76"/>
      <c r="K644" s="76"/>
      <c r="L644" s="131"/>
      <c r="M644" s="76"/>
    </row>
    <row r="645" spans="1:13">
      <c r="A645" s="131"/>
      <c r="B645" s="131"/>
      <c r="C645" s="130"/>
      <c r="D645" s="132"/>
      <c r="E645" s="132"/>
      <c r="F645" s="132"/>
      <c r="G645" s="132"/>
      <c r="H645" s="132"/>
      <c r="I645" s="76"/>
      <c r="J645" s="76"/>
      <c r="K645" s="76"/>
      <c r="L645" s="131"/>
      <c r="M645" s="76"/>
    </row>
    <row r="646" spans="1:13">
      <c r="A646" s="131"/>
      <c r="B646" s="131"/>
      <c r="C646" s="130"/>
      <c r="D646" s="132"/>
      <c r="E646" s="132"/>
      <c r="F646" s="132"/>
      <c r="G646" s="132"/>
      <c r="H646" s="132"/>
      <c r="I646" s="76"/>
      <c r="J646" s="76"/>
      <c r="K646" s="76"/>
      <c r="L646" s="131"/>
      <c r="M646" s="76"/>
    </row>
    <row r="647" spans="1:13">
      <c r="A647" s="131"/>
      <c r="B647" s="131"/>
      <c r="C647" s="130"/>
      <c r="D647" s="132"/>
      <c r="E647" s="132"/>
      <c r="F647" s="132"/>
      <c r="G647" s="132"/>
      <c r="H647" s="132"/>
      <c r="I647" s="76"/>
      <c r="J647" s="76"/>
      <c r="K647" s="76"/>
      <c r="L647" s="131"/>
      <c r="M647" s="76"/>
    </row>
    <row r="648" spans="1:13">
      <c r="A648" s="131"/>
      <c r="B648" s="131"/>
      <c r="C648" s="130"/>
      <c r="D648" s="132"/>
      <c r="E648" s="132"/>
      <c r="F648" s="132"/>
      <c r="G648" s="132"/>
      <c r="H648" s="132"/>
      <c r="I648" s="76"/>
      <c r="J648" s="76"/>
      <c r="K648" s="76"/>
      <c r="L648" s="131"/>
      <c r="M648" s="76"/>
    </row>
    <row r="649" spans="1:13">
      <c r="A649" s="131"/>
      <c r="B649" s="131"/>
      <c r="C649" s="130"/>
      <c r="D649" s="132"/>
      <c r="E649" s="132"/>
      <c r="F649" s="132"/>
      <c r="G649" s="132"/>
      <c r="H649" s="132"/>
      <c r="I649" s="76"/>
      <c r="J649" s="76"/>
      <c r="K649" s="76"/>
      <c r="L649" s="131"/>
      <c r="M649" s="76"/>
    </row>
    <row r="650" spans="1:13">
      <c r="A650" s="131"/>
      <c r="B650" s="131"/>
      <c r="C650" s="130"/>
      <c r="D650" s="132"/>
      <c r="E650" s="132"/>
      <c r="F650" s="132"/>
      <c r="G650" s="132"/>
      <c r="H650" s="132"/>
      <c r="I650" s="76"/>
      <c r="J650" s="76"/>
      <c r="K650" s="76"/>
      <c r="L650" s="131"/>
      <c r="M650" s="76"/>
    </row>
    <row r="651" spans="1:13">
      <c r="A651" s="131"/>
      <c r="B651" s="131"/>
      <c r="C651" s="130"/>
      <c r="D651" s="132"/>
      <c r="E651" s="132"/>
      <c r="F651" s="132"/>
      <c r="G651" s="132"/>
      <c r="H651" s="132"/>
      <c r="I651" s="76"/>
      <c r="J651" s="76"/>
      <c r="K651" s="76"/>
      <c r="L651" s="131"/>
      <c r="M651" s="76"/>
    </row>
    <row r="652" spans="1:13">
      <c r="A652" s="131"/>
      <c r="B652" s="131"/>
      <c r="C652" s="130"/>
      <c r="D652" s="132"/>
      <c r="E652" s="132"/>
      <c r="F652" s="132"/>
      <c r="G652" s="132"/>
      <c r="H652" s="132"/>
      <c r="I652" s="76"/>
      <c r="J652" s="76"/>
      <c r="K652" s="76"/>
      <c r="L652" s="131"/>
      <c r="M652" s="76"/>
    </row>
    <row r="653" spans="1:13">
      <c r="A653" s="131"/>
      <c r="B653" s="131"/>
      <c r="C653" s="130"/>
      <c r="D653" s="132"/>
      <c r="E653" s="132"/>
      <c r="F653" s="132"/>
      <c r="G653" s="132"/>
      <c r="H653" s="132"/>
      <c r="I653" s="76"/>
      <c r="J653" s="76"/>
      <c r="K653" s="76"/>
      <c r="L653" s="131"/>
      <c r="M653" s="76"/>
    </row>
    <row r="654" spans="1:13">
      <c r="A654" s="131"/>
      <c r="B654" s="131"/>
      <c r="C654" s="130"/>
      <c r="D654" s="132"/>
      <c r="E654" s="132"/>
      <c r="F654" s="132"/>
      <c r="G654" s="132"/>
      <c r="H654" s="132"/>
      <c r="I654" s="76"/>
      <c r="J654" s="76"/>
      <c r="K654" s="76"/>
      <c r="L654" s="131"/>
      <c r="M654" s="76"/>
    </row>
    <row r="655" spans="1:13">
      <c r="A655" s="131"/>
      <c r="B655" s="131"/>
      <c r="C655" s="130"/>
      <c r="D655" s="132"/>
      <c r="E655" s="132"/>
      <c r="F655" s="132"/>
      <c r="G655" s="132"/>
      <c r="H655" s="132"/>
      <c r="I655" s="76"/>
      <c r="J655" s="76"/>
      <c r="K655" s="76"/>
      <c r="L655" s="131"/>
      <c r="M655" s="76"/>
    </row>
    <row r="656" spans="1:13">
      <c r="A656" s="131"/>
      <c r="B656" s="131"/>
      <c r="C656" s="130"/>
      <c r="D656" s="132"/>
      <c r="E656" s="132"/>
      <c r="F656" s="132"/>
      <c r="G656" s="132"/>
      <c r="H656" s="132"/>
      <c r="I656" s="76"/>
      <c r="J656" s="76"/>
      <c r="K656" s="76"/>
      <c r="L656" s="131"/>
      <c r="M656" s="76"/>
    </row>
    <row r="657" spans="1:13">
      <c r="A657" s="131"/>
      <c r="B657" s="131"/>
      <c r="C657" s="130"/>
      <c r="D657" s="132"/>
      <c r="E657" s="132"/>
      <c r="F657" s="132"/>
      <c r="G657" s="132"/>
      <c r="H657" s="132"/>
      <c r="I657" s="76"/>
      <c r="J657" s="76"/>
      <c r="K657" s="76"/>
      <c r="L657" s="131"/>
      <c r="M657" s="76"/>
    </row>
    <row r="658" spans="1:13">
      <c r="A658" s="131"/>
      <c r="B658" s="131"/>
      <c r="C658" s="130"/>
      <c r="D658" s="132"/>
      <c r="E658" s="132"/>
      <c r="F658" s="132"/>
      <c r="G658" s="132"/>
      <c r="H658" s="132"/>
      <c r="I658" s="76"/>
      <c r="J658" s="76"/>
      <c r="K658" s="76"/>
      <c r="L658" s="131"/>
      <c r="M658" s="76"/>
    </row>
    <row r="659" spans="1:13">
      <c r="A659" s="131"/>
      <c r="B659" s="131"/>
      <c r="C659" s="130"/>
      <c r="D659" s="132"/>
      <c r="E659" s="132"/>
      <c r="F659" s="132"/>
      <c r="G659" s="132"/>
      <c r="H659" s="132"/>
      <c r="I659" s="76"/>
      <c r="J659" s="76"/>
      <c r="K659" s="76"/>
      <c r="L659" s="131"/>
      <c r="M659" s="76"/>
    </row>
    <row r="660" spans="1:13">
      <c r="A660" s="131"/>
      <c r="B660" s="131"/>
      <c r="C660" s="130"/>
      <c r="D660" s="132"/>
      <c r="E660" s="132"/>
      <c r="F660" s="132"/>
      <c r="G660" s="132"/>
      <c r="H660" s="132"/>
      <c r="I660" s="76"/>
      <c r="J660" s="76"/>
      <c r="K660" s="76"/>
      <c r="L660" s="131"/>
      <c r="M660" s="76"/>
    </row>
    <row r="661" spans="1:13">
      <c r="A661" s="131"/>
      <c r="B661" s="131"/>
      <c r="C661" s="130"/>
      <c r="D661" s="132"/>
      <c r="E661" s="132"/>
      <c r="F661" s="132"/>
      <c r="G661" s="132"/>
      <c r="H661" s="132"/>
      <c r="I661" s="76"/>
      <c r="J661" s="76"/>
      <c r="K661" s="76"/>
      <c r="L661" s="131"/>
      <c r="M661" s="76"/>
    </row>
    <row r="662" spans="1:13">
      <c r="A662" s="131"/>
      <c r="B662" s="131"/>
      <c r="C662" s="130"/>
      <c r="D662" s="132"/>
      <c r="E662" s="132"/>
      <c r="F662" s="132"/>
      <c r="G662" s="132"/>
      <c r="H662" s="132"/>
      <c r="I662" s="76"/>
      <c r="J662" s="76"/>
      <c r="K662" s="76"/>
      <c r="L662" s="131"/>
      <c r="M662" s="76"/>
    </row>
    <row r="663" spans="1:13">
      <c r="A663" s="131"/>
      <c r="B663" s="131"/>
      <c r="C663" s="130"/>
      <c r="D663" s="132"/>
      <c r="E663" s="132"/>
      <c r="F663" s="132"/>
      <c r="G663" s="132"/>
      <c r="H663" s="132"/>
      <c r="I663" s="76"/>
      <c r="J663" s="76"/>
      <c r="K663" s="76"/>
      <c r="L663" s="131"/>
      <c r="M663" s="76"/>
    </row>
    <row r="664" spans="1:13">
      <c r="A664" s="131"/>
      <c r="B664" s="131"/>
      <c r="C664" s="130"/>
      <c r="D664" s="132"/>
      <c r="E664" s="132"/>
      <c r="F664" s="132"/>
      <c r="G664" s="132"/>
      <c r="H664" s="132"/>
      <c r="I664" s="76"/>
      <c r="J664" s="76"/>
      <c r="K664" s="76"/>
      <c r="L664" s="131"/>
      <c r="M664" s="76"/>
    </row>
    <row r="665" spans="1:13">
      <c r="A665" s="131"/>
      <c r="B665" s="131"/>
      <c r="C665" s="130"/>
      <c r="D665" s="132"/>
      <c r="E665" s="132"/>
      <c r="F665" s="132"/>
      <c r="G665" s="132"/>
      <c r="H665" s="132"/>
      <c r="I665" s="76"/>
      <c r="J665" s="76"/>
      <c r="K665" s="76"/>
      <c r="L665" s="131"/>
      <c r="M665" s="76"/>
    </row>
    <row r="666" spans="1:13">
      <c r="A666" s="131"/>
      <c r="B666" s="131"/>
      <c r="C666" s="130"/>
      <c r="D666" s="132"/>
      <c r="E666" s="132"/>
      <c r="F666" s="132"/>
      <c r="G666" s="132"/>
      <c r="H666" s="132"/>
      <c r="I666" s="76"/>
      <c r="J666" s="76"/>
      <c r="K666" s="76"/>
      <c r="L666" s="131"/>
      <c r="M666" s="76"/>
    </row>
    <row r="667" spans="1:13">
      <c r="A667" s="131"/>
      <c r="B667" s="131"/>
      <c r="C667" s="130"/>
      <c r="D667" s="132"/>
      <c r="E667" s="132"/>
      <c r="F667" s="132"/>
      <c r="G667" s="132"/>
      <c r="H667" s="132"/>
      <c r="I667" s="76"/>
      <c r="J667" s="76"/>
      <c r="K667" s="76"/>
      <c r="L667" s="131"/>
      <c r="M667" s="76"/>
    </row>
    <row r="668" spans="1:13">
      <c r="A668" s="131"/>
      <c r="B668" s="131"/>
      <c r="C668" s="130"/>
      <c r="D668" s="132"/>
      <c r="E668" s="132"/>
      <c r="F668" s="132"/>
      <c r="G668" s="132"/>
      <c r="H668" s="132"/>
      <c r="I668" s="76"/>
      <c r="J668" s="76"/>
      <c r="K668" s="76"/>
      <c r="L668" s="131"/>
      <c r="M668" s="76"/>
    </row>
    <row r="669" spans="1:13">
      <c r="A669" s="131"/>
      <c r="B669" s="131"/>
      <c r="C669" s="130"/>
      <c r="D669" s="132"/>
      <c r="E669" s="132"/>
      <c r="F669" s="132"/>
      <c r="G669" s="132"/>
      <c r="H669" s="132"/>
      <c r="I669" s="76"/>
      <c r="J669" s="76"/>
      <c r="K669" s="76"/>
      <c r="L669" s="131"/>
      <c r="M669" s="76"/>
    </row>
    <row r="670" spans="1:13">
      <c r="A670" s="131"/>
      <c r="B670" s="131"/>
      <c r="C670" s="130"/>
      <c r="D670" s="132"/>
      <c r="E670" s="132"/>
      <c r="F670" s="132"/>
      <c r="G670" s="132"/>
      <c r="H670" s="132"/>
      <c r="I670" s="76"/>
      <c r="J670" s="76"/>
      <c r="K670" s="76"/>
      <c r="L670" s="131"/>
      <c r="M670" s="76"/>
    </row>
    <row r="671" spans="1:13">
      <c r="A671" s="131"/>
      <c r="B671" s="131"/>
      <c r="C671" s="130"/>
      <c r="D671" s="132"/>
      <c r="E671" s="132"/>
      <c r="F671" s="132"/>
      <c r="G671" s="132"/>
      <c r="H671" s="132"/>
      <c r="I671" s="76"/>
      <c r="J671" s="76"/>
      <c r="K671" s="76"/>
      <c r="L671" s="131"/>
      <c r="M671" s="76"/>
    </row>
    <row r="672" spans="1:13">
      <c r="A672" s="131"/>
      <c r="B672" s="131"/>
      <c r="C672" s="130"/>
      <c r="D672" s="132"/>
      <c r="E672" s="132"/>
      <c r="F672" s="132"/>
      <c r="G672" s="132"/>
      <c r="H672" s="132"/>
      <c r="I672" s="76"/>
      <c r="J672" s="76"/>
      <c r="K672" s="76"/>
      <c r="L672" s="131"/>
      <c r="M672" s="76"/>
    </row>
    <row r="673" spans="1:13">
      <c r="A673" s="131"/>
      <c r="B673" s="131"/>
      <c r="C673" s="130"/>
      <c r="D673" s="132"/>
      <c r="E673" s="132"/>
      <c r="F673" s="132"/>
      <c r="G673" s="132"/>
      <c r="H673" s="132"/>
      <c r="I673" s="76"/>
      <c r="J673" s="76"/>
      <c r="K673" s="76"/>
      <c r="L673" s="131"/>
      <c r="M673" s="76"/>
    </row>
    <row r="674" spans="1:13">
      <c r="A674" s="131"/>
      <c r="B674" s="131"/>
      <c r="C674" s="130"/>
      <c r="D674" s="132"/>
      <c r="E674" s="132"/>
      <c r="F674" s="132"/>
      <c r="G674" s="132"/>
      <c r="H674" s="132"/>
      <c r="I674" s="76"/>
      <c r="J674" s="76"/>
      <c r="K674" s="76"/>
      <c r="L674" s="131"/>
      <c r="M674" s="76"/>
    </row>
    <row r="675" spans="1:13">
      <c r="A675" s="131"/>
      <c r="B675" s="131"/>
      <c r="C675" s="130"/>
      <c r="D675" s="132"/>
      <c r="E675" s="132"/>
      <c r="F675" s="132"/>
      <c r="G675" s="132"/>
      <c r="H675" s="132"/>
      <c r="I675" s="76"/>
      <c r="J675" s="76"/>
      <c r="K675" s="76"/>
      <c r="L675" s="131"/>
      <c r="M675" s="76"/>
    </row>
    <row r="676" spans="1:13">
      <c r="A676" s="131"/>
      <c r="B676" s="131"/>
      <c r="C676" s="130"/>
      <c r="D676" s="132"/>
      <c r="E676" s="132"/>
      <c r="F676" s="132"/>
      <c r="G676" s="132"/>
      <c r="H676" s="132"/>
      <c r="I676" s="76"/>
      <c r="J676" s="76"/>
      <c r="K676" s="76"/>
      <c r="L676" s="131"/>
      <c r="M676" s="76"/>
    </row>
    <row r="677" spans="1:13">
      <c r="A677" s="131"/>
      <c r="B677" s="131"/>
      <c r="C677" s="130"/>
      <c r="D677" s="132"/>
      <c r="E677" s="132"/>
      <c r="F677" s="132"/>
      <c r="G677" s="132"/>
      <c r="H677" s="132"/>
      <c r="I677" s="76"/>
      <c r="J677" s="76"/>
      <c r="K677" s="76"/>
      <c r="L677" s="131"/>
      <c r="M677" s="76"/>
    </row>
    <row r="678" spans="1:13">
      <c r="A678" s="131"/>
      <c r="B678" s="131"/>
      <c r="C678" s="130"/>
      <c r="D678" s="132"/>
      <c r="E678" s="132"/>
      <c r="F678" s="132"/>
      <c r="G678" s="132"/>
      <c r="H678" s="132"/>
      <c r="I678" s="76"/>
      <c r="J678" s="76"/>
      <c r="K678" s="76"/>
      <c r="L678" s="131"/>
      <c r="M678" s="76"/>
    </row>
    <row r="679" spans="1:13">
      <c r="A679" s="131"/>
      <c r="B679" s="131"/>
      <c r="C679" s="130"/>
      <c r="D679" s="132"/>
      <c r="E679" s="132"/>
      <c r="F679" s="132"/>
      <c r="G679" s="132"/>
      <c r="H679" s="132"/>
      <c r="I679" s="76"/>
      <c r="J679" s="76"/>
      <c r="K679" s="76"/>
      <c r="L679" s="131"/>
      <c r="M679" s="76"/>
    </row>
    <row r="680" spans="1:13">
      <c r="A680" s="131"/>
      <c r="B680" s="131"/>
      <c r="C680" s="130"/>
      <c r="D680" s="132"/>
      <c r="E680" s="132"/>
      <c r="F680" s="132"/>
      <c r="G680" s="132"/>
      <c r="H680" s="132"/>
      <c r="I680" s="76"/>
      <c r="J680" s="76"/>
      <c r="K680" s="76"/>
      <c r="L680" s="131"/>
      <c r="M680" s="76"/>
    </row>
    <row r="681" spans="1:13">
      <c r="A681" s="131"/>
      <c r="B681" s="131"/>
      <c r="C681" s="130"/>
      <c r="D681" s="132"/>
      <c r="E681" s="132"/>
      <c r="F681" s="132"/>
      <c r="G681" s="132"/>
      <c r="H681" s="132"/>
      <c r="I681" s="76"/>
      <c r="J681" s="76"/>
      <c r="K681" s="76"/>
      <c r="L681" s="131"/>
      <c r="M681" s="76"/>
    </row>
    <row r="682" spans="1:13">
      <c r="A682" s="131"/>
      <c r="B682" s="131"/>
      <c r="C682" s="130"/>
      <c r="D682" s="132"/>
      <c r="E682" s="132"/>
      <c r="F682" s="132"/>
      <c r="G682" s="132"/>
      <c r="H682" s="132"/>
      <c r="I682" s="76"/>
      <c r="J682" s="76"/>
      <c r="K682" s="76"/>
      <c r="L682" s="131"/>
      <c r="M682" s="76"/>
    </row>
    <row r="683" spans="1:13">
      <c r="A683" s="131"/>
      <c r="B683" s="131"/>
      <c r="C683" s="130"/>
      <c r="D683" s="132"/>
      <c r="E683" s="132"/>
      <c r="F683" s="132"/>
      <c r="G683" s="132"/>
      <c r="H683" s="132"/>
      <c r="I683" s="76"/>
      <c r="J683" s="76"/>
      <c r="K683" s="76"/>
      <c r="L683" s="131"/>
      <c r="M683" s="76"/>
    </row>
    <row r="684" spans="1:13">
      <c r="A684" s="131"/>
      <c r="B684" s="131"/>
      <c r="C684" s="130"/>
      <c r="D684" s="132"/>
      <c r="E684" s="132"/>
      <c r="F684" s="132"/>
      <c r="G684" s="132"/>
      <c r="H684" s="132"/>
      <c r="I684" s="76"/>
      <c r="J684" s="76"/>
      <c r="K684" s="76"/>
      <c r="L684" s="131"/>
      <c r="M684" s="76"/>
    </row>
    <row r="685" spans="1:13">
      <c r="A685" s="131"/>
      <c r="B685" s="131"/>
      <c r="C685" s="130"/>
      <c r="D685" s="132"/>
      <c r="E685" s="132"/>
      <c r="F685" s="132"/>
      <c r="G685" s="132"/>
      <c r="H685" s="132"/>
      <c r="I685" s="76"/>
      <c r="J685" s="76"/>
      <c r="K685" s="76"/>
      <c r="L685" s="131"/>
      <c r="M685" s="76"/>
    </row>
    <row r="686" spans="1:13">
      <c r="A686" s="131"/>
      <c r="B686" s="131"/>
      <c r="C686" s="130"/>
      <c r="D686" s="132"/>
      <c r="E686" s="132"/>
      <c r="F686" s="132"/>
      <c r="G686" s="132"/>
      <c r="H686" s="132"/>
      <c r="I686" s="76"/>
      <c r="J686" s="76"/>
      <c r="K686" s="76"/>
      <c r="L686" s="131"/>
      <c r="M686" s="76"/>
    </row>
    <row r="687" spans="1:13">
      <c r="A687" s="131"/>
      <c r="B687" s="131"/>
      <c r="C687" s="130"/>
      <c r="D687" s="132"/>
      <c r="E687" s="132"/>
      <c r="F687" s="132"/>
      <c r="G687" s="132"/>
      <c r="H687" s="132"/>
      <c r="I687" s="76"/>
      <c r="J687" s="76"/>
      <c r="K687" s="76"/>
      <c r="L687" s="131"/>
      <c r="M687" s="76"/>
    </row>
    <row r="688" spans="1:13">
      <c r="A688" s="131"/>
      <c r="B688" s="131"/>
      <c r="C688" s="130"/>
      <c r="D688" s="132"/>
      <c r="E688" s="132"/>
      <c r="F688" s="132"/>
      <c r="G688" s="132"/>
      <c r="H688" s="132"/>
      <c r="I688" s="76"/>
      <c r="J688" s="76"/>
      <c r="K688" s="76"/>
      <c r="L688" s="131"/>
      <c r="M688" s="76"/>
    </row>
    <row r="689" spans="1:13">
      <c r="A689" s="131"/>
      <c r="B689" s="131"/>
      <c r="C689" s="130"/>
      <c r="D689" s="132"/>
      <c r="E689" s="132"/>
      <c r="F689" s="132"/>
      <c r="G689" s="132"/>
      <c r="H689" s="132"/>
      <c r="I689" s="76"/>
      <c r="J689" s="76"/>
      <c r="K689" s="76"/>
      <c r="L689" s="131"/>
      <c r="M689" s="76"/>
    </row>
    <row r="690" spans="1:13">
      <c r="A690" s="131"/>
      <c r="B690" s="131"/>
      <c r="C690" s="130"/>
      <c r="D690" s="132"/>
      <c r="E690" s="132"/>
      <c r="F690" s="132"/>
      <c r="G690" s="132"/>
      <c r="H690" s="132"/>
      <c r="I690" s="76"/>
      <c r="J690" s="76"/>
      <c r="K690" s="76"/>
      <c r="L690" s="131"/>
      <c r="M690" s="76"/>
    </row>
    <row r="691" spans="1:13">
      <c r="A691" s="131"/>
      <c r="B691" s="131"/>
      <c r="C691" s="130"/>
      <c r="D691" s="132"/>
      <c r="E691" s="132"/>
      <c r="F691" s="132"/>
      <c r="G691" s="132"/>
      <c r="H691" s="132"/>
      <c r="I691" s="76"/>
      <c r="J691" s="76"/>
      <c r="K691" s="76"/>
      <c r="L691" s="131"/>
      <c r="M691" s="76"/>
    </row>
    <row r="692" spans="1:13">
      <c r="A692" s="131"/>
      <c r="B692" s="131"/>
      <c r="C692" s="130"/>
      <c r="D692" s="132"/>
      <c r="E692" s="132"/>
      <c r="F692" s="132"/>
      <c r="G692" s="132"/>
      <c r="H692" s="132"/>
      <c r="I692" s="76"/>
      <c r="J692" s="76"/>
      <c r="K692" s="76"/>
      <c r="L692" s="131"/>
      <c r="M692" s="76"/>
    </row>
    <row r="693" spans="1:13">
      <c r="A693" s="131"/>
      <c r="B693" s="131"/>
      <c r="C693" s="130"/>
      <c r="D693" s="132"/>
      <c r="E693" s="132"/>
      <c r="F693" s="132"/>
      <c r="G693" s="132"/>
      <c r="H693" s="132"/>
      <c r="I693" s="76"/>
      <c r="J693" s="76"/>
      <c r="K693" s="76"/>
      <c r="L693" s="131"/>
      <c r="M693" s="76"/>
    </row>
    <row r="694" spans="1:13">
      <c r="A694" s="131"/>
      <c r="B694" s="131"/>
      <c r="C694" s="130"/>
      <c r="D694" s="132"/>
      <c r="E694" s="132"/>
      <c r="F694" s="132"/>
      <c r="G694" s="132"/>
      <c r="H694" s="132"/>
      <c r="I694" s="76"/>
      <c r="J694" s="76"/>
      <c r="K694" s="76"/>
      <c r="L694" s="131"/>
      <c r="M694" s="76"/>
    </row>
    <row r="695" spans="1:13">
      <c r="A695" s="131"/>
      <c r="B695" s="131"/>
      <c r="C695" s="130"/>
      <c r="D695" s="132"/>
      <c r="E695" s="132"/>
      <c r="F695" s="132"/>
      <c r="G695" s="132"/>
      <c r="H695" s="132"/>
      <c r="I695" s="76"/>
      <c r="J695" s="76"/>
      <c r="K695" s="76"/>
      <c r="L695" s="131"/>
      <c r="M695" s="76"/>
    </row>
    <row r="696" spans="1:13">
      <c r="A696" s="131"/>
      <c r="B696" s="131"/>
      <c r="C696" s="130"/>
      <c r="D696" s="132"/>
      <c r="E696" s="132"/>
      <c r="F696" s="132"/>
      <c r="G696" s="132"/>
      <c r="H696" s="132"/>
      <c r="I696" s="76"/>
      <c r="J696" s="76"/>
      <c r="K696" s="76"/>
      <c r="L696" s="131"/>
      <c r="M696" s="76"/>
    </row>
    <row r="697" spans="1:13">
      <c r="A697" s="131"/>
      <c r="B697" s="131"/>
      <c r="C697" s="130"/>
      <c r="D697" s="132"/>
      <c r="E697" s="132"/>
      <c r="F697" s="132"/>
      <c r="G697" s="132"/>
      <c r="H697" s="132"/>
      <c r="I697" s="76"/>
      <c r="J697" s="76"/>
      <c r="K697" s="76"/>
      <c r="L697" s="131"/>
      <c r="M697" s="76"/>
    </row>
    <row r="698" spans="1:13">
      <c r="A698" s="131"/>
      <c r="B698" s="131"/>
      <c r="C698" s="130"/>
      <c r="D698" s="132"/>
      <c r="E698" s="132"/>
      <c r="F698" s="132"/>
      <c r="G698" s="132"/>
      <c r="H698" s="132"/>
      <c r="I698" s="76"/>
      <c r="J698" s="76"/>
      <c r="K698" s="76"/>
      <c r="L698" s="131"/>
      <c r="M698" s="76"/>
    </row>
    <row r="699" spans="1:13">
      <c r="A699" s="131"/>
      <c r="B699" s="131"/>
      <c r="C699" s="130"/>
      <c r="D699" s="132"/>
      <c r="E699" s="132"/>
      <c r="F699" s="132"/>
      <c r="G699" s="132"/>
      <c r="H699" s="132"/>
      <c r="I699" s="76"/>
      <c r="J699" s="76"/>
      <c r="K699" s="76"/>
      <c r="L699" s="131"/>
      <c r="M699" s="76"/>
    </row>
    <row r="700" spans="1:13">
      <c r="A700" s="131"/>
      <c r="B700" s="131"/>
      <c r="C700" s="130"/>
      <c r="D700" s="132"/>
      <c r="E700" s="132"/>
      <c r="F700" s="132"/>
      <c r="G700" s="132"/>
      <c r="H700" s="132"/>
      <c r="I700" s="76"/>
      <c r="J700" s="76"/>
      <c r="K700" s="76"/>
      <c r="L700" s="131"/>
      <c r="M700" s="76"/>
    </row>
    <row r="701" spans="1:13">
      <c r="A701" s="131"/>
      <c r="B701" s="131"/>
      <c r="C701" s="130"/>
      <c r="D701" s="132"/>
      <c r="E701" s="132"/>
      <c r="F701" s="132"/>
      <c r="G701" s="132"/>
      <c r="H701" s="132"/>
      <c r="I701" s="76"/>
      <c r="J701" s="76"/>
      <c r="K701" s="76"/>
      <c r="L701" s="131"/>
      <c r="M701" s="76"/>
    </row>
    <row r="702" spans="1:13">
      <c r="A702" s="131"/>
      <c r="B702" s="131"/>
      <c r="C702" s="130"/>
      <c r="D702" s="132"/>
      <c r="E702" s="132"/>
      <c r="F702" s="132"/>
      <c r="G702" s="132"/>
      <c r="H702" s="132"/>
      <c r="I702" s="76"/>
      <c r="J702" s="76"/>
      <c r="K702" s="76"/>
      <c r="L702" s="131"/>
      <c r="M702" s="76"/>
    </row>
    <row r="703" spans="1:13">
      <c r="A703" s="131"/>
      <c r="B703" s="131"/>
      <c r="C703" s="130"/>
      <c r="D703" s="132"/>
      <c r="E703" s="132"/>
      <c r="F703" s="132"/>
      <c r="G703" s="132"/>
      <c r="H703" s="132"/>
      <c r="I703" s="76"/>
      <c r="J703" s="76"/>
      <c r="K703" s="76"/>
      <c r="L703" s="131"/>
      <c r="M703" s="76"/>
    </row>
    <row r="704" spans="1:13">
      <c r="A704" s="131"/>
      <c r="B704" s="131"/>
      <c r="C704" s="130"/>
      <c r="D704" s="132"/>
      <c r="E704" s="132"/>
      <c r="F704" s="132"/>
      <c r="G704" s="132"/>
      <c r="H704" s="132"/>
      <c r="I704" s="76"/>
      <c r="J704" s="76"/>
      <c r="K704" s="76"/>
      <c r="L704" s="131"/>
      <c r="M704" s="76"/>
    </row>
    <row r="705" spans="1:13">
      <c r="A705" s="131"/>
      <c r="B705" s="131"/>
      <c r="C705" s="130"/>
      <c r="D705" s="132"/>
      <c r="E705" s="132"/>
      <c r="F705" s="132"/>
      <c r="G705" s="132"/>
      <c r="H705" s="132"/>
      <c r="I705" s="76"/>
      <c r="J705" s="76"/>
      <c r="K705" s="76"/>
      <c r="L705" s="131"/>
      <c r="M705" s="76"/>
    </row>
    <row r="706" spans="1:13">
      <c r="A706" s="131"/>
      <c r="B706" s="131"/>
      <c r="C706" s="130"/>
      <c r="D706" s="132"/>
      <c r="E706" s="132"/>
      <c r="F706" s="132"/>
      <c r="G706" s="132"/>
      <c r="H706" s="132"/>
      <c r="I706" s="76"/>
      <c r="J706" s="76"/>
      <c r="K706" s="76"/>
      <c r="L706" s="131"/>
      <c r="M706" s="76"/>
    </row>
    <row r="707" spans="1:13">
      <c r="A707" s="131"/>
      <c r="B707" s="131"/>
      <c r="C707" s="130"/>
      <c r="D707" s="132"/>
      <c r="E707" s="132"/>
      <c r="F707" s="132"/>
      <c r="G707" s="132"/>
      <c r="H707" s="132"/>
      <c r="I707" s="76"/>
      <c r="J707" s="76"/>
      <c r="K707" s="76"/>
      <c r="L707" s="131"/>
      <c r="M707" s="76"/>
    </row>
    <row r="708" spans="1:13">
      <c r="A708" s="131"/>
      <c r="B708" s="131"/>
      <c r="C708" s="130"/>
      <c r="D708" s="132"/>
      <c r="E708" s="132"/>
      <c r="F708" s="132"/>
      <c r="G708" s="132"/>
      <c r="H708" s="132"/>
      <c r="I708" s="76"/>
      <c r="J708" s="76"/>
      <c r="K708" s="76"/>
      <c r="L708" s="131"/>
      <c r="M708" s="76"/>
    </row>
    <row r="709" spans="1:13">
      <c r="A709" s="131"/>
      <c r="B709" s="131"/>
      <c r="C709" s="130"/>
      <c r="D709" s="132"/>
      <c r="E709" s="132"/>
      <c r="F709" s="132"/>
      <c r="G709" s="132"/>
      <c r="H709" s="132"/>
      <c r="I709" s="76"/>
      <c r="J709" s="76"/>
      <c r="K709" s="76"/>
      <c r="L709" s="131"/>
      <c r="M709" s="76"/>
    </row>
    <row r="710" spans="1:13">
      <c r="A710" s="131"/>
      <c r="B710" s="131"/>
      <c r="C710" s="130"/>
      <c r="D710" s="132"/>
      <c r="E710" s="132"/>
      <c r="F710" s="132"/>
      <c r="G710" s="132"/>
      <c r="H710" s="132"/>
      <c r="I710" s="76"/>
      <c r="J710" s="76"/>
      <c r="K710" s="76"/>
      <c r="L710" s="131"/>
      <c r="M710" s="76"/>
    </row>
    <row r="711" spans="1:13">
      <c r="A711" s="131"/>
      <c r="B711" s="131"/>
      <c r="C711" s="130"/>
      <c r="D711" s="132"/>
      <c r="E711" s="132"/>
      <c r="F711" s="132"/>
      <c r="G711" s="132"/>
      <c r="H711" s="132"/>
      <c r="I711" s="76"/>
      <c r="J711" s="76"/>
      <c r="K711" s="76"/>
      <c r="L711" s="131"/>
      <c r="M711" s="76"/>
    </row>
    <row r="712" spans="1:13">
      <c r="A712" s="131"/>
      <c r="B712" s="131"/>
      <c r="C712" s="130"/>
      <c r="D712" s="132"/>
      <c r="E712" s="132"/>
      <c r="F712" s="132"/>
      <c r="G712" s="132"/>
      <c r="H712" s="132"/>
      <c r="I712" s="76"/>
      <c r="J712" s="76"/>
      <c r="K712" s="76"/>
      <c r="L712" s="131"/>
      <c r="M712" s="76"/>
    </row>
    <row r="713" spans="1:13">
      <c r="A713" s="131"/>
      <c r="B713" s="131"/>
      <c r="C713" s="130"/>
      <c r="D713" s="132"/>
      <c r="E713" s="132"/>
      <c r="F713" s="132"/>
      <c r="G713" s="132"/>
      <c r="H713" s="132"/>
      <c r="I713" s="76"/>
      <c r="J713" s="76"/>
      <c r="K713" s="76"/>
      <c r="L713" s="131"/>
      <c r="M713" s="76"/>
    </row>
    <row r="714" spans="1:13">
      <c r="A714" s="131"/>
      <c r="B714" s="131"/>
      <c r="C714" s="130"/>
      <c r="D714" s="132"/>
      <c r="E714" s="132"/>
      <c r="F714" s="132"/>
      <c r="G714" s="132"/>
      <c r="H714" s="132"/>
      <c r="I714" s="76"/>
      <c r="J714" s="76"/>
      <c r="K714" s="76"/>
      <c r="L714" s="131"/>
      <c r="M714" s="76"/>
    </row>
    <row r="715" spans="1:13">
      <c r="A715" s="131"/>
      <c r="B715" s="131"/>
      <c r="C715" s="130"/>
      <c r="D715" s="132"/>
      <c r="E715" s="132"/>
      <c r="F715" s="132"/>
      <c r="G715" s="132"/>
      <c r="H715" s="132"/>
      <c r="I715" s="76"/>
      <c r="J715" s="76"/>
      <c r="K715" s="76"/>
      <c r="L715" s="131"/>
      <c r="M715" s="76"/>
    </row>
    <row r="716" spans="1:13">
      <c r="A716" s="131"/>
      <c r="B716" s="131"/>
      <c r="C716" s="130"/>
      <c r="D716" s="132"/>
      <c r="E716" s="132"/>
      <c r="F716" s="132"/>
      <c r="G716" s="132"/>
      <c r="H716" s="132"/>
      <c r="I716" s="76"/>
      <c r="J716" s="76"/>
      <c r="K716" s="76"/>
      <c r="L716" s="131"/>
      <c r="M716" s="76"/>
    </row>
    <row r="717" spans="1:13">
      <c r="A717" s="131"/>
      <c r="B717" s="131"/>
      <c r="C717" s="130"/>
      <c r="D717" s="132"/>
      <c r="E717" s="132"/>
      <c r="F717" s="132"/>
      <c r="G717" s="132"/>
      <c r="H717" s="132"/>
      <c r="I717" s="76"/>
      <c r="J717" s="76"/>
      <c r="K717" s="76"/>
      <c r="L717" s="131"/>
      <c r="M717" s="76"/>
    </row>
    <row r="718" spans="1:13">
      <c r="A718" s="131"/>
      <c r="B718" s="131"/>
      <c r="C718" s="130"/>
      <c r="D718" s="132"/>
      <c r="E718" s="132"/>
      <c r="F718" s="132"/>
      <c r="G718" s="132"/>
      <c r="H718" s="132"/>
      <c r="I718" s="76"/>
      <c r="J718" s="76"/>
      <c r="K718" s="76"/>
      <c r="L718" s="131"/>
      <c r="M718" s="76"/>
    </row>
    <row r="719" spans="1:13">
      <c r="A719" s="131"/>
      <c r="B719" s="131"/>
      <c r="C719" s="130"/>
      <c r="D719" s="132"/>
      <c r="E719" s="132"/>
      <c r="F719" s="132"/>
      <c r="G719" s="132"/>
      <c r="H719" s="132"/>
      <c r="I719" s="76"/>
      <c r="J719" s="76"/>
      <c r="K719" s="76"/>
      <c r="L719" s="131"/>
      <c r="M719" s="76"/>
    </row>
    <row r="720" spans="1:13">
      <c r="A720" s="131"/>
      <c r="B720" s="131"/>
      <c r="C720" s="130"/>
      <c r="D720" s="132"/>
      <c r="E720" s="132"/>
      <c r="F720" s="132"/>
      <c r="G720" s="132"/>
      <c r="H720" s="132"/>
      <c r="I720" s="76"/>
      <c r="J720" s="76"/>
      <c r="K720" s="76"/>
      <c r="L720" s="131"/>
      <c r="M720" s="76"/>
    </row>
    <row r="721" spans="1:13">
      <c r="A721" s="131"/>
      <c r="B721" s="131"/>
      <c r="C721" s="130"/>
      <c r="D721" s="132"/>
      <c r="E721" s="132"/>
      <c r="F721" s="132"/>
      <c r="G721" s="132"/>
      <c r="H721" s="132"/>
      <c r="I721" s="76"/>
      <c r="J721" s="76"/>
      <c r="K721" s="76"/>
      <c r="L721" s="131"/>
      <c r="M721" s="76"/>
    </row>
    <row r="722" spans="1:13">
      <c r="A722" s="131"/>
      <c r="B722" s="131"/>
      <c r="C722" s="130"/>
      <c r="D722" s="132"/>
      <c r="E722" s="132"/>
      <c r="F722" s="132"/>
      <c r="G722" s="132"/>
      <c r="H722" s="132"/>
      <c r="I722" s="76"/>
      <c r="J722" s="76"/>
      <c r="K722" s="76"/>
      <c r="L722" s="131"/>
      <c r="M722" s="76"/>
    </row>
    <row r="723" spans="1:13">
      <c r="A723" s="131"/>
      <c r="B723" s="131"/>
      <c r="C723" s="130"/>
      <c r="D723" s="132"/>
      <c r="E723" s="132"/>
      <c r="F723" s="132"/>
      <c r="G723" s="132"/>
      <c r="H723" s="132"/>
      <c r="I723" s="76"/>
      <c r="J723" s="76"/>
      <c r="K723" s="76"/>
      <c r="L723" s="131"/>
      <c r="M723" s="76"/>
    </row>
    <row r="724" spans="1:13">
      <c r="A724" s="131"/>
      <c r="B724" s="131"/>
      <c r="C724" s="130"/>
      <c r="D724" s="132"/>
      <c r="E724" s="132"/>
      <c r="F724" s="132"/>
      <c r="G724" s="132"/>
      <c r="H724" s="132"/>
      <c r="I724" s="76"/>
      <c r="J724" s="76"/>
      <c r="K724" s="76"/>
      <c r="L724" s="131"/>
      <c r="M724" s="76"/>
    </row>
    <row r="725" spans="1:13">
      <c r="A725" s="131"/>
      <c r="B725" s="131"/>
      <c r="C725" s="130"/>
      <c r="D725" s="132"/>
      <c r="E725" s="132"/>
      <c r="F725" s="132"/>
      <c r="G725" s="132"/>
      <c r="H725" s="132"/>
      <c r="I725" s="76"/>
      <c r="J725" s="76"/>
      <c r="K725" s="76"/>
      <c r="L725" s="131"/>
      <c r="M725" s="76"/>
    </row>
    <row r="726" spans="1:13">
      <c r="A726" s="131"/>
      <c r="B726" s="131"/>
      <c r="C726" s="130"/>
      <c r="D726" s="132"/>
      <c r="E726" s="132"/>
      <c r="F726" s="132"/>
      <c r="G726" s="132"/>
      <c r="H726" s="132"/>
      <c r="I726" s="76"/>
      <c r="J726" s="76"/>
      <c r="K726" s="76"/>
      <c r="L726" s="131"/>
      <c r="M726" s="76"/>
    </row>
    <row r="727" spans="1:13">
      <c r="A727" s="131"/>
      <c r="B727" s="131"/>
      <c r="C727" s="130"/>
      <c r="D727" s="132"/>
      <c r="E727" s="132"/>
      <c r="F727" s="132"/>
      <c r="G727" s="132"/>
      <c r="H727" s="132"/>
      <c r="I727" s="76"/>
      <c r="J727" s="76"/>
      <c r="K727" s="76"/>
      <c r="L727" s="131"/>
      <c r="M727" s="76"/>
    </row>
    <row r="728" spans="1:13">
      <c r="A728" s="131"/>
      <c r="B728" s="131"/>
      <c r="C728" s="130"/>
      <c r="D728" s="132"/>
      <c r="E728" s="132"/>
      <c r="F728" s="132"/>
      <c r="G728" s="132"/>
      <c r="H728" s="132"/>
      <c r="I728" s="76"/>
      <c r="J728" s="76"/>
      <c r="K728" s="76"/>
      <c r="L728" s="131"/>
      <c r="M728" s="76"/>
    </row>
    <row r="729" spans="1:13">
      <c r="A729" s="131"/>
      <c r="B729" s="131"/>
      <c r="C729" s="130"/>
      <c r="D729" s="132"/>
      <c r="E729" s="132"/>
      <c r="F729" s="132"/>
      <c r="G729" s="132"/>
      <c r="H729" s="132"/>
      <c r="I729" s="76"/>
      <c r="J729" s="76"/>
      <c r="K729" s="76"/>
      <c r="L729" s="131"/>
      <c r="M729" s="76"/>
    </row>
    <row r="730" spans="1:13">
      <c r="A730" s="131"/>
      <c r="B730" s="131"/>
      <c r="C730" s="130"/>
      <c r="D730" s="132"/>
      <c r="E730" s="132"/>
      <c r="F730" s="132"/>
      <c r="G730" s="132"/>
      <c r="H730" s="132"/>
      <c r="I730" s="76"/>
      <c r="J730" s="76"/>
      <c r="K730" s="76"/>
      <c r="L730" s="131"/>
      <c r="M730" s="76"/>
    </row>
    <row r="731" spans="1:13">
      <c r="A731" s="131"/>
      <c r="B731" s="131"/>
      <c r="C731" s="130"/>
      <c r="D731" s="132"/>
      <c r="E731" s="132"/>
      <c r="F731" s="132"/>
      <c r="G731" s="132"/>
      <c r="H731" s="132"/>
      <c r="I731" s="76"/>
      <c r="J731" s="76"/>
      <c r="K731" s="76"/>
      <c r="L731" s="131"/>
      <c r="M731" s="76"/>
    </row>
    <row r="732" spans="1:13">
      <c r="A732" s="131"/>
      <c r="B732" s="131"/>
      <c r="C732" s="130"/>
      <c r="D732" s="132"/>
      <c r="E732" s="132"/>
      <c r="F732" s="132"/>
      <c r="G732" s="132"/>
      <c r="H732" s="132"/>
      <c r="I732" s="76"/>
      <c r="J732" s="76"/>
      <c r="K732" s="76"/>
      <c r="L732" s="131"/>
      <c r="M732" s="76"/>
    </row>
    <row r="733" spans="1:13">
      <c r="A733" s="131"/>
      <c r="B733" s="131"/>
      <c r="C733" s="130"/>
      <c r="D733" s="132"/>
      <c r="E733" s="132"/>
      <c r="F733" s="132"/>
      <c r="G733" s="132"/>
      <c r="H733" s="132"/>
      <c r="I733" s="76"/>
      <c r="J733" s="76"/>
      <c r="K733" s="76"/>
      <c r="L733" s="131"/>
      <c r="M733" s="76"/>
    </row>
    <row r="734" spans="1:13">
      <c r="A734" s="131"/>
      <c r="B734" s="131"/>
      <c r="C734" s="130"/>
      <c r="D734" s="132"/>
      <c r="E734" s="132"/>
      <c r="F734" s="132"/>
      <c r="G734" s="132"/>
      <c r="H734" s="132"/>
      <c r="I734" s="76"/>
      <c r="J734" s="76"/>
      <c r="K734" s="76"/>
      <c r="L734" s="131"/>
      <c r="M734" s="76"/>
    </row>
    <row r="735" spans="1:13">
      <c r="A735" s="131"/>
      <c r="B735" s="131"/>
      <c r="C735" s="130"/>
      <c r="D735" s="132"/>
      <c r="E735" s="132"/>
      <c r="F735" s="132"/>
      <c r="G735" s="132"/>
      <c r="H735" s="132"/>
      <c r="I735" s="76"/>
      <c r="J735" s="76"/>
      <c r="K735" s="76"/>
      <c r="L735" s="131"/>
      <c r="M735" s="76"/>
    </row>
    <row r="736" spans="1:13">
      <c r="A736" s="131"/>
      <c r="B736" s="131"/>
      <c r="C736" s="130"/>
      <c r="D736" s="132"/>
      <c r="E736" s="132"/>
      <c r="F736" s="132"/>
      <c r="G736" s="132"/>
      <c r="H736" s="132"/>
      <c r="I736" s="76"/>
      <c r="J736" s="76"/>
      <c r="K736" s="76"/>
      <c r="L736" s="131"/>
      <c r="M736" s="76"/>
    </row>
    <row r="737" spans="1:13">
      <c r="A737" s="131"/>
      <c r="B737" s="131"/>
      <c r="C737" s="130"/>
      <c r="D737" s="132"/>
      <c r="E737" s="132"/>
      <c r="F737" s="132"/>
      <c r="G737" s="132"/>
      <c r="H737" s="132"/>
      <c r="I737" s="76"/>
      <c r="J737" s="76"/>
      <c r="K737" s="76"/>
      <c r="L737" s="131"/>
      <c r="M737" s="76"/>
    </row>
    <row r="738" spans="1:13">
      <c r="A738" s="131"/>
      <c r="B738" s="131"/>
      <c r="C738" s="130"/>
      <c r="D738" s="132"/>
      <c r="E738" s="132"/>
      <c r="F738" s="132"/>
      <c r="G738" s="132"/>
      <c r="H738" s="132"/>
      <c r="I738" s="76"/>
      <c r="J738" s="76"/>
      <c r="K738" s="76"/>
      <c r="L738" s="131"/>
      <c r="M738" s="76"/>
    </row>
    <row r="739" spans="1:13">
      <c r="A739" s="131"/>
      <c r="B739" s="131"/>
      <c r="C739" s="130"/>
      <c r="D739" s="132"/>
      <c r="E739" s="132"/>
      <c r="F739" s="132"/>
      <c r="G739" s="132"/>
      <c r="H739" s="132"/>
      <c r="I739" s="76"/>
      <c r="J739" s="76"/>
      <c r="K739" s="76"/>
      <c r="L739" s="131"/>
      <c r="M739" s="76"/>
    </row>
    <row r="740" spans="1:13">
      <c r="A740" s="131"/>
      <c r="B740" s="131"/>
      <c r="C740" s="130"/>
      <c r="D740" s="132"/>
      <c r="E740" s="132"/>
      <c r="F740" s="132"/>
      <c r="G740" s="132"/>
      <c r="H740" s="132"/>
      <c r="I740" s="76"/>
      <c r="J740" s="76"/>
      <c r="K740" s="76"/>
      <c r="L740" s="131"/>
      <c r="M740" s="76"/>
    </row>
    <row r="741" spans="1:13">
      <c r="A741" s="131"/>
      <c r="B741" s="131"/>
      <c r="C741" s="130"/>
      <c r="D741" s="132"/>
      <c r="E741" s="132"/>
      <c r="F741" s="132"/>
      <c r="G741" s="132"/>
      <c r="H741" s="132"/>
      <c r="I741" s="76"/>
      <c r="J741" s="76"/>
      <c r="K741" s="76"/>
      <c r="L741" s="131"/>
      <c r="M741" s="76"/>
    </row>
    <row r="742" spans="1:13">
      <c r="A742" s="131"/>
      <c r="B742" s="131"/>
      <c r="C742" s="130"/>
      <c r="D742" s="132"/>
      <c r="E742" s="132"/>
      <c r="F742" s="132"/>
      <c r="G742" s="132"/>
      <c r="H742" s="132"/>
      <c r="I742" s="76"/>
      <c r="J742" s="76"/>
      <c r="K742" s="76"/>
      <c r="L742" s="131"/>
      <c r="M742" s="76"/>
    </row>
    <row r="743" spans="1:13">
      <c r="A743" s="131"/>
      <c r="B743" s="131"/>
      <c r="C743" s="130"/>
      <c r="D743" s="132"/>
      <c r="E743" s="132"/>
      <c r="F743" s="132"/>
      <c r="G743" s="132"/>
      <c r="H743" s="132"/>
      <c r="I743" s="76"/>
      <c r="J743" s="76"/>
      <c r="K743" s="76"/>
      <c r="L743" s="131"/>
      <c r="M743" s="76"/>
    </row>
    <row r="744" spans="1:13">
      <c r="A744" s="131"/>
      <c r="B744" s="131"/>
      <c r="C744" s="130"/>
      <c r="D744" s="132"/>
      <c r="E744" s="132"/>
      <c r="F744" s="132"/>
      <c r="G744" s="132"/>
      <c r="H744" s="132"/>
      <c r="I744" s="76"/>
      <c r="J744" s="76"/>
      <c r="K744" s="76"/>
      <c r="L744" s="131"/>
      <c r="M744" s="76"/>
    </row>
    <row r="745" spans="1:13">
      <c r="A745" s="131"/>
      <c r="B745" s="131"/>
      <c r="C745" s="130"/>
      <c r="D745" s="132"/>
      <c r="E745" s="132"/>
      <c r="F745" s="132"/>
      <c r="G745" s="132"/>
      <c r="H745" s="132"/>
      <c r="I745" s="76"/>
      <c r="J745" s="76"/>
      <c r="K745" s="76"/>
      <c r="L745" s="131"/>
      <c r="M745" s="76"/>
    </row>
    <row r="746" spans="1:13">
      <c r="A746" s="131"/>
      <c r="B746" s="131"/>
      <c r="C746" s="130"/>
      <c r="D746" s="132"/>
      <c r="E746" s="132"/>
      <c r="F746" s="132"/>
      <c r="G746" s="132"/>
      <c r="H746" s="132"/>
      <c r="I746" s="76"/>
      <c r="J746" s="76"/>
      <c r="K746" s="76"/>
      <c r="L746" s="131"/>
      <c r="M746" s="76"/>
    </row>
    <row r="747" spans="1:13">
      <c r="A747" s="131"/>
      <c r="B747" s="131"/>
      <c r="C747" s="130"/>
      <c r="D747" s="132"/>
      <c r="E747" s="132"/>
      <c r="F747" s="132"/>
      <c r="G747" s="132"/>
      <c r="H747" s="132"/>
      <c r="I747" s="76"/>
      <c r="J747" s="76"/>
      <c r="K747" s="76"/>
      <c r="L747" s="131"/>
      <c r="M747" s="76"/>
    </row>
    <row r="748" spans="1:13">
      <c r="A748" s="131"/>
      <c r="B748" s="131"/>
      <c r="C748" s="130"/>
      <c r="D748" s="132"/>
      <c r="E748" s="132"/>
      <c r="F748" s="132"/>
      <c r="G748" s="132"/>
      <c r="H748" s="132"/>
      <c r="I748" s="76"/>
      <c r="J748" s="76"/>
      <c r="K748" s="76"/>
      <c r="L748" s="131"/>
      <c r="M748" s="76"/>
    </row>
    <row r="749" spans="1:13">
      <c r="A749" s="131"/>
      <c r="B749" s="131"/>
      <c r="C749" s="130"/>
      <c r="D749" s="132"/>
      <c r="E749" s="132"/>
      <c r="F749" s="132"/>
      <c r="G749" s="132"/>
      <c r="H749" s="132"/>
      <c r="I749" s="76"/>
      <c r="J749" s="76"/>
      <c r="K749" s="76"/>
      <c r="L749" s="131"/>
      <c r="M749" s="76"/>
    </row>
    <row r="750" spans="1:13">
      <c r="A750" s="131"/>
      <c r="B750" s="131"/>
      <c r="C750" s="130"/>
      <c r="D750" s="132"/>
      <c r="E750" s="132"/>
      <c r="F750" s="132"/>
      <c r="G750" s="132"/>
      <c r="H750" s="132"/>
      <c r="I750" s="76"/>
      <c r="J750" s="76"/>
      <c r="K750" s="76"/>
      <c r="L750" s="131"/>
      <c r="M750" s="76"/>
    </row>
    <row r="751" spans="1:13">
      <c r="A751" s="131"/>
      <c r="B751" s="131"/>
      <c r="C751" s="130"/>
      <c r="D751" s="132"/>
      <c r="E751" s="132"/>
      <c r="F751" s="132"/>
      <c r="G751" s="132"/>
      <c r="H751" s="132"/>
      <c r="I751" s="76"/>
      <c r="J751" s="76"/>
      <c r="K751" s="76"/>
      <c r="L751" s="131"/>
      <c r="M751" s="76"/>
    </row>
    <row r="752" spans="1:13">
      <c r="A752" s="131"/>
      <c r="B752" s="131"/>
      <c r="C752" s="130"/>
      <c r="D752" s="132"/>
      <c r="E752" s="132"/>
      <c r="F752" s="132"/>
      <c r="G752" s="132"/>
      <c r="H752" s="132"/>
      <c r="I752" s="76"/>
      <c r="J752" s="76"/>
      <c r="K752" s="76"/>
      <c r="L752" s="131"/>
      <c r="M752" s="76"/>
    </row>
    <row r="753" spans="1:13">
      <c r="A753" s="131"/>
      <c r="B753" s="131"/>
      <c r="C753" s="130"/>
      <c r="D753" s="132"/>
      <c r="E753" s="132"/>
      <c r="F753" s="132"/>
      <c r="G753" s="132"/>
      <c r="H753" s="132"/>
      <c r="I753" s="76"/>
      <c r="J753" s="76"/>
      <c r="K753" s="76"/>
      <c r="L753" s="131"/>
      <c r="M753" s="76"/>
    </row>
    <row r="754" spans="1:13">
      <c r="A754" s="131"/>
      <c r="B754" s="131"/>
      <c r="C754" s="130"/>
      <c r="D754" s="132"/>
      <c r="E754" s="132"/>
      <c r="F754" s="132"/>
      <c r="G754" s="132"/>
      <c r="H754" s="132"/>
      <c r="I754" s="76"/>
      <c r="J754" s="76"/>
      <c r="K754" s="76"/>
      <c r="L754" s="131"/>
      <c r="M754" s="76"/>
    </row>
    <row r="755" spans="1:13">
      <c r="A755" s="131"/>
      <c r="B755" s="131"/>
      <c r="C755" s="130"/>
      <c r="D755" s="132"/>
      <c r="E755" s="132"/>
      <c r="F755" s="132"/>
      <c r="G755" s="132"/>
      <c r="H755" s="132"/>
      <c r="I755" s="76"/>
      <c r="J755" s="76"/>
      <c r="K755" s="76"/>
      <c r="L755" s="131"/>
      <c r="M755" s="76"/>
    </row>
    <row r="756" spans="1:13">
      <c r="A756" s="131"/>
      <c r="B756" s="131"/>
      <c r="C756" s="130"/>
      <c r="D756" s="132"/>
      <c r="E756" s="132"/>
      <c r="F756" s="132"/>
      <c r="G756" s="132"/>
      <c r="H756" s="132"/>
      <c r="I756" s="76"/>
      <c r="J756" s="76"/>
      <c r="K756" s="76"/>
      <c r="L756" s="131"/>
      <c r="M756" s="76"/>
    </row>
    <row r="757" spans="1:13">
      <c r="A757" s="131"/>
      <c r="B757" s="131"/>
      <c r="C757" s="130"/>
      <c r="D757" s="132"/>
      <c r="E757" s="132"/>
      <c r="F757" s="132"/>
      <c r="G757" s="132"/>
      <c r="H757" s="132"/>
      <c r="I757" s="76"/>
      <c r="J757" s="76"/>
      <c r="K757" s="76"/>
      <c r="L757" s="131"/>
      <c r="M757" s="76"/>
    </row>
    <row r="758" spans="1:13">
      <c r="A758" s="131"/>
      <c r="B758" s="131"/>
      <c r="C758" s="130"/>
      <c r="D758" s="132"/>
      <c r="E758" s="132"/>
      <c r="F758" s="132"/>
      <c r="G758" s="132"/>
      <c r="H758" s="132"/>
      <c r="I758" s="76"/>
      <c r="J758" s="76"/>
      <c r="K758" s="76"/>
      <c r="L758" s="131"/>
      <c r="M758" s="76"/>
    </row>
    <row r="759" spans="1:13">
      <c r="A759" s="131"/>
      <c r="B759" s="131"/>
      <c r="C759" s="130"/>
      <c r="D759" s="132"/>
      <c r="E759" s="132"/>
      <c r="F759" s="132"/>
      <c r="G759" s="132"/>
      <c r="H759" s="132"/>
      <c r="I759" s="76"/>
      <c r="J759" s="76"/>
      <c r="K759" s="76"/>
      <c r="L759" s="131"/>
      <c r="M759" s="76"/>
    </row>
    <row r="760" spans="1:13">
      <c r="A760" s="131"/>
      <c r="B760" s="131"/>
      <c r="C760" s="130"/>
      <c r="D760" s="132"/>
      <c r="E760" s="132"/>
      <c r="F760" s="132"/>
      <c r="G760" s="132"/>
      <c r="H760" s="132"/>
      <c r="I760" s="76"/>
      <c r="J760" s="76"/>
      <c r="K760" s="76"/>
      <c r="L760" s="131"/>
      <c r="M760" s="76"/>
    </row>
    <row r="761" spans="1:13">
      <c r="A761" s="131"/>
      <c r="B761" s="131"/>
      <c r="C761" s="130"/>
      <c r="D761" s="132"/>
      <c r="E761" s="132"/>
      <c r="F761" s="132"/>
      <c r="G761" s="132"/>
      <c r="H761" s="132"/>
      <c r="I761" s="76"/>
      <c r="J761" s="76"/>
      <c r="K761" s="76"/>
      <c r="L761" s="131"/>
      <c r="M761" s="76"/>
    </row>
    <row r="762" spans="1:13">
      <c r="A762" s="131"/>
      <c r="B762" s="131"/>
      <c r="C762" s="130"/>
      <c r="D762" s="132"/>
      <c r="E762" s="132"/>
      <c r="F762" s="132"/>
      <c r="G762" s="132"/>
      <c r="H762" s="132"/>
      <c r="I762" s="76"/>
      <c r="J762" s="76"/>
      <c r="K762" s="76"/>
      <c r="L762" s="131"/>
      <c r="M762" s="76"/>
    </row>
    <row r="763" spans="1:13">
      <c r="A763" s="131"/>
      <c r="B763" s="131"/>
      <c r="C763" s="130"/>
      <c r="D763" s="132"/>
      <c r="E763" s="132"/>
      <c r="F763" s="132"/>
      <c r="G763" s="132"/>
      <c r="H763" s="132"/>
      <c r="I763" s="76"/>
      <c r="J763" s="76"/>
      <c r="K763" s="76"/>
      <c r="L763" s="131"/>
      <c r="M763" s="76"/>
    </row>
    <row r="764" spans="1:13">
      <c r="A764" s="131"/>
      <c r="B764" s="131"/>
      <c r="C764" s="130"/>
      <c r="D764" s="132"/>
      <c r="E764" s="132"/>
      <c r="F764" s="132"/>
      <c r="G764" s="132"/>
      <c r="H764" s="132"/>
      <c r="I764" s="76"/>
      <c r="J764" s="76"/>
      <c r="K764" s="76"/>
      <c r="L764" s="131"/>
      <c r="M764" s="76"/>
    </row>
    <row r="765" spans="1:13">
      <c r="A765" s="131"/>
      <c r="B765" s="131"/>
      <c r="C765" s="130"/>
      <c r="D765" s="132"/>
      <c r="E765" s="132"/>
      <c r="F765" s="132"/>
      <c r="G765" s="132"/>
      <c r="H765" s="132"/>
      <c r="I765" s="76"/>
      <c r="J765" s="76"/>
      <c r="K765" s="76"/>
      <c r="L765" s="131"/>
      <c r="M765" s="76"/>
    </row>
    <row r="766" spans="1:13">
      <c r="A766" s="131"/>
      <c r="B766" s="131"/>
      <c r="C766" s="130"/>
      <c r="D766" s="132"/>
      <c r="E766" s="132"/>
      <c r="F766" s="132"/>
      <c r="G766" s="132"/>
      <c r="H766" s="132"/>
      <c r="I766" s="76"/>
      <c r="J766" s="76"/>
      <c r="K766" s="76"/>
      <c r="L766" s="131"/>
      <c r="M766" s="76"/>
    </row>
    <row r="767" spans="1:13">
      <c r="A767" s="131"/>
      <c r="B767" s="131"/>
      <c r="C767" s="130"/>
      <c r="D767" s="132"/>
      <c r="E767" s="132"/>
      <c r="F767" s="132"/>
      <c r="G767" s="132"/>
      <c r="H767" s="132"/>
      <c r="I767" s="76"/>
      <c r="J767" s="76"/>
      <c r="K767" s="76"/>
      <c r="L767" s="131"/>
      <c r="M767" s="76"/>
    </row>
    <row r="768" spans="1:13">
      <c r="A768" s="131"/>
      <c r="B768" s="131"/>
      <c r="C768" s="130"/>
      <c r="D768" s="132"/>
      <c r="E768" s="132"/>
      <c r="F768" s="132"/>
      <c r="G768" s="132"/>
      <c r="H768" s="132"/>
      <c r="I768" s="76"/>
      <c r="J768" s="76"/>
      <c r="K768" s="76"/>
      <c r="L768" s="131"/>
      <c r="M768" s="76"/>
    </row>
    <row r="769" spans="1:13">
      <c r="A769" s="131"/>
      <c r="B769" s="131"/>
      <c r="C769" s="130"/>
      <c r="D769" s="132"/>
      <c r="E769" s="132"/>
      <c r="F769" s="132"/>
      <c r="G769" s="132"/>
      <c r="H769" s="132"/>
      <c r="I769" s="76"/>
      <c r="J769" s="76"/>
      <c r="K769" s="76"/>
      <c r="L769" s="131"/>
      <c r="M769" s="76"/>
    </row>
    <row r="770" spans="1:13">
      <c r="A770" s="131"/>
      <c r="B770" s="131"/>
      <c r="C770" s="130"/>
      <c r="D770" s="132"/>
      <c r="E770" s="132"/>
      <c r="F770" s="132"/>
      <c r="G770" s="132"/>
      <c r="H770" s="132"/>
      <c r="I770" s="76"/>
      <c r="J770" s="76"/>
      <c r="K770" s="76"/>
      <c r="L770" s="131"/>
      <c r="M770" s="76"/>
    </row>
    <row r="771" spans="1:13">
      <c r="A771" s="131"/>
      <c r="B771" s="131"/>
      <c r="C771" s="130"/>
      <c r="D771" s="132"/>
      <c r="E771" s="132"/>
      <c r="F771" s="132"/>
      <c r="G771" s="132"/>
      <c r="H771" s="132"/>
      <c r="I771" s="76"/>
      <c r="J771" s="76"/>
      <c r="K771" s="76"/>
      <c r="L771" s="131"/>
      <c r="M771" s="76"/>
    </row>
    <row r="772" spans="1:13">
      <c r="A772" s="131"/>
      <c r="B772" s="131"/>
      <c r="C772" s="130"/>
      <c r="D772" s="132"/>
      <c r="E772" s="132"/>
      <c r="F772" s="132"/>
      <c r="G772" s="132"/>
      <c r="H772" s="132"/>
      <c r="I772" s="76"/>
      <c r="J772" s="76"/>
      <c r="K772" s="76"/>
      <c r="L772" s="131"/>
      <c r="M772" s="76"/>
    </row>
    <row r="773" spans="1:13">
      <c r="A773" s="131"/>
      <c r="B773" s="131"/>
      <c r="C773" s="130"/>
      <c r="D773" s="132"/>
      <c r="E773" s="132"/>
      <c r="F773" s="132"/>
      <c r="G773" s="132"/>
      <c r="H773" s="132"/>
      <c r="I773" s="76"/>
      <c r="J773" s="76"/>
      <c r="K773" s="76"/>
      <c r="L773" s="131"/>
      <c r="M773" s="76"/>
    </row>
    <row r="774" spans="1:13">
      <c r="A774" s="131"/>
      <c r="B774" s="131"/>
      <c r="C774" s="130"/>
      <c r="D774" s="132"/>
      <c r="E774" s="132"/>
      <c r="F774" s="132"/>
      <c r="G774" s="132"/>
      <c r="H774" s="132"/>
      <c r="I774" s="76"/>
      <c r="J774" s="76"/>
      <c r="K774" s="76"/>
      <c r="L774" s="131"/>
      <c r="M774" s="76"/>
    </row>
    <row r="775" spans="1:13">
      <c r="A775" s="131"/>
      <c r="B775" s="131"/>
      <c r="C775" s="130"/>
      <c r="D775" s="132"/>
      <c r="E775" s="132"/>
      <c r="F775" s="132"/>
      <c r="G775" s="132"/>
      <c r="H775" s="132"/>
      <c r="I775" s="76"/>
      <c r="J775" s="76"/>
      <c r="K775" s="76"/>
      <c r="L775" s="131"/>
      <c r="M775" s="76"/>
    </row>
    <row r="776" spans="1:13">
      <c r="A776" s="131"/>
      <c r="B776" s="131"/>
      <c r="C776" s="130"/>
      <c r="D776" s="132"/>
      <c r="E776" s="132"/>
      <c r="F776" s="132"/>
      <c r="G776" s="132"/>
      <c r="H776" s="132"/>
      <c r="I776" s="76"/>
      <c r="J776" s="76"/>
      <c r="K776" s="76"/>
      <c r="L776" s="131"/>
      <c r="M776" s="76"/>
    </row>
    <row r="777" spans="1:13">
      <c r="A777" s="131"/>
      <c r="B777" s="131"/>
      <c r="C777" s="130"/>
      <c r="D777" s="132"/>
      <c r="E777" s="132"/>
      <c r="F777" s="132"/>
      <c r="G777" s="132"/>
      <c r="H777" s="132"/>
      <c r="I777" s="76"/>
      <c r="J777" s="76"/>
      <c r="K777" s="76"/>
      <c r="L777" s="131"/>
      <c r="M777" s="76"/>
    </row>
    <row r="778" spans="1:13">
      <c r="A778" s="131"/>
      <c r="B778" s="131"/>
      <c r="C778" s="130"/>
      <c r="D778" s="132"/>
      <c r="E778" s="132"/>
      <c r="F778" s="132"/>
      <c r="G778" s="132"/>
      <c r="H778" s="132"/>
      <c r="I778" s="76"/>
      <c r="J778" s="76"/>
      <c r="K778" s="76"/>
      <c r="L778" s="131"/>
      <c r="M778" s="76"/>
    </row>
    <row r="779" spans="1:13">
      <c r="A779" s="131"/>
      <c r="B779" s="131"/>
      <c r="C779" s="130"/>
      <c r="D779" s="132"/>
      <c r="E779" s="132"/>
      <c r="F779" s="132"/>
      <c r="G779" s="132"/>
      <c r="H779" s="132"/>
      <c r="I779" s="76"/>
      <c r="J779" s="76"/>
      <c r="K779" s="76"/>
      <c r="L779" s="131"/>
      <c r="M779" s="76"/>
    </row>
    <row r="780" spans="1:13">
      <c r="A780" s="131"/>
      <c r="B780" s="131"/>
      <c r="C780" s="130"/>
      <c r="D780" s="132"/>
      <c r="E780" s="132"/>
      <c r="F780" s="132"/>
      <c r="G780" s="132"/>
      <c r="H780" s="132"/>
      <c r="I780" s="76"/>
      <c r="J780" s="76"/>
      <c r="K780" s="76"/>
      <c r="L780" s="131"/>
      <c r="M780" s="76"/>
    </row>
    <row r="781" spans="1:13">
      <c r="A781" s="131"/>
      <c r="B781" s="131"/>
      <c r="C781" s="130"/>
      <c r="D781" s="132"/>
      <c r="E781" s="132"/>
      <c r="F781" s="132"/>
      <c r="G781" s="132"/>
      <c r="H781" s="132"/>
      <c r="I781" s="76"/>
      <c r="J781" s="76"/>
      <c r="K781" s="76"/>
      <c r="L781" s="131"/>
      <c r="M781" s="76"/>
    </row>
    <row r="782" spans="1:13">
      <c r="A782" s="131"/>
      <c r="B782" s="131"/>
      <c r="C782" s="130"/>
      <c r="D782" s="132"/>
      <c r="E782" s="132"/>
      <c r="F782" s="132"/>
      <c r="G782" s="132"/>
      <c r="H782" s="132"/>
      <c r="I782" s="76"/>
      <c r="J782" s="76"/>
      <c r="K782" s="76"/>
      <c r="L782" s="131"/>
      <c r="M782" s="76"/>
    </row>
    <row r="783" spans="1:13">
      <c r="A783" s="131"/>
      <c r="B783" s="131"/>
      <c r="C783" s="130"/>
      <c r="D783" s="132"/>
      <c r="E783" s="132"/>
      <c r="F783" s="132"/>
      <c r="G783" s="132"/>
      <c r="H783" s="132"/>
      <c r="I783" s="76"/>
      <c r="J783" s="76"/>
      <c r="K783" s="76"/>
      <c r="L783" s="131"/>
      <c r="M783" s="76"/>
    </row>
    <row r="784" spans="1:13">
      <c r="A784" s="131"/>
      <c r="B784" s="131"/>
      <c r="C784" s="130"/>
      <c r="D784" s="132"/>
      <c r="E784" s="132"/>
      <c r="F784" s="132"/>
      <c r="G784" s="132"/>
      <c r="H784" s="132"/>
      <c r="I784" s="76"/>
      <c r="J784" s="76"/>
      <c r="K784" s="76"/>
      <c r="L784" s="131"/>
      <c r="M784" s="76"/>
    </row>
    <row r="785" spans="1:13">
      <c r="A785" s="131"/>
      <c r="B785" s="131"/>
      <c r="C785" s="130"/>
      <c r="D785" s="132"/>
      <c r="E785" s="132"/>
      <c r="F785" s="132"/>
      <c r="G785" s="132"/>
      <c r="H785" s="132"/>
      <c r="I785" s="76"/>
      <c r="J785" s="76"/>
      <c r="K785" s="76"/>
      <c r="L785" s="131"/>
      <c r="M785" s="76"/>
    </row>
    <row r="786" spans="1:13">
      <c r="A786" s="131"/>
      <c r="B786" s="131"/>
      <c r="C786" s="130"/>
      <c r="D786" s="132"/>
      <c r="E786" s="132"/>
      <c r="F786" s="132"/>
      <c r="G786" s="132"/>
      <c r="H786" s="132"/>
      <c r="I786" s="76"/>
      <c r="J786" s="76"/>
      <c r="K786" s="76"/>
      <c r="L786" s="131"/>
      <c r="M786" s="76"/>
    </row>
    <row r="787" spans="1:13">
      <c r="A787" s="131"/>
      <c r="B787" s="131"/>
      <c r="C787" s="130"/>
      <c r="D787" s="132"/>
      <c r="E787" s="132"/>
      <c r="F787" s="132"/>
      <c r="G787" s="132"/>
      <c r="H787" s="132"/>
      <c r="I787" s="76"/>
      <c r="J787" s="76"/>
      <c r="K787" s="76"/>
      <c r="L787" s="131"/>
      <c r="M787" s="76"/>
    </row>
    <row r="788" spans="1:13">
      <c r="A788" s="131"/>
      <c r="B788" s="131"/>
      <c r="C788" s="130"/>
      <c r="D788" s="132"/>
      <c r="E788" s="132"/>
      <c r="F788" s="132"/>
      <c r="G788" s="132"/>
      <c r="H788" s="132"/>
      <c r="I788" s="76"/>
      <c r="J788" s="76"/>
      <c r="K788" s="76"/>
      <c r="L788" s="131"/>
      <c r="M788" s="76"/>
    </row>
    <row r="789" spans="1:13">
      <c r="A789" s="131"/>
      <c r="B789" s="131"/>
      <c r="C789" s="130"/>
      <c r="D789" s="132"/>
      <c r="E789" s="132"/>
      <c r="F789" s="132"/>
      <c r="G789" s="132"/>
      <c r="H789" s="132"/>
      <c r="I789" s="76"/>
      <c r="J789" s="76"/>
      <c r="K789" s="76"/>
      <c r="L789" s="131"/>
      <c r="M789" s="76"/>
    </row>
    <row r="790" spans="1:13">
      <c r="A790" s="131"/>
      <c r="B790" s="131"/>
      <c r="C790" s="130"/>
      <c r="D790" s="132"/>
      <c r="E790" s="132"/>
      <c r="F790" s="132"/>
      <c r="G790" s="132"/>
      <c r="H790" s="132"/>
      <c r="I790" s="76"/>
      <c r="J790" s="76"/>
      <c r="K790" s="76"/>
      <c r="L790" s="131"/>
      <c r="M790" s="76"/>
    </row>
    <row r="791" spans="1:13">
      <c r="A791" s="131"/>
      <c r="B791" s="131"/>
      <c r="C791" s="130"/>
      <c r="D791" s="132"/>
      <c r="E791" s="132"/>
      <c r="F791" s="132"/>
      <c r="G791" s="132"/>
      <c r="H791" s="132"/>
      <c r="I791" s="76"/>
      <c r="J791" s="76"/>
      <c r="K791" s="76"/>
      <c r="L791" s="131"/>
      <c r="M791" s="76"/>
    </row>
    <row r="792" spans="1:13">
      <c r="A792" s="131"/>
      <c r="B792" s="131"/>
      <c r="C792" s="130"/>
      <c r="D792" s="132"/>
      <c r="E792" s="132"/>
      <c r="F792" s="132"/>
      <c r="G792" s="132"/>
      <c r="H792" s="132"/>
      <c r="I792" s="76"/>
      <c r="J792" s="76"/>
      <c r="K792" s="76"/>
      <c r="L792" s="131"/>
      <c r="M792" s="76"/>
    </row>
    <row r="793" spans="1:13">
      <c r="A793" s="131"/>
      <c r="B793" s="131"/>
      <c r="C793" s="130"/>
      <c r="D793" s="132"/>
      <c r="E793" s="132"/>
      <c r="F793" s="132"/>
      <c r="G793" s="132"/>
      <c r="H793" s="132"/>
      <c r="I793" s="76"/>
      <c r="J793" s="76"/>
      <c r="K793" s="76"/>
      <c r="L793" s="131"/>
      <c r="M793" s="76"/>
    </row>
    <row r="794" spans="1:13">
      <c r="A794" s="131"/>
      <c r="B794" s="131"/>
      <c r="C794" s="130"/>
      <c r="D794" s="132"/>
      <c r="E794" s="132"/>
      <c r="F794" s="132"/>
      <c r="G794" s="132"/>
      <c r="H794" s="132"/>
      <c r="I794" s="76"/>
      <c r="J794" s="76"/>
      <c r="K794" s="76"/>
      <c r="L794" s="131"/>
      <c r="M794" s="76"/>
    </row>
    <row r="795" spans="1:13">
      <c r="A795" s="131"/>
      <c r="B795" s="131"/>
      <c r="C795" s="130"/>
      <c r="D795" s="132"/>
      <c r="E795" s="132"/>
      <c r="F795" s="132"/>
      <c r="G795" s="132"/>
      <c r="H795" s="132"/>
      <c r="I795" s="76"/>
      <c r="J795" s="76"/>
      <c r="K795" s="76"/>
      <c r="L795" s="131"/>
      <c r="M795" s="76"/>
    </row>
    <row r="796" spans="1:13">
      <c r="A796" s="131"/>
      <c r="B796" s="131"/>
      <c r="C796" s="130"/>
      <c r="D796" s="132"/>
      <c r="E796" s="132"/>
      <c r="F796" s="132"/>
      <c r="G796" s="132"/>
      <c r="H796" s="132"/>
      <c r="I796" s="76"/>
      <c r="J796" s="76"/>
      <c r="K796" s="76"/>
      <c r="L796" s="131"/>
      <c r="M796" s="76"/>
    </row>
    <row r="797" spans="1:13">
      <c r="A797" s="131"/>
      <c r="B797" s="131"/>
      <c r="C797" s="130"/>
      <c r="D797" s="132"/>
      <c r="E797" s="132"/>
      <c r="F797" s="132"/>
      <c r="G797" s="132"/>
      <c r="H797" s="132"/>
      <c r="I797" s="76"/>
      <c r="J797" s="76"/>
      <c r="K797" s="76"/>
      <c r="L797" s="131"/>
      <c r="M797" s="76"/>
    </row>
    <row r="798" spans="1:13">
      <c r="A798" s="131"/>
      <c r="B798" s="131"/>
      <c r="C798" s="130"/>
      <c r="D798" s="132"/>
      <c r="E798" s="132"/>
      <c r="F798" s="132"/>
      <c r="G798" s="132"/>
      <c r="H798" s="132"/>
      <c r="I798" s="76"/>
      <c r="J798" s="76"/>
      <c r="K798" s="76"/>
      <c r="L798" s="131"/>
      <c r="M798" s="76"/>
    </row>
    <row r="799" spans="1:13">
      <c r="A799" s="131"/>
      <c r="B799" s="131"/>
      <c r="C799" s="130"/>
      <c r="D799" s="132"/>
      <c r="E799" s="132"/>
      <c r="F799" s="132"/>
      <c r="G799" s="132"/>
      <c r="H799" s="132"/>
      <c r="I799" s="76"/>
      <c r="J799" s="76"/>
      <c r="K799" s="76"/>
      <c r="L799" s="131"/>
      <c r="M799" s="76"/>
    </row>
    <row r="800" spans="1:13">
      <c r="A800" s="131"/>
      <c r="B800" s="131"/>
      <c r="C800" s="130"/>
      <c r="D800" s="132"/>
      <c r="E800" s="132"/>
      <c r="F800" s="132"/>
      <c r="G800" s="132"/>
      <c r="H800" s="132"/>
      <c r="I800" s="76"/>
      <c r="J800" s="76"/>
      <c r="K800" s="76"/>
      <c r="L800" s="131"/>
      <c r="M800" s="76"/>
    </row>
    <row r="801" spans="1:13">
      <c r="A801" s="131"/>
      <c r="B801" s="131"/>
      <c r="C801" s="130"/>
      <c r="D801" s="132"/>
      <c r="E801" s="132"/>
      <c r="F801" s="132"/>
      <c r="G801" s="132"/>
      <c r="H801" s="132"/>
      <c r="I801" s="76"/>
      <c r="J801" s="76"/>
      <c r="K801" s="76"/>
      <c r="L801" s="131"/>
      <c r="M801" s="76"/>
    </row>
    <row r="802" spans="1:13">
      <c r="A802" s="131"/>
      <c r="B802" s="131"/>
      <c r="C802" s="130"/>
      <c r="D802" s="132"/>
      <c r="E802" s="132"/>
      <c r="F802" s="132"/>
      <c r="G802" s="132"/>
      <c r="H802" s="132"/>
      <c r="I802" s="76"/>
      <c r="J802" s="76"/>
      <c r="K802" s="76"/>
      <c r="L802" s="131"/>
      <c r="M802" s="76"/>
    </row>
    <row r="803" spans="1:13">
      <c r="A803" s="131"/>
      <c r="B803" s="131"/>
      <c r="C803" s="130"/>
      <c r="D803" s="132"/>
      <c r="E803" s="132"/>
      <c r="F803" s="132"/>
      <c r="G803" s="132"/>
      <c r="H803" s="132"/>
      <c r="I803" s="76"/>
      <c r="J803" s="76"/>
      <c r="K803" s="76"/>
      <c r="L803" s="131"/>
      <c r="M803" s="76"/>
    </row>
    <row r="804" spans="1:13">
      <c r="A804" s="131"/>
      <c r="B804" s="131"/>
      <c r="C804" s="130"/>
      <c r="D804" s="132"/>
      <c r="E804" s="132"/>
      <c r="F804" s="132"/>
      <c r="G804" s="132"/>
      <c r="H804" s="132"/>
      <c r="I804" s="76"/>
      <c r="J804" s="76"/>
      <c r="K804" s="76"/>
      <c r="L804" s="131"/>
      <c r="M804" s="76"/>
    </row>
    <row r="805" spans="1:13">
      <c r="A805" s="131"/>
      <c r="B805" s="131"/>
      <c r="C805" s="130"/>
      <c r="D805" s="132"/>
      <c r="E805" s="132"/>
      <c r="F805" s="132"/>
      <c r="G805" s="132"/>
      <c r="H805" s="132"/>
      <c r="I805" s="76"/>
      <c r="J805" s="76"/>
      <c r="K805" s="76"/>
      <c r="L805" s="131"/>
      <c r="M805" s="76"/>
    </row>
    <row r="806" spans="1:13">
      <c r="A806" s="131"/>
      <c r="B806" s="131"/>
      <c r="C806" s="130"/>
      <c r="D806" s="132"/>
      <c r="E806" s="132"/>
      <c r="F806" s="132"/>
      <c r="G806" s="132"/>
      <c r="H806" s="132"/>
      <c r="I806" s="76"/>
      <c r="J806" s="76"/>
      <c r="K806" s="76"/>
      <c r="L806" s="131"/>
      <c r="M806" s="76"/>
    </row>
    <row r="807" spans="1:13">
      <c r="A807" s="131"/>
      <c r="B807" s="131"/>
      <c r="C807" s="130"/>
      <c r="D807" s="132"/>
      <c r="E807" s="132"/>
      <c r="F807" s="132"/>
      <c r="G807" s="132"/>
      <c r="H807" s="132"/>
      <c r="I807" s="76"/>
      <c r="J807" s="76"/>
      <c r="K807" s="76"/>
      <c r="L807" s="131"/>
      <c r="M807" s="76"/>
    </row>
    <row r="808" spans="1:13">
      <c r="A808" s="131"/>
      <c r="B808" s="131"/>
      <c r="C808" s="130"/>
      <c r="D808" s="132"/>
      <c r="E808" s="132"/>
      <c r="F808" s="132"/>
      <c r="G808" s="132"/>
      <c r="H808" s="132"/>
      <c r="I808" s="76"/>
      <c r="J808" s="76"/>
      <c r="K808" s="76"/>
      <c r="L808" s="131"/>
      <c r="M808" s="76"/>
    </row>
    <row r="809" spans="1:13">
      <c r="A809" s="131"/>
      <c r="B809" s="131"/>
      <c r="C809" s="130"/>
      <c r="D809" s="132"/>
      <c r="E809" s="132"/>
      <c r="F809" s="132"/>
      <c r="G809" s="132"/>
      <c r="H809" s="132"/>
      <c r="I809" s="76"/>
      <c r="J809" s="76"/>
      <c r="K809" s="76"/>
      <c r="L809" s="131"/>
      <c r="M809" s="76"/>
    </row>
    <row r="810" spans="1:13">
      <c r="A810" s="131"/>
      <c r="B810" s="131"/>
      <c r="C810" s="130"/>
      <c r="D810" s="132"/>
      <c r="E810" s="132"/>
      <c r="F810" s="132"/>
      <c r="G810" s="132"/>
      <c r="H810" s="132"/>
      <c r="I810" s="76"/>
      <c r="J810" s="76"/>
      <c r="K810" s="76"/>
      <c r="L810" s="131"/>
      <c r="M810" s="76"/>
    </row>
    <row r="811" spans="1:13">
      <c r="A811" s="131"/>
      <c r="B811" s="131"/>
      <c r="C811" s="130"/>
      <c r="D811" s="132"/>
      <c r="E811" s="132"/>
      <c r="F811" s="132"/>
      <c r="G811" s="132"/>
      <c r="H811" s="132"/>
      <c r="I811" s="76"/>
      <c r="J811" s="76"/>
      <c r="K811" s="76"/>
      <c r="L811" s="131"/>
      <c r="M811" s="76"/>
    </row>
    <row r="812" spans="1:13">
      <c r="A812" s="131"/>
      <c r="B812" s="131"/>
      <c r="C812" s="130"/>
      <c r="D812" s="132"/>
      <c r="E812" s="132"/>
      <c r="F812" s="132"/>
      <c r="G812" s="132"/>
      <c r="H812" s="132"/>
      <c r="I812" s="76"/>
      <c r="J812" s="76"/>
      <c r="K812" s="76"/>
      <c r="L812" s="131"/>
      <c r="M812" s="76"/>
    </row>
    <row r="813" spans="1:13">
      <c r="A813" s="131"/>
      <c r="B813" s="131"/>
      <c r="C813" s="130"/>
      <c r="D813" s="132"/>
      <c r="E813" s="132"/>
      <c r="F813" s="132"/>
      <c r="G813" s="132"/>
      <c r="H813" s="132"/>
      <c r="I813" s="76"/>
      <c r="J813" s="76"/>
      <c r="K813" s="76"/>
      <c r="L813" s="131"/>
      <c r="M813" s="76"/>
    </row>
    <row r="814" spans="1:13">
      <c r="A814" s="131"/>
      <c r="B814" s="131"/>
      <c r="C814" s="130"/>
      <c r="D814" s="132"/>
      <c r="E814" s="132"/>
      <c r="F814" s="132"/>
      <c r="G814" s="132"/>
      <c r="H814" s="132"/>
      <c r="I814" s="76"/>
      <c r="J814" s="76"/>
      <c r="K814" s="76"/>
      <c r="L814" s="131"/>
      <c r="M814" s="76"/>
    </row>
    <row r="815" spans="1:13">
      <c r="A815" s="131"/>
      <c r="B815" s="131"/>
      <c r="C815" s="130"/>
      <c r="D815" s="132"/>
      <c r="E815" s="132"/>
      <c r="F815" s="132"/>
      <c r="G815" s="132"/>
      <c r="H815" s="132"/>
      <c r="I815" s="76"/>
      <c r="J815" s="76"/>
      <c r="K815" s="76"/>
      <c r="L815" s="131"/>
      <c r="M815" s="76"/>
    </row>
    <row r="816" spans="1:13">
      <c r="A816" s="131"/>
      <c r="B816" s="131"/>
      <c r="C816" s="130"/>
      <c r="D816" s="132"/>
      <c r="E816" s="132"/>
      <c r="F816" s="132"/>
      <c r="G816" s="132"/>
      <c r="H816" s="132"/>
      <c r="I816" s="76"/>
      <c r="J816" s="76"/>
      <c r="K816" s="76"/>
      <c r="L816" s="131"/>
      <c r="M816" s="76"/>
    </row>
    <row r="817" spans="1:13">
      <c r="A817" s="131"/>
      <c r="B817" s="131"/>
      <c r="C817" s="130"/>
      <c r="D817" s="132"/>
      <c r="E817" s="132"/>
      <c r="F817" s="132"/>
      <c r="G817" s="132"/>
      <c r="H817" s="132"/>
      <c r="I817" s="76"/>
      <c r="J817" s="76"/>
      <c r="K817" s="76"/>
      <c r="L817" s="131"/>
      <c r="M817" s="76"/>
    </row>
    <row r="818" spans="1:13">
      <c r="A818" s="131"/>
      <c r="B818" s="131"/>
      <c r="C818" s="130"/>
      <c r="D818" s="132"/>
      <c r="E818" s="132"/>
      <c r="F818" s="132"/>
      <c r="G818" s="132"/>
      <c r="H818" s="132"/>
      <c r="I818" s="76"/>
      <c r="J818" s="76"/>
      <c r="K818" s="76"/>
      <c r="L818" s="131"/>
      <c r="M818" s="76"/>
    </row>
    <row r="819" spans="1:13">
      <c r="A819" s="131"/>
      <c r="B819" s="131"/>
      <c r="C819" s="130"/>
      <c r="D819" s="132"/>
      <c r="E819" s="132"/>
      <c r="F819" s="132"/>
      <c r="G819" s="132"/>
      <c r="H819" s="132"/>
      <c r="I819" s="76"/>
      <c r="J819" s="76"/>
      <c r="K819" s="76"/>
      <c r="L819" s="131"/>
      <c r="M819" s="76"/>
    </row>
    <row r="820" spans="1:13">
      <c r="A820" s="131"/>
      <c r="B820" s="131"/>
      <c r="C820" s="130"/>
      <c r="D820" s="132"/>
      <c r="E820" s="132"/>
      <c r="F820" s="132"/>
      <c r="G820" s="132"/>
      <c r="H820" s="132"/>
      <c r="I820" s="76"/>
      <c r="J820" s="76"/>
      <c r="K820" s="76"/>
      <c r="L820" s="131"/>
      <c r="M820" s="76"/>
    </row>
    <row r="821" spans="1:13">
      <c r="A821" s="131"/>
      <c r="B821" s="131"/>
      <c r="C821" s="130"/>
      <c r="D821" s="132"/>
      <c r="E821" s="132"/>
      <c r="F821" s="132"/>
      <c r="G821" s="132"/>
      <c r="H821" s="132"/>
      <c r="I821" s="76"/>
      <c r="J821" s="76"/>
      <c r="K821" s="76"/>
      <c r="L821" s="131"/>
      <c r="M821" s="76"/>
    </row>
    <row r="822" spans="1:13">
      <c r="A822" s="131"/>
      <c r="B822" s="131"/>
      <c r="C822" s="130"/>
      <c r="D822" s="132"/>
      <c r="E822" s="132"/>
      <c r="F822" s="132"/>
      <c r="G822" s="132"/>
      <c r="H822" s="132"/>
      <c r="I822" s="76"/>
      <c r="J822" s="76"/>
      <c r="K822" s="76"/>
      <c r="L822" s="131"/>
      <c r="M822" s="76"/>
    </row>
    <row r="823" spans="1:13">
      <c r="A823" s="131"/>
      <c r="B823" s="131"/>
      <c r="C823" s="130"/>
      <c r="D823" s="132"/>
      <c r="E823" s="132"/>
      <c r="F823" s="132"/>
      <c r="G823" s="132"/>
      <c r="H823" s="132"/>
      <c r="I823" s="76"/>
      <c r="J823" s="76"/>
      <c r="K823" s="76"/>
      <c r="L823" s="131"/>
      <c r="M823" s="76"/>
    </row>
    <row r="824" spans="1:13">
      <c r="A824" s="131"/>
      <c r="B824" s="131"/>
      <c r="C824" s="130"/>
      <c r="D824" s="132"/>
      <c r="E824" s="132"/>
      <c r="F824" s="132"/>
      <c r="G824" s="132"/>
      <c r="H824" s="132"/>
      <c r="I824" s="76"/>
      <c r="J824" s="76"/>
      <c r="K824" s="76"/>
      <c r="L824" s="131"/>
      <c r="M824" s="76"/>
    </row>
    <row r="825" spans="1:13">
      <c r="A825" s="131"/>
      <c r="B825" s="131"/>
      <c r="C825" s="130"/>
      <c r="D825" s="132"/>
      <c r="E825" s="132"/>
      <c r="F825" s="132"/>
      <c r="G825" s="132"/>
      <c r="H825" s="132"/>
      <c r="I825" s="76"/>
      <c r="J825" s="76"/>
      <c r="K825" s="76"/>
      <c r="L825" s="131"/>
      <c r="M825" s="76"/>
    </row>
    <row r="826" spans="1:13">
      <c r="A826" s="131"/>
      <c r="B826" s="131"/>
      <c r="C826" s="130"/>
      <c r="D826" s="132"/>
      <c r="E826" s="132"/>
      <c r="F826" s="132"/>
      <c r="G826" s="132"/>
      <c r="H826" s="132"/>
      <c r="I826" s="76"/>
      <c r="J826" s="76"/>
      <c r="K826" s="76"/>
      <c r="L826" s="131"/>
      <c r="M826" s="76"/>
    </row>
    <row r="827" spans="1:13">
      <c r="A827" s="131"/>
      <c r="B827" s="131"/>
      <c r="C827" s="130"/>
      <c r="D827" s="132"/>
      <c r="E827" s="132"/>
      <c r="F827" s="132"/>
      <c r="G827" s="132"/>
      <c r="H827" s="132"/>
      <c r="I827" s="76"/>
      <c r="J827" s="76"/>
      <c r="K827" s="76"/>
      <c r="L827" s="131"/>
      <c r="M827" s="76"/>
    </row>
    <row r="828" spans="1:13">
      <c r="A828" s="131"/>
      <c r="B828" s="131"/>
      <c r="C828" s="130"/>
      <c r="D828" s="132"/>
      <c r="E828" s="132"/>
      <c r="F828" s="132"/>
      <c r="G828" s="132"/>
      <c r="H828" s="132"/>
      <c r="I828" s="76"/>
      <c r="J828" s="76"/>
      <c r="K828" s="76"/>
      <c r="L828" s="131"/>
      <c r="M828" s="76"/>
    </row>
    <row r="829" spans="1:13">
      <c r="A829" s="131"/>
      <c r="B829" s="131"/>
      <c r="C829" s="130"/>
      <c r="D829" s="132"/>
      <c r="E829" s="132"/>
      <c r="F829" s="132"/>
      <c r="G829" s="132"/>
      <c r="H829" s="132"/>
      <c r="I829" s="76"/>
      <c r="J829" s="76"/>
      <c r="K829" s="76"/>
      <c r="L829" s="131"/>
      <c r="M829" s="76"/>
    </row>
    <row r="830" spans="1:13">
      <c r="A830" s="131"/>
      <c r="B830" s="131"/>
      <c r="C830" s="130"/>
      <c r="D830" s="132"/>
      <c r="E830" s="132"/>
      <c r="F830" s="132"/>
      <c r="G830" s="132"/>
      <c r="H830" s="132"/>
      <c r="I830" s="76"/>
      <c r="J830" s="76"/>
      <c r="K830" s="76"/>
      <c r="L830" s="131"/>
      <c r="M830" s="76"/>
    </row>
    <row r="831" spans="1:13">
      <c r="A831" s="131"/>
      <c r="B831" s="131"/>
      <c r="C831" s="130"/>
      <c r="D831" s="132"/>
      <c r="E831" s="132"/>
      <c r="F831" s="132"/>
      <c r="G831" s="132"/>
      <c r="H831" s="132"/>
      <c r="I831" s="76"/>
      <c r="J831" s="76"/>
      <c r="K831" s="76"/>
      <c r="L831" s="131"/>
      <c r="M831" s="76"/>
    </row>
    <row r="832" spans="1:13">
      <c r="A832" s="131"/>
      <c r="B832" s="131"/>
      <c r="C832" s="130"/>
      <c r="D832" s="132"/>
      <c r="E832" s="132"/>
      <c r="F832" s="132"/>
      <c r="G832" s="132"/>
      <c r="H832" s="132"/>
      <c r="I832" s="76"/>
      <c r="J832" s="76"/>
      <c r="K832" s="76"/>
      <c r="L832" s="131"/>
      <c r="M832" s="76"/>
    </row>
    <row r="833" spans="1:13">
      <c r="A833" s="131"/>
      <c r="B833" s="131"/>
      <c r="C833" s="130"/>
      <c r="D833" s="132"/>
      <c r="E833" s="132"/>
      <c r="F833" s="132"/>
      <c r="G833" s="132"/>
      <c r="H833" s="132"/>
      <c r="I833" s="76"/>
      <c r="J833" s="76"/>
      <c r="K833" s="76"/>
      <c r="L833" s="131"/>
      <c r="M833" s="76"/>
    </row>
    <row r="834" spans="1:13">
      <c r="A834" s="131"/>
      <c r="B834" s="131"/>
      <c r="C834" s="130"/>
      <c r="D834" s="132"/>
      <c r="E834" s="132"/>
      <c r="F834" s="132"/>
      <c r="G834" s="132"/>
      <c r="H834" s="132"/>
      <c r="I834" s="76"/>
      <c r="J834" s="76"/>
      <c r="K834" s="76"/>
      <c r="L834" s="131"/>
      <c r="M834" s="76"/>
    </row>
    <row r="835" spans="1:13">
      <c r="A835" s="131"/>
      <c r="B835" s="131"/>
      <c r="C835" s="130"/>
      <c r="D835" s="132"/>
      <c r="E835" s="132"/>
      <c r="F835" s="132"/>
      <c r="G835" s="132"/>
      <c r="H835" s="132"/>
      <c r="I835" s="76"/>
      <c r="J835" s="76"/>
      <c r="K835" s="76"/>
      <c r="L835" s="131"/>
      <c r="M835" s="76"/>
    </row>
    <row r="836" spans="1:13">
      <c r="A836" s="131"/>
      <c r="B836" s="131"/>
      <c r="C836" s="130"/>
      <c r="D836" s="132"/>
      <c r="E836" s="132"/>
      <c r="F836" s="132"/>
      <c r="G836" s="132"/>
      <c r="H836" s="132"/>
      <c r="I836" s="76"/>
      <c r="J836" s="76"/>
      <c r="K836" s="76"/>
      <c r="L836" s="131"/>
      <c r="M836" s="76"/>
    </row>
    <row r="837" spans="1:13">
      <c r="A837" s="131"/>
      <c r="B837" s="131"/>
      <c r="C837" s="130"/>
      <c r="D837" s="132"/>
      <c r="E837" s="132"/>
      <c r="F837" s="132"/>
      <c r="G837" s="132"/>
      <c r="H837" s="132"/>
      <c r="I837" s="76"/>
      <c r="J837" s="76"/>
      <c r="K837" s="76"/>
      <c r="L837" s="131"/>
      <c r="M837" s="76"/>
    </row>
    <row r="838" spans="1:13">
      <c r="A838" s="131"/>
      <c r="B838" s="131"/>
      <c r="C838" s="130"/>
      <c r="D838" s="132"/>
      <c r="E838" s="132"/>
      <c r="F838" s="132"/>
      <c r="G838" s="132"/>
      <c r="H838" s="132"/>
      <c r="I838" s="76"/>
      <c r="J838" s="76"/>
      <c r="K838" s="76"/>
      <c r="L838" s="131"/>
      <c r="M838" s="76"/>
    </row>
    <row r="839" spans="1:13">
      <c r="A839" s="131"/>
      <c r="B839" s="131"/>
      <c r="C839" s="130"/>
      <c r="D839" s="132"/>
      <c r="E839" s="132"/>
      <c r="F839" s="132"/>
      <c r="G839" s="132"/>
      <c r="H839" s="132"/>
      <c r="I839" s="76"/>
      <c r="J839" s="76"/>
      <c r="K839" s="76"/>
      <c r="L839" s="131"/>
      <c r="M839" s="76"/>
    </row>
    <row r="840" spans="1:13">
      <c r="A840" s="131"/>
      <c r="B840" s="131"/>
      <c r="C840" s="130"/>
      <c r="D840" s="132"/>
      <c r="E840" s="132"/>
      <c r="F840" s="132"/>
      <c r="G840" s="132"/>
      <c r="H840" s="132"/>
      <c r="I840" s="76"/>
      <c r="J840" s="76"/>
      <c r="K840" s="76"/>
      <c r="L840" s="131"/>
      <c r="M840" s="76"/>
    </row>
    <row r="841" spans="1:13">
      <c r="A841" s="131"/>
      <c r="B841" s="131"/>
      <c r="C841" s="130"/>
      <c r="D841" s="132"/>
      <c r="E841" s="132"/>
      <c r="F841" s="132"/>
      <c r="G841" s="132"/>
      <c r="H841" s="132"/>
      <c r="I841" s="76"/>
      <c r="J841" s="76"/>
      <c r="K841" s="76"/>
      <c r="L841" s="131"/>
      <c r="M841" s="76"/>
    </row>
    <row r="842" spans="1:13">
      <c r="A842" s="131"/>
      <c r="B842" s="131"/>
      <c r="C842" s="130"/>
      <c r="D842" s="132"/>
      <c r="E842" s="132"/>
      <c r="F842" s="132"/>
      <c r="G842" s="132"/>
      <c r="H842" s="132"/>
      <c r="I842" s="76"/>
      <c r="J842" s="76"/>
      <c r="K842" s="76"/>
      <c r="L842" s="131"/>
      <c r="M842" s="76"/>
    </row>
    <row r="843" spans="1:13">
      <c r="A843" s="131"/>
      <c r="B843" s="131"/>
      <c r="C843" s="130"/>
      <c r="D843" s="132"/>
      <c r="E843" s="132"/>
      <c r="F843" s="132"/>
      <c r="G843" s="132"/>
      <c r="H843" s="132"/>
      <c r="I843" s="76"/>
      <c r="J843" s="76"/>
      <c r="K843" s="76"/>
      <c r="L843" s="131"/>
      <c r="M843" s="76"/>
    </row>
    <row r="844" spans="1:13">
      <c r="A844" s="131"/>
      <c r="B844" s="131"/>
      <c r="C844" s="130"/>
      <c r="D844" s="132"/>
      <c r="E844" s="132"/>
      <c r="F844" s="132"/>
      <c r="G844" s="132"/>
      <c r="H844" s="132"/>
      <c r="I844" s="76"/>
      <c r="J844" s="76"/>
      <c r="K844" s="76"/>
      <c r="L844" s="131"/>
      <c r="M844" s="76"/>
    </row>
    <row r="845" spans="1:13">
      <c r="A845" s="131"/>
      <c r="B845" s="131"/>
      <c r="C845" s="130"/>
      <c r="D845" s="132"/>
      <c r="E845" s="132"/>
      <c r="F845" s="132"/>
      <c r="G845" s="132"/>
      <c r="H845" s="132"/>
      <c r="I845" s="76"/>
      <c r="J845" s="76"/>
      <c r="K845" s="76"/>
      <c r="L845" s="131"/>
      <c r="M845" s="76"/>
    </row>
    <row r="846" spans="1:13">
      <c r="A846" s="131"/>
      <c r="B846" s="131"/>
      <c r="C846" s="130"/>
      <c r="D846" s="132"/>
      <c r="E846" s="132"/>
      <c r="F846" s="132"/>
      <c r="G846" s="132"/>
      <c r="H846" s="132"/>
      <c r="I846" s="76"/>
      <c r="J846" s="76"/>
      <c r="K846" s="76"/>
      <c r="L846" s="131"/>
      <c r="M846" s="76"/>
    </row>
    <row r="847" spans="1:13">
      <c r="A847" s="131"/>
      <c r="B847" s="131"/>
      <c r="C847" s="130"/>
      <c r="D847" s="132"/>
      <c r="E847" s="132"/>
      <c r="F847" s="132"/>
      <c r="G847" s="132"/>
      <c r="H847" s="132"/>
      <c r="I847" s="76"/>
      <c r="J847" s="76"/>
      <c r="K847" s="76"/>
      <c r="L847" s="131"/>
      <c r="M847" s="76"/>
    </row>
    <row r="848" spans="1:13">
      <c r="A848" s="131"/>
      <c r="B848" s="131"/>
      <c r="C848" s="130"/>
      <c r="D848" s="132"/>
      <c r="E848" s="132"/>
      <c r="F848" s="132"/>
      <c r="G848" s="132"/>
      <c r="H848" s="132"/>
      <c r="I848" s="76"/>
      <c r="J848" s="76"/>
      <c r="K848" s="76"/>
      <c r="L848" s="131"/>
      <c r="M848" s="76"/>
    </row>
    <row r="849" spans="1:13">
      <c r="A849" s="131"/>
      <c r="B849" s="131"/>
      <c r="C849" s="130"/>
      <c r="D849" s="132"/>
      <c r="E849" s="132"/>
      <c r="F849" s="132"/>
      <c r="G849" s="132"/>
      <c r="H849" s="132"/>
      <c r="I849" s="76"/>
      <c r="J849" s="76"/>
      <c r="K849" s="76"/>
      <c r="L849" s="131"/>
      <c r="M849" s="76"/>
    </row>
    <row r="850" spans="1:13">
      <c r="A850" s="131"/>
      <c r="B850" s="131"/>
      <c r="C850" s="130"/>
      <c r="D850" s="132"/>
      <c r="E850" s="132"/>
      <c r="F850" s="132"/>
      <c r="G850" s="132"/>
      <c r="H850" s="132"/>
      <c r="I850" s="76"/>
      <c r="J850" s="76"/>
      <c r="K850" s="76"/>
      <c r="L850" s="131"/>
      <c r="M850" s="76"/>
    </row>
    <row r="851" spans="1:13">
      <c r="A851" s="131"/>
      <c r="B851" s="131"/>
      <c r="C851" s="130"/>
      <c r="D851" s="132"/>
      <c r="E851" s="132"/>
      <c r="F851" s="132"/>
      <c r="G851" s="132"/>
      <c r="H851" s="132"/>
      <c r="I851" s="76"/>
      <c r="J851" s="76"/>
      <c r="K851" s="76"/>
      <c r="L851" s="131"/>
      <c r="M851" s="76"/>
    </row>
    <row r="852" spans="1:13">
      <c r="A852" s="131"/>
      <c r="B852" s="131"/>
      <c r="C852" s="130"/>
      <c r="D852" s="132"/>
      <c r="E852" s="132"/>
      <c r="F852" s="132"/>
      <c r="G852" s="132"/>
      <c r="H852" s="132"/>
      <c r="I852" s="76"/>
      <c r="J852" s="76"/>
      <c r="K852" s="76"/>
      <c r="L852" s="131"/>
      <c r="M852" s="76"/>
    </row>
    <row r="853" spans="1:13">
      <c r="A853" s="131"/>
      <c r="B853" s="131"/>
      <c r="C853" s="130"/>
      <c r="D853" s="132"/>
      <c r="E853" s="132"/>
      <c r="F853" s="132"/>
      <c r="G853" s="132"/>
      <c r="H853" s="132"/>
      <c r="I853" s="76"/>
      <c r="J853" s="76"/>
      <c r="K853" s="76"/>
      <c r="L853" s="131"/>
      <c r="M853" s="76"/>
    </row>
    <row r="854" spans="1:13">
      <c r="A854" s="131"/>
      <c r="B854" s="131"/>
      <c r="C854" s="130"/>
      <c r="D854" s="132"/>
      <c r="E854" s="132"/>
      <c r="F854" s="132"/>
      <c r="G854" s="132"/>
      <c r="H854" s="132"/>
      <c r="I854" s="76"/>
      <c r="J854" s="76"/>
      <c r="K854" s="76"/>
      <c r="L854" s="131"/>
      <c r="M854" s="76"/>
    </row>
    <row r="855" spans="1:13">
      <c r="A855" s="131"/>
      <c r="B855" s="131"/>
      <c r="C855" s="130"/>
      <c r="D855" s="132"/>
      <c r="E855" s="132"/>
      <c r="F855" s="132"/>
      <c r="G855" s="132"/>
      <c r="H855" s="132"/>
      <c r="I855" s="76"/>
      <c r="J855" s="76"/>
      <c r="K855" s="76"/>
      <c r="L855" s="131"/>
      <c r="M855" s="76"/>
    </row>
    <row r="856" spans="1:13">
      <c r="A856" s="131"/>
      <c r="B856" s="131"/>
      <c r="C856" s="130"/>
      <c r="D856" s="132"/>
      <c r="E856" s="132"/>
      <c r="F856" s="132"/>
      <c r="G856" s="132"/>
      <c r="H856" s="132"/>
      <c r="I856" s="76"/>
      <c r="J856" s="76"/>
      <c r="K856" s="76"/>
      <c r="L856" s="131"/>
      <c r="M856" s="76"/>
    </row>
    <row r="857" spans="1:13">
      <c r="A857" s="131"/>
      <c r="B857" s="131"/>
      <c r="C857" s="130"/>
      <c r="D857" s="132"/>
      <c r="E857" s="132"/>
      <c r="F857" s="132"/>
      <c r="G857" s="132"/>
      <c r="H857" s="132"/>
      <c r="I857" s="76"/>
      <c r="J857" s="76"/>
      <c r="K857" s="76"/>
      <c r="L857" s="131"/>
      <c r="M857" s="76"/>
    </row>
    <row r="858" spans="1:13">
      <c r="A858" s="131"/>
      <c r="B858" s="131"/>
      <c r="C858" s="130"/>
      <c r="D858" s="132"/>
      <c r="E858" s="132"/>
      <c r="F858" s="132"/>
      <c r="G858" s="132"/>
      <c r="H858" s="132"/>
      <c r="I858" s="76"/>
      <c r="J858" s="76"/>
      <c r="K858" s="76"/>
      <c r="L858" s="131"/>
      <c r="M858" s="76"/>
    </row>
    <row r="859" spans="1:13">
      <c r="A859" s="131"/>
      <c r="B859" s="131"/>
      <c r="C859" s="130"/>
      <c r="D859" s="132"/>
      <c r="E859" s="132"/>
      <c r="F859" s="132"/>
      <c r="G859" s="132"/>
      <c r="H859" s="132"/>
      <c r="I859" s="76"/>
      <c r="J859" s="76"/>
      <c r="K859" s="76"/>
      <c r="L859" s="131"/>
      <c r="M859" s="76"/>
    </row>
    <row r="860" spans="1:13">
      <c r="A860" s="131"/>
      <c r="B860" s="131"/>
      <c r="C860" s="130"/>
      <c r="D860" s="132"/>
      <c r="E860" s="132"/>
      <c r="F860" s="132"/>
      <c r="G860" s="132"/>
      <c r="H860" s="132"/>
      <c r="I860" s="76"/>
      <c r="J860" s="76"/>
      <c r="K860" s="76"/>
      <c r="L860" s="131"/>
      <c r="M860" s="76"/>
    </row>
    <row r="861" spans="1:13">
      <c r="A861" s="131"/>
      <c r="B861" s="131"/>
      <c r="C861" s="130"/>
      <c r="D861" s="132"/>
      <c r="E861" s="132"/>
      <c r="F861" s="132"/>
      <c r="G861" s="132"/>
      <c r="H861" s="132"/>
      <c r="I861" s="76"/>
      <c r="J861" s="76"/>
      <c r="K861" s="76"/>
      <c r="L861" s="131"/>
      <c r="M861" s="76"/>
    </row>
    <row r="862" spans="1:13">
      <c r="A862" s="131"/>
      <c r="B862" s="131"/>
      <c r="C862" s="130"/>
      <c r="D862" s="132"/>
      <c r="E862" s="132"/>
      <c r="F862" s="132"/>
      <c r="G862" s="132"/>
      <c r="H862" s="132"/>
      <c r="I862" s="76"/>
      <c r="J862" s="76"/>
      <c r="K862" s="76"/>
      <c r="L862" s="131"/>
      <c r="M862" s="76"/>
    </row>
    <row r="863" spans="1:13">
      <c r="A863" s="131"/>
      <c r="B863" s="131"/>
      <c r="C863" s="130"/>
      <c r="D863" s="132"/>
      <c r="E863" s="132"/>
      <c r="F863" s="132"/>
      <c r="G863" s="132"/>
      <c r="H863" s="132"/>
      <c r="I863" s="76"/>
      <c r="J863" s="76"/>
      <c r="K863" s="76"/>
      <c r="L863" s="131"/>
      <c r="M863" s="76"/>
    </row>
    <row r="864" spans="1:13">
      <c r="A864" s="131"/>
      <c r="B864" s="131"/>
      <c r="C864" s="130"/>
      <c r="D864" s="132"/>
      <c r="E864" s="132"/>
      <c r="F864" s="132"/>
      <c r="G864" s="132"/>
      <c r="H864" s="132"/>
      <c r="I864" s="76"/>
      <c r="J864" s="76"/>
      <c r="K864" s="76"/>
      <c r="L864" s="131"/>
      <c r="M864" s="76"/>
    </row>
    <row r="865" spans="1:13">
      <c r="A865" s="131"/>
      <c r="B865" s="131"/>
      <c r="C865" s="130"/>
      <c r="D865" s="132"/>
      <c r="E865" s="132"/>
      <c r="F865" s="132"/>
      <c r="G865" s="132"/>
      <c r="H865" s="132"/>
      <c r="I865" s="76"/>
      <c r="J865" s="76"/>
      <c r="K865" s="76"/>
      <c r="L865" s="131"/>
      <c r="M865" s="76"/>
    </row>
    <row r="866" spans="1:13">
      <c r="A866" s="131"/>
      <c r="B866" s="131"/>
      <c r="C866" s="130"/>
      <c r="D866" s="132"/>
      <c r="E866" s="132"/>
      <c r="F866" s="132"/>
      <c r="G866" s="132"/>
      <c r="H866" s="132"/>
      <c r="I866" s="76"/>
      <c r="J866" s="76"/>
      <c r="K866" s="76"/>
      <c r="L866" s="131"/>
      <c r="M866" s="76"/>
    </row>
    <row r="867" spans="1:13">
      <c r="A867" s="131"/>
      <c r="B867" s="131"/>
      <c r="C867" s="130"/>
      <c r="D867" s="132"/>
      <c r="E867" s="132"/>
      <c r="F867" s="132"/>
      <c r="G867" s="132"/>
      <c r="H867" s="132"/>
      <c r="I867" s="76"/>
      <c r="J867" s="76"/>
      <c r="K867" s="76"/>
      <c r="L867" s="131"/>
      <c r="M867" s="76"/>
    </row>
    <row r="868" spans="1:13">
      <c r="A868" s="131"/>
      <c r="B868" s="131"/>
      <c r="C868" s="130"/>
      <c r="D868" s="132"/>
      <c r="E868" s="132"/>
      <c r="F868" s="132"/>
      <c r="G868" s="132"/>
      <c r="H868" s="132"/>
      <c r="I868" s="76"/>
      <c r="J868" s="76"/>
      <c r="K868" s="76"/>
      <c r="L868" s="131"/>
      <c r="M868" s="76"/>
    </row>
    <row r="869" spans="1:13">
      <c r="A869" s="131"/>
      <c r="B869" s="131"/>
      <c r="C869" s="130"/>
      <c r="D869" s="132"/>
      <c r="E869" s="132"/>
      <c r="F869" s="132"/>
      <c r="G869" s="132"/>
      <c r="H869" s="132"/>
      <c r="I869" s="76"/>
      <c r="J869" s="76"/>
      <c r="K869" s="76"/>
      <c r="L869" s="131"/>
      <c r="M869" s="76"/>
    </row>
    <row r="870" spans="1:13">
      <c r="A870" s="131"/>
      <c r="B870" s="131"/>
      <c r="C870" s="130"/>
      <c r="D870" s="132"/>
      <c r="E870" s="132"/>
      <c r="F870" s="132"/>
      <c r="G870" s="132"/>
      <c r="H870" s="132"/>
      <c r="I870" s="76"/>
      <c r="J870" s="76"/>
      <c r="K870" s="76"/>
      <c r="L870" s="131"/>
      <c r="M870" s="76"/>
    </row>
    <row r="871" spans="1:13">
      <c r="A871" s="131"/>
      <c r="B871" s="131"/>
      <c r="C871" s="130"/>
      <c r="D871" s="132"/>
      <c r="E871" s="132"/>
      <c r="F871" s="132"/>
      <c r="G871" s="132"/>
      <c r="H871" s="132"/>
      <c r="I871" s="76"/>
      <c r="J871" s="76"/>
      <c r="K871" s="76"/>
      <c r="L871" s="131"/>
      <c r="M871" s="76"/>
    </row>
    <row r="872" spans="1:13">
      <c r="A872" s="131"/>
      <c r="B872" s="131"/>
      <c r="C872" s="130"/>
      <c r="D872" s="132"/>
      <c r="E872" s="132"/>
      <c r="F872" s="132"/>
      <c r="G872" s="132"/>
      <c r="H872" s="132"/>
      <c r="I872" s="76"/>
      <c r="J872" s="76"/>
      <c r="K872" s="76"/>
      <c r="L872" s="131"/>
      <c r="M872" s="76"/>
    </row>
    <row r="873" spans="1:13">
      <c r="A873" s="131"/>
      <c r="B873" s="131"/>
      <c r="C873" s="130"/>
      <c r="D873" s="132"/>
      <c r="E873" s="132"/>
      <c r="F873" s="132"/>
      <c r="G873" s="132"/>
      <c r="H873" s="132"/>
      <c r="I873" s="76"/>
      <c r="J873" s="76"/>
      <c r="K873" s="76"/>
      <c r="L873" s="131"/>
      <c r="M873" s="76"/>
    </row>
    <row r="874" spans="1:13">
      <c r="A874" s="131"/>
      <c r="B874" s="131"/>
      <c r="C874" s="130"/>
      <c r="D874" s="132"/>
      <c r="E874" s="132"/>
      <c r="F874" s="132"/>
      <c r="G874" s="132"/>
      <c r="H874" s="132"/>
      <c r="I874" s="76"/>
      <c r="J874" s="76"/>
      <c r="K874" s="76"/>
      <c r="L874" s="131"/>
      <c r="M874" s="76"/>
    </row>
    <row r="875" spans="1:13">
      <c r="A875" s="131"/>
      <c r="B875" s="131"/>
      <c r="C875" s="130"/>
      <c r="D875" s="132"/>
      <c r="E875" s="132"/>
      <c r="F875" s="132"/>
      <c r="G875" s="132"/>
      <c r="H875" s="132"/>
      <c r="I875" s="76"/>
      <c r="J875" s="76"/>
      <c r="K875" s="76"/>
      <c r="L875" s="131"/>
      <c r="M875" s="76"/>
    </row>
    <row r="876" spans="1:13">
      <c r="A876" s="131"/>
      <c r="B876" s="131"/>
      <c r="C876" s="130"/>
      <c r="D876" s="132"/>
      <c r="E876" s="132"/>
      <c r="F876" s="132"/>
      <c r="G876" s="132"/>
      <c r="H876" s="132"/>
      <c r="I876" s="76"/>
      <c r="J876" s="76"/>
      <c r="K876" s="76"/>
      <c r="L876" s="131"/>
      <c r="M876" s="76"/>
    </row>
    <row r="877" spans="1:13">
      <c r="A877" s="131"/>
      <c r="B877" s="131"/>
      <c r="C877" s="130"/>
      <c r="D877" s="132"/>
      <c r="E877" s="132"/>
      <c r="F877" s="132"/>
      <c r="G877" s="132"/>
      <c r="H877" s="132"/>
      <c r="I877" s="76"/>
      <c r="J877" s="76"/>
      <c r="K877" s="76"/>
      <c r="L877" s="131"/>
      <c r="M877" s="76"/>
    </row>
    <row r="878" spans="1:13">
      <c r="A878" s="131"/>
      <c r="B878" s="131"/>
      <c r="C878" s="130"/>
      <c r="D878" s="132"/>
      <c r="E878" s="132"/>
      <c r="F878" s="132"/>
      <c r="G878" s="132"/>
      <c r="H878" s="132"/>
      <c r="I878" s="76"/>
      <c r="J878" s="76"/>
      <c r="K878" s="76"/>
      <c r="L878" s="131"/>
      <c r="M878" s="76"/>
    </row>
    <row r="879" spans="1:13">
      <c r="A879" s="131"/>
      <c r="B879" s="131"/>
      <c r="C879" s="130"/>
      <c r="D879" s="132"/>
      <c r="E879" s="132"/>
      <c r="F879" s="132"/>
      <c r="G879" s="132"/>
      <c r="H879" s="132"/>
      <c r="I879" s="76"/>
      <c r="J879" s="76"/>
      <c r="K879" s="76"/>
      <c r="L879" s="131"/>
      <c r="M879" s="76"/>
    </row>
    <row r="880" spans="1:13">
      <c r="A880" s="131"/>
      <c r="B880" s="131"/>
      <c r="C880" s="130"/>
      <c r="D880" s="132"/>
      <c r="E880" s="132"/>
      <c r="F880" s="132"/>
      <c r="G880" s="132"/>
      <c r="H880" s="132"/>
      <c r="I880" s="76"/>
      <c r="J880" s="76"/>
      <c r="K880" s="76"/>
      <c r="L880" s="131"/>
      <c r="M880" s="76"/>
    </row>
    <row r="881" spans="1:13">
      <c r="A881" s="131"/>
      <c r="B881" s="131"/>
      <c r="C881" s="130"/>
      <c r="D881" s="132"/>
      <c r="E881" s="132"/>
      <c r="F881" s="132"/>
      <c r="G881" s="132"/>
      <c r="H881" s="132"/>
      <c r="I881" s="76"/>
      <c r="J881" s="76"/>
      <c r="K881" s="76"/>
      <c r="L881" s="131"/>
      <c r="M881" s="76"/>
    </row>
    <row r="882" spans="1:13">
      <c r="A882" s="131"/>
      <c r="B882" s="131"/>
      <c r="C882" s="130"/>
      <c r="D882" s="132"/>
      <c r="E882" s="132"/>
      <c r="F882" s="132"/>
      <c r="G882" s="132"/>
      <c r="H882" s="132"/>
      <c r="I882" s="76"/>
      <c r="J882" s="76"/>
      <c r="K882" s="76"/>
      <c r="L882" s="131"/>
      <c r="M882" s="76"/>
    </row>
    <row r="883" spans="1:13">
      <c r="A883" s="131"/>
      <c r="B883" s="131"/>
      <c r="C883" s="130"/>
      <c r="D883" s="132"/>
      <c r="E883" s="132"/>
      <c r="F883" s="132"/>
      <c r="G883" s="132"/>
      <c r="H883" s="132"/>
      <c r="I883" s="76"/>
      <c r="J883" s="76"/>
      <c r="K883" s="76"/>
      <c r="L883" s="131"/>
      <c r="M883" s="76"/>
    </row>
    <row r="884" spans="1:13">
      <c r="A884" s="131"/>
      <c r="B884" s="131"/>
      <c r="C884" s="130"/>
      <c r="D884" s="132"/>
      <c r="E884" s="132"/>
      <c r="F884" s="132"/>
      <c r="G884" s="132"/>
      <c r="H884" s="132"/>
      <c r="I884" s="76"/>
      <c r="J884" s="76"/>
      <c r="K884" s="76"/>
      <c r="L884" s="131"/>
      <c r="M884" s="76"/>
    </row>
    <row r="885" spans="1:13">
      <c r="A885" s="131"/>
      <c r="B885" s="131"/>
      <c r="C885" s="130"/>
      <c r="D885" s="132"/>
      <c r="E885" s="132"/>
      <c r="F885" s="132"/>
      <c r="G885" s="132"/>
      <c r="H885" s="132"/>
      <c r="I885" s="76"/>
      <c r="J885" s="76"/>
      <c r="K885" s="76"/>
      <c r="L885" s="131"/>
      <c r="M885" s="76"/>
    </row>
    <row r="886" spans="1:13">
      <c r="A886" s="131"/>
      <c r="B886" s="131"/>
      <c r="C886" s="130"/>
      <c r="D886" s="132"/>
      <c r="E886" s="132"/>
      <c r="F886" s="132"/>
      <c r="G886" s="132"/>
      <c r="H886" s="132"/>
      <c r="I886" s="76"/>
      <c r="J886" s="76"/>
      <c r="K886" s="76"/>
      <c r="L886" s="131"/>
      <c r="M886" s="76"/>
    </row>
    <row r="887" spans="1:13">
      <c r="A887" s="131"/>
      <c r="B887" s="131"/>
      <c r="C887" s="130"/>
      <c r="D887" s="132"/>
      <c r="E887" s="132"/>
      <c r="F887" s="132"/>
      <c r="G887" s="132"/>
      <c r="H887" s="132"/>
      <c r="I887" s="76"/>
      <c r="J887" s="76"/>
      <c r="K887" s="76"/>
      <c r="L887" s="131"/>
      <c r="M887" s="76"/>
    </row>
    <row r="888" spans="1:13">
      <c r="A888" s="131"/>
      <c r="B888" s="131"/>
      <c r="C888" s="130"/>
      <c r="D888" s="132"/>
      <c r="E888" s="132"/>
      <c r="F888" s="132"/>
      <c r="G888" s="132"/>
      <c r="H888" s="132"/>
      <c r="I888" s="76"/>
      <c r="J888" s="76"/>
      <c r="K888" s="76"/>
      <c r="L888" s="131"/>
      <c r="M888" s="76"/>
    </row>
    <row r="889" spans="1:13">
      <c r="A889" s="131"/>
      <c r="B889" s="131"/>
      <c r="C889" s="130"/>
      <c r="D889" s="132"/>
      <c r="E889" s="132"/>
      <c r="F889" s="132"/>
      <c r="G889" s="132"/>
      <c r="H889" s="132"/>
      <c r="I889" s="76"/>
      <c r="J889" s="76"/>
      <c r="K889" s="76"/>
      <c r="L889" s="131"/>
      <c r="M889" s="76"/>
    </row>
    <row r="890" spans="1:13">
      <c r="A890" s="131"/>
      <c r="B890" s="131"/>
      <c r="C890" s="130"/>
      <c r="D890" s="132"/>
      <c r="E890" s="132"/>
      <c r="F890" s="132"/>
      <c r="G890" s="132"/>
      <c r="H890" s="132"/>
      <c r="I890" s="76"/>
      <c r="J890" s="76"/>
      <c r="K890" s="76"/>
      <c r="L890" s="131"/>
      <c r="M890" s="76"/>
    </row>
    <row r="891" spans="1:13">
      <c r="A891" s="131"/>
      <c r="B891" s="131"/>
      <c r="C891" s="130"/>
      <c r="D891" s="132"/>
      <c r="E891" s="132"/>
      <c r="F891" s="132"/>
      <c r="G891" s="132"/>
      <c r="H891" s="132"/>
      <c r="I891" s="76"/>
      <c r="J891" s="76"/>
      <c r="K891" s="76"/>
      <c r="L891" s="131"/>
      <c r="M891" s="76"/>
    </row>
    <row r="892" spans="1:13">
      <c r="A892" s="131"/>
      <c r="B892" s="131"/>
      <c r="C892" s="130"/>
      <c r="D892" s="132"/>
      <c r="E892" s="132"/>
      <c r="F892" s="132"/>
      <c r="G892" s="132"/>
      <c r="H892" s="132"/>
      <c r="I892" s="76"/>
      <c r="J892" s="76"/>
      <c r="K892" s="76"/>
      <c r="L892" s="131"/>
      <c r="M892" s="76"/>
    </row>
    <row r="893" spans="1:13">
      <c r="A893" s="131"/>
      <c r="B893" s="131"/>
      <c r="C893" s="130"/>
      <c r="D893" s="132"/>
      <c r="E893" s="132"/>
      <c r="F893" s="132"/>
      <c r="G893" s="132"/>
      <c r="H893" s="132"/>
      <c r="I893" s="76"/>
      <c r="J893" s="76"/>
      <c r="K893" s="76"/>
      <c r="L893" s="131"/>
      <c r="M893" s="76"/>
    </row>
    <row r="894" spans="1:13">
      <c r="A894" s="131"/>
      <c r="B894" s="131"/>
      <c r="C894" s="130"/>
      <c r="D894" s="132"/>
      <c r="E894" s="132"/>
      <c r="F894" s="132"/>
      <c r="G894" s="132"/>
      <c r="H894" s="132"/>
      <c r="I894" s="76"/>
      <c r="J894" s="76"/>
      <c r="K894" s="76"/>
      <c r="L894" s="131"/>
      <c r="M894" s="76"/>
    </row>
    <row r="895" spans="1:13">
      <c r="A895" s="131"/>
      <c r="B895" s="131"/>
      <c r="C895" s="130"/>
      <c r="D895" s="132"/>
      <c r="E895" s="132"/>
      <c r="F895" s="132"/>
      <c r="G895" s="132"/>
      <c r="H895" s="132"/>
      <c r="I895" s="76"/>
      <c r="J895" s="76"/>
      <c r="K895" s="76"/>
      <c r="L895" s="131"/>
      <c r="M895" s="76"/>
    </row>
    <row r="896" spans="1:13">
      <c r="A896" s="131"/>
      <c r="B896" s="131"/>
      <c r="C896" s="130"/>
      <c r="D896" s="132"/>
      <c r="E896" s="132"/>
      <c r="F896" s="132"/>
      <c r="G896" s="132"/>
      <c r="H896" s="132"/>
      <c r="I896" s="76"/>
      <c r="J896" s="76"/>
      <c r="K896" s="76"/>
      <c r="L896" s="131"/>
      <c r="M896" s="76"/>
    </row>
    <row r="897" spans="1:13">
      <c r="A897" s="131"/>
      <c r="B897" s="131"/>
      <c r="C897" s="130"/>
      <c r="D897" s="132"/>
      <c r="E897" s="132"/>
      <c r="F897" s="132"/>
      <c r="G897" s="132"/>
      <c r="H897" s="132"/>
      <c r="I897" s="76"/>
      <c r="J897" s="76"/>
      <c r="K897" s="76"/>
      <c r="L897" s="131"/>
      <c r="M897" s="76"/>
    </row>
    <row r="898" spans="1:13">
      <c r="A898" s="131"/>
      <c r="B898" s="131"/>
      <c r="C898" s="130"/>
      <c r="D898" s="132"/>
      <c r="E898" s="132"/>
      <c r="F898" s="132"/>
      <c r="G898" s="132"/>
      <c r="H898" s="132"/>
      <c r="I898" s="76"/>
      <c r="J898" s="76"/>
      <c r="K898" s="76"/>
      <c r="L898" s="131"/>
      <c r="M898" s="76"/>
    </row>
    <row r="899" spans="1:13">
      <c r="A899" s="131"/>
      <c r="B899" s="131"/>
      <c r="C899" s="130"/>
      <c r="D899" s="132"/>
      <c r="E899" s="132"/>
      <c r="F899" s="132"/>
      <c r="G899" s="132"/>
      <c r="H899" s="132"/>
      <c r="I899" s="76"/>
      <c r="J899" s="76"/>
      <c r="K899" s="76"/>
      <c r="L899" s="131"/>
      <c r="M899" s="76"/>
    </row>
    <row r="900" spans="1:13">
      <c r="A900" s="131"/>
      <c r="B900" s="131"/>
      <c r="C900" s="130"/>
      <c r="D900" s="132"/>
      <c r="E900" s="132"/>
      <c r="F900" s="132"/>
      <c r="G900" s="132"/>
      <c r="H900" s="132"/>
      <c r="I900" s="76"/>
      <c r="J900" s="76"/>
      <c r="K900" s="76"/>
      <c r="L900" s="131"/>
      <c r="M900" s="76"/>
    </row>
    <row r="901" spans="1:13">
      <c r="A901" s="131"/>
      <c r="B901" s="131"/>
      <c r="C901" s="130"/>
      <c r="D901" s="132"/>
      <c r="E901" s="132"/>
      <c r="F901" s="132"/>
      <c r="G901" s="132"/>
      <c r="H901" s="132"/>
      <c r="I901" s="76"/>
      <c r="J901" s="76"/>
      <c r="K901" s="76"/>
      <c r="L901" s="131"/>
      <c r="M901" s="76"/>
    </row>
    <row r="902" spans="1:13">
      <c r="A902" s="131"/>
      <c r="B902" s="131"/>
      <c r="C902" s="130"/>
      <c r="D902" s="132"/>
      <c r="E902" s="132"/>
      <c r="F902" s="132"/>
      <c r="G902" s="132"/>
      <c r="H902" s="132"/>
      <c r="I902" s="76"/>
      <c r="J902" s="76"/>
      <c r="K902" s="76"/>
      <c r="L902" s="131"/>
      <c r="M902" s="76"/>
    </row>
    <row r="903" spans="1:13">
      <c r="A903" s="131"/>
      <c r="B903" s="131"/>
      <c r="C903" s="130"/>
      <c r="D903" s="132"/>
      <c r="E903" s="132"/>
      <c r="F903" s="132"/>
      <c r="G903" s="132"/>
      <c r="H903" s="132"/>
      <c r="I903" s="76"/>
      <c r="J903" s="76"/>
      <c r="K903" s="76"/>
      <c r="L903" s="131"/>
      <c r="M903" s="76"/>
    </row>
    <row r="904" spans="1:13">
      <c r="A904" s="131"/>
      <c r="B904" s="131"/>
      <c r="C904" s="130"/>
      <c r="D904" s="132"/>
      <c r="E904" s="132"/>
      <c r="F904" s="132"/>
      <c r="G904" s="132"/>
      <c r="H904" s="132"/>
      <c r="I904" s="76"/>
      <c r="J904" s="76"/>
      <c r="K904" s="76"/>
      <c r="L904" s="131"/>
      <c r="M904" s="76"/>
    </row>
    <row r="905" spans="1:13">
      <c r="A905" s="131"/>
      <c r="B905" s="131"/>
      <c r="C905" s="130"/>
      <c r="D905" s="132"/>
      <c r="E905" s="132"/>
      <c r="F905" s="132"/>
      <c r="G905" s="132"/>
      <c r="H905" s="132"/>
      <c r="I905" s="76"/>
      <c r="J905" s="76"/>
      <c r="K905" s="76"/>
      <c r="L905" s="131"/>
      <c r="M905" s="76"/>
    </row>
    <row r="906" spans="1:13">
      <c r="A906" s="131"/>
      <c r="B906" s="131"/>
      <c r="C906" s="130"/>
      <c r="D906" s="132"/>
      <c r="E906" s="132"/>
      <c r="F906" s="132"/>
      <c r="G906" s="132"/>
      <c r="H906" s="132"/>
      <c r="I906" s="76"/>
      <c r="J906" s="76"/>
      <c r="K906" s="76"/>
      <c r="L906" s="131"/>
      <c r="M906" s="76"/>
    </row>
    <row r="907" spans="1:13">
      <c r="A907" s="131"/>
      <c r="B907" s="131"/>
      <c r="C907" s="130"/>
      <c r="D907" s="132"/>
      <c r="E907" s="132"/>
      <c r="F907" s="132"/>
      <c r="G907" s="132"/>
      <c r="H907" s="132"/>
      <c r="I907" s="76"/>
      <c r="J907" s="76"/>
      <c r="K907" s="76"/>
      <c r="L907" s="131"/>
      <c r="M907" s="76"/>
    </row>
    <row r="908" spans="1:13">
      <c r="A908" s="131"/>
      <c r="B908" s="131"/>
      <c r="C908" s="130"/>
      <c r="D908" s="132"/>
      <c r="E908" s="132"/>
      <c r="F908" s="132"/>
      <c r="G908" s="132"/>
      <c r="H908" s="132"/>
      <c r="I908" s="76"/>
      <c r="J908" s="76"/>
      <c r="K908" s="76"/>
      <c r="L908" s="131"/>
      <c r="M908" s="76"/>
    </row>
    <row r="909" spans="1:13">
      <c r="A909" s="131"/>
      <c r="B909" s="131"/>
      <c r="C909" s="130"/>
      <c r="D909" s="132"/>
      <c r="E909" s="132"/>
      <c r="F909" s="132"/>
      <c r="G909" s="132"/>
      <c r="H909" s="132"/>
      <c r="I909" s="76"/>
      <c r="J909" s="76"/>
      <c r="K909" s="76"/>
      <c r="L909" s="131"/>
      <c r="M909" s="76"/>
    </row>
    <row r="910" spans="1:13">
      <c r="A910" s="131"/>
      <c r="B910" s="131"/>
      <c r="C910" s="130"/>
      <c r="D910" s="132"/>
      <c r="E910" s="132"/>
      <c r="F910" s="132"/>
      <c r="G910" s="132"/>
      <c r="H910" s="132"/>
      <c r="I910" s="76"/>
      <c r="J910" s="76"/>
      <c r="K910" s="76"/>
      <c r="L910" s="131"/>
      <c r="M910" s="76"/>
    </row>
    <row r="911" spans="1:13">
      <c r="A911" s="131"/>
      <c r="B911" s="131"/>
      <c r="C911" s="130"/>
      <c r="D911" s="132"/>
      <c r="E911" s="132"/>
      <c r="F911" s="132"/>
      <c r="G911" s="132"/>
      <c r="H911" s="132"/>
      <c r="I911" s="76"/>
      <c r="J911" s="76"/>
      <c r="K911" s="76"/>
      <c r="L911" s="131"/>
      <c r="M911" s="76"/>
    </row>
    <row r="912" spans="1:13">
      <c r="A912" s="131"/>
      <c r="B912" s="131"/>
      <c r="C912" s="130"/>
      <c r="D912" s="132"/>
      <c r="E912" s="132"/>
      <c r="F912" s="132"/>
      <c r="G912" s="132"/>
      <c r="H912" s="132"/>
      <c r="I912" s="76"/>
      <c r="J912" s="76"/>
      <c r="K912" s="76"/>
      <c r="L912" s="131"/>
      <c r="M912" s="76"/>
    </row>
    <row r="913" spans="1:13">
      <c r="A913" s="131"/>
      <c r="B913" s="131"/>
      <c r="C913" s="130"/>
      <c r="D913" s="132"/>
      <c r="E913" s="132"/>
      <c r="F913" s="132"/>
      <c r="G913" s="132"/>
      <c r="H913" s="132"/>
      <c r="I913" s="76"/>
      <c r="J913" s="76"/>
      <c r="K913" s="76"/>
      <c r="L913" s="131"/>
      <c r="M913" s="76"/>
    </row>
    <row r="914" spans="1:13">
      <c r="A914" s="131"/>
      <c r="B914" s="131"/>
      <c r="C914" s="130"/>
      <c r="D914" s="132"/>
      <c r="E914" s="132"/>
      <c r="F914" s="132"/>
      <c r="G914" s="132"/>
      <c r="H914" s="132"/>
      <c r="I914" s="76"/>
      <c r="J914" s="76"/>
      <c r="K914" s="76"/>
      <c r="L914" s="131"/>
      <c r="M914" s="76"/>
    </row>
    <row r="915" spans="1:13">
      <c r="A915" s="131"/>
      <c r="B915" s="131"/>
      <c r="C915" s="130"/>
      <c r="D915" s="132"/>
      <c r="E915" s="132"/>
      <c r="F915" s="132"/>
      <c r="G915" s="132"/>
      <c r="H915" s="132"/>
      <c r="I915" s="76"/>
      <c r="J915" s="76"/>
      <c r="K915" s="76"/>
      <c r="L915" s="131"/>
      <c r="M915" s="76"/>
    </row>
    <row r="916" spans="1:13">
      <c r="A916" s="131"/>
      <c r="B916" s="131"/>
      <c r="C916" s="130"/>
      <c r="D916" s="132"/>
      <c r="E916" s="132"/>
      <c r="F916" s="132"/>
      <c r="G916" s="132"/>
      <c r="H916" s="132"/>
      <c r="I916" s="76"/>
      <c r="J916" s="76"/>
      <c r="K916" s="76"/>
      <c r="L916" s="131"/>
      <c r="M916" s="76"/>
    </row>
    <row r="917" spans="1:13">
      <c r="A917" s="131"/>
      <c r="B917" s="131"/>
      <c r="C917" s="130"/>
      <c r="D917" s="132"/>
      <c r="E917" s="132"/>
      <c r="F917" s="132"/>
      <c r="G917" s="132"/>
      <c r="H917" s="132"/>
      <c r="I917" s="76"/>
      <c r="J917" s="76"/>
      <c r="K917" s="76"/>
      <c r="L917" s="131"/>
      <c r="M917" s="76"/>
    </row>
    <row r="918" spans="1:13">
      <c r="A918" s="131"/>
      <c r="B918" s="131"/>
      <c r="C918" s="130"/>
      <c r="D918" s="132"/>
      <c r="E918" s="132"/>
      <c r="F918" s="132"/>
      <c r="G918" s="132"/>
      <c r="H918" s="132"/>
      <c r="I918" s="76"/>
      <c r="J918" s="76"/>
      <c r="K918" s="76"/>
      <c r="L918" s="131"/>
      <c r="M918" s="76"/>
    </row>
    <row r="919" spans="1:13">
      <c r="A919" s="131"/>
      <c r="B919" s="131"/>
      <c r="C919" s="130"/>
      <c r="D919" s="132"/>
      <c r="E919" s="132"/>
      <c r="F919" s="132"/>
      <c r="G919" s="132"/>
      <c r="H919" s="132"/>
      <c r="I919" s="76"/>
      <c r="J919" s="76"/>
      <c r="K919" s="76"/>
      <c r="L919" s="131"/>
      <c r="M919" s="76"/>
    </row>
    <row r="920" spans="1:13">
      <c r="A920" s="131"/>
      <c r="B920" s="131"/>
      <c r="C920" s="130"/>
      <c r="D920" s="132"/>
      <c r="E920" s="132"/>
      <c r="F920" s="132"/>
      <c r="G920" s="132"/>
      <c r="H920" s="132"/>
      <c r="I920" s="76"/>
      <c r="J920" s="76"/>
      <c r="K920" s="76"/>
      <c r="L920" s="131"/>
      <c r="M920" s="76"/>
    </row>
    <row r="921" spans="1:13">
      <c r="A921" s="131"/>
      <c r="B921" s="131"/>
      <c r="C921" s="130"/>
      <c r="D921" s="132"/>
      <c r="E921" s="132"/>
      <c r="F921" s="132"/>
      <c r="G921" s="132"/>
      <c r="H921" s="132"/>
      <c r="I921" s="76"/>
      <c r="J921" s="76"/>
      <c r="K921" s="76"/>
      <c r="L921" s="131"/>
      <c r="M921" s="76"/>
    </row>
    <row r="922" spans="1:13">
      <c r="A922" s="131"/>
      <c r="B922" s="131"/>
      <c r="C922" s="130"/>
      <c r="D922" s="132"/>
      <c r="E922" s="132"/>
      <c r="F922" s="132"/>
      <c r="G922" s="132"/>
      <c r="H922" s="132"/>
      <c r="I922" s="76"/>
      <c r="J922" s="76"/>
      <c r="K922" s="76"/>
      <c r="L922" s="131"/>
      <c r="M922" s="76"/>
    </row>
    <row r="923" spans="1:13">
      <c r="A923" s="131"/>
      <c r="B923" s="131"/>
      <c r="C923" s="130"/>
      <c r="D923" s="132"/>
      <c r="E923" s="132"/>
      <c r="F923" s="132"/>
      <c r="G923" s="132"/>
      <c r="H923" s="132"/>
      <c r="I923" s="76"/>
      <c r="J923" s="76"/>
      <c r="K923" s="76"/>
      <c r="L923" s="131"/>
      <c r="M923" s="76"/>
    </row>
    <row r="924" spans="1:13">
      <c r="A924" s="131"/>
      <c r="B924" s="131"/>
      <c r="C924" s="130"/>
      <c r="D924" s="132"/>
      <c r="E924" s="132"/>
      <c r="F924" s="132"/>
      <c r="G924" s="132"/>
      <c r="H924" s="132"/>
      <c r="I924" s="76"/>
      <c r="J924" s="76"/>
      <c r="K924" s="76"/>
      <c r="L924" s="131"/>
      <c r="M924" s="76"/>
    </row>
    <row r="925" spans="1:13">
      <c r="A925" s="131"/>
      <c r="B925" s="131"/>
      <c r="C925" s="130"/>
      <c r="D925" s="132"/>
      <c r="E925" s="132"/>
      <c r="F925" s="132"/>
      <c r="G925" s="132"/>
      <c r="H925" s="132"/>
      <c r="I925" s="76"/>
      <c r="J925" s="76"/>
      <c r="K925" s="76"/>
      <c r="L925" s="131"/>
      <c r="M925" s="76"/>
    </row>
    <row r="926" spans="1:13">
      <c r="A926" s="131"/>
      <c r="B926" s="131"/>
      <c r="C926" s="130"/>
      <c r="D926" s="132"/>
      <c r="E926" s="132"/>
      <c r="F926" s="132"/>
      <c r="G926" s="132"/>
      <c r="H926" s="132"/>
      <c r="I926" s="76"/>
      <c r="J926" s="76"/>
      <c r="K926" s="76"/>
      <c r="L926" s="131"/>
      <c r="M926" s="76"/>
    </row>
    <row r="927" spans="1:13">
      <c r="A927" s="131"/>
      <c r="B927" s="131"/>
      <c r="C927" s="130"/>
      <c r="D927" s="132"/>
      <c r="E927" s="132"/>
      <c r="F927" s="132"/>
      <c r="G927" s="132"/>
      <c r="H927" s="132"/>
      <c r="I927" s="76"/>
      <c r="J927" s="76"/>
      <c r="K927" s="76"/>
      <c r="L927" s="131"/>
      <c r="M927" s="76"/>
    </row>
    <row r="928" spans="1:13">
      <c r="A928" s="131"/>
      <c r="B928" s="131"/>
      <c r="C928" s="130"/>
      <c r="D928" s="132"/>
      <c r="E928" s="132"/>
      <c r="F928" s="132"/>
      <c r="G928" s="132"/>
      <c r="H928" s="132"/>
      <c r="I928" s="76"/>
      <c r="J928" s="76"/>
      <c r="K928" s="76"/>
      <c r="L928" s="131"/>
      <c r="M928" s="76"/>
    </row>
    <row r="929" spans="1:13">
      <c r="A929" s="131"/>
      <c r="B929" s="131"/>
      <c r="C929" s="130"/>
      <c r="D929" s="132"/>
      <c r="E929" s="132"/>
      <c r="F929" s="132"/>
      <c r="G929" s="132"/>
      <c r="H929" s="132"/>
      <c r="I929" s="76"/>
      <c r="J929" s="76"/>
      <c r="K929" s="76"/>
      <c r="L929" s="131"/>
      <c r="M929" s="76"/>
    </row>
    <row r="930" spans="1:13">
      <c r="A930" s="131"/>
      <c r="B930" s="131"/>
      <c r="C930" s="130"/>
      <c r="D930" s="132"/>
      <c r="E930" s="132"/>
      <c r="F930" s="132"/>
      <c r="G930" s="132"/>
      <c r="H930" s="132"/>
      <c r="I930" s="76"/>
      <c r="J930" s="76"/>
      <c r="K930" s="76"/>
      <c r="L930" s="131"/>
      <c r="M930" s="76"/>
    </row>
    <row r="931" spans="1:13">
      <c r="A931" s="131"/>
      <c r="B931" s="131"/>
      <c r="C931" s="130"/>
      <c r="D931" s="132"/>
      <c r="E931" s="132"/>
      <c r="F931" s="132"/>
      <c r="G931" s="132"/>
      <c r="H931" s="132"/>
      <c r="I931" s="76"/>
      <c r="J931" s="76"/>
      <c r="K931" s="76"/>
      <c r="L931" s="131"/>
      <c r="M931" s="76"/>
    </row>
    <row r="932" spans="1:13">
      <c r="A932" s="131"/>
      <c r="B932" s="131"/>
      <c r="C932" s="130"/>
      <c r="D932" s="132"/>
      <c r="E932" s="132"/>
      <c r="F932" s="132"/>
      <c r="G932" s="132"/>
      <c r="H932" s="132"/>
      <c r="I932" s="76"/>
      <c r="J932" s="76"/>
      <c r="K932" s="76"/>
      <c r="L932" s="131"/>
      <c r="M932" s="76"/>
    </row>
    <row r="933" spans="1:13">
      <c r="A933" s="131"/>
      <c r="B933" s="131"/>
      <c r="C933" s="130"/>
      <c r="D933" s="132"/>
      <c r="E933" s="132"/>
      <c r="F933" s="132"/>
      <c r="G933" s="132"/>
      <c r="H933" s="132"/>
      <c r="I933" s="76"/>
      <c r="J933" s="76"/>
      <c r="K933" s="76"/>
      <c r="L933" s="131"/>
      <c r="M933" s="76"/>
    </row>
    <row r="934" spans="1:13">
      <c r="A934" s="131"/>
      <c r="B934" s="131"/>
      <c r="C934" s="130"/>
      <c r="D934" s="132"/>
      <c r="E934" s="132"/>
      <c r="F934" s="132"/>
      <c r="G934" s="132"/>
      <c r="H934" s="132"/>
      <c r="I934" s="76"/>
      <c r="J934" s="76"/>
      <c r="K934" s="76"/>
      <c r="L934" s="131"/>
      <c r="M934" s="76"/>
    </row>
    <row r="935" spans="1:13">
      <c r="A935" s="131"/>
      <c r="B935" s="131"/>
      <c r="C935" s="130"/>
      <c r="D935" s="132"/>
      <c r="E935" s="132"/>
      <c r="F935" s="132"/>
      <c r="G935" s="132"/>
      <c r="H935" s="132"/>
      <c r="I935" s="76"/>
      <c r="J935" s="76"/>
      <c r="K935" s="76"/>
      <c r="L935" s="131"/>
      <c r="M935" s="76"/>
    </row>
    <row r="936" spans="1:13">
      <c r="A936" s="131"/>
      <c r="B936" s="131"/>
      <c r="C936" s="130"/>
      <c r="D936" s="132"/>
      <c r="E936" s="132"/>
      <c r="F936" s="132"/>
      <c r="G936" s="132"/>
      <c r="H936" s="132"/>
      <c r="I936" s="76"/>
      <c r="J936" s="76"/>
      <c r="K936" s="76"/>
      <c r="L936" s="131"/>
      <c r="M936" s="76"/>
    </row>
    <row r="937" spans="1:13">
      <c r="A937" s="131"/>
      <c r="B937" s="131"/>
      <c r="C937" s="130"/>
      <c r="D937" s="132"/>
      <c r="E937" s="132"/>
      <c r="F937" s="132"/>
      <c r="G937" s="132"/>
      <c r="H937" s="132"/>
      <c r="I937" s="76"/>
      <c r="J937" s="76"/>
      <c r="K937" s="76"/>
      <c r="L937" s="131"/>
      <c r="M937" s="76"/>
    </row>
    <row r="938" spans="1:13">
      <c r="A938" s="131"/>
      <c r="B938" s="131"/>
      <c r="C938" s="130"/>
      <c r="D938" s="132"/>
      <c r="E938" s="132"/>
      <c r="F938" s="132"/>
      <c r="G938" s="132"/>
      <c r="H938" s="132"/>
      <c r="I938" s="76"/>
      <c r="J938" s="76"/>
      <c r="K938" s="76"/>
      <c r="L938" s="131"/>
      <c r="M938" s="76"/>
    </row>
    <row r="939" spans="1:13">
      <c r="A939" s="131"/>
      <c r="B939" s="131"/>
      <c r="C939" s="130"/>
      <c r="D939" s="132"/>
      <c r="E939" s="132"/>
      <c r="F939" s="132"/>
      <c r="G939" s="132"/>
      <c r="H939" s="132"/>
      <c r="I939" s="76"/>
      <c r="J939" s="76"/>
      <c r="K939" s="76"/>
      <c r="L939" s="131"/>
      <c r="M939" s="76"/>
    </row>
    <row r="940" spans="1:13">
      <c r="A940" s="131"/>
      <c r="B940" s="131"/>
      <c r="C940" s="130"/>
      <c r="D940" s="132"/>
      <c r="E940" s="132"/>
      <c r="F940" s="132"/>
      <c r="G940" s="132"/>
      <c r="H940" s="132"/>
      <c r="I940" s="76"/>
      <c r="J940" s="76"/>
      <c r="K940" s="76"/>
      <c r="L940" s="131"/>
      <c r="M940" s="76"/>
    </row>
    <row r="941" spans="1:13">
      <c r="A941" s="131"/>
      <c r="B941" s="131"/>
      <c r="C941" s="130"/>
      <c r="D941" s="132"/>
      <c r="E941" s="132"/>
      <c r="F941" s="132"/>
      <c r="G941" s="132"/>
      <c r="H941" s="132"/>
      <c r="I941" s="76"/>
      <c r="J941" s="76"/>
      <c r="K941" s="76"/>
      <c r="L941" s="131"/>
      <c r="M941" s="76"/>
    </row>
    <row r="942" spans="1:13">
      <c r="A942" s="131"/>
      <c r="B942" s="131"/>
      <c r="C942" s="130"/>
      <c r="D942" s="132"/>
      <c r="E942" s="132"/>
      <c r="F942" s="132"/>
      <c r="G942" s="132"/>
      <c r="H942" s="132"/>
      <c r="I942" s="76"/>
      <c r="J942" s="76"/>
      <c r="K942" s="76"/>
      <c r="L942" s="131"/>
      <c r="M942" s="76"/>
    </row>
    <row r="943" spans="1:13">
      <c r="A943" s="131"/>
      <c r="B943" s="131"/>
      <c r="C943" s="130"/>
      <c r="D943" s="132"/>
      <c r="E943" s="132"/>
      <c r="F943" s="132"/>
      <c r="G943" s="132"/>
      <c r="H943" s="132"/>
      <c r="I943" s="76"/>
      <c r="J943" s="76"/>
      <c r="K943" s="76"/>
      <c r="L943" s="131"/>
      <c r="M943" s="76"/>
    </row>
    <row r="944" spans="1:13">
      <c r="A944" s="131"/>
      <c r="B944" s="131"/>
      <c r="C944" s="130"/>
      <c r="D944" s="132"/>
      <c r="E944" s="132"/>
      <c r="F944" s="132"/>
      <c r="G944" s="132"/>
      <c r="H944" s="132"/>
      <c r="I944" s="76"/>
      <c r="J944" s="76"/>
      <c r="K944" s="76"/>
      <c r="L944" s="131"/>
      <c r="M944" s="76"/>
    </row>
    <row r="945" spans="1:13">
      <c r="A945" s="131"/>
      <c r="B945" s="131"/>
      <c r="C945" s="130"/>
      <c r="D945" s="132"/>
      <c r="E945" s="132"/>
      <c r="F945" s="132"/>
      <c r="G945" s="132"/>
      <c r="H945" s="132"/>
      <c r="I945" s="76"/>
      <c r="J945" s="76"/>
      <c r="K945" s="76"/>
      <c r="L945" s="131"/>
      <c r="M945" s="76"/>
    </row>
    <row r="946" spans="1:13">
      <c r="A946" s="131"/>
      <c r="B946" s="131"/>
      <c r="C946" s="130"/>
      <c r="D946" s="132"/>
      <c r="E946" s="132"/>
      <c r="F946" s="132"/>
      <c r="G946" s="132"/>
      <c r="H946" s="132"/>
      <c r="I946" s="76"/>
      <c r="J946" s="76"/>
      <c r="K946" s="76"/>
      <c r="L946" s="131"/>
      <c r="M946" s="76"/>
    </row>
    <row r="947" spans="1:13">
      <c r="A947" s="131"/>
      <c r="B947" s="131"/>
      <c r="C947" s="130"/>
      <c r="D947" s="132"/>
      <c r="E947" s="132"/>
      <c r="F947" s="132"/>
      <c r="G947" s="132"/>
      <c r="H947" s="132"/>
      <c r="I947" s="76"/>
      <c r="J947" s="76"/>
      <c r="K947" s="76"/>
      <c r="L947" s="131"/>
      <c r="M947" s="76"/>
    </row>
    <row r="948" spans="1:13">
      <c r="A948" s="131"/>
      <c r="B948" s="131"/>
      <c r="C948" s="130"/>
      <c r="D948" s="132"/>
      <c r="E948" s="132"/>
      <c r="F948" s="132"/>
      <c r="G948" s="132"/>
      <c r="H948" s="132"/>
      <c r="I948" s="76"/>
      <c r="J948" s="76"/>
      <c r="K948" s="76"/>
      <c r="L948" s="131"/>
      <c r="M948" s="76"/>
    </row>
    <row r="949" spans="1:13">
      <c r="A949" s="131"/>
      <c r="B949" s="131"/>
      <c r="C949" s="130"/>
      <c r="D949" s="132"/>
      <c r="E949" s="132"/>
      <c r="F949" s="132"/>
      <c r="G949" s="132"/>
      <c r="H949" s="132"/>
      <c r="I949" s="76"/>
      <c r="J949" s="76"/>
      <c r="K949" s="76"/>
      <c r="L949" s="131"/>
      <c r="M949" s="76"/>
    </row>
    <row r="950" spans="1:13">
      <c r="A950" s="131"/>
      <c r="B950" s="131"/>
      <c r="C950" s="130"/>
      <c r="D950" s="132"/>
      <c r="E950" s="132"/>
      <c r="F950" s="132"/>
      <c r="G950" s="132"/>
      <c r="H950" s="132"/>
      <c r="I950" s="76"/>
      <c r="J950" s="76"/>
      <c r="K950" s="76"/>
      <c r="L950" s="131"/>
      <c r="M950" s="76"/>
    </row>
    <row r="951" spans="1:13">
      <c r="A951" s="131"/>
      <c r="B951" s="131"/>
      <c r="C951" s="130"/>
      <c r="D951" s="132"/>
      <c r="E951" s="132"/>
      <c r="F951" s="132"/>
      <c r="G951" s="132"/>
      <c r="H951" s="132"/>
      <c r="I951" s="76"/>
      <c r="J951" s="76"/>
      <c r="K951" s="76"/>
      <c r="L951" s="131"/>
      <c r="M951" s="76"/>
    </row>
    <row r="952" spans="1:13">
      <c r="A952" s="131"/>
      <c r="B952" s="131"/>
      <c r="C952" s="130"/>
      <c r="D952" s="132"/>
      <c r="E952" s="132"/>
      <c r="F952" s="132"/>
      <c r="G952" s="132"/>
      <c r="H952" s="132"/>
      <c r="I952" s="76"/>
      <c r="J952" s="76"/>
      <c r="K952" s="76"/>
      <c r="L952" s="131"/>
      <c r="M952" s="76"/>
    </row>
    <row r="953" spans="1:13">
      <c r="A953" s="131"/>
      <c r="B953" s="131"/>
      <c r="C953" s="130"/>
      <c r="D953" s="132"/>
      <c r="E953" s="132"/>
      <c r="F953" s="132"/>
      <c r="G953" s="132"/>
      <c r="H953" s="132"/>
      <c r="I953" s="76"/>
      <c r="J953" s="76"/>
      <c r="K953" s="76"/>
      <c r="L953" s="131"/>
      <c r="M953" s="76"/>
    </row>
    <row r="954" spans="1:13">
      <c r="A954" s="131"/>
      <c r="B954" s="131"/>
      <c r="C954" s="130"/>
      <c r="D954" s="132"/>
      <c r="E954" s="132"/>
      <c r="F954" s="132"/>
      <c r="G954" s="132"/>
      <c r="H954" s="132"/>
      <c r="I954" s="76"/>
      <c r="J954" s="76"/>
      <c r="K954" s="76"/>
      <c r="L954" s="131"/>
      <c r="M954" s="76"/>
    </row>
    <row r="955" spans="1:13">
      <c r="A955" s="131"/>
      <c r="B955" s="131"/>
      <c r="C955" s="130"/>
      <c r="D955" s="132"/>
      <c r="E955" s="132"/>
      <c r="F955" s="132"/>
      <c r="G955" s="132"/>
      <c r="H955" s="132"/>
      <c r="I955" s="76"/>
      <c r="J955" s="76"/>
      <c r="K955" s="76"/>
      <c r="L955" s="131"/>
      <c r="M955" s="76"/>
    </row>
    <row r="956" spans="1:13">
      <c r="A956" s="131"/>
      <c r="B956" s="131"/>
      <c r="C956" s="130"/>
      <c r="D956" s="132"/>
      <c r="E956" s="132"/>
      <c r="F956" s="132"/>
      <c r="G956" s="132"/>
      <c r="H956" s="132"/>
      <c r="I956" s="76"/>
      <c r="J956" s="76"/>
      <c r="K956" s="76"/>
      <c r="L956" s="131"/>
      <c r="M956" s="76"/>
    </row>
    <row r="957" spans="1:13">
      <c r="A957" s="131"/>
      <c r="B957" s="131"/>
      <c r="C957" s="130"/>
      <c r="D957" s="132"/>
      <c r="E957" s="132"/>
      <c r="F957" s="132"/>
      <c r="G957" s="132"/>
      <c r="H957" s="132"/>
      <c r="I957" s="76"/>
      <c r="J957" s="76"/>
      <c r="K957" s="76"/>
      <c r="L957" s="131"/>
      <c r="M957" s="76"/>
    </row>
    <row r="958" spans="1:13">
      <c r="A958" s="131"/>
      <c r="B958" s="131"/>
      <c r="C958" s="130"/>
      <c r="D958" s="132"/>
      <c r="E958" s="132"/>
      <c r="F958" s="132"/>
      <c r="G958" s="132"/>
      <c r="H958" s="132"/>
      <c r="I958" s="76"/>
      <c r="J958" s="76"/>
      <c r="K958" s="76"/>
      <c r="L958" s="131"/>
      <c r="M958" s="76"/>
    </row>
    <row r="959" spans="1:13">
      <c r="A959" s="131"/>
      <c r="B959" s="131"/>
      <c r="C959" s="130"/>
      <c r="D959" s="132"/>
      <c r="E959" s="132"/>
      <c r="F959" s="132"/>
      <c r="G959" s="132"/>
      <c r="H959" s="132"/>
      <c r="I959" s="76"/>
      <c r="J959" s="76"/>
      <c r="K959" s="76"/>
      <c r="L959" s="131"/>
      <c r="M959" s="76"/>
    </row>
    <row r="960" spans="1:13">
      <c r="A960" s="131"/>
      <c r="B960" s="131"/>
      <c r="C960" s="130"/>
      <c r="D960" s="132"/>
      <c r="E960" s="132"/>
      <c r="F960" s="132"/>
      <c r="G960" s="132"/>
      <c r="H960" s="132"/>
      <c r="I960" s="76"/>
      <c r="J960" s="76"/>
      <c r="K960" s="76"/>
      <c r="L960" s="131"/>
      <c r="M960" s="76"/>
    </row>
    <row r="961" spans="1:13">
      <c r="A961" s="131"/>
      <c r="B961" s="131"/>
      <c r="C961" s="130"/>
      <c r="D961" s="132"/>
      <c r="E961" s="132"/>
      <c r="F961" s="132"/>
      <c r="G961" s="132"/>
      <c r="H961" s="132"/>
      <c r="I961" s="76"/>
      <c r="J961" s="76"/>
      <c r="K961" s="76"/>
      <c r="L961" s="131"/>
      <c r="M961" s="76"/>
    </row>
    <row r="962" spans="1:13">
      <c r="A962" s="131"/>
      <c r="B962" s="131"/>
      <c r="C962" s="130"/>
      <c r="D962" s="132"/>
      <c r="E962" s="132"/>
      <c r="F962" s="132"/>
      <c r="G962" s="132"/>
      <c r="H962" s="132"/>
      <c r="I962" s="76"/>
      <c r="J962" s="76"/>
      <c r="K962" s="76"/>
      <c r="L962" s="131"/>
      <c r="M962" s="76"/>
    </row>
    <row r="963" spans="1:13">
      <c r="A963" s="131"/>
      <c r="B963" s="131"/>
      <c r="C963" s="130"/>
      <c r="D963" s="132"/>
      <c r="E963" s="132"/>
      <c r="F963" s="132"/>
      <c r="G963" s="132"/>
      <c r="H963" s="132"/>
      <c r="I963" s="76"/>
      <c r="J963" s="76"/>
      <c r="K963" s="76"/>
      <c r="L963" s="131"/>
      <c r="M963" s="76"/>
    </row>
    <row r="964" spans="1:13">
      <c r="A964" s="131"/>
      <c r="B964" s="131"/>
      <c r="C964" s="130"/>
      <c r="D964" s="132"/>
      <c r="E964" s="132"/>
      <c r="F964" s="132"/>
      <c r="G964" s="132"/>
      <c r="H964" s="132"/>
      <c r="I964" s="76"/>
      <c r="J964" s="76"/>
      <c r="K964" s="76"/>
      <c r="L964" s="131"/>
      <c r="M964" s="76"/>
    </row>
    <row r="965" spans="1:13">
      <c r="A965" s="131"/>
      <c r="B965" s="131"/>
      <c r="C965" s="130"/>
      <c r="D965" s="132"/>
      <c r="E965" s="132"/>
      <c r="F965" s="132"/>
      <c r="G965" s="132"/>
      <c r="H965" s="132"/>
      <c r="I965" s="76"/>
      <c r="J965" s="76"/>
      <c r="K965" s="76"/>
      <c r="L965" s="131"/>
      <c r="M965" s="76"/>
    </row>
    <row r="966" spans="1:13">
      <c r="A966" s="131"/>
      <c r="B966" s="131"/>
      <c r="C966" s="130"/>
      <c r="D966" s="132"/>
      <c r="E966" s="132"/>
      <c r="F966" s="132"/>
      <c r="G966" s="132"/>
      <c r="H966" s="132"/>
      <c r="I966" s="76"/>
      <c r="J966" s="76"/>
      <c r="K966" s="76"/>
      <c r="L966" s="131"/>
      <c r="M966" s="76"/>
    </row>
    <row r="967" spans="1:13">
      <c r="A967" s="131"/>
      <c r="B967" s="131"/>
      <c r="C967" s="130"/>
      <c r="D967" s="132"/>
      <c r="E967" s="132"/>
      <c r="F967" s="132"/>
      <c r="G967" s="132"/>
      <c r="H967" s="132"/>
      <c r="I967" s="76"/>
      <c r="J967" s="76"/>
      <c r="K967" s="76"/>
      <c r="L967" s="131"/>
      <c r="M967" s="76"/>
    </row>
    <row r="968" spans="1:13">
      <c r="A968" s="131"/>
      <c r="B968" s="131"/>
      <c r="C968" s="130"/>
      <c r="D968" s="132"/>
      <c r="E968" s="132"/>
      <c r="F968" s="132"/>
      <c r="G968" s="132"/>
      <c r="H968" s="132"/>
      <c r="I968" s="76"/>
      <c r="J968" s="76"/>
      <c r="K968" s="76"/>
      <c r="L968" s="131"/>
      <c r="M968" s="76"/>
    </row>
    <row r="969" spans="1:13">
      <c r="A969" s="131"/>
      <c r="B969" s="131"/>
      <c r="C969" s="130"/>
      <c r="D969" s="132"/>
      <c r="E969" s="132"/>
      <c r="F969" s="132"/>
      <c r="G969" s="132"/>
      <c r="H969" s="132"/>
      <c r="I969" s="76"/>
      <c r="J969" s="76"/>
      <c r="K969" s="76"/>
      <c r="L969" s="131"/>
      <c r="M969" s="76"/>
    </row>
    <row r="970" spans="1:13">
      <c r="A970" s="131"/>
      <c r="B970" s="131"/>
      <c r="C970" s="130"/>
      <c r="D970" s="132"/>
      <c r="E970" s="132"/>
      <c r="F970" s="132"/>
      <c r="G970" s="132"/>
      <c r="H970" s="132"/>
      <c r="I970" s="76"/>
      <c r="J970" s="76"/>
      <c r="K970" s="76"/>
      <c r="L970" s="131"/>
      <c r="M970" s="76"/>
    </row>
    <row r="971" spans="1:13">
      <c r="A971" s="131"/>
      <c r="B971" s="131"/>
      <c r="C971" s="130"/>
      <c r="D971" s="132"/>
      <c r="E971" s="132"/>
      <c r="F971" s="132"/>
      <c r="G971" s="132"/>
      <c r="H971" s="132"/>
      <c r="I971" s="76"/>
      <c r="J971" s="76"/>
      <c r="K971" s="76"/>
      <c r="L971" s="131"/>
      <c r="M971" s="76"/>
    </row>
    <row r="972" spans="1:13">
      <c r="A972" s="131"/>
      <c r="B972" s="131"/>
      <c r="C972" s="130"/>
      <c r="D972" s="132"/>
      <c r="E972" s="132"/>
      <c r="F972" s="132"/>
      <c r="G972" s="132"/>
      <c r="H972" s="132"/>
      <c r="I972" s="76"/>
      <c r="J972" s="76"/>
      <c r="K972" s="76"/>
      <c r="L972" s="131"/>
      <c r="M972" s="76"/>
    </row>
    <row r="973" spans="1:13">
      <c r="A973" s="131"/>
      <c r="B973" s="131"/>
      <c r="C973" s="130"/>
      <c r="D973" s="132"/>
      <c r="E973" s="132"/>
      <c r="F973" s="132"/>
      <c r="G973" s="132"/>
      <c r="H973" s="132"/>
      <c r="I973" s="76"/>
      <c r="J973" s="76"/>
      <c r="K973" s="76"/>
      <c r="L973" s="131"/>
      <c r="M973" s="76"/>
    </row>
    <row r="974" spans="1:13">
      <c r="A974" s="131"/>
      <c r="B974" s="131"/>
      <c r="C974" s="130"/>
      <c r="D974" s="132"/>
      <c r="E974" s="132"/>
      <c r="F974" s="132"/>
      <c r="G974" s="132"/>
      <c r="H974" s="132"/>
      <c r="I974" s="76"/>
      <c r="J974" s="76"/>
      <c r="K974" s="76"/>
      <c r="L974" s="131"/>
      <c r="M974" s="76"/>
    </row>
    <row r="975" spans="1:13">
      <c r="A975" s="131"/>
      <c r="B975" s="131"/>
      <c r="C975" s="130"/>
      <c r="D975" s="132"/>
      <c r="E975" s="132"/>
      <c r="F975" s="132"/>
      <c r="G975" s="132"/>
      <c r="H975" s="132"/>
      <c r="I975" s="76"/>
      <c r="J975" s="76"/>
      <c r="K975" s="76"/>
      <c r="L975" s="131"/>
      <c r="M975" s="76"/>
    </row>
    <row r="976" spans="1:13">
      <c r="A976" s="131"/>
      <c r="B976" s="131"/>
      <c r="C976" s="130"/>
      <c r="D976" s="132"/>
      <c r="E976" s="132"/>
      <c r="F976" s="132"/>
      <c r="G976" s="132"/>
      <c r="H976" s="132"/>
      <c r="I976" s="76"/>
      <c r="J976" s="76"/>
      <c r="K976" s="76"/>
      <c r="L976" s="131"/>
      <c r="M976" s="76"/>
    </row>
    <row r="977" spans="1:13">
      <c r="A977" s="131"/>
      <c r="B977" s="131"/>
      <c r="C977" s="130"/>
      <c r="D977" s="132"/>
      <c r="E977" s="132"/>
      <c r="F977" s="132"/>
      <c r="G977" s="132"/>
      <c r="H977" s="132"/>
      <c r="I977" s="76"/>
      <c r="J977" s="76"/>
      <c r="K977" s="76"/>
      <c r="L977" s="131"/>
      <c r="M977" s="76"/>
    </row>
    <row r="978" spans="1:13">
      <c r="A978" s="131"/>
      <c r="B978" s="131"/>
      <c r="C978" s="130"/>
      <c r="D978" s="132"/>
      <c r="E978" s="132"/>
      <c r="F978" s="132"/>
      <c r="G978" s="132"/>
      <c r="H978" s="132"/>
      <c r="I978" s="76"/>
      <c r="J978" s="76"/>
      <c r="K978" s="76"/>
      <c r="L978" s="131"/>
      <c r="M978" s="76"/>
    </row>
    <row r="979" spans="1:13">
      <c r="A979" s="131"/>
      <c r="B979" s="131"/>
      <c r="C979" s="130"/>
      <c r="D979" s="132"/>
      <c r="E979" s="132"/>
      <c r="F979" s="132"/>
      <c r="G979" s="132"/>
      <c r="H979" s="132"/>
      <c r="I979" s="76"/>
      <c r="J979" s="76"/>
      <c r="K979" s="76"/>
      <c r="L979" s="131"/>
      <c r="M979" s="76"/>
    </row>
    <row r="980" spans="1:13">
      <c r="A980" s="131"/>
      <c r="B980" s="131"/>
      <c r="C980" s="130"/>
      <c r="D980" s="132"/>
      <c r="E980" s="132"/>
      <c r="F980" s="132"/>
      <c r="G980" s="132"/>
      <c r="H980" s="132"/>
      <c r="I980" s="76"/>
      <c r="J980" s="76"/>
      <c r="K980" s="76"/>
      <c r="L980" s="131"/>
      <c r="M980" s="76"/>
    </row>
    <row r="981" spans="1:13">
      <c r="A981" s="131"/>
      <c r="B981" s="131"/>
      <c r="C981" s="130"/>
      <c r="D981" s="132"/>
      <c r="E981" s="132"/>
      <c r="F981" s="132"/>
      <c r="G981" s="132"/>
      <c r="H981" s="132"/>
      <c r="I981" s="76"/>
      <c r="J981" s="76"/>
      <c r="K981" s="76"/>
      <c r="L981" s="131"/>
      <c r="M981" s="76"/>
    </row>
    <row r="982" spans="1:13">
      <c r="A982" s="131"/>
      <c r="B982" s="131"/>
      <c r="C982" s="130"/>
      <c r="D982" s="132"/>
      <c r="E982" s="132"/>
      <c r="F982" s="132"/>
      <c r="G982" s="132"/>
      <c r="H982" s="132"/>
      <c r="I982" s="76"/>
      <c r="J982" s="76"/>
      <c r="K982" s="76"/>
      <c r="L982" s="131"/>
      <c r="M982" s="76"/>
    </row>
    <row r="983" spans="1:13">
      <c r="A983" s="131"/>
      <c r="B983" s="131"/>
      <c r="C983" s="130"/>
      <c r="D983" s="132"/>
      <c r="E983" s="132"/>
      <c r="F983" s="132"/>
      <c r="G983" s="132"/>
      <c r="H983" s="132"/>
      <c r="I983" s="76"/>
      <c r="J983" s="76"/>
      <c r="K983" s="76"/>
      <c r="L983" s="131"/>
      <c r="M983" s="76"/>
    </row>
    <row r="984" spans="1:13">
      <c r="A984" s="131"/>
      <c r="B984" s="131"/>
      <c r="C984" s="130"/>
      <c r="D984" s="132"/>
      <c r="E984" s="132"/>
      <c r="F984" s="132"/>
      <c r="G984" s="132"/>
      <c r="H984" s="132"/>
      <c r="I984" s="76"/>
      <c r="J984" s="76"/>
      <c r="K984" s="76"/>
      <c r="L984" s="131"/>
      <c r="M984" s="76"/>
    </row>
    <row r="985" spans="1:13">
      <c r="A985" s="131"/>
      <c r="B985" s="131"/>
      <c r="C985" s="130"/>
      <c r="D985" s="132"/>
      <c r="E985" s="132"/>
      <c r="F985" s="132"/>
      <c r="G985" s="132"/>
      <c r="H985" s="132"/>
      <c r="I985" s="76"/>
      <c r="J985" s="76"/>
      <c r="K985" s="76"/>
      <c r="L985" s="131"/>
      <c r="M985" s="76"/>
    </row>
    <row r="986" spans="1:13">
      <c r="A986" s="131"/>
      <c r="B986" s="131"/>
      <c r="C986" s="130"/>
      <c r="D986" s="132"/>
      <c r="E986" s="132"/>
      <c r="F986" s="132"/>
      <c r="G986" s="132"/>
      <c r="H986" s="132"/>
      <c r="I986" s="76"/>
      <c r="J986" s="76"/>
      <c r="K986" s="76"/>
      <c r="L986" s="131"/>
      <c r="M986" s="76"/>
    </row>
    <row r="987" spans="1:13">
      <c r="A987" s="131"/>
      <c r="B987" s="131"/>
      <c r="C987" s="130"/>
      <c r="D987" s="132"/>
      <c r="E987" s="132"/>
      <c r="F987" s="132"/>
      <c r="G987" s="132"/>
      <c r="H987" s="132"/>
      <c r="I987" s="76"/>
      <c r="J987" s="76"/>
      <c r="K987" s="76"/>
      <c r="L987" s="131"/>
      <c r="M987" s="76"/>
    </row>
    <row r="988" spans="1:13">
      <c r="A988" s="131"/>
      <c r="B988" s="131"/>
      <c r="C988" s="130"/>
      <c r="D988" s="132"/>
      <c r="E988" s="132"/>
      <c r="F988" s="132"/>
      <c r="G988" s="132"/>
      <c r="H988" s="132"/>
      <c r="I988" s="76"/>
      <c r="J988" s="76"/>
      <c r="K988" s="76"/>
      <c r="L988" s="131"/>
      <c r="M988" s="76"/>
    </row>
    <row r="989" spans="1:13">
      <c r="A989" s="131"/>
      <c r="B989" s="131"/>
      <c r="C989" s="130"/>
      <c r="D989" s="132"/>
      <c r="E989" s="132"/>
      <c r="F989" s="132"/>
      <c r="G989" s="132"/>
      <c r="H989" s="132"/>
      <c r="I989" s="76"/>
      <c r="J989" s="76"/>
      <c r="K989" s="76"/>
      <c r="L989" s="131"/>
      <c r="M989" s="76"/>
    </row>
    <row r="990" spans="1:13">
      <c r="A990" s="131"/>
      <c r="B990" s="131"/>
      <c r="C990" s="130"/>
      <c r="D990" s="132"/>
      <c r="E990" s="132"/>
      <c r="F990" s="132"/>
      <c r="G990" s="132"/>
      <c r="H990" s="132"/>
      <c r="I990" s="76"/>
      <c r="J990" s="76"/>
      <c r="K990" s="76"/>
      <c r="L990" s="131"/>
      <c r="M990" s="76"/>
    </row>
    <row r="991" spans="1:13">
      <c r="A991" s="131"/>
      <c r="B991" s="131"/>
      <c r="C991" s="130"/>
      <c r="D991" s="132"/>
      <c r="E991" s="132"/>
      <c r="F991" s="132"/>
      <c r="G991" s="132"/>
      <c r="H991" s="132"/>
      <c r="I991" s="76"/>
      <c r="J991" s="76"/>
      <c r="K991" s="76"/>
      <c r="L991" s="131"/>
      <c r="M991" s="76"/>
    </row>
    <row r="992" spans="1:13">
      <c r="A992" s="131"/>
      <c r="B992" s="131"/>
      <c r="C992" s="130"/>
      <c r="D992" s="132"/>
      <c r="E992" s="132"/>
      <c r="F992" s="132"/>
      <c r="G992" s="132"/>
      <c r="H992" s="132"/>
      <c r="I992" s="76"/>
      <c r="J992" s="76"/>
      <c r="K992" s="76"/>
      <c r="L992" s="131"/>
      <c r="M992" s="76"/>
    </row>
    <row r="993" spans="1:13">
      <c r="A993" s="131"/>
      <c r="B993" s="131"/>
      <c r="C993" s="130"/>
      <c r="D993" s="132"/>
      <c r="E993" s="132"/>
      <c r="F993" s="132"/>
      <c r="G993" s="132"/>
      <c r="H993" s="132"/>
      <c r="I993" s="76"/>
      <c r="J993" s="76"/>
      <c r="K993" s="76"/>
      <c r="L993" s="131"/>
      <c r="M993" s="76"/>
    </row>
    <row r="994" spans="1:13">
      <c r="A994" s="131"/>
      <c r="B994" s="131"/>
      <c r="C994" s="130"/>
      <c r="D994" s="132"/>
      <c r="E994" s="132"/>
      <c r="F994" s="132"/>
      <c r="G994" s="132"/>
      <c r="H994" s="132"/>
      <c r="I994" s="76"/>
      <c r="J994" s="76"/>
      <c r="K994" s="76"/>
      <c r="L994" s="131"/>
      <c r="M994" s="76"/>
    </row>
    <row r="995" spans="1:13">
      <c r="A995" s="131"/>
      <c r="B995" s="131"/>
      <c r="C995" s="130"/>
      <c r="D995" s="132"/>
      <c r="E995" s="132"/>
      <c r="F995" s="132"/>
      <c r="G995" s="132"/>
      <c r="H995" s="132"/>
      <c r="I995" s="76"/>
      <c r="J995" s="76"/>
      <c r="K995" s="76"/>
      <c r="L995" s="131"/>
      <c r="M995" s="76"/>
    </row>
    <row r="996" spans="1:13">
      <c r="A996" s="131"/>
      <c r="B996" s="131"/>
      <c r="C996" s="130"/>
      <c r="D996" s="132"/>
      <c r="E996" s="132"/>
      <c r="F996" s="132"/>
      <c r="G996" s="132"/>
      <c r="H996" s="132"/>
      <c r="I996" s="76"/>
      <c r="J996" s="76"/>
      <c r="K996" s="76"/>
      <c r="L996" s="131"/>
      <c r="M996" s="76"/>
    </row>
    <row r="997" spans="1:13">
      <c r="A997" s="131"/>
      <c r="B997" s="131"/>
      <c r="C997" s="130"/>
      <c r="D997" s="132"/>
      <c r="E997" s="132"/>
      <c r="F997" s="132"/>
      <c r="G997" s="132"/>
      <c r="H997" s="132"/>
      <c r="I997" s="76"/>
      <c r="J997" s="76"/>
      <c r="K997" s="76"/>
      <c r="L997" s="131"/>
      <c r="M997" s="76"/>
    </row>
    <row r="998" spans="1:13">
      <c r="A998" s="131"/>
      <c r="B998" s="131"/>
      <c r="C998" s="130"/>
      <c r="D998" s="132"/>
      <c r="E998" s="132"/>
      <c r="F998" s="132"/>
      <c r="G998" s="132"/>
      <c r="H998" s="132"/>
      <c r="I998" s="76"/>
      <c r="J998" s="76"/>
      <c r="K998" s="76"/>
      <c r="L998" s="131"/>
      <c r="M998" s="76"/>
    </row>
    <row r="999" spans="1:13">
      <c r="A999" s="131"/>
      <c r="B999" s="131"/>
      <c r="C999" s="130"/>
      <c r="D999" s="132"/>
      <c r="E999" s="132"/>
      <c r="F999" s="132"/>
      <c r="G999" s="132"/>
      <c r="H999" s="132"/>
      <c r="I999" s="76"/>
      <c r="J999" s="76"/>
      <c r="K999" s="76"/>
      <c r="L999" s="131"/>
      <c r="M999" s="76"/>
    </row>
    <row r="1000" spans="1:13">
      <c r="A1000" s="131"/>
      <c r="B1000" s="131"/>
      <c r="C1000" s="130"/>
      <c r="D1000" s="132"/>
      <c r="E1000" s="132"/>
      <c r="F1000" s="132"/>
      <c r="G1000" s="132"/>
      <c r="H1000" s="132"/>
      <c r="I1000" s="76"/>
      <c r="J1000" s="76"/>
      <c r="K1000" s="76"/>
      <c r="L1000" s="131"/>
      <c r="M1000" s="76"/>
    </row>
    <row r="1001" spans="1:13">
      <c r="A1001" s="131"/>
      <c r="B1001" s="131"/>
      <c r="C1001" s="130"/>
      <c r="D1001" s="132"/>
      <c r="E1001" s="132"/>
      <c r="F1001" s="132"/>
      <c r="G1001" s="132"/>
      <c r="H1001" s="132"/>
      <c r="I1001" s="76"/>
      <c r="J1001" s="76"/>
      <c r="K1001" s="76"/>
      <c r="L1001" s="131"/>
      <c r="M1001" s="76"/>
    </row>
    <row r="1002" spans="1:13">
      <c r="A1002" s="131"/>
      <c r="B1002" s="131"/>
      <c r="C1002" s="130"/>
      <c r="D1002" s="132"/>
      <c r="E1002" s="132"/>
      <c r="F1002" s="132"/>
      <c r="G1002" s="132"/>
      <c r="H1002" s="132"/>
      <c r="I1002" s="76"/>
      <c r="J1002" s="76"/>
      <c r="K1002" s="76"/>
      <c r="L1002" s="131"/>
      <c r="M1002" s="76"/>
    </row>
    <row r="1003" spans="1:13">
      <c r="A1003" s="131"/>
      <c r="B1003" s="131"/>
      <c r="C1003" s="130"/>
      <c r="D1003" s="132"/>
      <c r="E1003" s="132"/>
      <c r="F1003" s="132"/>
      <c r="G1003" s="132"/>
      <c r="H1003" s="132"/>
      <c r="I1003" s="76"/>
      <c r="J1003" s="76"/>
      <c r="K1003" s="76"/>
      <c r="L1003" s="131"/>
      <c r="M1003" s="76"/>
    </row>
    <row r="1004" spans="1:13">
      <c r="A1004" s="131"/>
      <c r="B1004" s="131"/>
      <c r="C1004" s="130"/>
      <c r="D1004" s="132"/>
      <c r="E1004" s="132"/>
      <c r="F1004" s="132"/>
      <c r="G1004" s="132"/>
      <c r="H1004" s="132"/>
      <c r="I1004" s="76"/>
      <c r="J1004" s="76"/>
      <c r="K1004" s="76"/>
      <c r="L1004" s="131"/>
      <c r="M1004" s="76"/>
    </row>
    <row r="1005" spans="1:13">
      <c r="A1005" s="131"/>
      <c r="B1005" s="131"/>
      <c r="C1005" s="130"/>
      <c r="D1005" s="132"/>
      <c r="E1005" s="132"/>
      <c r="F1005" s="132"/>
      <c r="G1005" s="132"/>
      <c r="H1005" s="132"/>
      <c r="I1005" s="76"/>
      <c r="J1005" s="76"/>
      <c r="K1005" s="76"/>
      <c r="L1005" s="131"/>
      <c r="M1005" s="76"/>
    </row>
    <row r="1006" spans="1:13">
      <c r="A1006" s="131"/>
      <c r="B1006" s="131"/>
      <c r="C1006" s="130"/>
      <c r="D1006" s="132"/>
      <c r="E1006" s="132"/>
      <c r="F1006" s="132"/>
      <c r="G1006" s="132"/>
      <c r="H1006" s="132"/>
      <c r="I1006" s="76"/>
      <c r="J1006" s="76"/>
      <c r="K1006" s="76"/>
      <c r="L1006" s="131"/>
      <c r="M1006" s="76"/>
    </row>
    <row r="1007" spans="1:13">
      <c r="A1007" s="131"/>
      <c r="B1007" s="131"/>
      <c r="C1007" s="130"/>
      <c r="D1007" s="132"/>
      <c r="E1007" s="132"/>
      <c r="F1007" s="132"/>
      <c r="G1007" s="132"/>
      <c r="H1007" s="132"/>
      <c r="I1007" s="76"/>
      <c r="J1007" s="76"/>
      <c r="K1007" s="76"/>
      <c r="L1007" s="131"/>
      <c r="M1007" s="76"/>
    </row>
    <row r="1008" spans="1:13">
      <c r="A1008" s="131"/>
      <c r="B1008" s="131"/>
      <c r="C1008" s="130"/>
      <c r="D1008" s="132"/>
      <c r="E1008" s="132"/>
      <c r="F1008" s="132"/>
      <c r="G1008" s="132"/>
      <c r="H1008" s="132"/>
      <c r="I1008" s="76"/>
      <c r="J1008" s="76"/>
      <c r="K1008" s="76"/>
      <c r="L1008" s="131"/>
      <c r="M1008" s="76"/>
    </row>
    <row r="1009" spans="1:13">
      <c r="A1009" s="131"/>
      <c r="B1009" s="131"/>
      <c r="C1009" s="130"/>
      <c r="D1009" s="132"/>
      <c r="E1009" s="132"/>
      <c r="F1009" s="132"/>
      <c r="G1009" s="132"/>
      <c r="H1009" s="132"/>
      <c r="I1009" s="76"/>
      <c r="J1009" s="76"/>
      <c r="K1009" s="76"/>
      <c r="L1009" s="131"/>
      <c r="M1009" s="76"/>
    </row>
    <row r="1010" spans="1:13">
      <c r="A1010" s="131"/>
      <c r="B1010" s="131"/>
      <c r="C1010" s="130"/>
      <c r="D1010" s="132"/>
      <c r="E1010" s="132"/>
      <c r="F1010" s="132"/>
      <c r="G1010" s="132"/>
      <c r="H1010" s="132"/>
      <c r="I1010" s="76"/>
      <c r="J1010" s="76"/>
      <c r="K1010" s="76"/>
      <c r="L1010" s="131"/>
      <c r="M1010" s="76"/>
    </row>
    <row r="1011" spans="1:13">
      <c r="A1011" s="131"/>
      <c r="B1011" s="131"/>
      <c r="C1011" s="130"/>
      <c r="D1011" s="132"/>
      <c r="E1011" s="132"/>
      <c r="F1011" s="132"/>
      <c r="G1011" s="132"/>
      <c r="H1011" s="132"/>
      <c r="I1011" s="76"/>
      <c r="J1011" s="76"/>
      <c r="K1011" s="76"/>
      <c r="L1011" s="131"/>
      <c r="M1011" s="76"/>
    </row>
    <row r="1012" spans="1:13">
      <c r="A1012" s="131"/>
      <c r="B1012" s="131"/>
      <c r="C1012" s="130"/>
      <c r="D1012" s="132"/>
      <c r="E1012" s="132"/>
      <c r="F1012" s="132"/>
      <c r="G1012" s="132"/>
      <c r="H1012" s="132"/>
      <c r="I1012" s="76"/>
      <c r="J1012" s="76"/>
      <c r="K1012" s="76"/>
      <c r="L1012" s="131"/>
      <c r="M1012" s="76"/>
    </row>
    <row r="1013" spans="1:13">
      <c r="A1013" s="131"/>
      <c r="B1013" s="131"/>
      <c r="C1013" s="130"/>
      <c r="D1013" s="132"/>
      <c r="E1013" s="132"/>
      <c r="F1013" s="132"/>
      <c r="G1013" s="132"/>
      <c r="H1013" s="132"/>
      <c r="I1013" s="76"/>
      <c r="J1013" s="76"/>
      <c r="K1013" s="76"/>
      <c r="L1013" s="131"/>
      <c r="M1013" s="76"/>
    </row>
    <row r="1014" spans="1:13">
      <c r="A1014" s="131"/>
      <c r="B1014" s="131"/>
      <c r="C1014" s="130"/>
      <c r="D1014" s="132"/>
      <c r="E1014" s="132"/>
      <c r="F1014" s="132"/>
      <c r="G1014" s="132"/>
      <c r="H1014" s="132"/>
      <c r="I1014" s="76"/>
      <c r="J1014" s="76"/>
      <c r="K1014" s="76"/>
      <c r="L1014" s="131"/>
      <c r="M1014" s="76"/>
    </row>
    <row r="1015" spans="1:13">
      <c r="A1015" s="131"/>
      <c r="B1015" s="131"/>
      <c r="C1015" s="130"/>
      <c r="D1015" s="132"/>
      <c r="E1015" s="132"/>
      <c r="F1015" s="132"/>
      <c r="G1015" s="132"/>
      <c r="H1015" s="132"/>
      <c r="I1015" s="76"/>
      <c r="J1015" s="76"/>
      <c r="K1015" s="76"/>
      <c r="L1015" s="131"/>
      <c r="M1015" s="76"/>
    </row>
    <row r="1016" spans="1:13">
      <c r="A1016" s="131"/>
      <c r="B1016" s="131"/>
      <c r="C1016" s="130"/>
      <c r="D1016" s="132"/>
      <c r="E1016" s="132"/>
      <c r="F1016" s="132"/>
      <c r="G1016" s="132"/>
      <c r="H1016" s="132"/>
      <c r="I1016" s="76"/>
      <c r="J1016" s="76"/>
      <c r="K1016" s="76"/>
      <c r="L1016" s="131"/>
      <c r="M1016" s="76"/>
    </row>
    <row r="1017" spans="1:13">
      <c r="A1017" s="131"/>
      <c r="B1017" s="131"/>
      <c r="C1017" s="130"/>
      <c r="D1017" s="132"/>
      <c r="E1017" s="132"/>
      <c r="F1017" s="132"/>
      <c r="G1017" s="132"/>
      <c r="H1017" s="132"/>
      <c r="I1017" s="76"/>
      <c r="J1017" s="76"/>
      <c r="K1017" s="76"/>
      <c r="L1017" s="131"/>
      <c r="M1017" s="76"/>
    </row>
    <row r="1018" spans="1:13">
      <c r="A1018" s="131"/>
      <c r="B1018" s="131"/>
      <c r="C1018" s="130"/>
      <c r="D1018" s="132"/>
      <c r="E1018" s="132"/>
      <c r="F1018" s="132"/>
      <c r="G1018" s="132"/>
      <c r="H1018" s="132"/>
      <c r="I1018" s="76"/>
      <c r="J1018" s="76"/>
      <c r="K1018" s="76"/>
      <c r="L1018" s="131"/>
      <c r="M1018" s="76"/>
    </row>
    <row r="1019" spans="1:13">
      <c r="A1019" s="131"/>
      <c r="B1019" s="131"/>
      <c r="C1019" s="130"/>
      <c r="D1019" s="132"/>
      <c r="E1019" s="132"/>
      <c r="F1019" s="132"/>
      <c r="G1019" s="132"/>
      <c r="H1019" s="132"/>
      <c r="I1019" s="76"/>
      <c r="J1019" s="76"/>
      <c r="K1019" s="76"/>
      <c r="L1019" s="131"/>
      <c r="M1019" s="76"/>
    </row>
    <row r="1020" spans="1:13">
      <c r="A1020" s="131"/>
      <c r="B1020" s="131"/>
      <c r="C1020" s="130"/>
      <c r="D1020" s="132"/>
      <c r="E1020" s="132"/>
      <c r="F1020" s="132"/>
      <c r="G1020" s="132"/>
      <c r="H1020" s="132"/>
      <c r="I1020" s="76"/>
      <c r="J1020" s="76"/>
      <c r="K1020" s="76"/>
      <c r="L1020" s="131"/>
      <c r="M1020" s="76"/>
    </row>
    <row r="1021" spans="1:13">
      <c r="A1021" s="131"/>
      <c r="B1021" s="131"/>
      <c r="C1021" s="130"/>
      <c r="D1021" s="132"/>
      <c r="E1021" s="132"/>
      <c r="F1021" s="132"/>
      <c r="G1021" s="132"/>
      <c r="H1021" s="132"/>
      <c r="I1021" s="76"/>
      <c r="J1021" s="76"/>
      <c r="K1021" s="76"/>
      <c r="L1021" s="131"/>
      <c r="M1021" s="76"/>
    </row>
    <row r="1022" spans="1:13">
      <c r="A1022" s="131"/>
      <c r="B1022" s="131"/>
      <c r="C1022" s="130"/>
      <c r="D1022" s="132"/>
      <c r="E1022" s="132"/>
      <c r="F1022" s="132"/>
      <c r="G1022" s="132"/>
      <c r="H1022" s="132"/>
      <c r="I1022" s="76"/>
      <c r="J1022" s="76"/>
      <c r="K1022" s="76"/>
      <c r="L1022" s="131"/>
      <c r="M1022" s="76"/>
    </row>
    <row r="1023" spans="1:13">
      <c r="A1023" s="131"/>
      <c r="B1023" s="131"/>
      <c r="C1023" s="130"/>
      <c r="D1023" s="132"/>
      <c r="E1023" s="132"/>
      <c r="F1023" s="132"/>
      <c r="G1023" s="132"/>
      <c r="H1023" s="132"/>
      <c r="I1023" s="76"/>
      <c r="J1023" s="76"/>
      <c r="K1023" s="76"/>
      <c r="L1023" s="131"/>
      <c r="M1023" s="76"/>
    </row>
    <row r="1024" spans="1:13">
      <c r="A1024" s="131"/>
      <c r="B1024" s="131"/>
      <c r="C1024" s="130"/>
      <c r="D1024" s="132"/>
      <c r="E1024" s="132"/>
      <c r="F1024" s="132"/>
      <c r="G1024" s="132"/>
      <c r="H1024" s="132"/>
      <c r="I1024" s="76"/>
      <c r="J1024" s="76"/>
      <c r="K1024" s="76"/>
      <c r="L1024" s="131"/>
      <c r="M1024" s="76"/>
    </row>
    <row r="1025" spans="1:13">
      <c r="A1025" s="131"/>
      <c r="B1025" s="131"/>
      <c r="C1025" s="130"/>
      <c r="D1025" s="132"/>
      <c r="E1025" s="132"/>
      <c r="F1025" s="132"/>
      <c r="G1025" s="132"/>
      <c r="H1025" s="132"/>
      <c r="I1025" s="76"/>
      <c r="J1025" s="76"/>
      <c r="K1025" s="76"/>
      <c r="L1025" s="131"/>
      <c r="M1025" s="76"/>
    </row>
    <row r="1026" spans="1:13">
      <c r="A1026" s="131"/>
      <c r="B1026" s="131"/>
      <c r="C1026" s="130"/>
      <c r="D1026" s="132"/>
      <c r="E1026" s="132"/>
      <c r="F1026" s="132"/>
      <c r="G1026" s="132"/>
      <c r="H1026" s="132"/>
      <c r="I1026" s="76"/>
      <c r="J1026" s="76"/>
      <c r="K1026" s="76"/>
      <c r="L1026" s="131"/>
      <c r="M1026" s="76"/>
    </row>
    <row r="1027" spans="1:13">
      <c r="A1027" s="131"/>
      <c r="B1027" s="131"/>
      <c r="C1027" s="130"/>
      <c r="D1027" s="132"/>
      <c r="E1027" s="132"/>
      <c r="F1027" s="132"/>
      <c r="G1027" s="132"/>
      <c r="H1027" s="132"/>
      <c r="I1027" s="76"/>
      <c r="J1027" s="76"/>
      <c r="K1027" s="76"/>
      <c r="L1027" s="131"/>
      <c r="M1027" s="76"/>
    </row>
    <row r="1028" spans="1:13">
      <c r="A1028" s="131"/>
      <c r="B1028" s="131"/>
      <c r="C1028" s="130"/>
      <c r="D1028" s="132"/>
      <c r="E1028" s="132"/>
      <c r="F1028" s="132"/>
      <c r="G1028" s="132"/>
      <c r="H1028" s="132"/>
      <c r="I1028" s="76"/>
      <c r="J1028" s="76"/>
      <c r="K1028" s="76"/>
      <c r="L1028" s="131"/>
      <c r="M1028" s="76"/>
    </row>
    <row r="1029" spans="1:13">
      <c r="A1029" s="131"/>
      <c r="B1029" s="131"/>
      <c r="C1029" s="130"/>
      <c r="D1029" s="132"/>
      <c r="E1029" s="132"/>
      <c r="F1029" s="132"/>
      <c r="G1029" s="132"/>
      <c r="H1029" s="132"/>
      <c r="I1029" s="76"/>
      <c r="J1029" s="76"/>
      <c r="K1029" s="76"/>
      <c r="L1029" s="131"/>
      <c r="M1029" s="76"/>
    </row>
    <row r="1030" spans="1:13">
      <c r="A1030" s="131"/>
      <c r="B1030" s="131"/>
      <c r="C1030" s="130"/>
      <c r="D1030" s="132"/>
      <c r="E1030" s="132"/>
      <c r="F1030" s="132"/>
      <c r="G1030" s="132"/>
      <c r="H1030" s="132"/>
      <c r="I1030" s="76"/>
      <c r="J1030" s="76"/>
      <c r="K1030" s="76"/>
      <c r="L1030" s="131"/>
      <c r="M1030" s="76"/>
    </row>
    <row r="1031" spans="1:13">
      <c r="A1031" s="131"/>
      <c r="B1031" s="131"/>
      <c r="C1031" s="130"/>
      <c r="D1031" s="132"/>
      <c r="E1031" s="132"/>
      <c r="F1031" s="132"/>
      <c r="G1031" s="132"/>
      <c r="H1031" s="132"/>
      <c r="I1031" s="76"/>
      <c r="J1031" s="76"/>
      <c r="K1031" s="76"/>
      <c r="L1031" s="131"/>
      <c r="M1031" s="76"/>
    </row>
    <row r="1032" spans="1:13">
      <c r="A1032" s="131"/>
      <c r="B1032" s="131"/>
      <c r="C1032" s="130"/>
      <c r="D1032" s="132"/>
      <c r="E1032" s="132"/>
      <c r="F1032" s="132"/>
      <c r="G1032" s="132"/>
      <c r="H1032" s="132"/>
      <c r="I1032" s="76"/>
      <c r="J1032" s="76"/>
      <c r="K1032" s="76"/>
      <c r="L1032" s="131"/>
      <c r="M1032" s="76"/>
    </row>
    <row r="1033" spans="1:13">
      <c r="A1033" s="131"/>
      <c r="B1033" s="131"/>
      <c r="C1033" s="130"/>
      <c r="D1033" s="132"/>
      <c r="E1033" s="132"/>
      <c r="F1033" s="132"/>
      <c r="G1033" s="132"/>
      <c r="H1033" s="132"/>
      <c r="I1033" s="76"/>
      <c r="J1033" s="76"/>
      <c r="K1033" s="76"/>
      <c r="L1033" s="131"/>
      <c r="M1033" s="76"/>
    </row>
    <row r="1034" spans="1:13">
      <c r="A1034" s="131"/>
      <c r="B1034" s="131"/>
      <c r="C1034" s="130"/>
      <c r="D1034" s="132"/>
      <c r="E1034" s="132"/>
      <c r="F1034" s="132"/>
      <c r="G1034" s="132"/>
      <c r="H1034" s="132"/>
      <c r="I1034" s="76"/>
      <c r="J1034" s="76"/>
      <c r="K1034" s="76"/>
      <c r="L1034" s="131"/>
      <c r="M1034" s="76"/>
    </row>
    <row r="1035" spans="1:13">
      <c r="A1035" s="131"/>
      <c r="B1035" s="131"/>
      <c r="C1035" s="130"/>
      <c r="D1035" s="132"/>
      <c r="E1035" s="132"/>
      <c r="F1035" s="132"/>
      <c r="G1035" s="132"/>
      <c r="H1035" s="132"/>
      <c r="I1035" s="76"/>
      <c r="J1035" s="76"/>
      <c r="K1035" s="76"/>
      <c r="L1035" s="131"/>
      <c r="M1035" s="76"/>
    </row>
    <row r="1036" spans="1:13">
      <c r="A1036" s="131"/>
      <c r="B1036" s="131"/>
      <c r="C1036" s="130"/>
      <c r="D1036" s="132"/>
      <c r="E1036" s="132"/>
      <c r="F1036" s="132"/>
      <c r="G1036" s="132"/>
      <c r="H1036" s="132"/>
      <c r="I1036" s="76"/>
      <c r="J1036" s="76"/>
      <c r="K1036" s="76"/>
      <c r="L1036" s="131"/>
      <c r="M1036" s="76"/>
    </row>
    <row r="1037" spans="1:13">
      <c r="A1037" s="131"/>
      <c r="B1037" s="131"/>
      <c r="C1037" s="130"/>
      <c r="D1037" s="132"/>
      <c r="E1037" s="132"/>
      <c r="F1037" s="132"/>
      <c r="G1037" s="132"/>
      <c r="H1037" s="132"/>
      <c r="I1037" s="76"/>
      <c r="J1037" s="76"/>
      <c r="K1037" s="76"/>
      <c r="L1037" s="131"/>
      <c r="M1037" s="76"/>
    </row>
    <row r="1038" spans="1:13">
      <c r="A1038" s="131"/>
      <c r="B1038" s="131"/>
      <c r="C1038" s="130"/>
      <c r="D1038" s="132"/>
      <c r="E1038" s="132"/>
      <c r="F1038" s="132"/>
      <c r="G1038" s="132"/>
      <c r="H1038" s="132"/>
      <c r="I1038" s="76"/>
      <c r="J1038" s="76"/>
      <c r="K1038" s="76"/>
      <c r="L1038" s="131"/>
      <c r="M1038" s="76"/>
    </row>
    <row r="1039" spans="1:13">
      <c r="A1039" s="131"/>
      <c r="B1039" s="131"/>
      <c r="C1039" s="130"/>
      <c r="D1039" s="132"/>
      <c r="E1039" s="132"/>
      <c r="F1039" s="132"/>
      <c r="G1039" s="132"/>
      <c r="H1039" s="132"/>
      <c r="I1039" s="76"/>
      <c r="J1039" s="76"/>
      <c r="K1039" s="76"/>
      <c r="L1039" s="131"/>
      <c r="M1039" s="76"/>
    </row>
    <row r="1040" spans="1:13">
      <c r="A1040" s="131"/>
      <c r="B1040" s="131"/>
      <c r="C1040" s="130"/>
      <c r="D1040" s="132"/>
      <c r="E1040" s="132"/>
      <c r="F1040" s="132"/>
      <c r="G1040" s="132"/>
      <c r="H1040" s="132"/>
      <c r="I1040" s="76"/>
      <c r="J1040" s="76"/>
      <c r="K1040" s="76"/>
      <c r="L1040" s="131"/>
      <c r="M1040" s="76"/>
    </row>
    <row r="1041" spans="1:13">
      <c r="A1041" s="131"/>
      <c r="B1041" s="131"/>
      <c r="C1041" s="130"/>
      <c r="D1041" s="132"/>
      <c r="E1041" s="132"/>
      <c r="F1041" s="132"/>
      <c r="G1041" s="132"/>
      <c r="H1041" s="132"/>
      <c r="I1041" s="76"/>
      <c r="J1041" s="76"/>
      <c r="K1041" s="76"/>
      <c r="L1041" s="131"/>
      <c r="M1041" s="76"/>
    </row>
    <row r="1042" spans="1:13">
      <c r="A1042" s="131"/>
      <c r="B1042" s="131"/>
      <c r="C1042" s="130"/>
      <c r="D1042" s="132"/>
      <c r="E1042" s="132"/>
      <c r="F1042" s="132"/>
      <c r="G1042" s="132"/>
      <c r="H1042" s="132"/>
      <c r="I1042" s="76"/>
      <c r="J1042" s="76"/>
      <c r="K1042" s="76"/>
      <c r="L1042" s="131"/>
      <c r="M1042" s="76"/>
    </row>
    <row r="1043" spans="1:13">
      <c r="A1043" s="131"/>
      <c r="B1043" s="131"/>
      <c r="C1043" s="130"/>
      <c r="D1043" s="132"/>
      <c r="E1043" s="132"/>
      <c r="F1043" s="132"/>
      <c r="G1043" s="132"/>
      <c r="H1043" s="132"/>
      <c r="I1043" s="76"/>
      <c r="J1043" s="76"/>
      <c r="K1043" s="76"/>
      <c r="L1043" s="131"/>
      <c r="M1043" s="76"/>
    </row>
    <row r="1044" spans="1:13">
      <c r="A1044" s="131"/>
      <c r="B1044" s="131"/>
      <c r="C1044" s="130"/>
      <c r="D1044" s="132"/>
      <c r="E1044" s="132"/>
      <c r="F1044" s="132"/>
      <c r="G1044" s="132"/>
      <c r="H1044" s="132"/>
      <c r="I1044" s="76"/>
      <c r="J1044" s="76"/>
      <c r="K1044" s="76"/>
      <c r="L1044" s="131"/>
      <c r="M1044" s="76"/>
    </row>
    <row r="1045" spans="1:13">
      <c r="A1045" s="131"/>
      <c r="B1045" s="131"/>
      <c r="C1045" s="130"/>
      <c r="D1045" s="132"/>
      <c r="E1045" s="132"/>
      <c r="F1045" s="132"/>
      <c r="G1045" s="132"/>
      <c r="H1045" s="132"/>
      <c r="I1045" s="76"/>
      <c r="J1045" s="76"/>
      <c r="K1045" s="76"/>
      <c r="L1045" s="131"/>
      <c r="M1045" s="76"/>
    </row>
    <row r="1046" spans="1:13">
      <c r="A1046" s="131"/>
      <c r="B1046" s="131"/>
      <c r="C1046" s="130"/>
      <c r="D1046" s="132"/>
      <c r="E1046" s="132"/>
      <c r="F1046" s="132"/>
      <c r="G1046" s="132"/>
      <c r="H1046" s="132"/>
      <c r="I1046" s="76"/>
      <c r="J1046" s="76"/>
      <c r="K1046" s="76"/>
      <c r="L1046" s="131"/>
      <c r="M1046" s="76"/>
    </row>
    <row r="1047" spans="1:13">
      <c r="A1047" s="131"/>
      <c r="B1047" s="131"/>
      <c r="C1047" s="130"/>
      <c r="D1047" s="132"/>
      <c r="E1047" s="132"/>
      <c r="F1047" s="132"/>
      <c r="G1047" s="132"/>
      <c r="H1047" s="132"/>
      <c r="I1047" s="76"/>
      <c r="J1047" s="76"/>
      <c r="K1047" s="76"/>
      <c r="L1047" s="131"/>
      <c r="M1047" s="76"/>
    </row>
    <row r="1048" spans="1:13">
      <c r="A1048" s="131"/>
      <c r="B1048" s="131"/>
      <c r="C1048" s="130"/>
      <c r="D1048" s="132"/>
      <c r="E1048" s="132"/>
      <c r="F1048" s="132"/>
      <c r="G1048" s="132"/>
      <c r="H1048" s="132"/>
      <c r="I1048" s="76"/>
      <c r="J1048" s="76"/>
      <c r="K1048" s="76"/>
      <c r="L1048" s="131"/>
      <c r="M1048" s="76"/>
    </row>
    <row r="1049" spans="1:13">
      <c r="A1049" s="131"/>
      <c r="B1049" s="131"/>
      <c r="C1049" s="130"/>
      <c r="D1049" s="132"/>
      <c r="E1049" s="132"/>
      <c r="F1049" s="132"/>
      <c r="G1049" s="132"/>
      <c r="H1049" s="132"/>
      <c r="I1049" s="76"/>
      <c r="J1049" s="76"/>
      <c r="K1049" s="76"/>
      <c r="L1049" s="131"/>
      <c r="M1049" s="76"/>
    </row>
    <row r="1050" spans="1:13">
      <c r="A1050" s="131"/>
      <c r="B1050" s="131"/>
      <c r="C1050" s="130"/>
      <c r="D1050" s="132"/>
      <c r="E1050" s="132"/>
      <c r="F1050" s="132"/>
      <c r="G1050" s="132"/>
      <c r="H1050" s="132"/>
      <c r="I1050" s="76"/>
      <c r="J1050" s="76"/>
      <c r="K1050" s="76"/>
      <c r="L1050" s="131"/>
      <c r="M1050" s="76"/>
    </row>
    <row r="1051" spans="1:13">
      <c r="A1051" s="131"/>
      <c r="B1051" s="131"/>
      <c r="C1051" s="130"/>
      <c r="D1051" s="132"/>
      <c r="E1051" s="132"/>
      <c r="F1051" s="132"/>
      <c r="G1051" s="132"/>
      <c r="H1051" s="132"/>
      <c r="I1051" s="76"/>
      <c r="J1051" s="76"/>
      <c r="K1051" s="76"/>
      <c r="L1051" s="131"/>
      <c r="M1051" s="76"/>
    </row>
    <row r="1052" spans="1:13">
      <c r="A1052" s="131"/>
      <c r="B1052" s="131"/>
      <c r="C1052" s="130"/>
      <c r="D1052" s="132"/>
      <c r="E1052" s="132"/>
      <c r="F1052" s="132"/>
      <c r="G1052" s="132"/>
      <c r="H1052" s="132"/>
      <c r="I1052" s="76"/>
      <c r="J1052" s="76"/>
      <c r="K1052" s="76"/>
      <c r="L1052" s="131"/>
      <c r="M1052" s="76"/>
    </row>
    <row r="1053" spans="1:13">
      <c r="A1053" s="131"/>
      <c r="B1053" s="131"/>
      <c r="C1053" s="130"/>
      <c r="D1053" s="132"/>
      <c r="E1053" s="132"/>
      <c r="F1053" s="132"/>
      <c r="G1053" s="132"/>
      <c r="H1053" s="132"/>
      <c r="I1053" s="76"/>
      <c r="J1053" s="76"/>
      <c r="K1053" s="76"/>
      <c r="L1053" s="131"/>
      <c r="M1053" s="76"/>
    </row>
    <row r="1054" spans="1:13">
      <c r="A1054" s="131"/>
      <c r="B1054" s="131"/>
      <c r="C1054" s="130"/>
      <c r="D1054" s="132"/>
      <c r="E1054" s="132"/>
      <c r="F1054" s="132"/>
      <c r="G1054" s="132"/>
      <c r="H1054" s="132"/>
      <c r="I1054" s="76"/>
      <c r="J1054" s="76"/>
      <c r="K1054" s="76"/>
      <c r="L1054" s="131"/>
      <c r="M1054" s="76"/>
    </row>
    <row r="1055" spans="1:13">
      <c r="A1055" s="131"/>
      <c r="B1055" s="131"/>
      <c r="C1055" s="130"/>
      <c r="D1055" s="132"/>
      <c r="E1055" s="132"/>
      <c r="F1055" s="132"/>
      <c r="G1055" s="132"/>
      <c r="H1055" s="132"/>
      <c r="I1055" s="76"/>
      <c r="J1055" s="76"/>
      <c r="K1055" s="76"/>
      <c r="L1055" s="131"/>
      <c r="M1055" s="76"/>
    </row>
    <row r="1056" spans="1:13">
      <c r="A1056" s="131"/>
      <c r="B1056" s="131"/>
      <c r="C1056" s="130"/>
      <c r="D1056" s="132"/>
      <c r="E1056" s="132"/>
      <c r="F1056" s="132"/>
      <c r="G1056" s="132"/>
      <c r="H1056" s="132"/>
      <c r="I1056" s="76"/>
      <c r="J1056" s="76"/>
      <c r="K1056" s="76"/>
      <c r="L1056" s="131"/>
      <c r="M1056" s="76"/>
    </row>
    <row r="1057" spans="1:13">
      <c r="A1057" s="131"/>
      <c r="B1057" s="131"/>
      <c r="C1057" s="130"/>
      <c r="D1057" s="132"/>
      <c r="E1057" s="132"/>
      <c r="F1057" s="132"/>
      <c r="G1057" s="132"/>
      <c r="H1057" s="132"/>
      <c r="I1057" s="76"/>
      <c r="J1057" s="76"/>
      <c r="K1057" s="76"/>
      <c r="L1057" s="131"/>
      <c r="M1057" s="76"/>
    </row>
    <row r="1058" spans="1:13">
      <c r="A1058" s="131"/>
      <c r="B1058" s="131"/>
      <c r="C1058" s="130"/>
      <c r="D1058" s="132"/>
      <c r="E1058" s="132"/>
      <c r="F1058" s="132"/>
      <c r="G1058" s="132"/>
      <c r="H1058" s="132"/>
      <c r="I1058" s="76"/>
      <c r="J1058" s="76"/>
      <c r="K1058" s="76"/>
      <c r="L1058" s="131"/>
      <c r="M1058" s="76"/>
    </row>
    <row r="1059" spans="1:13">
      <c r="A1059" s="131"/>
      <c r="B1059" s="131"/>
      <c r="C1059" s="130"/>
      <c r="D1059" s="132"/>
      <c r="E1059" s="132"/>
      <c r="F1059" s="132"/>
      <c r="G1059" s="132"/>
      <c r="H1059" s="132"/>
      <c r="I1059" s="76"/>
      <c r="J1059" s="76"/>
      <c r="K1059" s="76"/>
      <c r="L1059" s="131"/>
      <c r="M1059" s="76"/>
    </row>
    <row r="1060" spans="1:13">
      <c r="A1060" s="131"/>
      <c r="B1060" s="131"/>
      <c r="C1060" s="130"/>
      <c r="D1060" s="132"/>
      <c r="E1060" s="132"/>
      <c r="F1060" s="132"/>
      <c r="G1060" s="132"/>
      <c r="H1060" s="132"/>
      <c r="I1060" s="76"/>
      <c r="J1060" s="76"/>
      <c r="K1060" s="76"/>
      <c r="L1060" s="131"/>
      <c r="M1060" s="76"/>
    </row>
    <row r="1061" spans="1:13">
      <c r="A1061" s="131"/>
      <c r="B1061" s="131"/>
      <c r="C1061" s="130"/>
      <c r="D1061" s="132"/>
      <c r="E1061" s="132"/>
      <c r="F1061" s="132"/>
      <c r="G1061" s="132"/>
      <c r="H1061" s="132"/>
      <c r="I1061" s="76"/>
      <c r="J1061" s="76"/>
      <c r="K1061" s="76"/>
      <c r="L1061" s="131"/>
      <c r="M1061" s="76"/>
    </row>
    <row r="1062" spans="1:13">
      <c r="A1062" s="131"/>
      <c r="B1062" s="131"/>
      <c r="C1062" s="130"/>
      <c r="D1062" s="132"/>
      <c r="E1062" s="132"/>
      <c r="F1062" s="132"/>
      <c r="G1062" s="132"/>
      <c r="H1062" s="132"/>
      <c r="I1062" s="76"/>
      <c r="J1062" s="76"/>
      <c r="K1062" s="76"/>
      <c r="L1062" s="131"/>
      <c r="M1062" s="76"/>
    </row>
    <row r="1063" spans="1:13">
      <c r="A1063" s="131"/>
      <c r="B1063" s="131"/>
      <c r="C1063" s="130"/>
      <c r="D1063" s="132"/>
      <c r="E1063" s="132"/>
      <c r="F1063" s="132"/>
      <c r="G1063" s="132"/>
      <c r="H1063" s="132"/>
      <c r="I1063" s="76"/>
      <c r="J1063" s="76"/>
      <c r="K1063" s="76"/>
      <c r="L1063" s="131"/>
      <c r="M1063" s="76"/>
    </row>
    <row r="1064" spans="1:13">
      <c r="A1064" s="131"/>
      <c r="B1064" s="131"/>
      <c r="C1064" s="130"/>
      <c r="D1064" s="132"/>
      <c r="E1064" s="132"/>
      <c r="F1064" s="132"/>
      <c r="G1064" s="132"/>
      <c r="H1064" s="132"/>
      <c r="I1064" s="76"/>
      <c r="J1064" s="76"/>
      <c r="K1064" s="76"/>
      <c r="L1064" s="131"/>
      <c r="M1064" s="76"/>
    </row>
    <row r="1065" spans="1:13">
      <c r="A1065" s="131"/>
      <c r="B1065" s="131"/>
      <c r="C1065" s="130"/>
      <c r="D1065" s="132"/>
      <c r="E1065" s="132"/>
      <c r="F1065" s="132"/>
      <c r="G1065" s="132"/>
      <c r="H1065" s="132"/>
      <c r="I1065" s="76"/>
      <c r="J1065" s="76"/>
      <c r="K1065" s="76"/>
      <c r="L1065" s="131"/>
      <c r="M1065" s="76"/>
    </row>
    <row r="1066" spans="1:13">
      <c r="A1066" s="131"/>
      <c r="B1066" s="131"/>
      <c r="C1066" s="130"/>
      <c r="D1066" s="132"/>
      <c r="E1066" s="132"/>
      <c r="F1066" s="132"/>
      <c r="G1066" s="132"/>
      <c r="H1066" s="132"/>
      <c r="I1066" s="76"/>
      <c r="J1066" s="76"/>
      <c r="K1066" s="76"/>
      <c r="L1066" s="131"/>
      <c r="M1066" s="76"/>
    </row>
    <row r="1067" spans="1:13">
      <c r="A1067" s="131"/>
      <c r="B1067" s="131"/>
      <c r="C1067" s="130"/>
      <c r="D1067" s="132"/>
      <c r="E1067" s="132"/>
      <c r="F1067" s="132"/>
      <c r="G1067" s="132"/>
      <c r="H1067" s="132"/>
      <c r="I1067" s="76"/>
      <c r="J1067" s="76"/>
      <c r="K1067" s="76"/>
      <c r="L1067" s="131"/>
      <c r="M1067" s="76"/>
    </row>
    <row r="1068" spans="1:13">
      <c r="A1068" s="131"/>
      <c r="B1068" s="131"/>
      <c r="C1068" s="130"/>
      <c r="D1068" s="132"/>
      <c r="E1068" s="132"/>
      <c r="F1068" s="132"/>
      <c r="G1068" s="132"/>
      <c r="H1068" s="132"/>
      <c r="I1068" s="76"/>
      <c r="J1068" s="76"/>
      <c r="K1068" s="76"/>
      <c r="L1068" s="131"/>
      <c r="M1068" s="76"/>
    </row>
    <row r="1069" spans="1:13">
      <c r="A1069" s="131"/>
      <c r="B1069" s="131"/>
      <c r="C1069" s="130"/>
      <c r="D1069" s="132"/>
      <c r="E1069" s="132"/>
      <c r="F1069" s="132"/>
      <c r="G1069" s="132"/>
      <c r="H1069" s="132"/>
      <c r="I1069" s="76"/>
      <c r="J1069" s="76"/>
      <c r="K1069" s="76"/>
      <c r="L1069" s="131"/>
      <c r="M1069" s="76"/>
    </row>
    <row r="1070" spans="1:13">
      <c r="A1070" s="131"/>
      <c r="B1070" s="131"/>
      <c r="C1070" s="130"/>
      <c r="D1070" s="132"/>
      <c r="E1070" s="132"/>
      <c r="F1070" s="132"/>
      <c r="G1070" s="132"/>
      <c r="H1070" s="132"/>
      <c r="I1070" s="76"/>
      <c r="J1070" s="76"/>
      <c r="K1070" s="76"/>
      <c r="L1070" s="131"/>
      <c r="M1070" s="76"/>
    </row>
    <row r="1071" spans="1:13">
      <c r="A1071" s="131"/>
      <c r="B1071" s="131"/>
      <c r="C1071" s="130"/>
      <c r="D1071" s="132"/>
      <c r="E1071" s="132"/>
      <c r="F1071" s="132"/>
      <c r="G1071" s="132"/>
      <c r="H1071" s="132"/>
      <c r="I1071" s="76"/>
      <c r="J1071" s="76"/>
      <c r="K1071" s="76"/>
      <c r="L1071" s="131"/>
      <c r="M1071" s="76"/>
    </row>
    <row r="1072" spans="1:13">
      <c r="A1072" s="131"/>
      <c r="B1072" s="131"/>
      <c r="C1072" s="130"/>
      <c r="D1072" s="132"/>
      <c r="E1072" s="132"/>
      <c r="F1072" s="132"/>
      <c r="G1072" s="132"/>
      <c r="H1072" s="132"/>
      <c r="I1072" s="76"/>
      <c r="J1072" s="76"/>
      <c r="K1072" s="76"/>
      <c r="L1072" s="131"/>
      <c r="M1072" s="76"/>
    </row>
    <row r="1073" spans="1:13">
      <c r="A1073" s="131"/>
      <c r="B1073" s="131"/>
      <c r="C1073" s="130"/>
      <c r="D1073" s="132"/>
      <c r="E1073" s="132"/>
      <c r="F1073" s="132"/>
      <c r="G1073" s="132"/>
      <c r="H1073" s="132"/>
      <c r="I1073" s="76"/>
      <c r="J1073" s="76"/>
      <c r="K1073" s="76"/>
      <c r="L1073" s="131"/>
      <c r="M1073" s="76"/>
    </row>
    <row r="1074" spans="1:13">
      <c r="A1074" s="131"/>
      <c r="B1074" s="131"/>
      <c r="C1074" s="130"/>
      <c r="D1074" s="132"/>
      <c r="E1074" s="132"/>
      <c r="F1074" s="132"/>
      <c r="G1074" s="132"/>
      <c r="H1074" s="132"/>
      <c r="I1074" s="76"/>
      <c r="J1074" s="76"/>
      <c r="K1074" s="76"/>
      <c r="L1074" s="131"/>
      <c r="M1074" s="76"/>
    </row>
    <row r="1075" spans="1:13">
      <c r="A1075" s="131"/>
      <c r="B1075" s="131"/>
      <c r="C1075" s="130"/>
      <c r="D1075" s="132"/>
      <c r="E1075" s="132"/>
      <c r="F1075" s="132"/>
      <c r="G1075" s="132"/>
      <c r="H1075" s="132"/>
      <c r="I1075" s="76"/>
      <c r="J1075" s="76"/>
      <c r="K1075" s="76"/>
      <c r="L1075" s="131"/>
      <c r="M1075" s="76"/>
    </row>
    <row r="1076" spans="1:13">
      <c r="A1076" s="131"/>
      <c r="B1076" s="131"/>
      <c r="C1076" s="130"/>
      <c r="D1076" s="132"/>
      <c r="E1076" s="132"/>
      <c r="F1076" s="132"/>
      <c r="G1076" s="132"/>
      <c r="H1076" s="132"/>
      <c r="I1076" s="76"/>
      <c r="J1076" s="76"/>
      <c r="K1076" s="76"/>
      <c r="L1076" s="131"/>
      <c r="M1076" s="76"/>
    </row>
    <row r="1077" spans="1:13">
      <c r="A1077" s="131"/>
      <c r="B1077" s="131"/>
      <c r="C1077" s="130"/>
      <c r="D1077" s="132"/>
      <c r="E1077" s="132"/>
      <c r="F1077" s="132"/>
      <c r="G1077" s="132"/>
      <c r="H1077" s="132"/>
      <c r="I1077" s="76"/>
      <c r="J1077" s="76"/>
      <c r="K1077" s="76"/>
      <c r="L1077" s="131"/>
      <c r="M1077" s="76"/>
    </row>
    <row r="1078" spans="1:13">
      <c r="A1078" s="131"/>
      <c r="B1078" s="131"/>
      <c r="C1078" s="130"/>
      <c r="D1078" s="132"/>
      <c r="E1078" s="132"/>
      <c r="F1078" s="132"/>
      <c r="G1078" s="132"/>
      <c r="H1078" s="132"/>
      <c r="I1078" s="76"/>
      <c r="J1078" s="76"/>
      <c r="K1078" s="76"/>
      <c r="L1078" s="131"/>
      <c r="M1078" s="76"/>
    </row>
    <row r="1079" spans="1:13">
      <c r="A1079" s="131"/>
      <c r="B1079" s="131"/>
      <c r="C1079" s="130"/>
      <c r="D1079" s="132"/>
      <c r="E1079" s="132"/>
      <c r="F1079" s="132"/>
      <c r="G1079" s="132"/>
      <c r="H1079" s="132"/>
      <c r="I1079" s="76"/>
      <c r="J1079" s="76"/>
      <c r="K1079" s="76"/>
      <c r="L1079" s="131"/>
      <c r="M1079" s="76"/>
    </row>
    <row r="1080" spans="1:13">
      <c r="A1080" s="131"/>
      <c r="B1080" s="131"/>
      <c r="C1080" s="130"/>
      <c r="D1080" s="132"/>
      <c r="E1080" s="132"/>
      <c r="F1080" s="132"/>
      <c r="G1080" s="132"/>
      <c r="H1080" s="132"/>
      <c r="I1080" s="76"/>
      <c r="J1080" s="76"/>
      <c r="K1080" s="76"/>
      <c r="L1080" s="131"/>
      <c r="M1080" s="76"/>
    </row>
    <row r="1081" spans="1:13">
      <c r="A1081" s="131"/>
      <c r="B1081" s="131"/>
      <c r="C1081" s="130"/>
      <c r="D1081" s="132"/>
      <c r="E1081" s="132"/>
      <c r="F1081" s="132"/>
      <c r="G1081" s="132"/>
      <c r="H1081" s="132"/>
      <c r="I1081" s="76"/>
      <c r="J1081" s="76"/>
      <c r="K1081" s="76"/>
      <c r="L1081" s="131"/>
      <c r="M1081" s="76"/>
    </row>
    <row r="1082" spans="1:13">
      <c r="A1082" s="131"/>
      <c r="B1082" s="131"/>
      <c r="C1082" s="130"/>
      <c r="D1082" s="132"/>
      <c r="E1082" s="132"/>
      <c r="F1082" s="132"/>
      <c r="G1082" s="132"/>
      <c r="H1082" s="132"/>
      <c r="I1082" s="76"/>
      <c r="J1082" s="76"/>
      <c r="K1082" s="76"/>
      <c r="L1082" s="131"/>
      <c r="M1082" s="76"/>
    </row>
    <row r="1083" spans="1:13">
      <c r="A1083" s="131"/>
      <c r="B1083" s="131"/>
      <c r="C1083" s="130"/>
      <c r="D1083" s="132"/>
      <c r="E1083" s="132"/>
      <c r="F1083" s="132"/>
      <c r="G1083" s="132"/>
      <c r="H1083" s="132"/>
      <c r="I1083" s="76"/>
      <c r="J1083" s="76"/>
      <c r="K1083" s="76"/>
      <c r="L1083" s="131"/>
      <c r="M1083" s="76"/>
    </row>
    <row r="1084" spans="1:13">
      <c r="A1084" s="131"/>
      <c r="B1084" s="131"/>
      <c r="C1084" s="130"/>
      <c r="D1084" s="132"/>
      <c r="E1084" s="132"/>
      <c r="F1084" s="132"/>
      <c r="G1084" s="132"/>
      <c r="H1084" s="132"/>
      <c r="I1084" s="76"/>
      <c r="J1084" s="76"/>
      <c r="K1084" s="76"/>
      <c r="L1084" s="131"/>
      <c r="M1084" s="76"/>
    </row>
    <row r="1085" spans="1:13">
      <c r="A1085" s="131"/>
      <c r="B1085" s="131"/>
      <c r="C1085" s="130"/>
      <c r="D1085" s="132"/>
      <c r="E1085" s="132"/>
      <c r="F1085" s="132"/>
      <c r="G1085" s="132"/>
      <c r="H1085" s="132"/>
      <c r="I1085" s="76"/>
      <c r="J1085" s="76"/>
      <c r="K1085" s="76"/>
      <c r="L1085" s="131"/>
      <c r="M1085" s="76"/>
    </row>
    <row r="1086" spans="1:13">
      <c r="A1086" s="131"/>
      <c r="B1086" s="131"/>
      <c r="C1086" s="130"/>
      <c r="D1086" s="132"/>
      <c r="E1086" s="132"/>
      <c r="F1086" s="132"/>
      <c r="G1086" s="132"/>
      <c r="H1086" s="132"/>
      <c r="I1086" s="76"/>
      <c r="J1086" s="76"/>
      <c r="K1086" s="76"/>
      <c r="L1086" s="131"/>
      <c r="M1086" s="76"/>
    </row>
    <row r="1087" spans="1:13">
      <c r="A1087" s="131"/>
      <c r="B1087" s="131"/>
      <c r="C1087" s="130"/>
      <c r="D1087" s="132"/>
      <c r="E1087" s="132"/>
      <c r="F1087" s="132"/>
      <c r="G1087" s="132"/>
      <c r="H1087" s="132"/>
      <c r="I1087" s="76"/>
      <c r="J1087" s="76"/>
      <c r="K1087" s="76"/>
      <c r="L1087" s="131"/>
      <c r="M1087" s="76"/>
    </row>
    <row r="1088" spans="1:13">
      <c r="A1088" s="131"/>
      <c r="B1088" s="131"/>
      <c r="C1088" s="130"/>
      <c r="D1088" s="132"/>
      <c r="E1088" s="132"/>
      <c r="F1088" s="132"/>
      <c r="G1088" s="132"/>
      <c r="H1088" s="132"/>
      <c r="I1088" s="76"/>
      <c r="J1088" s="76"/>
      <c r="K1088" s="76"/>
      <c r="L1088" s="131"/>
      <c r="M1088" s="76"/>
    </row>
    <row r="1089" spans="1:13">
      <c r="A1089" s="131"/>
      <c r="B1089" s="131"/>
      <c r="C1089" s="130"/>
      <c r="D1089" s="132"/>
      <c r="E1089" s="132"/>
      <c r="F1089" s="132"/>
      <c r="G1089" s="132"/>
      <c r="H1089" s="132"/>
      <c r="I1089" s="76"/>
      <c r="J1089" s="76"/>
      <c r="K1089" s="76"/>
      <c r="L1089" s="131"/>
      <c r="M1089" s="76"/>
    </row>
    <row r="1090" spans="1:13">
      <c r="A1090" s="131"/>
      <c r="B1090" s="131"/>
      <c r="C1090" s="130"/>
      <c r="D1090" s="132"/>
      <c r="E1090" s="132"/>
      <c r="F1090" s="132"/>
      <c r="G1090" s="132"/>
      <c r="H1090" s="132"/>
      <c r="I1090" s="76"/>
      <c r="J1090" s="76"/>
      <c r="K1090" s="76"/>
      <c r="L1090" s="131"/>
      <c r="M1090" s="76"/>
    </row>
    <row r="1091" spans="1:13">
      <c r="A1091" s="131"/>
      <c r="B1091" s="131"/>
      <c r="C1091" s="130"/>
      <c r="D1091" s="132"/>
      <c r="E1091" s="132"/>
      <c r="F1091" s="132"/>
      <c r="G1091" s="132"/>
      <c r="H1091" s="132"/>
      <c r="I1091" s="76"/>
      <c r="J1091" s="76"/>
      <c r="K1091" s="76"/>
      <c r="L1091" s="131"/>
      <c r="M1091" s="76"/>
    </row>
    <row r="1092" spans="1:13">
      <c r="A1092" s="131"/>
      <c r="B1092" s="131"/>
      <c r="C1092" s="130"/>
      <c r="D1092" s="132"/>
      <c r="E1092" s="132"/>
      <c r="F1092" s="132"/>
      <c r="G1092" s="132"/>
      <c r="H1092" s="132"/>
      <c r="I1092" s="76"/>
      <c r="J1092" s="76"/>
      <c r="K1092" s="76"/>
      <c r="L1092" s="131"/>
      <c r="M1092" s="76"/>
    </row>
    <row r="1093" spans="1:13">
      <c r="A1093" s="131"/>
      <c r="B1093" s="131"/>
      <c r="C1093" s="130"/>
      <c r="D1093" s="132"/>
      <c r="E1093" s="132"/>
      <c r="F1093" s="132"/>
      <c r="G1093" s="132"/>
      <c r="H1093" s="132"/>
      <c r="I1093" s="76"/>
      <c r="J1093" s="76"/>
      <c r="K1093" s="76"/>
      <c r="L1093" s="131"/>
      <c r="M1093" s="76"/>
    </row>
    <row r="1094" spans="1:13">
      <c r="A1094" s="131"/>
      <c r="B1094" s="131"/>
      <c r="C1094" s="130"/>
      <c r="D1094" s="132"/>
      <c r="E1094" s="132"/>
      <c r="F1094" s="132"/>
      <c r="G1094" s="132"/>
      <c r="H1094" s="132"/>
      <c r="I1094" s="76"/>
      <c r="J1094" s="76"/>
      <c r="K1094" s="76"/>
      <c r="L1094" s="131"/>
      <c r="M1094" s="76"/>
    </row>
    <row r="1095" spans="1:13">
      <c r="A1095" s="131"/>
      <c r="B1095" s="131"/>
      <c r="C1095" s="130"/>
      <c r="D1095" s="132"/>
      <c r="E1095" s="132"/>
      <c r="F1095" s="132"/>
      <c r="G1095" s="132"/>
      <c r="H1095" s="132"/>
      <c r="I1095" s="76"/>
      <c r="J1095" s="76"/>
      <c r="K1095" s="76"/>
      <c r="L1095" s="131"/>
      <c r="M1095" s="76"/>
    </row>
    <row r="1096" spans="1:13">
      <c r="A1096" s="131"/>
      <c r="B1096" s="131"/>
      <c r="C1096" s="130"/>
      <c r="D1096" s="132"/>
      <c r="E1096" s="132"/>
      <c r="F1096" s="132"/>
      <c r="G1096" s="132"/>
      <c r="H1096" s="132"/>
      <c r="I1096" s="76"/>
      <c r="J1096" s="76"/>
      <c r="K1096" s="76"/>
      <c r="L1096" s="131"/>
      <c r="M1096" s="76"/>
    </row>
    <row r="1097" spans="1:13">
      <c r="A1097" s="131"/>
      <c r="B1097" s="131"/>
      <c r="C1097" s="130"/>
      <c r="D1097" s="132"/>
      <c r="E1097" s="132"/>
      <c r="F1097" s="132"/>
      <c r="G1097" s="132"/>
      <c r="H1097" s="132"/>
      <c r="I1097" s="76"/>
      <c r="J1097" s="76"/>
      <c r="K1097" s="76"/>
      <c r="L1097" s="131"/>
      <c r="M1097" s="76"/>
    </row>
    <row r="1098" spans="1:13">
      <c r="A1098" s="131"/>
      <c r="B1098" s="131"/>
      <c r="C1098" s="130"/>
      <c r="D1098" s="132"/>
      <c r="E1098" s="132"/>
      <c r="F1098" s="132"/>
      <c r="G1098" s="132"/>
      <c r="H1098" s="132"/>
      <c r="I1098" s="76"/>
      <c r="J1098" s="76"/>
      <c r="K1098" s="76"/>
      <c r="L1098" s="131"/>
      <c r="M1098" s="76"/>
    </row>
    <row r="1099" spans="1:13">
      <c r="A1099" s="131"/>
      <c r="B1099" s="131"/>
      <c r="C1099" s="130"/>
      <c r="D1099" s="132"/>
      <c r="E1099" s="132"/>
      <c r="F1099" s="132"/>
      <c r="G1099" s="132"/>
      <c r="H1099" s="132"/>
      <c r="I1099" s="76"/>
      <c r="J1099" s="76"/>
      <c r="K1099" s="76"/>
      <c r="L1099" s="131"/>
      <c r="M1099" s="76"/>
    </row>
    <row r="1100" spans="1:13">
      <c r="A1100" s="131"/>
      <c r="B1100" s="131"/>
      <c r="C1100" s="130"/>
      <c r="D1100" s="132"/>
      <c r="E1100" s="132"/>
      <c r="F1100" s="132"/>
      <c r="G1100" s="132"/>
      <c r="H1100" s="132"/>
      <c r="I1100" s="76"/>
      <c r="J1100" s="76"/>
      <c r="K1100" s="76"/>
      <c r="L1100" s="131"/>
      <c r="M1100" s="76"/>
    </row>
    <row r="1101" spans="1:13">
      <c r="A1101" s="131"/>
      <c r="B1101" s="131"/>
      <c r="C1101" s="130"/>
      <c r="D1101" s="132"/>
      <c r="E1101" s="132"/>
      <c r="F1101" s="132"/>
      <c r="G1101" s="132"/>
      <c r="H1101" s="132"/>
      <c r="I1101" s="76"/>
      <c r="J1101" s="76"/>
      <c r="K1101" s="76"/>
      <c r="L1101" s="131"/>
      <c r="M1101" s="76"/>
    </row>
    <row r="1102" spans="1:13">
      <c r="A1102" s="131"/>
      <c r="B1102" s="131"/>
      <c r="C1102" s="130"/>
      <c r="D1102" s="132"/>
      <c r="E1102" s="132"/>
      <c r="F1102" s="132"/>
      <c r="G1102" s="132"/>
      <c r="H1102" s="132"/>
      <c r="I1102" s="76"/>
      <c r="J1102" s="76"/>
      <c r="K1102" s="76"/>
      <c r="L1102" s="131"/>
      <c r="M1102" s="76"/>
    </row>
    <row r="1103" spans="1:13">
      <c r="A1103" s="131"/>
      <c r="B1103" s="131"/>
      <c r="C1103" s="130"/>
      <c r="D1103" s="132"/>
      <c r="E1103" s="132"/>
      <c r="F1103" s="132"/>
      <c r="G1103" s="132"/>
      <c r="H1103" s="132"/>
      <c r="I1103" s="76"/>
      <c r="J1103" s="76"/>
      <c r="K1103" s="76"/>
      <c r="L1103" s="131"/>
      <c r="M1103" s="76"/>
    </row>
    <row r="1104" spans="1:13">
      <c r="A1104" s="131"/>
      <c r="B1104" s="131"/>
      <c r="C1104" s="130"/>
      <c r="D1104" s="132"/>
      <c r="E1104" s="132"/>
      <c r="F1104" s="132"/>
      <c r="G1104" s="132"/>
      <c r="H1104" s="132"/>
      <c r="I1104" s="76"/>
      <c r="J1104" s="76"/>
      <c r="K1104" s="76"/>
      <c r="L1104" s="131"/>
      <c r="M1104" s="76"/>
    </row>
    <row r="1105" spans="1:13">
      <c r="A1105" s="131"/>
      <c r="B1105" s="131"/>
      <c r="C1105" s="130"/>
      <c r="D1105" s="132"/>
      <c r="E1105" s="132"/>
      <c r="F1105" s="132"/>
      <c r="G1105" s="132"/>
      <c r="H1105" s="132"/>
      <c r="I1105" s="76"/>
      <c r="J1105" s="76"/>
      <c r="K1105" s="76"/>
      <c r="L1105" s="131"/>
      <c r="M1105" s="76"/>
    </row>
    <row r="1106" spans="1:13">
      <c r="A1106" s="131"/>
      <c r="B1106" s="131"/>
      <c r="C1106" s="130"/>
      <c r="D1106" s="132"/>
      <c r="E1106" s="132"/>
      <c r="F1106" s="132"/>
      <c r="G1106" s="132"/>
      <c r="H1106" s="132"/>
      <c r="I1106" s="76"/>
      <c r="J1106" s="76"/>
      <c r="K1106" s="76"/>
      <c r="L1106" s="131"/>
      <c r="M1106" s="76"/>
    </row>
    <row r="1107" spans="1:13">
      <c r="A1107" s="131"/>
      <c r="B1107" s="131"/>
      <c r="C1107" s="130"/>
      <c r="D1107" s="132"/>
      <c r="E1107" s="132"/>
      <c r="F1107" s="132"/>
      <c r="G1107" s="132"/>
      <c r="H1107" s="132"/>
      <c r="I1107" s="76"/>
      <c r="J1107" s="76"/>
      <c r="K1107" s="76"/>
      <c r="L1107" s="131"/>
      <c r="M1107" s="76"/>
    </row>
    <row r="1108" spans="1:13">
      <c r="A1108" s="131"/>
      <c r="B1108" s="131"/>
      <c r="C1108" s="130"/>
      <c r="D1108" s="132"/>
      <c r="E1108" s="132"/>
      <c r="F1108" s="132"/>
      <c r="G1108" s="132"/>
      <c r="H1108" s="132"/>
      <c r="I1108" s="76"/>
      <c r="J1108" s="76"/>
      <c r="K1108" s="76"/>
      <c r="L1108" s="131"/>
      <c r="M1108" s="76"/>
    </row>
    <row r="1109" spans="1:13">
      <c r="A1109" s="131"/>
      <c r="B1109" s="131"/>
      <c r="C1109" s="130"/>
      <c r="D1109" s="132"/>
      <c r="E1109" s="132"/>
      <c r="F1109" s="132"/>
      <c r="G1109" s="132"/>
      <c r="H1109" s="132"/>
      <c r="I1109" s="76"/>
      <c r="J1109" s="76"/>
      <c r="K1109" s="76"/>
      <c r="L1109" s="131"/>
      <c r="M1109" s="76"/>
    </row>
    <row r="1110" spans="1:13">
      <c r="A1110" s="131"/>
      <c r="B1110" s="131"/>
      <c r="C1110" s="130"/>
      <c r="D1110" s="132"/>
      <c r="E1110" s="132"/>
      <c r="F1110" s="132"/>
      <c r="G1110" s="132"/>
      <c r="H1110" s="132"/>
      <c r="I1110" s="76"/>
      <c r="J1110" s="76"/>
      <c r="K1110" s="76"/>
      <c r="L1110" s="131"/>
      <c r="M1110" s="76"/>
    </row>
    <row r="1111" spans="1:13">
      <c r="A1111" s="131"/>
      <c r="B1111" s="131"/>
      <c r="C1111" s="130"/>
      <c r="D1111" s="132"/>
      <c r="E1111" s="132"/>
      <c r="F1111" s="132"/>
      <c r="G1111" s="132"/>
      <c r="H1111" s="132"/>
      <c r="I1111" s="76"/>
      <c r="J1111" s="76"/>
      <c r="K1111" s="76"/>
      <c r="L1111" s="131"/>
      <c r="M1111" s="76"/>
    </row>
    <row r="1112" spans="1:13">
      <c r="A1112" s="131"/>
      <c r="B1112" s="131"/>
      <c r="C1112" s="130"/>
      <c r="D1112" s="132"/>
      <c r="E1112" s="132"/>
      <c r="F1112" s="132"/>
      <c r="G1112" s="132"/>
      <c r="H1112" s="132"/>
      <c r="I1112" s="76"/>
      <c r="J1112" s="76"/>
      <c r="K1112" s="76"/>
      <c r="L1112" s="131"/>
      <c r="M1112" s="76"/>
    </row>
    <row r="1113" spans="1:13">
      <c r="A1113" s="131"/>
      <c r="B1113" s="131"/>
      <c r="C1113" s="130"/>
      <c r="D1113" s="132"/>
      <c r="E1113" s="132"/>
      <c r="F1113" s="132"/>
      <c r="G1113" s="132"/>
      <c r="H1113" s="132"/>
      <c r="I1113" s="76"/>
      <c r="J1113" s="76"/>
      <c r="K1113" s="76"/>
      <c r="L1113" s="131"/>
      <c r="M1113" s="76"/>
    </row>
    <row r="1114" spans="1:13">
      <c r="A1114" s="131"/>
      <c r="B1114" s="131"/>
      <c r="C1114" s="130"/>
      <c r="D1114" s="132"/>
      <c r="E1114" s="132"/>
      <c r="F1114" s="132"/>
      <c r="G1114" s="132"/>
      <c r="H1114" s="132"/>
      <c r="I1114" s="76"/>
      <c r="J1114" s="76"/>
      <c r="K1114" s="76"/>
      <c r="L1114" s="131"/>
      <c r="M1114" s="76"/>
    </row>
    <row r="1115" spans="1:13">
      <c r="A1115" s="131"/>
      <c r="B1115" s="131"/>
      <c r="C1115" s="130"/>
      <c r="D1115" s="132"/>
      <c r="E1115" s="132"/>
      <c r="F1115" s="132"/>
      <c r="G1115" s="132"/>
      <c r="H1115" s="132"/>
      <c r="I1115" s="76"/>
      <c r="J1115" s="76"/>
      <c r="K1115" s="76"/>
      <c r="L1115" s="131"/>
      <c r="M1115" s="76"/>
    </row>
    <row r="1116" spans="1:13">
      <c r="A1116" s="131"/>
      <c r="B1116" s="131"/>
      <c r="C1116" s="130"/>
      <c r="D1116" s="132"/>
      <c r="E1116" s="132"/>
      <c r="F1116" s="132"/>
      <c r="G1116" s="132"/>
      <c r="H1116" s="132"/>
      <c r="I1116" s="76"/>
      <c r="J1116" s="76"/>
      <c r="K1116" s="76"/>
      <c r="L1116" s="131"/>
      <c r="M1116" s="76"/>
    </row>
    <row r="1117" spans="1:13">
      <c r="A1117" s="131"/>
      <c r="B1117" s="131"/>
      <c r="C1117" s="130"/>
      <c r="D1117" s="132"/>
      <c r="E1117" s="132"/>
      <c r="F1117" s="132"/>
      <c r="G1117" s="132"/>
      <c r="H1117" s="132"/>
      <c r="I1117" s="76"/>
      <c r="J1117" s="76"/>
      <c r="K1117" s="76"/>
      <c r="L1117" s="131"/>
      <c r="M1117" s="76"/>
    </row>
    <row r="1118" spans="1:13">
      <c r="A1118" s="131"/>
      <c r="B1118" s="131"/>
      <c r="C1118" s="130"/>
      <c r="D1118" s="132"/>
      <c r="E1118" s="132"/>
      <c r="F1118" s="132"/>
      <c r="G1118" s="132"/>
      <c r="H1118" s="132"/>
      <c r="I1118" s="76"/>
      <c r="J1118" s="76"/>
      <c r="K1118" s="76"/>
      <c r="L1118" s="131"/>
      <c r="M1118" s="76"/>
    </row>
    <row r="1119" spans="1:13">
      <c r="A1119" s="131"/>
      <c r="B1119" s="131"/>
      <c r="C1119" s="130"/>
      <c r="D1119" s="132"/>
      <c r="E1119" s="132"/>
      <c r="F1119" s="132"/>
      <c r="G1119" s="132"/>
      <c r="H1119" s="132"/>
      <c r="I1119" s="76"/>
      <c r="J1119" s="76"/>
      <c r="K1119" s="76"/>
      <c r="L1119" s="131"/>
      <c r="M1119" s="76"/>
    </row>
    <row r="1120" spans="1:13">
      <c r="A1120" s="131"/>
      <c r="B1120" s="131"/>
      <c r="C1120" s="130"/>
      <c r="D1120" s="132"/>
      <c r="E1120" s="132"/>
      <c r="F1120" s="132"/>
      <c r="G1120" s="132"/>
      <c r="H1120" s="132"/>
      <c r="I1120" s="76"/>
      <c r="J1120" s="76"/>
      <c r="K1120" s="76"/>
      <c r="L1120" s="131"/>
      <c r="M1120" s="76"/>
    </row>
    <row r="1121" spans="1:13">
      <c r="A1121" s="131"/>
      <c r="B1121" s="131"/>
      <c r="C1121" s="130"/>
      <c r="D1121" s="132"/>
      <c r="E1121" s="132"/>
      <c r="F1121" s="132"/>
      <c r="G1121" s="132"/>
      <c r="H1121" s="132"/>
      <c r="I1121" s="76"/>
      <c r="J1121" s="76"/>
      <c r="K1121" s="76"/>
      <c r="L1121" s="131"/>
      <c r="M1121" s="76"/>
    </row>
    <row r="1122" spans="1:13">
      <c r="A1122" s="131"/>
      <c r="B1122" s="131"/>
      <c r="C1122" s="130"/>
      <c r="D1122" s="132"/>
      <c r="E1122" s="132"/>
      <c r="F1122" s="132"/>
      <c r="G1122" s="132"/>
      <c r="H1122" s="132"/>
      <c r="I1122" s="76"/>
      <c r="J1122" s="76"/>
      <c r="K1122" s="76"/>
      <c r="L1122" s="131"/>
      <c r="M1122" s="76"/>
    </row>
    <row r="1123" spans="1:13">
      <c r="A1123" s="131"/>
      <c r="B1123" s="131"/>
      <c r="C1123" s="130"/>
      <c r="D1123" s="132"/>
      <c r="E1123" s="132"/>
      <c r="F1123" s="132"/>
      <c r="G1123" s="132"/>
      <c r="H1123" s="132"/>
      <c r="I1123" s="76"/>
      <c r="J1123" s="76"/>
      <c r="K1123" s="76"/>
      <c r="L1123" s="131"/>
      <c r="M1123" s="76"/>
    </row>
    <row r="1124" spans="1:13">
      <c r="A1124" s="131"/>
      <c r="B1124" s="131"/>
      <c r="C1124" s="130"/>
      <c r="D1124" s="132"/>
      <c r="E1124" s="132"/>
      <c r="F1124" s="132"/>
      <c r="G1124" s="132"/>
      <c r="H1124" s="132"/>
      <c r="I1124" s="76"/>
      <c r="J1124" s="76"/>
      <c r="K1124" s="76"/>
      <c r="L1124" s="131"/>
      <c r="M1124" s="76"/>
    </row>
    <row r="1125" spans="1:13">
      <c r="A1125" s="131"/>
      <c r="B1125" s="131"/>
      <c r="C1125" s="130"/>
      <c r="D1125" s="132"/>
      <c r="E1125" s="132"/>
      <c r="F1125" s="132"/>
      <c r="G1125" s="132"/>
      <c r="H1125" s="132"/>
      <c r="I1125" s="76"/>
      <c r="J1125" s="76"/>
      <c r="K1125" s="76"/>
      <c r="L1125" s="131"/>
      <c r="M1125" s="76"/>
    </row>
    <row r="1126" spans="1:13">
      <c r="A1126" s="131"/>
      <c r="B1126" s="131"/>
      <c r="C1126" s="130"/>
      <c r="D1126" s="132"/>
      <c r="E1126" s="132"/>
      <c r="F1126" s="132"/>
      <c r="G1126" s="132"/>
      <c r="H1126" s="132"/>
      <c r="I1126" s="76"/>
      <c r="J1126" s="76"/>
      <c r="K1126" s="76"/>
      <c r="L1126" s="131"/>
      <c r="M1126" s="76"/>
    </row>
    <row r="1127" spans="1:13">
      <c r="A1127" s="131"/>
      <c r="B1127" s="131"/>
      <c r="C1127" s="130"/>
      <c r="D1127" s="132"/>
      <c r="E1127" s="132"/>
      <c r="F1127" s="132"/>
      <c r="G1127" s="132"/>
      <c r="H1127" s="132"/>
      <c r="I1127" s="76"/>
      <c r="J1127" s="76"/>
      <c r="K1127" s="76"/>
      <c r="L1127" s="131"/>
      <c r="M1127" s="76"/>
    </row>
    <row r="1128" spans="1:13">
      <c r="A1128" s="131"/>
      <c r="B1128" s="131"/>
      <c r="C1128" s="130"/>
      <c r="D1128" s="132"/>
      <c r="E1128" s="132"/>
      <c r="F1128" s="132"/>
      <c r="G1128" s="132"/>
      <c r="H1128" s="132"/>
      <c r="I1128" s="76"/>
      <c r="J1128" s="76"/>
      <c r="K1128" s="76"/>
      <c r="L1128" s="131"/>
      <c r="M1128" s="76"/>
    </row>
    <row r="1129" spans="1:13">
      <c r="A1129" s="131"/>
      <c r="B1129" s="131"/>
      <c r="C1129" s="130"/>
      <c r="D1129" s="132"/>
      <c r="E1129" s="132"/>
      <c r="F1129" s="132"/>
      <c r="G1129" s="132"/>
      <c r="H1129" s="132"/>
      <c r="I1129" s="76"/>
      <c r="J1129" s="76"/>
      <c r="K1129" s="76"/>
      <c r="L1129" s="131"/>
      <c r="M1129" s="76"/>
    </row>
    <row r="1130" spans="1:13">
      <c r="A1130" s="131"/>
      <c r="B1130" s="131"/>
      <c r="C1130" s="130"/>
      <c r="D1130" s="132"/>
      <c r="E1130" s="132"/>
      <c r="F1130" s="132"/>
      <c r="G1130" s="132"/>
      <c r="H1130" s="132"/>
      <c r="I1130" s="76"/>
      <c r="J1130" s="76"/>
      <c r="K1130" s="76"/>
      <c r="L1130" s="131"/>
      <c r="M1130" s="76"/>
    </row>
    <row r="1131" spans="1:13">
      <c r="A1131" s="131"/>
      <c r="B1131" s="131"/>
      <c r="C1131" s="130"/>
      <c r="D1131" s="132"/>
      <c r="E1131" s="132"/>
      <c r="F1131" s="132"/>
      <c r="G1131" s="132"/>
      <c r="H1131" s="132"/>
      <c r="I1131" s="76"/>
      <c r="J1131" s="76"/>
      <c r="K1131" s="76"/>
      <c r="L1131" s="131"/>
      <c r="M1131" s="76"/>
    </row>
    <row r="1132" spans="1:13">
      <c r="A1132" s="131"/>
      <c r="B1132" s="131"/>
      <c r="C1132" s="130"/>
      <c r="D1132" s="132"/>
      <c r="E1132" s="132"/>
      <c r="F1132" s="132"/>
      <c r="G1132" s="132"/>
      <c r="H1132" s="132"/>
      <c r="I1132" s="76"/>
      <c r="J1132" s="76"/>
      <c r="K1132" s="76"/>
      <c r="L1132" s="131"/>
      <c r="M1132" s="76"/>
    </row>
    <row r="1133" spans="1:13">
      <c r="A1133" s="131"/>
      <c r="B1133" s="131"/>
      <c r="C1133" s="130"/>
      <c r="D1133" s="132"/>
      <c r="E1133" s="132"/>
      <c r="F1133" s="132"/>
      <c r="G1133" s="132"/>
      <c r="H1133" s="132"/>
      <c r="I1133" s="76"/>
      <c r="J1133" s="76"/>
      <c r="K1133" s="76"/>
      <c r="L1133" s="131"/>
      <c r="M1133" s="76"/>
    </row>
    <row r="1134" spans="1:13">
      <c r="A1134" s="131"/>
      <c r="B1134" s="131"/>
      <c r="C1134" s="130"/>
      <c r="D1134" s="132"/>
      <c r="E1134" s="132"/>
      <c r="F1134" s="132"/>
      <c r="G1134" s="132"/>
      <c r="H1134" s="132"/>
      <c r="I1134" s="76"/>
      <c r="J1134" s="76"/>
      <c r="K1134" s="76"/>
      <c r="L1134" s="131"/>
      <c r="M1134" s="76"/>
    </row>
    <row r="1135" spans="1:13">
      <c r="A1135" s="131"/>
      <c r="B1135" s="131"/>
      <c r="C1135" s="130"/>
      <c r="D1135" s="132"/>
      <c r="E1135" s="132"/>
      <c r="F1135" s="132"/>
      <c r="G1135" s="132"/>
      <c r="H1135" s="132"/>
      <c r="I1135" s="76"/>
      <c r="J1135" s="76"/>
      <c r="K1135" s="76"/>
      <c r="L1135" s="131"/>
      <c r="M1135" s="76"/>
    </row>
    <row r="1136" spans="1:13">
      <c r="A1136" s="131"/>
      <c r="B1136" s="131"/>
      <c r="C1136" s="130"/>
      <c r="D1136" s="132"/>
      <c r="E1136" s="132"/>
      <c r="F1136" s="132"/>
      <c r="G1136" s="132"/>
      <c r="H1136" s="132"/>
      <c r="I1136" s="76"/>
      <c r="J1136" s="76"/>
      <c r="K1136" s="76"/>
      <c r="L1136" s="131"/>
      <c r="M1136" s="76"/>
    </row>
    <row r="1137" spans="1:13">
      <c r="A1137" s="131"/>
      <c r="B1137" s="131"/>
      <c r="C1137" s="130"/>
      <c r="D1137" s="132"/>
      <c r="E1137" s="132"/>
      <c r="F1137" s="132"/>
      <c r="G1137" s="132"/>
      <c r="H1137" s="132"/>
      <c r="I1137" s="76"/>
      <c r="J1137" s="76"/>
      <c r="K1137" s="76"/>
      <c r="L1137" s="131"/>
      <c r="M1137" s="76"/>
    </row>
    <row r="1138" spans="1:13">
      <c r="A1138" s="131"/>
      <c r="B1138" s="131"/>
      <c r="C1138" s="130"/>
      <c r="D1138" s="132"/>
      <c r="E1138" s="132"/>
      <c r="F1138" s="132"/>
      <c r="G1138" s="132"/>
      <c r="H1138" s="132"/>
      <c r="I1138" s="76"/>
      <c r="J1138" s="76"/>
      <c r="K1138" s="76"/>
      <c r="L1138" s="131"/>
      <c r="M1138" s="76"/>
    </row>
    <row r="1139" spans="1:13">
      <c r="A1139" s="131"/>
      <c r="B1139" s="131"/>
      <c r="C1139" s="130"/>
      <c r="D1139" s="132"/>
      <c r="E1139" s="132"/>
      <c r="F1139" s="132"/>
      <c r="G1139" s="132"/>
      <c r="H1139" s="132"/>
      <c r="I1139" s="76"/>
      <c r="J1139" s="76"/>
      <c r="K1139" s="76"/>
      <c r="L1139" s="131"/>
      <c r="M1139" s="76"/>
    </row>
    <row r="1140" spans="1:13">
      <c r="A1140" s="131"/>
      <c r="B1140" s="131"/>
      <c r="C1140" s="130"/>
      <c r="D1140" s="132"/>
      <c r="E1140" s="132"/>
      <c r="F1140" s="132"/>
      <c r="G1140" s="132"/>
      <c r="H1140" s="132"/>
      <c r="I1140" s="76"/>
      <c r="J1140" s="76"/>
      <c r="K1140" s="76"/>
      <c r="L1140" s="131"/>
      <c r="M1140" s="76"/>
    </row>
    <row r="1141" spans="1:13">
      <c r="A1141" s="131"/>
      <c r="B1141" s="131"/>
      <c r="C1141" s="130"/>
      <c r="D1141" s="132"/>
      <c r="E1141" s="132"/>
      <c r="F1141" s="132"/>
      <c r="G1141" s="132"/>
      <c r="H1141" s="132"/>
      <c r="I1141" s="76"/>
      <c r="J1141" s="76"/>
      <c r="K1141" s="76"/>
      <c r="L1141" s="131"/>
      <c r="M1141" s="76"/>
    </row>
    <row r="1142" spans="1:13">
      <c r="A1142" s="131"/>
      <c r="B1142" s="131"/>
      <c r="C1142" s="130"/>
      <c r="D1142" s="132"/>
      <c r="E1142" s="132"/>
      <c r="F1142" s="132"/>
      <c r="G1142" s="132"/>
      <c r="H1142" s="132"/>
      <c r="I1142" s="76"/>
      <c r="J1142" s="76"/>
      <c r="K1142" s="76"/>
      <c r="L1142" s="131"/>
      <c r="M1142" s="76"/>
    </row>
    <row r="1143" spans="1:13">
      <c r="A1143" s="131"/>
      <c r="B1143" s="131"/>
      <c r="C1143" s="130"/>
      <c r="D1143" s="132"/>
      <c r="E1143" s="132"/>
      <c r="F1143" s="132"/>
      <c r="G1143" s="132"/>
      <c r="H1143" s="132"/>
      <c r="I1143" s="76"/>
      <c r="J1143" s="76"/>
      <c r="K1143" s="76"/>
      <c r="L1143" s="131"/>
      <c r="M1143" s="76"/>
    </row>
    <row r="1144" spans="1:13">
      <c r="A1144" s="131"/>
      <c r="B1144" s="131"/>
      <c r="C1144" s="130"/>
      <c r="D1144" s="132"/>
      <c r="E1144" s="132"/>
      <c r="F1144" s="132"/>
      <c r="G1144" s="132"/>
      <c r="H1144" s="132"/>
      <c r="I1144" s="76"/>
      <c r="J1144" s="76"/>
      <c r="K1144" s="76"/>
      <c r="L1144" s="131"/>
      <c r="M1144" s="76"/>
    </row>
    <row r="1145" spans="1:13">
      <c r="A1145" s="131"/>
      <c r="B1145" s="131"/>
      <c r="C1145" s="130"/>
      <c r="D1145" s="132"/>
      <c r="E1145" s="132"/>
      <c r="F1145" s="132"/>
      <c r="G1145" s="132"/>
      <c r="H1145" s="132"/>
      <c r="I1145" s="76"/>
      <c r="J1145" s="76"/>
      <c r="K1145" s="76"/>
      <c r="L1145" s="131"/>
      <c r="M1145" s="76"/>
    </row>
    <row r="1146" spans="1:13">
      <c r="A1146" s="131"/>
      <c r="B1146" s="131"/>
      <c r="C1146" s="130"/>
      <c r="D1146" s="132"/>
      <c r="E1146" s="132"/>
      <c r="F1146" s="132"/>
      <c r="G1146" s="132"/>
      <c r="H1146" s="132"/>
      <c r="I1146" s="76"/>
      <c r="J1146" s="76"/>
      <c r="K1146" s="76"/>
      <c r="L1146" s="131"/>
      <c r="M1146" s="76"/>
    </row>
    <row r="1147" spans="1:13">
      <c r="A1147" s="131"/>
      <c r="B1147" s="131"/>
      <c r="C1147" s="130"/>
      <c r="D1147" s="132"/>
      <c r="E1147" s="132"/>
      <c r="F1147" s="132"/>
      <c r="G1147" s="132"/>
      <c r="H1147" s="132"/>
      <c r="I1147" s="76"/>
      <c r="J1147" s="76"/>
      <c r="K1147" s="76"/>
      <c r="L1147" s="131"/>
      <c r="M1147" s="76"/>
    </row>
    <row r="1148" spans="1:13">
      <c r="A1148" s="131"/>
      <c r="B1148" s="131"/>
      <c r="C1148" s="130"/>
      <c r="D1148" s="132"/>
      <c r="E1148" s="132"/>
      <c r="F1148" s="132"/>
      <c r="G1148" s="132"/>
      <c r="H1148" s="132"/>
      <c r="I1148" s="76"/>
      <c r="J1148" s="76"/>
      <c r="K1148" s="76"/>
      <c r="L1148" s="131"/>
      <c r="M1148" s="76"/>
    </row>
    <row r="1149" spans="1:13">
      <c r="A1149" s="131"/>
      <c r="B1149" s="131"/>
      <c r="C1149" s="130"/>
      <c r="D1149" s="132"/>
      <c r="E1149" s="132"/>
      <c r="F1149" s="132"/>
      <c r="G1149" s="132"/>
      <c r="H1149" s="132"/>
      <c r="I1149" s="76"/>
      <c r="J1149" s="76"/>
      <c r="K1149" s="76"/>
      <c r="L1149" s="131"/>
      <c r="M1149" s="76"/>
    </row>
    <row r="1150" spans="1:13">
      <c r="A1150" s="131"/>
      <c r="B1150" s="131"/>
      <c r="C1150" s="130"/>
      <c r="D1150" s="132"/>
      <c r="E1150" s="132"/>
      <c r="F1150" s="132"/>
      <c r="G1150" s="132"/>
      <c r="H1150" s="132"/>
      <c r="I1150" s="76"/>
      <c r="J1150" s="76"/>
      <c r="K1150" s="76"/>
      <c r="L1150" s="131"/>
      <c r="M1150" s="76"/>
    </row>
    <row r="1151" spans="1:13">
      <c r="A1151" s="131"/>
      <c r="B1151" s="131"/>
      <c r="C1151" s="130"/>
      <c r="D1151" s="132"/>
      <c r="E1151" s="132"/>
      <c r="F1151" s="132"/>
      <c r="G1151" s="132"/>
      <c r="H1151" s="132"/>
      <c r="I1151" s="76"/>
      <c r="J1151" s="76"/>
      <c r="K1151" s="76"/>
      <c r="L1151" s="131"/>
      <c r="M1151" s="76"/>
    </row>
    <row r="1152" spans="1:13">
      <c r="A1152" s="131"/>
      <c r="B1152" s="131"/>
      <c r="C1152" s="130"/>
      <c r="D1152" s="132"/>
      <c r="E1152" s="132"/>
      <c r="F1152" s="132"/>
      <c r="G1152" s="132"/>
      <c r="H1152" s="132"/>
      <c r="I1152" s="76"/>
      <c r="J1152" s="76"/>
      <c r="K1152" s="76"/>
      <c r="L1152" s="131"/>
      <c r="M1152" s="76"/>
    </row>
    <row r="1153" spans="1:13">
      <c r="A1153" s="131"/>
      <c r="B1153" s="131"/>
      <c r="C1153" s="130"/>
      <c r="D1153" s="132"/>
      <c r="E1153" s="132"/>
      <c r="F1153" s="132"/>
      <c r="G1153" s="132"/>
      <c r="H1153" s="132"/>
      <c r="I1153" s="76"/>
      <c r="J1153" s="76"/>
      <c r="K1153" s="76"/>
      <c r="L1153" s="131"/>
      <c r="M1153" s="76"/>
    </row>
    <row r="1154" spans="1:13">
      <c r="A1154" s="131"/>
      <c r="B1154" s="131"/>
      <c r="C1154" s="130"/>
      <c r="D1154" s="132"/>
      <c r="E1154" s="132"/>
      <c r="F1154" s="132"/>
      <c r="G1154" s="132"/>
      <c r="H1154" s="132"/>
      <c r="I1154" s="76"/>
      <c r="J1154" s="76"/>
      <c r="K1154" s="76"/>
      <c r="L1154" s="131"/>
      <c r="M1154" s="76"/>
    </row>
    <row r="1155" spans="1:13">
      <c r="A1155" s="131"/>
      <c r="B1155" s="131"/>
      <c r="C1155" s="130"/>
      <c r="D1155" s="132"/>
      <c r="E1155" s="132"/>
      <c r="F1155" s="132"/>
      <c r="G1155" s="132"/>
      <c r="H1155" s="132"/>
      <c r="I1155" s="76"/>
      <c r="J1155" s="76"/>
      <c r="K1155" s="76"/>
      <c r="L1155" s="131"/>
      <c r="M1155" s="76"/>
    </row>
    <row r="1156" spans="1:13">
      <c r="A1156" s="131"/>
      <c r="B1156" s="131"/>
      <c r="C1156" s="130"/>
      <c r="D1156" s="132"/>
      <c r="E1156" s="132"/>
      <c r="F1156" s="132"/>
      <c r="G1156" s="132"/>
      <c r="H1156" s="132"/>
      <c r="I1156" s="76"/>
      <c r="J1156" s="76"/>
      <c r="K1156" s="76"/>
      <c r="L1156" s="131"/>
      <c r="M1156" s="76"/>
    </row>
    <row r="1157" spans="1:13">
      <c r="A1157" s="131"/>
      <c r="B1157" s="131"/>
      <c r="C1157" s="130"/>
      <c r="D1157" s="132"/>
      <c r="E1157" s="132"/>
      <c r="F1157" s="132"/>
      <c r="G1157" s="132"/>
      <c r="H1157" s="132"/>
      <c r="I1157" s="76"/>
      <c r="J1157" s="76"/>
      <c r="K1157" s="76"/>
      <c r="L1157" s="131"/>
      <c r="M1157" s="76"/>
    </row>
    <row r="1158" spans="1:13">
      <c r="A1158" s="131"/>
      <c r="B1158" s="131"/>
      <c r="C1158" s="130"/>
      <c r="D1158" s="132"/>
      <c r="E1158" s="132"/>
      <c r="F1158" s="132"/>
      <c r="G1158" s="132"/>
      <c r="H1158" s="132"/>
      <c r="I1158" s="76"/>
      <c r="J1158" s="76"/>
      <c r="K1158" s="76"/>
      <c r="L1158" s="131"/>
      <c r="M1158" s="76"/>
    </row>
    <row r="1159" spans="1:13">
      <c r="A1159" s="131"/>
      <c r="B1159" s="131"/>
      <c r="C1159" s="130"/>
      <c r="D1159" s="132"/>
      <c r="E1159" s="132"/>
      <c r="F1159" s="132"/>
      <c r="G1159" s="132"/>
      <c r="H1159" s="132"/>
      <c r="I1159" s="76"/>
      <c r="J1159" s="76"/>
      <c r="K1159" s="76"/>
      <c r="L1159" s="131"/>
      <c r="M1159" s="76"/>
    </row>
    <row r="1160" spans="1:13">
      <c r="A1160" s="131"/>
      <c r="B1160" s="131"/>
      <c r="C1160" s="130"/>
      <c r="D1160" s="132"/>
      <c r="E1160" s="132"/>
      <c r="F1160" s="132"/>
      <c r="G1160" s="132"/>
      <c r="H1160" s="132"/>
      <c r="I1160" s="76"/>
      <c r="J1160" s="76"/>
      <c r="K1160" s="76"/>
      <c r="L1160" s="131"/>
      <c r="M1160" s="76"/>
    </row>
    <row r="1161" spans="1:13">
      <c r="A1161" s="131"/>
      <c r="B1161" s="131"/>
      <c r="C1161" s="130"/>
      <c r="D1161" s="132"/>
      <c r="E1161" s="132"/>
      <c r="F1161" s="132"/>
      <c r="G1161" s="132"/>
      <c r="H1161" s="132"/>
      <c r="I1161" s="76"/>
      <c r="J1161" s="76"/>
      <c r="K1161" s="76"/>
      <c r="L1161" s="131"/>
      <c r="M1161" s="76"/>
    </row>
    <row r="1162" spans="1:13">
      <c r="A1162" s="131"/>
      <c r="B1162" s="131"/>
      <c r="C1162" s="130"/>
      <c r="D1162" s="132"/>
      <c r="E1162" s="132"/>
      <c r="F1162" s="132"/>
      <c r="G1162" s="132"/>
      <c r="H1162" s="132"/>
      <c r="I1162" s="76"/>
      <c r="J1162" s="76"/>
      <c r="K1162" s="76"/>
      <c r="L1162" s="131"/>
      <c r="M1162" s="76"/>
    </row>
    <row r="1163" spans="1:13">
      <c r="A1163" s="131"/>
      <c r="B1163" s="131"/>
      <c r="C1163" s="130"/>
      <c r="D1163" s="132"/>
      <c r="E1163" s="132"/>
      <c r="F1163" s="132"/>
      <c r="G1163" s="132"/>
      <c r="H1163" s="132"/>
      <c r="I1163" s="76"/>
      <c r="J1163" s="76"/>
      <c r="K1163" s="76"/>
      <c r="L1163" s="131"/>
      <c r="M1163" s="76"/>
    </row>
    <row r="1164" spans="1:13">
      <c r="A1164" s="131"/>
      <c r="B1164" s="131"/>
      <c r="C1164" s="130"/>
      <c r="D1164" s="132"/>
      <c r="E1164" s="132"/>
      <c r="F1164" s="132"/>
      <c r="G1164" s="132"/>
      <c r="H1164" s="132"/>
      <c r="I1164" s="76"/>
      <c r="J1164" s="76"/>
      <c r="K1164" s="76"/>
      <c r="L1164" s="131"/>
      <c r="M1164" s="76"/>
    </row>
    <row r="1165" spans="1:13">
      <c r="A1165" s="131"/>
      <c r="B1165" s="131"/>
      <c r="C1165" s="130"/>
      <c r="D1165" s="132"/>
      <c r="E1165" s="132"/>
      <c r="F1165" s="132"/>
      <c r="G1165" s="132"/>
      <c r="H1165" s="132"/>
      <c r="I1165" s="76"/>
      <c r="J1165" s="76"/>
      <c r="K1165" s="76"/>
      <c r="L1165" s="131"/>
      <c r="M1165" s="76"/>
    </row>
    <row r="1166" spans="1:13">
      <c r="A1166" s="131"/>
      <c r="B1166" s="131"/>
      <c r="C1166" s="130"/>
      <c r="D1166" s="132"/>
      <c r="E1166" s="132"/>
      <c r="F1166" s="132"/>
      <c r="G1166" s="132"/>
      <c r="H1166" s="132"/>
      <c r="I1166" s="76"/>
      <c r="J1166" s="76"/>
      <c r="K1166" s="76"/>
      <c r="L1166" s="131"/>
      <c r="M1166" s="76"/>
    </row>
    <row r="1167" spans="1:13">
      <c r="A1167" s="131"/>
      <c r="B1167" s="131"/>
      <c r="C1167" s="130"/>
      <c r="D1167" s="132"/>
      <c r="E1167" s="132"/>
      <c r="F1167" s="132"/>
      <c r="G1167" s="132"/>
      <c r="H1167" s="132"/>
      <c r="I1167" s="76"/>
      <c r="J1167" s="76"/>
      <c r="K1167" s="76"/>
      <c r="L1167" s="131"/>
      <c r="M1167" s="76"/>
    </row>
    <row r="1168" spans="1:13">
      <c r="A1168" s="131"/>
      <c r="B1168" s="131"/>
      <c r="C1168" s="130"/>
      <c r="D1168" s="132"/>
      <c r="E1168" s="132"/>
      <c r="F1168" s="132"/>
      <c r="G1168" s="132"/>
      <c r="H1168" s="132"/>
      <c r="I1168" s="76"/>
      <c r="J1168" s="76"/>
      <c r="K1168" s="76"/>
      <c r="L1168" s="131"/>
      <c r="M1168" s="76"/>
    </row>
    <row r="1169" spans="1:13">
      <c r="A1169" s="131"/>
      <c r="B1169" s="131"/>
      <c r="C1169" s="130"/>
      <c r="D1169" s="132"/>
      <c r="E1169" s="132"/>
      <c r="F1169" s="132"/>
      <c r="G1169" s="132"/>
      <c r="H1169" s="132"/>
      <c r="I1169" s="76"/>
      <c r="J1169" s="76"/>
      <c r="K1169" s="76"/>
      <c r="L1169" s="131"/>
      <c r="M1169" s="76"/>
    </row>
    <row r="1170" spans="1:13">
      <c r="A1170" s="131"/>
      <c r="B1170" s="131"/>
      <c r="C1170" s="130"/>
      <c r="D1170" s="132"/>
      <c r="E1170" s="132"/>
      <c r="F1170" s="132"/>
      <c r="G1170" s="132"/>
      <c r="H1170" s="132"/>
      <c r="I1170" s="76"/>
      <c r="J1170" s="76"/>
      <c r="K1170" s="76"/>
      <c r="L1170" s="131"/>
      <c r="M1170" s="76"/>
    </row>
    <row r="1171" spans="1:13">
      <c r="A1171" s="131"/>
      <c r="B1171" s="131"/>
      <c r="C1171" s="130"/>
      <c r="D1171" s="132"/>
      <c r="E1171" s="132"/>
      <c r="F1171" s="132"/>
      <c r="G1171" s="132"/>
      <c r="H1171" s="132"/>
      <c r="I1171" s="76"/>
      <c r="J1171" s="76"/>
      <c r="K1171" s="76"/>
      <c r="L1171" s="131"/>
      <c r="M1171" s="76"/>
    </row>
    <row r="1172" spans="1:13">
      <c r="A1172" s="131"/>
      <c r="B1172" s="131"/>
      <c r="C1172" s="130"/>
      <c r="D1172" s="132"/>
      <c r="E1172" s="132"/>
      <c r="F1172" s="132"/>
      <c r="G1172" s="132"/>
      <c r="H1172" s="132"/>
      <c r="I1172" s="76"/>
      <c r="J1172" s="76"/>
      <c r="K1172" s="76"/>
      <c r="L1172" s="131"/>
      <c r="M1172" s="76"/>
    </row>
    <row r="1173" spans="1:13">
      <c r="A1173" s="131"/>
      <c r="B1173" s="131"/>
      <c r="C1173" s="130"/>
      <c r="D1173" s="132"/>
      <c r="E1173" s="132"/>
      <c r="F1173" s="132"/>
      <c r="G1173" s="132"/>
      <c r="H1173" s="132"/>
      <c r="I1173" s="76"/>
      <c r="J1173" s="76"/>
      <c r="K1173" s="76"/>
      <c r="L1173" s="131"/>
      <c r="M1173" s="76"/>
    </row>
    <row r="1174" spans="1:13">
      <c r="A1174" s="131"/>
      <c r="B1174" s="131"/>
      <c r="C1174" s="130"/>
      <c r="D1174" s="132"/>
      <c r="E1174" s="132"/>
      <c r="F1174" s="132"/>
      <c r="G1174" s="132"/>
      <c r="H1174" s="132"/>
      <c r="I1174" s="76"/>
      <c r="J1174" s="76"/>
      <c r="K1174" s="76"/>
      <c r="L1174" s="131"/>
      <c r="M1174" s="76"/>
    </row>
    <row r="1175" spans="1:13">
      <c r="A1175" s="131"/>
      <c r="B1175" s="131"/>
      <c r="C1175" s="130"/>
      <c r="D1175" s="132"/>
      <c r="E1175" s="132"/>
      <c r="F1175" s="132"/>
      <c r="G1175" s="132"/>
      <c r="H1175" s="132"/>
      <c r="I1175" s="76"/>
      <c r="J1175" s="76"/>
      <c r="K1175" s="76"/>
      <c r="L1175" s="131"/>
      <c r="M1175" s="76"/>
    </row>
    <row r="1176" spans="1:13">
      <c r="A1176" s="131"/>
      <c r="B1176" s="131"/>
      <c r="C1176" s="130"/>
      <c r="D1176" s="132"/>
      <c r="E1176" s="132"/>
      <c r="F1176" s="132"/>
      <c r="G1176" s="132"/>
      <c r="H1176" s="132"/>
      <c r="I1176" s="76"/>
      <c r="J1176" s="76"/>
      <c r="K1176" s="76"/>
      <c r="L1176" s="131"/>
      <c r="M1176" s="76"/>
    </row>
    <row r="1177" spans="1:13">
      <c r="A1177" s="131"/>
      <c r="B1177" s="131"/>
      <c r="C1177" s="130"/>
      <c r="D1177" s="132"/>
      <c r="E1177" s="132"/>
      <c r="F1177" s="132"/>
      <c r="G1177" s="132"/>
      <c r="H1177" s="132"/>
      <c r="I1177" s="76"/>
      <c r="J1177" s="76"/>
      <c r="K1177" s="76"/>
      <c r="L1177" s="131"/>
      <c r="M1177" s="76"/>
    </row>
    <row r="1178" spans="1:13">
      <c r="A1178" s="131"/>
      <c r="B1178" s="131"/>
      <c r="C1178" s="130"/>
      <c r="D1178" s="132"/>
      <c r="E1178" s="132"/>
      <c r="F1178" s="132"/>
      <c r="G1178" s="132"/>
      <c r="H1178" s="132"/>
      <c r="I1178" s="76"/>
      <c r="J1178" s="76"/>
      <c r="K1178" s="76"/>
      <c r="L1178" s="131"/>
      <c r="M1178" s="76"/>
    </row>
    <row r="1179" spans="1:13">
      <c r="A1179" s="131"/>
      <c r="B1179" s="131"/>
      <c r="C1179" s="130"/>
      <c r="D1179" s="132"/>
      <c r="E1179" s="132"/>
      <c r="F1179" s="132"/>
      <c r="G1179" s="132"/>
      <c r="H1179" s="132"/>
      <c r="I1179" s="76"/>
      <c r="J1179" s="76"/>
      <c r="K1179" s="76"/>
      <c r="L1179" s="131"/>
      <c r="M1179" s="76"/>
    </row>
    <row r="1180" spans="1:13">
      <c r="A1180" s="131"/>
      <c r="B1180" s="131"/>
      <c r="C1180" s="130"/>
      <c r="D1180" s="132"/>
      <c r="E1180" s="132"/>
      <c r="F1180" s="132"/>
      <c r="G1180" s="132"/>
      <c r="H1180" s="132"/>
      <c r="I1180" s="76"/>
      <c r="J1180" s="76"/>
      <c r="K1180" s="76"/>
      <c r="L1180" s="131"/>
      <c r="M1180" s="76"/>
    </row>
    <row r="1181" spans="1:13">
      <c r="A1181" s="131"/>
      <c r="B1181" s="131"/>
      <c r="C1181" s="130"/>
      <c r="D1181" s="132"/>
      <c r="E1181" s="132"/>
      <c r="F1181" s="132"/>
      <c r="G1181" s="132"/>
      <c r="H1181" s="132"/>
      <c r="I1181" s="76"/>
      <c r="J1181" s="76"/>
      <c r="K1181" s="76"/>
      <c r="L1181" s="131"/>
      <c r="M1181" s="76"/>
    </row>
    <row r="1182" spans="1:13">
      <c r="A1182" s="131"/>
      <c r="B1182" s="131"/>
      <c r="C1182" s="130"/>
      <c r="D1182" s="132"/>
      <c r="E1182" s="132"/>
      <c r="F1182" s="132"/>
      <c r="G1182" s="132"/>
      <c r="H1182" s="132"/>
      <c r="I1182" s="76"/>
      <c r="J1182" s="76"/>
      <c r="K1182" s="76"/>
      <c r="L1182" s="131"/>
      <c r="M1182" s="76"/>
    </row>
    <row r="1183" spans="1:13">
      <c r="A1183" s="131"/>
      <c r="B1183" s="131"/>
      <c r="C1183" s="130"/>
      <c r="D1183" s="132"/>
      <c r="E1183" s="132"/>
      <c r="F1183" s="132"/>
      <c r="G1183" s="132"/>
      <c r="H1183" s="132"/>
      <c r="I1183" s="76"/>
      <c r="J1183" s="76"/>
      <c r="K1183" s="76"/>
      <c r="L1183" s="131"/>
      <c r="M1183" s="76"/>
    </row>
    <row r="1184" spans="1:13">
      <c r="A1184" s="131"/>
      <c r="B1184" s="131"/>
      <c r="C1184" s="130"/>
      <c r="D1184" s="132"/>
      <c r="E1184" s="132"/>
      <c r="F1184" s="132"/>
      <c r="G1184" s="132"/>
      <c r="H1184" s="132"/>
      <c r="I1184" s="76"/>
      <c r="J1184" s="76"/>
      <c r="K1184" s="76"/>
      <c r="L1184" s="131"/>
      <c r="M1184" s="76"/>
    </row>
    <row r="1185" spans="1:13">
      <c r="A1185" s="131"/>
      <c r="B1185" s="131"/>
      <c r="C1185" s="130"/>
      <c r="D1185" s="132"/>
      <c r="E1185" s="132"/>
      <c r="F1185" s="132"/>
      <c r="G1185" s="132"/>
      <c r="H1185" s="132"/>
      <c r="I1185" s="76"/>
      <c r="J1185" s="76"/>
      <c r="K1185" s="76"/>
      <c r="L1185" s="131"/>
      <c r="M1185" s="76"/>
    </row>
    <row r="1186" spans="1:13">
      <c r="A1186" s="131"/>
      <c r="B1186" s="131"/>
      <c r="C1186" s="130"/>
      <c r="D1186" s="132"/>
      <c r="E1186" s="132"/>
      <c r="F1186" s="132"/>
      <c r="G1186" s="132"/>
      <c r="H1186" s="132"/>
      <c r="I1186" s="76"/>
      <c r="J1186" s="76"/>
      <c r="K1186" s="76"/>
      <c r="L1186" s="131"/>
      <c r="M1186" s="76"/>
    </row>
    <row r="1187" spans="1:13">
      <c r="A1187" s="131"/>
      <c r="B1187" s="131"/>
      <c r="C1187" s="130"/>
      <c r="D1187" s="132"/>
      <c r="E1187" s="132"/>
      <c r="F1187" s="132"/>
      <c r="G1187" s="132"/>
      <c r="H1187" s="132"/>
      <c r="I1187" s="76"/>
      <c r="J1187" s="76"/>
      <c r="K1187" s="76"/>
      <c r="L1187" s="131"/>
      <c r="M1187" s="76"/>
    </row>
    <row r="1188" spans="1:13">
      <c r="A1188" s="131"/>
      <c r="B1188" s="131"/>
      <c r="C1188" s="130"/>
      <c r="D1188" s="132"/>
      <c r="E1188" s="132"/>
      <c r="F1188" s="132"/>
      <c r="G1188" s="132"/>
      <c r="H1188" s="132"/>
      <c r="I1188" s="76"/>
      <c r="J1188" s="76"/>
      <c r="K1188" s="76"/>
      <c r="L1188" s="131"/>
      <c r="M1188" s="76"/>
    </row>
    <row r="1189" spans="1:13">
      <c r="A1189" s="131"/>
      <c r="B1189" s="131"/>
      <c r="C1189" s="130"/>
      <c r="D1189" s="132"/>
      <c r="E1189" s="132"/>
      <c r="F1189" s="132"/>
      <c r="G1189" s="132"/>
      <c r="H1189" s="132"/>
      <c r="I1189" s="76"/>
      <c r="J1189" s="76"/>
      <c r="K1189" s="76"/>
      <c r="L1189" s="131"/>
      <c r="M1189" s="76"/>
    </row>
    <row r="1190" spans="1:13">
      <c r="A1190" s="131"/>
      <c r="B1190" s="131"/>
      <c r="C1190" s="130"/>
      <c r="D1190" s="132"/>
      <c r="E1190" s="132"/>
      <c r="F1190" s="132"/>
      <c r="G1190" s="132"/>
      <c r="H1190" s="132"/>
      <c r="I1190" s="76"/>
      <c r="J1190" s="76"/>
      <c r="K1190" s="76"/>
      <c r="L1190" s="131"/>
      <c r="M1190" s="76"/>
    </row>
    <row r="1191" spans="1:13">
      <c r="A1191" s="131"/>
      <c r="B1191" s="131"/>
      <c r="C1191" s="130"/>
      <c r="D1191" s="132"/>
      <c r="E1191" s="132"/>
      <c r="F1191" s="132"/>
      <c r="G1191" s="132"/>
      <c r="H1191" s="132"/>
      <c r="I1191" s="76"/>
      <c r="J1191" s="76"/>
      <c r="K1191" s="76"/>
      <c r="L1191" s="131"/>
      <c r="M1191" s="76"/>
    </row>
    <row r="1192" spans="1:13">
      <c r="A1192" s="131"/>
      <c r="B1192" s="131"/>
      <c r="C1192" s="130"/>
      <c r="D1192" s="132"/>
      <c r="E1192" s="132"/>
      <c r="F1192" s="132"/>
      <c r="G1192" s="132"/>
      <c r="H1192" s="132"/>
      <c r="I1192" s="76"/>
      <c r="J1192" s="76"/>
      <c r="K1192" s="76"/>
      <c r="L1192" s="131"/>
      <c r="M1192" s="76"/>
    </row>
    <row r="1193" spans="1:13">
      <c r="A1193" s="131"/>
      <c r="B1193" s="131"/>
      <c r="C1193" s="130"/>
      <c r="D1193" s="132"/>
      <c r="E1193" s="132"/>
      <c r="F1193" s="132"/>
      <c r="G1193" s="132"/>
      <c r="H1193" s="132"/>
      <c r="I1193" s="76"/>
      <c r="J1193" s="76"/>
      <c r="K1193" s="76"/>
      <c r="L1193" s="131"/>
      <c r="M1193" s="76"/>
    </row>
    <row r="1194" spans="1:13">
      <c r="A1194" s="131"/>
      <c r="B1194" s="131"/>
      <c r="C1194" s="130"/>
      <c r="D1194" s="132"/>
      <c r="E1194" s="132"/>
      <c r="F1194" s="132"/>
      <c r="G1194" s="132"/>
      <c r="H1194" s="132"/>
      <c r="I1194" s="76"/>
      <c r="J1194" s="76"/>
      <c r="K1194" s="76"/>
      <c r="L1194" s="131"/>
      <c r="M1194" s="76"/>
    </row>
    <row r="1195" spans="1:13">
      <c r="A1195" s="131"/>
      <c r="B1195" s="131"/>
      <c r="C1195" s="130"/>
      <c r="D1195" s="132"/>
      <c r="E1195" s="132"/>
      <c r="F1195" s="132"/>
      <c r="G1195" s="132"/>
      <c r="H1195" s="132"/>
      <c r="I1195" s="76"/>
      <c r="J1195" s="76"/>
      <c r="K1195" s="76"/>
      <c r="L1195" s="131"/>
      <c r="M1195" s="76"/>
    </row>
    <row r="1196" spans="1:13">
      <c r="A1196" s="131"/>
      <c r="B1196" s="131"/>
      <c r="C1196" s="130"/>
      <c r="D1196" s="132"/>
      <c r="E1196" s="132"/>
      <c r="F1196" s="132"/>
      <c r="G1196" s="132"/>
      <c r="H1196" s="132"/>
      <c r="I1196" s="76"/>
      <c r="J1196" s="76"/>
      <c r="K1196" s="76"/>
      <c r="L1196" s="131"/>
      <c r="M1196" s="76"/>
    </row>
    <row r="1197" spans="1:13">
      <c r="A1197" s="131"/>
      <c r="B1197" s="131"/>
      <c r="C1197" s="130"/>
      <c r="D1197" s="132"/>
      <c r="E1197" s="132"/>
      <c r="F1197" s="132"/>
      <c r="G1197" s="132"/>
      <c r="H1197" s="132"/>
      <c r="I1197" s="76"/>
      <c r="J1197" s="76"/>
      <c r="K1197" s="76"/>
      <c r="L1197" s="131"/>
      <c r="M1197" s="76"/>
    </row>
    <row r="1198" spans="1:13">
      <c r="A1198" s="131"/>
      <c r="B1198" s="131"/>
      <c r="C1198" s="130"/>
      <c r="D1198" s="132"/>
      <c r="E1198" s="132"/>
      <c r="F1198" s="132"/>
      <c r="G1198" s="132"/>
      <c r="H1198" s="132"/>
      <c r="I1198" s="76"/>
      <c r="J1198" s="76"/>
      <c r="K1198" s="76"/>
      <c r="L1198" s="131"/>
      <c r="M1198" s="76"/>
    </row>
    <row r="1199" spans="1:13">
      <c r="A1199" s="131"/>
      <c r="B1199" s="131"/>
      <c r="C1199" s="130"/>
      <c r="D1199" s="132"/>
      <c r="E1199" s="132"/>
      <c r="F1199" s="132"/>
      <c r="G1199" s="132"/>
      <c r="H1199" s="132"/>
      <c r="I1199" s="76"/>
      <c r="J1199" s="76"/>
      <c r="K1199" s="76"/>
      <c r="L1199" s="131"/>
      <c r="M1199" s="76"/>
    </row>
    <row r="1200" spans="1:13">
      <c r="A1200" s="131"/>
      <c r="B1200" s="131"/>
      <c r="C1200" s="130"/>
      <c r="D1200" s="132"/>
      <c r="E1200" s="132"/>
      <c r="F1200" s="132"/>
      <c r="G1200" s="132"/>
      <c r="H1200" s="132"/>
      <c r="I1200" s="76"/>
      <c r="J1200" s="76"/>
      <c r="K1200" s="76"/>
      <c r="L1200" s="131"/>
      <c r="M1200" s="76"/>
    </row>
    <row r="1201" spans="1:13">
      <c r="A1201" s="131"/>
      <c r="B1201" s="131"/>
      <c r="C1201" s="130"/>
      <c r="D1201" s="132"/>
      <c r="E1201" s="132"/>
      <c r="F1201" s="132"/>
      <c r="G1201" s="132"/>
      <c r="H1201" s="132"/>
      <c r="I1201" s="76"/>
      <c r="J1201" s="76"/>
      <c r="K1201" s="76"/>
      <c r="L1201" s="131"/>
      <c r="M1201" s="76"/>
    </row>
    <row r="1202" spans="1:13">
      <c r="A1202" s="131"/>
      <c r="B1202" s="131"/>
      <c r="C1202" s="130"/>
      <c r="D1202" s="132"/>
      <c r="E1202" s="132"/>
      <c r="F1202" s="132"/>
      <c r="G1202" s="132"/>
      <c r="H1202" s="132"/>
      <c r="I1202" s="76"/>
      <c r="J1202" s="76"/>
      <c r="K1202" s="76"/>
      <c r="L1202" s="131"/>
      <c r="M1202" s="76"/>
    </row>
    <row r="1203" spans="1:13">
      <c r="A1203" s="131"/>
      <c r="B1203" s="131"/>
      <c r="C1203" s="130"/>
      <c r="D1203" s="132"/>
      <c r="E1203" s="132"/>
      <c r="F1203" s="132"/>
      <c r="G1203" s="132"/>
      <c r="H1203" s="132"/>
      <c r="I1203" s="76"/>
      <c r="J1203" s="76"/>
      <c r="K1203" s="76"/>
      <c r="L1203" s="131"/>
      <c r="M1203" s="76"/>
    </row>
    <row r="1204" spans="1:13">
      <c r="A1204" s="131"/>
      <c r="B1204" s="131"/>
      <c r="C1204" s="130"/>
      <c r="D1204" s="132"/>
      <c r="E1204" s="132"/>
      <c r="F1204" s="132"/>
      <c r="G1204" s="132"/>
      <c r="H1204" s="132"/>
      <c r="I1204" s="76"/>
      <c r="J1204" s="76"/>
      <c r="K1204" s="76"/>
      <c r="L1204" s="131"/>
      <c r="M1204" s="76"/>
    </row>
    <row r="1205" spans="1:13">
      <c r="A1205" s="131"/>
      <c r="B1205" s="131"/>
      <c r="C1205" s="130"/>
      <c r="D1205" s="132"/>
      <c r="E1205" s="132"/>
      <c r="F1205" s="132"/>
      <c r="G1205" s="132"/>
      <c r="H1205" s="132"/>
      <c r="I1205" s="76"/>
      <c r="J1205" s="76"/>
      <c r="K1205" s="76"/>
      <c r="L1205" s="131"/>
      <c r="M1205" s="76"/>
    </row>
    <row r="1206" spans="1:13">
      <c r="A1206" s="131"/>
      <c r="B1206" s="131"/>
      <c r="C1206" s="130"/>
      <c r="D1206" s="132"/>
      <c r="E1206" s="132"/>
      <c r="F1206" s="132"/>
      <c r="G1206" s="132"/>
      <c r="H1206" s="132"/>
      <c r="I1206" s="76"/>
      <c r="J1206" s="76"/>
      <c r="K1206" s="76"/>
      <c r="L1206" s="131"/>
      <c r="M1206" s="76"/>
    </row>
    <row r="1207" spans="1:13">
      <c r="A1207" s="131"/>
      <c r="B1207" s="131"/>
      <c r="C1207" s="130"/>
      <c r="D1207" s="132"/>
      <c r="E1207" s="132"/>
      <c r="F1207" s="132"/>
      <c r="G1207" s="132"/>
      <c r="H1207" s="132"/>
      <c r="I1207" s="76"/>
      <c r="J1207" s="76"/>
      <c r="K1207" s="76"/>
      <c r="L1207" s="131"/>
      <c r="M1207" s="76"/>
    </row>
    <row r="1208" spans="1:13">
      <c r="A1208" s="131"/>
      <c r="B1208" s="131"/>
      <c r="C1208" s="130"/>
      <c r="D1208" s="132"/>
      <c r="E1208" s="132"/>
      <c r="F1208" s="132"/>
      <c r="G1208" s="132"/>
      <c r="H1208" s="132"/>
      <c r="I1208" s="76"/>
      <c r="J1208" s="76"/>
      <c r="K1208" s="76"/>
      <c r="L1208" s="131"/>
      <c r="M1208" s="76"/>
    </row>
    <row r="1209" spans="1:13">
      <c r="A1209" s="131"/>
      <c r="B1209" s="131"/>
      <c r="C1209" s="130"/>
      <c r="D1209" s="132"/>
      <c r="E1209" s="132"/>
      <c r="F1209" s="132"/>
      <c r="G1209" s="132"/>
      <c r="H1209" s="132"/>
      <c r="I1209" s="76"/>
      <c r="J1209" s="76"/>
      <c r="K1209" s="76"/>
      <c r="L1209" s="131"/>
      <c r="M1209" s="76"/>
    </row>
    <row r="1210" spans="1:13">
      <c r="A1210" s="131"/>
      <c r="B1210" s="131"/>
      <c r="C1210" s="130"/>
      <c r="D1210" s="132"/>
      <c r="E1210" s="132"/>
      <c r="F1210" s="132"/>
      <c r="G1210" s="132"/>
      <c r="H1210" s="132"/>
      <c r="I1210" s="76"/>
      <c r="J1210" s="76"/>
      <c r="K1210" s="76"/>
      <c r="L1210" s="131"/>
      <c r="M1210" s="76"/>
    </row>
    <row r="1211" spans="1:13">
      <c r="A1211" s="131"/>
      <c r="B1211" s="131"/>
      <c r="C1211" s="130"/>
      <c r="D1211" s="132"/>
      <c r="E1211" s="132"/>
      <c r="F1211" s="132"/>
      <c r="G1211" s="132"/>
      <c r="H1211" s="132"/>
      <c r="I1211" s="76"/>
      <c r="J1211" s="76"/>
      <c r="K1211" s="76"/>
      <c r="L1211" s="131"/>
      <c r="M1211" s="76"/>
    </row>
    <row r="1212" spans="1:13">
      <c r="A1212" s="131"/>
      <c r="B1212" s="131"/>
      <c r="C1212" s="130"/>
      <c r="D1212" s="132"/>
      <c r="E1212" s="132"/>
      <c r="F1212" s="132"/>
      <c r="G1212" s="132"/>
      <c r="H1212" s="132"/>
      <c r="I1212" s="76"/>
      <c r="J1212" s="76"/>
      <c r="K1212" s="76"/>
      <c r="L1212" s="131"/>
      <c r="M1212" s="76"/>
    </row>
    <row r="1213" spans="1:13">
      <c r="A1213" s="131"/>
      <c r="B1213" s="131"/>
      <c r="C1213" s="130"/>
      <c r="D1213" s="132"/>
      <c r="E1213" s="132"/>
      <c r="F1213" s="132"/>
      <c r="G1213" s="132"/>
      <c r="H1213" s="132"/>
      <c r="I1213" s="76"/>
      <c r="J1213" s="76"/>
      <c r="K1213" s="76"/>
      <c r="L1213" s="131"/>
      <c r="M1213" s="76"/>
    </row>
    <row r="1214" spans="1:13">
      <c r="A1214" s="131"/>
      <c r="B1214" s="131"/>
      <c r="C1214" s="130"/>
      <c r="D1214" s="132"/>
      <c r="E1214" s="132"/>
      <c r="F1214" s="132"/>
      <c r="G1214" s="132"/>
      <c r="H1214" s="132"/>
      <c r="I1214" s="76"/>
      <c r="J1214" s="76"/>
      <c r="K1214" s="76"/>
      <c r="L1214" s="131"/>
      <c r="M1214" s="76"/>
    </row>
    <row r="1215" spans="1:13">
      <c r="A1215" s="131"/>
      <c r="B1215" s="131"/>
      <c r="C1215" s="130"/>
      <c r="D1215" s="132"/>
      <c r="E1215" s="132"/>
      <c r="F1215" s="132"/>
      <c r="G1215" s="132"/>
      <c r="H1215" s="132"/>
      <c r="I1215" s="76"/>
      <c r="J1215" s="76"/>
      <c r="K1215" s="76"/>
      <c r="L1215" s="131"/>
      <c r="M1215" s="76"/>
    </row>
    <row r="1216" spans="1:13">
      <c r="A1216" s="131"/>
      <c r="B1216" s="131"/>
      <c r="C1216" s="130"/>
      <c r="D1216" s="132"/>
      <c r="E1216" s="132"/>
      <c r="F1216" s="132"/>
      <c r="G1216" s="132"/>
      <c r="H1216" s="132"/>
      <c r="I1216" s="76"/>
      <c r="J1216" s="76"/>
      <c r="K1216" s="76"/>
      <c r="L1216" s="131"/>
      <c r="M1216" s="76"/>
    </row>
    <row r="1217" spans="1:13">
      <c r="A1217" s="131"/>
      <c r="B1217" s="131"/>
      <c r="C1217" s="130"/>
      <c r="D1217" s="132"/>
      <c r="E1217" s="132"/>
      <c r="F1217" s="132"/>
      <c r="G1217" s="132"/>
      <c r="H1217" s="132"/>
      <c r="I1217" s="76"/>
      <c r="J1217" s="76"/>
      <c r="K1217" s="76"/>
      <c r="L1217" s="131"/>
      <c r="M1217" s="76"/>
    </row>
    <row r="1218" spans="1:13">
      <c r="A1218" s="131"/>
      <c r="B1218" s="131"/>
      <c r="C1218" s="130"/>
      <c r="D1218" s="132"/>
      <c r="E1218" s="132"/>
      <c r="F1218" s="132"/>
      <c r="G1218" s="132"/>
      <c r="H1218" s="132"/>
      <c r="I1218" s="76"/>
      <c r="J1218" s="76"/>
      <c r="K1218" s="76"/>
      <c r="L1218" s="131"/>
      <c r="M1218" s="76"/>
    </row>
    <row r="1219" spans="1:13">
      <c r="A1219" s="131"/>
      <c r="B1219" s="131"/>
      <c r="C1219" s="130"/>
      <c r="D1219" s="132"/>
      <c r="E1219" s="132"/>
      <c r="F1219" s="132"/>
      <c r="G1219" s="132"/>
      <c r="H1219" s="132"/>
      <c r="I1219" s="76"/>
      <c r="J1219" s="76"/>
      <c r="K1219" s="76"/>
      <c r="L1219" s="131"/>
      <c r="M1219" s="76"/>
    </row>
    <row r="1220" spans="1:13">
      <c r="A1220" s="131"/>
      <c r="B1220" s="131"/>
      <c r="C1220" s="130"/>
      <c r="D1220" s="132"/>
      <c r="E1220" s="132"/>
      <c r="F1220" s="132"/>
      <c r="G1220" s="132"/>
      <c r="H1220" s="132"/>
      <c r="I1220" s="76"/>
      <c r="J1220" s="76"/>
      <c r="K1220" s="76"/>
      <c r="L1220" s="131"/>
      <c r="M1220" s="76"/>
    </row>
    <row r="1221" spans="1:13">
      <c r="A1221" s="131"/>
      <c r="B1221" s="131"/>
      <c r="C1221" s="130"/>
      <c r="D1221" s="132"/>
      <c r="E1221" s="132"/>
      <c r="F1221" s="132"/>
      <c r="G1221" s="132"/>
      <c r="H1221" s="132"/>
      <c r="I1221" s="76"/>
      <c r="J1221" s="76"/>
      <c r="K1221" s="76"/>
      <c r="L1221" s="131"/>
      <c r="M1221" s="76"/>
    </row>
    <row r="1222" spans="1:13">
      <c r="A1222" s="131"/>
      <c r="B1222" s="131"/>
      <c r="C1222" s="130"/>
      <c r="D1222" s="132"/>
      <c r="E1222" s="132"/>
      <c r="F1222" s="132"/>
      <c r="G1222" s="132"/>
      <c r="H1222" s="132"/>
      <c r="I1222" s="76"/>
      <c r="J1222" s="76"/>
      <c r="K1222" s="76"/>
      <c r="L1222" s="131"/>
      <c r="M1222" s="76"/>
    </row>
    <row r="1223" spans="1:13">
      <c r="A1223" s="131"/>
      <c r="B1223" s="131"/>
      <c r="C1223" s="130"/>
      <c r="D1223" s="132"/>
      <c r="E1223" s="132"/>
      <c r="F1223" s="132"/>
      <c r="G1223" s="132"/>
      <c r="H1223" s="132"/>
      <c r="I1223" s="76"/>
      <c r="J1223" s="76"/>
      <c r="K1223" s="76"/>
      <c r="L1223" s="131"/>
      <c r="M1223" s="76"/>
    </row>
    <row r="1224" spans="1:13">
      <c r="A1224" s="131"/>
      <c r="B1224" s="131"/>
      <c r="C1224" s="130"/>
      <c r="D1224" s="132"/>
      <c r="E1224" s="132"/>
      <c r="F1224" s="132"/>
      <c r="G1224" s="132"/>
      <c r="H1224" s="132"/>
      <c r="I1224" s="76"/>
      <c r="J1224" s="76"/>
      <c r="K1224" s="76"/>
      <c r="L1224" s="131"/>
      <c r="M1224" s="76"/>
    </row>
    <row r="1225" spans="1:13">
      <c r="A1225" s="131"/>
      <c r="B1225" s="131"/>
      <c r="C1225" s="130"/>
      <c r="D1225" s="132"/>
      <c r="E1225" s="132"/>
      <c r="F1225" s="132"/>
      <c r="G1225" s="132"/>
      <c r="H1225" s="132"/>
      <c r="I1225" s="76"/>
      <c r="J1225" s="76"/>
      <c r="K1225" s="76"/>
      <c r="L1225" s="131"/>
      <c r="M1225" s="76"/>
    </row>
    <row r="1226" spans="1:13">
      <c r="A1226" s="131"/>
      <c r="B1226" s="131"/>
      <c r="C1226" s="130"/>
      <c r="D1226" s="132"/>
      <c r="E1226" s="132"/>
      <c r="F1226" s="132"/>
      <c r="G1226" s="132"/>
      <c r="H1226" s="132"/>
      <c r="I1226" s="76"/>
      <c r="J1226" s="76"/>
      <c r="K1226" s="76"/>
      <c r="L1226" s="131"/>
      <c r="M1226" s="76"/>
    </row>
    <row r="1227" spans="1:13">
      <c r="A1227" s="131"/>
      <c r="B1227" s="131"/>
      <c r="C1227" s="130"/>
      <c r="D1227" s="132"/>
      <c r="E1227" s="132"/>
      <c r="F1227" s="132"/>
      <c r="G1227" s="132"/>
      <c r="H1227" s="132"/>
      <c r="I1227" s="76"/>
      <c r="J1227" s="76"/>
      <c r="K1227" s="76"/>
      <c r="L1227" s="131"/>
      <c r="M1227" s="76"/>
    </row>
    <row r="1228" spans="1:13">
      <c r="A1228" s="131"/>
      <c r="B1228" s="131"/>
      <c r="C1228" s="130"/>
      <c r="D1228" s="132"/>
      <c r="E1228" s="132"/>
      <c r="F1228" s="132"/>
      <c r="G1228" s="132"/>
      <c r="H1228" s="132"/>
      <c r="I1228" s="76"/>
      <c r="J1228" s="76"/>
      <c r="K1228" s="76"/>
      <c r="L1228" s="131"/>
      <c r="M1228" s="76"/>
    </row>
    <row r="1229" spans="1:13">
      <c r="A1229" s="131"/>
      <c r="B1229" s="131"/>
      <c r="C1229" s="130"/>
      <c r="D1229" s="132"/>
      <c r="E1229" s="132"/>
      <c r="F1229" s="132"/>
      <c r="G1229" s="132"/>
      <c r="H1229" s="132"/>
      <c r="I1229" s="76"/>
      <c r="J1229" s="76"/>
      <c r="K1229" s="76"/>
      <c r="L1229" s="131"/>
      <c r="M1229" s="76"/>
    </row>
    <row r="1230" spans="1:13">
      <c r="A1230" s="131"/>
      <c r="B1230" s="131"/>
      <c r="C1230" s="130"/>
      <c r="D1230" s="132"/>
      <c r="E1230" s="132"/>
      <c r="F1230" s="132"/>
      <c r="G1230" s="132"/>
      <c r="H1230" s="132"/>
      <c r="I1230" s="76"/>
      <c r="J1230" s="76"/>
      <c r="K1230" s="76"/>
      <c r="L1230" s="131"/>
      <c r="M1230" s="76"/>
    </row>
    <row r="1231" spans="1:13">
      <c r="A1231" s="131"/>
      <c r="B1231" s="131"/>
      <c r="C1231" s="130"/>
      <c r="D1231" s="132"/>
      <c r="E1231" s="132"/>
      <c r="F1231" s="132"/>
      <c r="G1231" s="132"/>
      <c r="H1231" s="132"/>
      <c r="I1231" s="76"/>
      <c r="J1231" s="76"/>
      <c r="K1231" s="76"/>
      <c r="L1231" s="131"/>
      <c r="M1231" s="76"/>
    </row>
    <row r="1232" spans="1:13">
      <c r="A1232" s="131"/>
      <c r="B1232" s="131"/>
      <c r="C1232" s="130"/>
      <c r="D1232" s="132"/>
      <c r="E1232" s="132"/>
      <c r="F1232" s="132"/>
      <c r="G1232" s="132"/>
      <c r="H1232" s="132"/>
      <c r="I1232" s="76"/>
      <c r="J1232" s="76"/>
      <c r="K1232" s="76"/>
      <c r="L1232" s="131"/>
      <c r="M1232" s="76"/>
    </row>
    <row r="1233" spans="1:13">
      <c r="A1233" s="131"/>
      <c r="B1233" s="131"/>
      <c r="C1233" s="130"/>
      <c r="D1233" s="132"/>
      <c r="E1233" s="132"/>
      <c r="F1233" s="132"/>
      <c r="G1233" s="132"/>
      <c r="H1233" s="132"/>
      <c r="I1233" s="76"/>
      <c r="J1233" s="76"/>
      <c r="K1233" s="76"/>
      <c r="L1233" s="131"/>
      <c r="M1233" s="76"/>
    </row>
    <row r="1234" spans="1:13">
      <c r="A1234" s="131"/>
      <c r="B1234" s="131"/>
      <c r="C1234" s="130"/>
      <c r="D1234" s="132"/>
      <c r="E1234" s="132"/>
      <c r="F1234" s="132"/>
      <c r="G1234" s="132"/>
      <c r="H1234" s="132"/>
      <c r="I1234" s="76"/>
      <c r="J1234" s="76"/>
      <c r="K1234" s="76"/>
      <c r="L1234" s="131"/>
      <c r="M1234" s="76"/>
    </row>
    <row r="1235" spans="1:13">
      <c r="A1235" s="131"/>
      <c r="B1235" s="131"/>
      <c r="C1235" s="130"/>
      <c r="D1235" s="132"/>
      <c r="E1235" s="132"/>
      <c r="F1235" s="132"/>
      <c r="G1235" s="132"/>
      <c r="H1235" s="132"/>
      <c r="I1235" s="76"/>
      <c r="J1235" s="76"/>
      <c r="K1235" s="76"/>
      <c r="L1235" s="131"/>
      <c r="M1235" s="76"/>
    </row>
    <row r="1236" spans="1:13">
      <c r="A1236" s="131"/>
      <c r="B1236" s="131"/>
      <c r="C1236" s="130"/>
      <c r="D1236" s="132"/>
      <c r="E1236" s="132"/>
      <c r="F1236" s="132"/>
      <c r="G1236" s="132"/>
      <c r="H1236" s="132"/>
      <c r="I1236" s="76"/>
      <c r="J1236" s="76"/>
      <c r="K1236" s="76"/>
      <c r="L1236" s="131"/>
      <c r="M1236" s="76"/>
    </row>
    <row r="1237" spans="1:13">
      <c r="A1237" s="131"/>
      <c r="B1237" s="131"/>
      <c r="C1237" s="130"/>
      <c r="D1237" s="132"/>
      <c r="E1237" s="132"/>
      <c r="F1237" s="132"/>
      <c r="G1237" s="132"/>
      <c r="H1237" s="132"/>
      <c r="I1237" s="76"/>
      <c r="J1237" s="76"/>
      <c r="K1237" s="76"/>
      <c r="L1237" s="131"/>
      <c r="M1237" s="76"/>
    </row>
    <row r="1238" spans="1:13">
      <c r="A1238" s="131"/>
      <c r="B1238" s="131"/>
      <c r="C1238" s="130"/>
      <c r="D1238" s="132"/>
      <c r="E1238" s="132"/>
      <c r="F1238" s="132"/>
      <c r="G1238" s="132"/>
      <c r="H1238" s="132"/>
      <c r="I1238" s="76"/>
      <c r="J1238" s="76"/>
      <c r="K1238" s="76"/>
      <c r="L1238" s="131"/>
      <c r="M1238" s="76"/>
    </row>
    <row r="1239" spans="1:13">
      <c r="A1239" s="131"/>
      <c r="B1239" s="131"/>
      <c r="C1239" s="130"/>
      <c r="D1239" s="132"/>
      <c r="E1239" s="132"/>
      <c r="F1239" s="132"/>
      <c r="G1239" s="132"/>
      <c r="H1239" s="132"/>
      <c r="I1239" s="76"/>
      <c r="J1239" s="76"/>
      <c r="K1239" s="76"/>
      <c r="L1239" s="131"/>
      <c r="M1239" s="76"/>
    </row>
    <row r="1240" spans="1:13">
      <c r="A1240" s="131"/>
      <c r="B1240" s="131"/>
      <c r="C1240" s="130"/>
      <c r="D1240" s="132"/>
      <c r="E1240" s="132"/>
      <c r="F1240" s="132"/>
      <c r="G1240" s="132"/>
      <c r="H1240" s="132"/>
      <c r="I1240" s="76"/>
      <c r="J1240" s="76"/>
      <c r="K1240" s="76"/>
      <c r="L1240" s="131"/>
      <c r="M1240" s="76"/>
    </row>
    <row r="1241" spans="1:13">
      <c r="A1241" s="131"/>
      <c r="B1241" s="131"/>
      <c r="C1241" s="130"/>
      <c r="D1241" s="132"/>
      <c r="E1241" s="132"/>
      <c r="F1241" s="132"/>
      <c r="G1241" s="132"/>
      <c r="H1241" s="132"/>
      <c r="I1241" s="76"/>
      <c r="J1241" s="76"/>
      <c r="K1241" s="76"/>
      <c r="L1241" s="131"/>
      <c r="M1241" s="76"/>
    </row>
    <row r="1242" spans="1:13">
      <c r="A1242" s="131"/>
      <c r="B1242" s="131"/>
      <c r="C1242" s="130"/>
      <c r="D1242" s="132"/>
      <c r="E1242" s="132"/>
      <c r="F1242" s="132"/>
      <c r="G1242" s="132"/>
      <c r="H1242" s="132"/>
      <c r="I1242" s="76"/>
      <c r="J1242" s="76"/>
      <c r="K1242" s="76"/>
      <c r="L1242" s="131"/>
      <c r="M1242" s="76"/>
    </row>
    <row r="1243" spans="1:13">
      <c r="A1243" s="131"/>
      <c r="B1243" s="131"/>
      <c r="C1243" s="130"/>
      <c r="D1243" s="132"/>
      <c r="E1243" s="132"/>
      <c r="F1243" s="132"/>
      <c r="G1243" s="132"/>
      <c r="H1243" s="132"/>
      <c r="I1243" s="76"/>
      <c r="J1243" s="76"/>
      <c r="K1243" s="76"/>
      <c r="L1243" s="131"/>
      <c r="M1243" s="76"/>
    </row>
    <row r="1244" spans="1:13">
      <c r="A1244" s="131"/>
      <c r="B1244" s="131"/>
      <c r="C1244" s="130"/>
      <c r="D1244" s="132"/>
      <c r="E1244" s="132"/>
      <c r="F1244" s="132"/>
      <c r="G1244" s="132"/>
      <c r="H1244" s="132"/>
      <c r="I1244" s="76"/>
      <c r="J1244" s="76"/>
      <c r="K1244" s="76"/>
      <c r="L1244" s="131"/>
      <c r="M1244" s="76"/>
    </row>
    <row r="1245" spans="1:13">
      <c r="A1245" s="131"/>
      <c r="B1245" s="131"/>
      <c r="C1245" s="130"/>
      <c r="D1245" s="132"/>
      <c r="E1245" s="132"/>
      <c r="F1245" s="132"/>
      <c r="G1245" s="132"/>
      <c r="H1245" s="132"/>
      <c r="I1245" s="76"/>
      <c r="J1245" s="76"/>
      <c r="K1245" s="76"/>
      <c r="L1245" s="131"/>
      <c r="M1245" s="76"/>
    </row>
    <row r="1246" spans="1:13">
      <c r="A1246" s="131"/>
      <c r="B1246" s="131"/>
      <c r="C1246" s="130"/>
      <c r="D1246" s="132"/>
      <c r="E1246" s="132"/>
      <c r="F1246" s="132"/>
      <c r="G1246" s="132"/>
      <c r="H1246" s="132"/>
      <c r="I1246" s="76"/>
      <c r="J1246" s="76"/>
      <c r="K1246" s="76"/>
      <c r="L1246" s="131"/>
      <c r="M1246" s="76"/>
    </row>
    <row r="1247" spans="1:13">
      <c r="A1247" s="131"/>
      <c r="B1247" s="131"/>
      <c r="C1247" s="130"/>
      <c r="D1247" s="132"/>
      <c r="E1247" s="132"/>
      <c r="F1247" s="132"/>
      <c r="G1247" s="132"/>
      <c r="H1247" s="132"/>
      <c r="I1247" s="76"/>
      <c r="J1247" s="76"/>
      <c r="K1247" s="76"/>
      <c r="L1247" s="131"/>
      <c r="M1247" s="76"/>
    </row>
    <row r="1248" spans="1:13">
      <c r="A1248" s="131"/>
      <c r="B1248" s="131"/>
      <c r="C1248" s="130"/>
      <c r="D1248" s="132"/>
      <c r="E1248" s="132"/>
      <c r="F1248" s="132"/>
      <c r="G1248" s="132"/>
      <c r="H1248" s="132"/>
      <c r="I1248" s="76"/>
      <c r="J1248" s="76"/>
      <c r="K1248" s="76"/>
      <c r="L1248" s="131"/>
      <c r="M1248" s="76"/>
    </row>
    <row r="1249" spans="1:13">
      <c r="A1249" s="131"/>
      <c r="B1249" s="131"/>
      <c r="C1249" s="130"/>
      <c r="D1249" s="132"/>
      <c r="E1249" s="132"/>
      <c r="F1249" s="132"/>
      <c r="G1249" s="132"/>
      <c r="H1249" s="132"/>
      <c r="I1249" s="76"/>
      <c r="J1249" s="76"/>
      <c r="K1249" s="76"/>
      <c r="L1249" s="131"/>
      <c r="M1249" s="76"/>
    </row>
    <row r="1250" spans="1:13">
      <c r="A1250" s="131"/>
      <c r="B1250" s="131"/>
      <c r="C1250" s="130"/>
      <c r="D1250" s="132"/>
      <c r="E1250" s="132"/>
      <c r="F1250" s="132"/>
      <c r="G1250" s="132"/>
      <c r="H1250" s="132"/>
      <c r="I1250" s="76"/>
      <c r="J1250" s="76"/>
      <c r="K1250" s="76"/>
      <c r="L1250" s="131"/>
      <c r="M1250" s="76"/>
    </row>
    <row r="1251" spans="1:13">
      <c r="A1251" s="131"/>
      <c r="B1251" s="131"/>
      <c r="C1251" s="130"/>
      <c r="D1251" s="132"/>
      <c r="E1251" s="132"/>
      <c r="F1251" s="132"/>
      <c r="G1251" s="132"/>
      <c r="H1251" s="132"/>
      <c r="I1251" s="76"/>
      <c r="J1251" s="76"/>
      <c r="K1251" s="76"/>
      <c r="L1251" s="131"/>
      <c r="M1251" s="76"/>
    </row>
    <row r="1252" spans="1:13">
      <c r="A1252" s="131"/>
      <c r="B1252" s="131"/>
      <c r="C1252" s="130"/>
      <c r="D1252" s="132"/>
      <c r="E1252" s="132"/>
      <c r="F1252" s="132"/>
      <c r="G1252" s="132"/>
      <c r="H1252" s="132"/>
      <c r="I1252" s="76"/>
      <c r="J1252" s="76"/>
      <c r="K1252" s="76"/>
      <c r="L1252" s="131"/>
      <c r="M1252" s="76"/>
    </row>
    <row r="1253" spans="1:13">
      <c r="A1253" s="131"/>
      <c r="B1253" s="131"/>
      <c r="C1253" s="130"/>
      <c r="D1253" s="132"/>
      <c r="E1253" s="132"/>
      <c r="F1253" s="132"/>
      <c r="G1253" s="132"/>
      <c r="H1253" s="132"/>
      <c r="I1253" s="76"/>
      <c r="J1253" s="76"/>
      <c r="K1253" s="76"/>
      <c r="L1253" s="131"/>
      <c r="M1253" s="76"/>
    </row>
    <row r="1254" spans="1:13">
      <c r="A1254" s="131"/>
      <c r="B1254" s="131"/>
      <c r="C1254" s="130"/>
      <c r="D1254" s="132"/>
      <c r="E1254" s="132"/>
      <c r="F1254" s="132"/>
      <c r="G1254" s="132"/>
      <c r="H1254" s="132"/>
      <c r="I1254" s="76"/>
      <c r="J1254" s="76"/>
      <c r="K1254" s="76"/>
      <c r="L1254" s="131"/>
      <c r="M1254" s="76"/>
    </row>
    <row r="1255" spans="1:13">
      <c r="A1255" s="131"/>
      <c r="B1255" s="131"/>
      <c r="C1255" s="130"/>
      <c r="D1255" s="132"/>
      <c r="E1255" s="132"/>
      <c r="F1255" s="132"/>
      <c r="G1255" s="132"/>
      <c r="H1255" s="132"/>
      <c r="I1255" s="76"/>
      <c r="J1255" s="76"/>
      <c r="K1255" s="76"/>
      <c r="L1255" s="131"/>
      <c r="M1255" s="76"/>
    </row>
    <row r="1256" spans="1:13">
      <c r="A1256" s="131"/>
      <c r="B1256" s="131"/>
      <c r="C1256" s="130"/>
      <c r="D1256" s="132"/>
      <c r="E1256" s="132"/>
      <c r="F1256" s="132"/>
      <c r="G1256" s="132"/>
      <c r="H1256" s="132"/>
      <c r="I1256" s="76"/>
      <c r="J1256" s="76"/>
      <c r="K1256" s="76"/>
      <c r="L1256" s="131"/>
      <c r="M1256" s="76"/>
    </row>
    <row r="1257" spans="1:13">
      <c r="A1257" s="131"/>
      <c r="B1257" s="131"/>
      <c r="C1257" s="130"/>
      <c r="D1257" s="132"/>
      <c r="E1257" s="132"/>
      <c r="F1257" s="132"/>
      <c r="G1257" s="132"/>
      <c r="H1257" s="132"/>
      <c r="I1257" s="76"/>
      <c r="J1257" s="76"/>
      <c r="K1257" s="76"/>
      <c r="L1257" s="131"/>
      <c r="M1257" s="76"/>
    </row>
    <row r="1258" spans="1:13">
      <c r="A1258" s="131"/>
      <c r="B1258" s="131"/>
      <c r="C1258" s="130"/>
      <c r="D1258" s="132"/>
      <c r="E1258" s="132"/>
      <c r="F1258" s="132"/>
      <c r="G1258" s="132"/>
      <c r="H1258" s="132"/>
      <c r="I1258" s="76"/>
      <c r="J1258" s="76"/>
      <c r="K1258" s="76"/>
      <c r="L1258" s="131"/>
      <c r="M1258" s="76"/>
    </row>
    <row r="1259" spans="1:13">
      <c r="A1259" s="131"/>
      <c r="B1259" s="131"/>
      <c r="C1259" s="130"/>
      <c r="D1259" s="132"/>
      <c r="E1259" s="132"/>
      <c r="F1259" s="132"/>
      <c r="G1259" s="132"/>
      <c r="H1259" s="132"/>
      <c r="I1259" s="76"/>
      <c r="J1259" s="76"/>
      <c r="K1259" s="76"/>
      <c r="L1259" s="131"/>
      <c r="M1259" s="76"/>
    </row>
    <row r="1260" spans="1:13">
      <c r="A1260" s="131"/>
      <c r="B1260" s="131"/>
      <c r="C1260" s="130"/>
      <c r="D1260" s="132"/>
      <c r="E1260" s="132"/>
      <c r="F1260" s="132"/>
      <c r="G1260" s="132"/>
      <c r="H1260" s="132"/>
      <c r="I1260" s="76"/>
      <c r="J1260" s="76"/>
      <c r="K1260" s="76"/>
      <c r="L1260" s="131"/>
      <c r="M1260" s="76"/>
    </row>
    <row r="1261" spans="1:13">
      <c r="A1261" s="131"/>
      <c r="B1261" s="131"/>
      <c r="C1261" s="130"/>
      <c r="D1261" s="132"/>
      <c r="E1261" s="132"/>
      <c r="F1261" s="132"/>
      <c r="G1261" s="132"/>
      <c r="H1261" s="132"/>
      <c r="I1261" s="76"/>
      <c r="J1261" s="76"/>
      <c r="K1261" s="76"/>
      <c r="L1261" s="131"/>
      <c r="M1261" s="76"/>
    </row>
    <row r="1262" spans="1:13">
      <c r="A1262" s="131"/>
      <c r="B1262" s="131"/>
      <c r="C1262" s="130"/>
      <c r="D1262" s="132"/>
      <c r="E1262" s="132"/>
      <c r="F1262" s="132"/>
      <c r="G1262" s="132"/>
      <c r="H1262" s="132"/>
      <c r="I1262" s="76"/>
      <c r="J1262" s="76"/>
      <c r="K1262" s="76"/>
      <c r="L1262" s="131"/>
      <c r="M1262" s="76"/>
    </row>
    <row r="1263" spans="1:13">
      <c r="A1263" s="131"/>
      <c r="B1263" s="131"/>
      <c r="C1263" s="130"/>
      <c r="D1263" s="132"/>
      <c r="E1263" s="132"/>
      <c r="F1263" s="132"/>
      <c r="G1263" s="132"/>
      <c r="H1263" s="132"/>
      <c r="I1263" s="76"/>
      <c r="J1263" s="76"/>
      <c r="K1263" s="76"/>
      <c r="L1263" s="131"/>
      <c r="M1263" s="76"/>
    </row>
    <row r="1264" spans="1:13">
      <c r="A1264" s="131"/>
      <c r="B1264" s="131"/>
      <c r="C1264" s="130"/>
      <c r="D1264" s="132"/>
      <c r="E1264" s="132"/>
      <c r="F1264" s="132"/>
      <c r="G1264" s="132"/>
      <c r="H1264" s="132"/>
      <c r="I1264" s="76"/>
      <c r="J1264" s="76"/>
      <c r="K1264" s="76"/>
      <c r="L1264" s="131"/>
      <c r="M1264" s="76"/>
    </row>
    <row r="1265" spans="1:13">
      <c r="A1265" s="131"/>
      <c r="B1265" s="131"/>
      <c r="C1265" s="130"/>
      <c r="D1265" s="132"/>
      <c r="E1265" s="132"/>
      <c r="F1265" s="132"/>
      <c r="G1265" s="132"/>
      <c r="H1265" s="132"/>
      <c r="I1265" s="76"/>
      <c r="J1265" s="76"/>
      <c r="K1265" s="76"/>
      <c r="L1265" s="131"/>
      <c r="M1265" s="76"/>
    </row>
    <row r="1266" spans="1:13">
      <c r="A1266" s="131"/>
      <c r="B1266" s="131"/>
      <c r="C1266" s="130"/>
      <c r="D1266" s="132"/>
      <c r="E1266" s="132"/>
      <c r="F1266" s="132"/>
      <c r="G1266" s="132"/>
      <c r="H1266" s="132"/>
      <c r="I1266" s="76"/>
      <c r="J1266" s="76"/>
      <c r="K1266" s="76"/>
      <c r="L1266" s="131"/>
      <c r="M1266" s="76"/>
    </row>
    <row r="1267" spans="1:13">
      <c r="A1267" s="131"/>
      <c r="B1267" s="131"/>
      <c r="C1267" s="130"/>
      <c r="D1267" s="132"/>
      <c r="E1267" s="132"/>
      <c r="F1267" s="132"/>
      <c r="G1267" s="132"/>
      <c r="H1267" s="132"/>
      <c r="I1267" s="76"/>
      <c r="J1267" s="76"/>
      <c r="K1267" s="76"/>
      <c r="L1267" s="131"/>
      <c r="M1267" s="76"/>
    </row>
    <row r="1268" spans="1:13">
      <c r="A1268" s="131"/>
      <c r="B1268" s="131"/>
      <c r="C1268" s="130"/>
      <c r="D1268" s="132"/>
      <c r="E1268" s="132"/>
      <c r="F1268" s="132"/>
      <c r="G1268" s="132"/>
      <c r="H1268" s="132"/>
      <c r="I1268" s="76"/>
      <c r="J1268" s="76"/>
      <c r="K1268" s="76"/>
      <c r="L1268" s="131"/>
      <c r="M1268" s="76"/>
    </row>
    <row r="1269" spans="1:13">
      <c r="A1269" s="131"/>
      <c r="B1269" s="131"/>
      <c r="C1269" s="130"/>
      <c r="D1269" s="132"/>
      <c r="E1269" s="132"/>
      <c r="F1269" s="132"/>
      <c r="G1269" s="132"/>
      <c r="H1269" s="132"/>
      <c r="I1269" s="76"/>
      <c r="J1269" s="76"/>
      <c r="K1269" s="76"/>
      <c r="L1269" s="131"/>
      <c r="M1269" s="76"/>
    </row>
    <row r="1270" spans="1:13">
      <c r="A1270" s="131"/>
      <c r="B1270" s="131"/>
      <c r="C1270" s="130"/>
      <c r="D1270" s="132"/>
      <c r="E1270" s="132"/>
      <c r="F1270" s="132"/>
      <c r="G1270" s="132"/>
      <c r="H1270" s="132"/>
      <c r="I1270" s="76"/>
      <c r="J1270" s="76"/>
      <c r="K1270" s="76"/>
      <c r="L1270" s="131"/>
      <c r="M1270" s="76"/>
    </row>
    <row r="1271" spans="1:13">
      <c r="A1271" s="131"/>
      <c r="B1271" s="131"/>
      <c r="C1271" s="130"/>
      <c r="D1271" s="132"/>
      <c r="E1271" s="132"/>
      <c r="F1271" s="132"/>
      <c r="G1271" s="132"/>
      <c r="H1271" s="132"/>
      <c r="I1271" s="76"/>
      <c r="J1271" s="76"/>
      <c r="K1271" s="76"/>
      <c r="L1271" s="131"/>
      <c r="M1271" s="76"/>
    </row>
    <row r="1272" spans="1:13">
      <c r="A1272" s="131"/>
      <c r="B1272" s="131"/>
      <c r="C1272" s="130"/>
      <c r="D1272" s="132"/>
      <c r="E1272" s="132"/>
      <c r="F1272" s="132"/>
      <c r="G1272" s="132"/>
      <c r="H1272" s="132"/>
      <c r="I1272" s="76"/>
      <c r="J1272" s="76"/>
      <c r="K1272" s="76"/>
      <c r="L1272" s="131"/>
      <c r="M1272" s="76"/>
    </row>
    <row r="1273" spans="1:13">
      <c r="A1273" s="131"/>
      <c r="B1273" s="131"/>
      <c r="C1273" s="130"/>
      <c r="D1273" s="132"/>
      <c r="E1273" s="132"/>
      <c r="F1273" s="132"/>
      <c r="G1273" s="132"/>
      <c r="H1273" s="132"/>
      <c r="I1273" s="76"/>
      <c r="J1273" s="76"/>
      <c r="K1273" s="76"/>
      <c r="L1273" s="131"/>
      <c r="M1273" s="76"/>
    </row>
    <row r="1274" spans="1:13">
      <c r="A1274" s="131"/>
      <c r="B1274" s="131"/>
      <c r="C1274" s="130"/>
      <c r="D1274" s="132"/>
      <c r="E1274" s="132"/>
      <c r="F1274" s="132"/>
      <c r="G1274" s="132"/>
      <c r="H1274" s="132"/>
      <c r="I1274" s="76"/>
      <c r="J1274" s="76"/>
      <c r="K1274" s="76"/>
      <c r="L1274" s="131"/>
      <c r="M1274" s="76"/>
    </row>
    <row r="1275" spans="1:13">
      <c r="A1275" s="131"/>
      <c r="B1275" s="131"/>
      <c r="C1275" s="130"/>
      <c r="D1275" s="132"/>
      <c r="E1275" s="132"/>
      <c r="F1275" s="132"/>
      <c r="G1275" s="132"/>
      <c r="H1275" s="132"/>
      <c r="I1275" s="76"/>
      <c r="J1275" s="76"/>
      <c r="K1275" s="76"/>
      <c r="L1275" s="131"/>
      <c r="M1275" s="76"/>
    </row>
    <row r="1276" spans="1:13">
      <c r="A1276" s="131"/>
      <c r="B1276" s="131"/>
      <c r="C1276" s="130"/>
      <c r="D1276" s="132"/>
      <c r="E1276" s="132"/>
      <c r="F1276" s="132"/>
      <c r="G1276" s="132"/>
      <c r="H1276" s="132"/>
      <c r="I1276" s="76"/>
      <c r="J1276" s="76"/>
      <c r="K1276" s="76"/>
      <c r="L1276" s="131"/>
      <c r="M1276" s="76"/>
    </row>
    <row r="1277" spans="1:13">
      <c r="A1277" s="131"/>
      <c r="B1277" s="131"/>
      <c r="C1277" s="130"/>
      <c r="D1277" s="132"/>
      <c r="E1277" s="132"/>
      <c r="F1277" s="132"/>
      <c r="G1277" s="132"/>
      <c r="H1277" s="132"/>
      <c r="I1277" s="76"/>
      <c r="J1277" s="76"/>
      <c r="K1277" s="76"/>
      <c r="L1277" s="131"/>
      <c r="M1277" s="76"/>
    </row>
    <row r="1278" spans="1:13">
      <c r="A1278" s="131"/>
      <c r="B1278" s="131"/>
      <c r="C1278" s="130"/>
      <c r="D1278" s="132"/>
      <c r="E1278" s="132"/>
      <c r="F1278" s="132"/>
      <c r="G1278" s="132"/>
      <c r="H1278" s="132"/>
      <c r="I1278" s="76"/>
      <c r="J1278" s="76"/>
      <c r="K1278" s="76"/>
      <c r="L1278" s="131"/>
      <c r="M1278" s="76"/>
    </row>
    <row r="1279" spans="1:13">
      <c r="A1279" s="131"/>
      <c r="B1279" s="131"/>
      <c r="C1279" s="130"/>
      <c r="D1279" s="132"/>
      <c r="E1279" s="132"/>
      <c r="F1279" s="132"/>
      <c r="G1279" s="132"/>
      <c r="H1279" s="132"/>
      <c r="I1279" s="76"/>
      <c r="J1279" s="76"/>
      <c r="K1279" s="76"/>
      <c r="L1279" s="131"/>
      <c r="M1279" s="76"/>
    </row>
    <row r="1280" spans="1:13">
      <c r="A1280" s="131"/>
      <c r="B1280" s="131"/>
      <c r="C1280" s="130"/>
      <c r="D1280" s="132"/>
      <c r="E1280" s="132"/>
      <c r="F1280" s="132"/>
      <c r="G1280" s="132"/>
      <c r="H1280" s="132"/>
      <c r="I1280" s="76"/>
      <c r="J1280" s="76"/>
      <c r="K1280" s="76"/>
      <c r="L1280" s="131"/>
      <c r="M1280" s="76"/>
    </row>
    <row r="1281" spans="1:13">
      <c r="A1281" s="131"/>
      <c r="B1281" s="131"/>
      <c r="C1281" s="130"/>
      <c r="D1281" s="132"/>
      <c r="E1281" s="132"/>
      <c r="F1281" s="132"/>
      <c r="G1281" s="132"/>
      <c r="H1281" s="132"/>
      <c r="I1281" s="76"/>
      <c r="J1281" s="76"/>
      <c r="K1281" s="76"/>
      <c r="L1281" s="131"/>
      <c r="M1281" s="76"/>
    </row>
    <row r="1282" spans="1:13">
      <c r="A1282" s="131"/>
      <c r="B1282" s="131"/>
      <c r="C1282" s="130"/>
      <c r="D1282" s="132"/>
      <c r="E1282" s="132"/>
      <c r="F1282" s="132"/>
      <c r="G1282" s="132"/>
      <c r="H1282" s="132"/>
      <c r="I1282" s="76"/>
      <c r="J1282" s="76"/>
      <c r="K1282" s="76"/>
      <c r="L1282" s="131"/>
      <c r="M1282" s="76"/>
    </row>
    <row r="1283" spans="1:13">
      <c r="A1283" s="131"/>
      <c r="B1283" s="131"/>
      <c r="C1283" s="130"/>
      <c r="D1283" s="132"/>
      <c r="E1283" s="132"/>
      <c r="F1283" s="132"/>
      <c r="G1283" s="132"/>
      <c r="H1283" s="132"/>
      <c r="I1283" s="76"/>
      <c r="J1283" s="76"/>
      <c r="K1283" s="76"/>
      <c r="L1283" s="131"/>
      <c r="M1283" s="76"/>
    </row>
    <row r="1284" spans="1:13">
      <c r="A1284" s="131"/>
      <c r="B1284" s="131"/>
      <c r="C1284" s="130"/>
      <c r="D1284" s="132"/>
      <c r="E1284" s="132"/>
      <c r="F1284" s="132"/>
      <c r="G1284" s="132"/>
      <c r="H1284" s="132"/>
      <c r="I1284" s="76"/>
      <c r="J1284" s="76"/>
      <c r="K1284" s="76"/>
      <c r="L1284" s="131"/>
      <c r="M1284" s="76"/>
    </row>
    <row r="1285" spans="1:13">
      <c r="A1285" s="131"/>
      <c r="B1285" s="131"/>
      <c r="C1285" s="130"/>
      <c r="D1285" s="132"/>
      <c r="E1285" s="132"/>
      <c r="F1285" s="132"/>
      <c r="G1285" s="132"/>
      <c r="H1285" s="132"/>
      <c r="I1285" s="76"/>
      <c r="J1285" s="76"/>
      <c r="K1285" s="76"/>
      <c r="L1285" s="131"/>
      <c r="M1285" s="76"/>
    </row>
    <row r="1286" spans="1:13">
      <c r="A1286" s="131"/>
      <c r="B1286" s="131"/>
      <c r="C1286" s="130"/>
      <c r="D1286" s="132"/>
      <c r="E1286" s="132"/>
      <c r="F1286" s="132"/>
      <c r="G1286" s="132"/>
      <c r="H1286" s="132"/>
      <c r="I1286" s="76"/>
      <c r="J1286" s="76"/>
      <c r="K1286" s="76"/>
      <c r="L1286" s="131"/>
      <c r="M1286" s="76"/>
    </row>
    <row r="1287" spans="1:13">
      <c r="A1287" s="131"/>
      <c r="B1287" s="131"/>
      <c r="C1287" s="130"/>
      <c r="D1287" s="132"/>
      <c r="E1287" s="132"/>
      <c r="F1287" s="132"/>
      <c r="G1287" s="132"/>
      <c r="H1287" s="132"/>
      <c r="I1287" s="76"/>
      <c r="J1287" s="76"/>
      <c r="K1287" s="76"/>
      <c r="L1287" s="131"/>
      <c r="M1287" s="76"/>
    </row>
    <row r="1288" spans="1:13">
      <c r="A1288" s="131"/>
      <c r="B1288" s="131"/>
      <c r="C1288" s="130"/>
      <c r="D1288" s="132"/>
      <c r="E1288" s="132"/>
      <c r="F1288" s="132"/>
      <c r="G1288" s="132"/>
      <c r="H1288" s="132"/>
      <c r="I1288" s="76"/>
      <c r="J1288" s="76"/>
      <c r="K1288" s="76"/>
      <c r="L1288" s="131"/>
      <c r="M1288" s="76"/>
    </row>
    <row r="1289" spans="1:13">
      <c r="A1289" s="131"/>
      <c r="B1289" s="131"/>
      <c r="C1289" s="130"/>
      <c r="D1289" s="132"/>
      <c r="E1289" s="132"/>
      <c r="F1289" s="132"/>
      <c r="G1289" s="132"/>
      <c r="H1289" s="132"/>
      <c r="I1289" s="76"/>
      <c r="J1289" s="76"/>
      <c r="K1289" s="76"/>
      <c r="L1289" s="131"/>
      <c r="M1289" s="76"/>
    </row>
    <row r="1290" spans="1:13">
      <c r="A1290" s="131"/>
      <c r="B1290" s="131"/>
      <c r="C1290" s="130"/>
      <c r="D1290" s="132"/>
      <c r="E1290" s="132"/>
      <c r="F1290" s="132"/>
      <c r="G1290" s="132"/>
      <c r="H1290" s="132"/>
      <c r="I1290" s="76"/>
      <c r="J1290" s="76"/>
      <c r="K1290" s="76"/>
      <c r="L1290" s="131"/>
      <c r="M1290" s="76"/>
    </row>
    <row r="1291" spans="1:13">
      <c r="A1291" s="131"/>
      <c r="B1291" s="131"/>
      <c r="C1291" s="130"/>
      <c r="D1291" s="132"/>
      <c r="E1291" s="132"/>
      <c r="F1291" s="132"/>
      <c r="G1291" s="132"/>
      <c r="H1291" s="132"/>
      <c r="I1291" s="76"/>
      <c r="J1291" s="76"/>
      <c r="K1291" s="76"/>
      <c r="L1291" s="131"/>
      <c r="M1291" s="76"/>
    </row>
    <row r="1292" spans="1:13">
      <c r="A1292" s="131"/>
      <c r="B1292" s="131"/>
      <c r="C1292" s="130"/>
      <c r="D1292" s="132"/>
      <c r="E1292" s="132"/>
      <c r="F1292" s="132"/>
      <c r="G1292" s="132"/>
      <c r="H1292" s="132"/>
      <c r="I1292" s="76"/>
      <c r="J1292" s="76"/>
      <c r="K1292" s="76"/>
      <c r="L1292" s="131"/>
      <c r="M1292" s="76"/>
    </row>
    <row r="1293" spans="1:13">
      <c r="A1293" s="131"/>
      <c r="B1293" s="131"/>
      <c r="C1293" s="130"/>
      <c r="D1293" s="132"/>
      <c r="E1293" s="132"/>
      <c r="F1293" s="132"/>
      <c r="G1293" s="132"/>
      <c r="H1293" s="132"/>
      <c r="I1293" s="76"/>
      <c r="J1293" s="76"/>
      <c r="K1293" s="76"/>
      <c r="L1293" s="131"/>
      <c r="M1293" s="76"/>
    </row>
    <row r="1294" spans="1:13">
      <c r="A1294" s="131"/>
      <c r="B1294" s="131"/>
      <c r="C1294" s="130"/>
      <c r="D1294" s="132"/>
      <c r="E1294" s="132"/>
      <c r="F1294" s="132"/>
      <c r="G1294" s="132"/>
      <c r="H1294" s="132"/>
      <c r="I1294" s="76"/>
      <c r="J1294" s="76"/>
      <c r="K1294" s="76"/>
      <c r="L1294" s="131"/>
      <c r="M1294" s="76"/>
    </row>
    <row r="1295" spans="1:13">
      <c r="A1295" s="131"/>
      <c r="B1295" s="131"/>
      <c r="C1295" s="130"/>
      <c r="D1295" s="132"/>
      <c r="E1295" s="132"/>
      <c r="F1295" s="132"/>
      <c r="G1295" s="132"/>
      <c r="H1295" s="132"/>
      <c r="I1295" s="76"/>
      <c r="J1295" s="76"/>
      <c r="K1295" s="76"/>
      <c r="L1295" s="131"/>
      <c r="M1295" s="76"/>
    </row>
    <row r="1296" spans="1:13">
      <c r="A1296" s="131"/>
      <c r="B1296" s="131"/>
      <c r="C1296" s="130"/>
      <c r="D1296" s="132"/>
      <c r="E1296" s="132"/>
      <c r="F1296" s="132"/>
      <c r="G1296" s="132"/>
      <c r="H1296" s="132"/>
      <c r="I1296" s="76"/>
      <c r="J1296" s="76"/>
      <c r="K1296" s="76"/>
      <c r="L1296" s="131"/>
      <c r="M1296" s="76"/>
    </row>
    <row r="1297" spans="1:13">
      <c r="A1297" s="131"/>
      <c r="B1297" s="131"/>
      <c r="C1297" s="130"/>
      <c r="D1297" s="132"/>
      <c r="E1297" s="132"/>
      <c r="F1297" s="132"/>
      <c r="G1297" s="132"/>
      <c r="H1297" s="132"/>
      <c r="I1297" s="76"/>
      <c r="J1297" s="76"/>
      <c r="K1297" s="76"/>
      <c r="L1297" s="131"/>
      <c r="M1297" s="76"/>
    </row>
    <row r="1298" spans="1:13">
      <c r="A1298" s="131"/>
      <c r="B1298" s="131"/>
      <c r="C1298" s="130"/>
      <c r="D1298" s="132"/>
      <c r="E1298" s="132"/>
      <c r="F1298" s="132"/>
      <c r="G1298" s="132"/>
      <c r="H1298" s="132"/>
      <c r="I1298" s="76"/>
      <c r="J1298" s="76"/>
      <c r="K1298" s="76"/>
      <c r="L1298" s="131"/>
      <c r="M1298" s="76"/>
    </row>
    <row r="1299" spans="1:13">
      <c r="A1299" s="131"/>
      <c r="B1299" s="131"/>
      <c r="C1299" s="130"/>
      <c r="D1299" s="132"/>
      <c r="E1299" s="132"/>
      <c r="F1299" s="132"/>
      <c r="G1299" s="132"/>
      <c r="H1299" s="132"/>
      <c r="I1299" s="76"/>
      <c r="J1299" s="76"/>
      <c r="K1299" s="76"/>
      <c r="L1299" s="131"/>
      <c r="M1299" s="76"/>
    </row>
    <row r="1300" spans="1:13">
      <c r="A1300" s="131"/>
      <c r="B1300" s="131"/>
      <c r="C1300" s="130"/>
      <c r="D1300" s="132"/>
      <c r="E1300" s="132"/>
      <c r="F1300" s="132"/>
      <c r="G1300" s="132"/>
      <c r="H1300" s="132"/>
      <c r="I1300" s="76"/>
      <c r="J1300" s="76"/>
      <c r="K1300" s="76"/>
      <c r="L1300" s="131"/>
      <c r="M1300" s="76"/>
    </row>
    <row r="1301" spans="1:13">
      <c r="A1301" s="131"/>
      <c r="B1301" s="131"/>
      <c r="C1301" s="130"/>
      <c r="D1301" s="132"/>
      <c r="E1301" s="132"/>
      <c r="F1301" s="132"/>
      <c r="G1301" s="132"/>
      <c r="H1301" s="132"/>
      <c r="I1301" s="76"/>
      <c r="J1301" s="76"/>
      <c r="K1301" s="76"/>
      <c r="L1301" s="131"/>
      <c r="M1301" s="76"/>
    </row>
    <row r="1302" spans="1:13">
      <c r="A1302" s="131"/>
      <c r="B1302" s="131"/>
      <c r="C1302" s="130"/>
      <c r="D1302" s="132"/>
      <c r="E1302" s="132"/>
      <c r="F1302" s="132"/>
      <c r="G1302" s="132"/>
      <c r="H1302" s="132"/>
      <c r="I1302" s="76"/>
      <c r="J1302" s="76"/>
      <c r="K1302" s="76"/>
      <c r="L1302" s="131"/>
      <c r="M1302" s="76"/>
    </row>
    <row r="1303" spans="1:13">
      <c r="A1303" s="131"/>
      <c r="B1303" s="131"/>
      <c r="C1303" s="130"/>
      <c r="D1303" s="132"/>
      <c r="E1303" s="132"/>
      <c r="F1303" s="132"/>
      <c r="G1303" s="132"/>
      <c r="H1303" s="132"/>
      <c r="I1303" s="76"/>
      <c r="J1303" s="76"/>
      <c r="K1303" s="76"/>
      <c r="L1303" s="131"/>
      <c r="M1303" s="76"/>
    </row>
    <row r="1304" spans="1:13">
      <c r="A1304" s="131"/>
      <c r="B1304" s="131"/>
      <c r="C1304" s="130"/>
      <c r="D1304" s="132"/>
      <c r="E1304" s="132"/>
      <c r="F1304" s="132"/>
      <c r="G1304" s="132"/>
      <c r="H1304" s="132"/>
      <c r="I1304" s="76"/>
      <c r="J1304" s="76"/>
      <c r="K1304" s="76"/>
      <c r="L1304" s="131"/>
      <c r="M1304" s="76"/>
    </row>
    <row r="1305" spans="1:13">
      <c r="A1305" s="131"/>
      <c r="B1305" s="131"/>
      <c r="C1305" s="130"/>
      <c r="D1305" s="132"/>
      <c r="E1305" s="132"/>
      <c r="F1305" s="132"/>
      <c r="G1305" s="132"/>
      <c r="H1305" s="132"/>
      <c r="I1305" s="76"/>
      <c r="J1305" s="76"/>
      <c r="K1305" s="76"/>
      <c r="L1305" s="131"/>
      <c r="M1305" s="76"/>
    </row>
    <row r="1306" spans="1:13">
      <c r="A1306" s="131"/>
      <c r="B1306" s="131"/>
      <c r="C1306" s="130"/>
      <c r="D1306" s="132"/>
      <c r="E1306" s="132"/>
      <c r="F1306" s="132"/>
      <c r="G1306" s="132"/>
      <c r="H1306" s="132"/>
      <c r="I1306" s="76"/>
      <c r="J1306" s="76"/>
      <c r="K1306" s="76"/>
      <c r="L1306" s="131"/>
      <c r="M1306" s="76"/>
    </row>
    <row r="1307" spans="1:13">
      <c r="A1307" s="131"/>
      <c r="B1307" s="131"/>
      <c r="C1307" s="130"/>
      <c r="D1307" s="132"/>
      <c r="E1307" s="132"/>
      <c r="F1307" s="132"/>
      <c r="G1307" s="132"/>
      <c r="H1307" s="132"/>
      <c r="I1307" s="76"/>
      <c r="J1307" s="76"/>
      <c r="K1307" s="76"/>
      <c r="L1307" s="131"/>
      <c r="M1307" s="76"/>
    </row>
    <row r="1308" spans="1:13">
      <c r="A1308" s="131"/>
      <c r="B1308" s="131"/>
      <c r="C1308" s="130"/>
      <c r="D1308" s="132"/>
      <c r="E1308" s="132"/>
      <c r="F1308" s="132"/>
      <c r="G1308" s="132"/>
      <c r="H1308" s="132"/>
      <c r="I1308" s="76"/>
      <c r="J1308" s="76"/>
      <c r="K1308" s="76"/>
      <c r="L1308" s="131"/>
      <c r="M1308" s="76"/>
    </row>
    <row r="1309" spans="1:13">
      <c r="A1309" s="131"/>
      <c r="B1309" s="131"/>
      <c r="C1309" s="130"/>
      <c r="D1309" s="132"/>
      <c r="E1309" s="132"/>
      <c r="F1309" s="132"/>
      <c r="G1309" s="132"/>
      <c r="H1309" s="132"/>
      <c r="I1309" s="76"/>
      <c r="J1309" s="76"/>
      <c r="K1309" s="76"/>
      <c r="L1309" s="131"/>
      <c r="M1309" s="76"/>
    </row>
    <row r="1310" spans="1:13">
      <c r="A1310" s="131"/>
      <c r="B1310" s="131"/>
      <c r="C1310" s="130"/>
      <c r="D1310" s="132"/>
      <c r="E1310" s="132"/>
      <c r="F1310" s="132"/>
      <c r="G1310" s="132"/>
      <c r="H1310" s="132"/>
      <c r="I1310" s="76"/>
      <c r="J1310" s="76"/>
      <c r="K1310" s="76"/>
      <c r="L1310" s="131"/>
      <c r="M1310" s="76"/>
    </row>
    <row r="1311" spans="1:13">
      <c r="A1311" s="131"/>
      <c r="B1311" s="131"/>
      <c r="C1311" s="130"/>
      <c r="D1311" s="132"/>
      <c r="E1311" s="132"/>
      <c r="F1311" s="132"/>
      <c r="G1311" s="132"/>
      <c r="H1311" s="132"/>
      <c r="I1311" s="76"/>
      <c r="J1311" s="76"/>
      <c r="K1311" s="76"/>
      <c r="L1311" s="131"/>
      <c r="M1311" s="76"/>
    </row>
    <row r="1312" spans="1:13">
      <c r="A1312" s="131"/>
      <c r="B1312" s="131"/>
      <c r="C1312" s="130"/>
      <c r="D1312" s="132"/>
      <c r="E1312" s="132"/>
      <c r="F1312" s="132"/>
      <c r="G1312" s="132"/>
      <c r="H1312" s="132"/>
      <c r="I1312" s="76"/>
      <c r="J1312" s="76"/>
      <c r="K1312" s="76"/>
      <c r="L1312" s="131"/>
      <c r="M1312" s="76"/>
    </row>
    <row r="1313" spans="1:13">
      <c r="A1313" s="131"/>
      <c r="B1313" s="131"/>
      <c r="C1313" s="130"/>
      <c r="D1313" s="132"/>
      <c r="E1313" s="132"/>
      <c r="F1313" s="132"/>
      <c r="G1313" s="132"/>
      <c r="H1313" s="132"/>
      <c r="I1313" s="76"/>
      <c r="J1313" s="76"/>
      <c r="K1313" s="76"/>
      <c r="L1313" s="131"/>
      <c r="M1313" s="76"/>
    </row>
    <row r="1314" spans="1:13">
      <c r="A1314" s="131"/>
      <c r="B1314" s="131"/>
      <c r="C1314" s="130"/>
      <c r="D1314" s="132"/>
      <c r="E1314" s="132"/>
      <c r="F1314" s="132"/>
      <c r="G1314" s="132"/>
      <c r="H1314" s="132"/>
      <c r="I1314" s="76"/>
      <c r="J1314" s="76"/>
      <c r="K1314" s="76"/>
      <c r="L1314" s="131"/>
      <c r="M1314" s="76"/>
    </row>
    <row r="1315" spans="1:13">
      <c r="A1315" s="131"/>
      <c r="B1315" s="131"/>
      <c r="C1315" s="130"/>
      <c r="D1315" s="132"/>
      <c r="E1315" s="132"/>
      <c r="F1315" s="132"/>
      <c r="G1315" s="132"/>
      <c r="H1315" s="132"/>
      <c r="I1315" s="76"/>
      <c r="J1315" s="76"/>
      <c r="K1315" s="76"/>
      <c r="L1315" s="131"/>
      <c r="M1315" s="76"/>
    </row>
    <row r="1316" spans="1:13">
      <c r="A1316" s="131"/>
      <c r="B1316" s="131"/>
      <c r="C1316" s="130"/>
      <c r="D1316" s="132"/>
      <c r="E1316" s="132"/>
      <c r="F1316" s="132"/>
      <c r="G1316" s="132"/>
      <c r="H1316" s="132"/>
      <c r="I1316" s="76"/>
      <c r="J1316" s="76"/>
      <c r="K1316" s="76"/>
      <c r="L1316" s="131"/>
      <c r="M1316" s="76"/>
    </row>
    <row r="1317" spans="1:13">
      <c r="A1317" s="131"/>
      <c r="B1317" s="131"/>
      <c r="C1317" s="130"/>
      <c r="D1317" s="132"/>
      <c r="E1317" s="132"/>
      <c r="F1317" s="132"/>
      <c r="G1317" s="132"/>
      <c r="H1317" s="132"/>
      <c r="I1317" s="76"/>
      <c r="J1317" s="76"/>
      <c r="K1317" s="76"/>
      <c r="L1317" s="131"/>
      <c r="M1317" s="76"/>
    </row>
    <row r="1318" spans="1:13">
      <c r="A1318" s="131"/>
      <c r="B1318" s="131"/>
      <c r="C1318" s="130"/>
      <c r="D1318" s="132"/>
      <c r="E1318" s="132"/>
      <c r="F1318" s="132"/>
      <c r="G1318" s="132"/>
      <c r="H1318" s="132"/>
      <c r="I1318" s="76"/>
      <c r="J1318" s="76"/>
      <c r="K1318" s="76"/>
      <c r="L1318" s="131"/>
      <c r="M1318" s="76"/>
    </row>
    <row r="1319" spans="1:13">
      <c r="A1319" s="131"/>
      <c r="B1319" s="131"/>
      <c r="C1319" s="130"/>
      <c r="D1319" s="132"/>
      <c r="E1319" s="132"/>
      <c r="F1319" s="132"/>
      <c r="G1319" s="132"/>
      <c r="H1319" s="132"/>
      <c r="I1319" s="76"/>
      <c r="J1319" s="76"/>
      <c r="K1319" s="76"/>
      <c r="L1319" s="131"/>
      <c r="M1319" s="76"/>
    </row>
    <row r="1320" spans="1:13">
      <c r="A1320" s="131"/>
      <c r="B1320" s="131"/>
      <c r="C1320" s="130"/>
      <c r="D1320" s="132"/>
      <c r="E1320" s="132"/>
      <c r="F1320" s="132"/>
      <c r="G1320" s="132"/>
      <c r="H1320" s="132"/>
      <c r="I1320" s="76"/>
      <c r="J1320" s="76"/>
      <c r="K1320" s="76"/>
      <c r="L1320" s="131"/>
      <c r="M1320" s="76"/>
    </row>
    <row r="1321" spans="1:13">
      <c r="A1321" s="131"/>
      <c r="B1321" s="131"/>
      <c r="C1321" s="130"/>
      <c r="D1321" s="132"/>
      <c r="E1321" s="132"/>
      <c r="F1321" s="132"/>
      <c r="G1321" s="132"/>
      <c r="H1321" s="132"/>
      <c r="I1321" s="76"/>
      <c r="J1321" s="76"/>
      <c r="K1321" s="76"/>
      <c r="L1321" s="131"/>
      <c r="M1321" s="76"/>
    </row>
    <row r="1322" spans="1:13">
      <c r="A1322" s="131"/>
      <c r="B1322" s="131"/>
      <c r="C1322" s="130"/>
      <c r="D1322" s="132"/>
      <c r="E1322" s="132"/>
      <c r="F1322" s="132"/>
      <c r="G1322" s="132"/>
      <c r="H1322" s="132"/>
      <c r="I1322" s="76"/>
      <c r="J1322" s="76"/>
      <c r="K1322" s="76"/>
      <c r="L1322" s="131"/>
      <c r="M1322" s="76"/>
    </row>
    <row r="1323" spans="1:13">
      <c r="A1323" s="131"/>
      <c r="B1323" s="131"/>
      <c r="C1323" s="130"/>
      <c r="D1323" s="132"/>
      <c r="E1323" s="132"/>
      <c r="F1323" s="132"/>
      <c r="G1323" s="132"/>
      <c r="H1323" s="132"/>
      <c r="I1323" s="76"/>
      <c r="J1323" s="76"/>
      <c r="K1323" s="76"/>
      <c r="L1323" s="131"/>
      <c r="M1323" s="76"/>
    </row>
    <row r="1324" spans="1:13">
      <c r="A1324" s="131"/>
      <c r="B1324" s="131"/>
      <c r="C1324" s="130"/>
      <c r="D1324" s="132"/>
      <c r="E1324" s="132"/>
      <c r="F1324" s="132"/>
      <c r="G1324" s="132"/>
      <c r="H1324" s="132"/>
      <c r="I1324" s="76"/>
      <c r="J1324" s="76"/>
      <c r="K1324" s="76"/>
      <c r="L1324" s="131"/>
      <c r="M1324" s="76"/>
    </row>
    <row r="1325" spans="1:13">
      <c r="A1325" s="131"/>
      <c r="B1325" s="131"/>
      <c r="C1325" s="130"/>
      <c r="D1325" s="132"/>
      <c r="E1325" s="132"/>
      <c r="F1325" s="132"/>
      <c r="G1325" s="132"/>
      <c r="H1325" s="132"/>
      <c r="I1325" s="76"/>
      <c r="J1325" s="76"/>
      <c r="K1325" s="76"/>
      <c r="L1325" s="131"/>
      <c r="M1325" s="76"/>
    </row>
    <row r="1326" spans="1:13">
      <c r="A1326" s="131"/>
      <c r="B1326" s="131"/>
      <c r="C1326" s="130"/>
      <c r="D1326" s="132"/>
      <c r="E1326" s="132"/>
      <c r="F1326" s="132"/>
      <c r="G1326" s="132"/>
      <c r="H1326" s="132"/>
      <c r="I1326" s="76"/>
      <c r="J1326" s="76"/>
      <c r="K1326" s="76"/>
      <c r="L1326" s="131"/>
      <c r="M1326" s="76"/>
    </row>
    <row r="1327" spans="1:13">
      <c r="A1327" s="131"/>
      <c r="B1327" s="131"/>
      <c r="C1327" s="130"/>
      <c r="D1327" s="132"/>
      <c r="E1327" s="132"/>
      <c r="F1327" s="132"/>
      <c r="G1327" s="132"/>
      <c r="H1327" s="132"/>
      <c r="I1327" s="76"/>
      <c r="J1327" s="76"/>
      <c r="K1327" s="76"/>
      <c r="L1327" s="131"/>
      <c r="M1327" s="76"/>
    </row>
    <row r="1328" spans="1:13">
      <c r="A1328" s="131"/>
      <c r="B1328" s="131"/>
      <c r="C1328" s="130"/>
      <c r="D1328" s="132"/>
      <c r="E1328" s="132"/>
      <c r="F1328" s="132"/>
      <c r="G1328" s="132"/>
      <c r="H1328" s="132"/>
      <c r="I1328" s="76"/>
      <c r="J1328" s="76"/>
      <c r="K1328" s="76"/>
      <c r="L1328" s="131"/>
      <c r="M1328" s="76"/>
    </row>
    <row r="1329" spans="1:13">
      <c r="A1329" s="131"/>
      <c r="B1329" s="131"/>
      <c r="C1329" s="130"/>
      <c r="D1329" s="132"/>
      <c r="E1329" s="132"/>
      <c r="F1329" s="132"/>
      <c r="G1329" s="132"/>
      <c r="H1329" s="132"/>
      <c r="I1329" s="76"/>
      <c r="J1329" s="76"/>
      <c r="K1329" s="76"/>
      <c r="L1329" s="131"/>
      <c r="M1329" s="76"/>
    </row>
    <row r="1330" spans="1:13">
      <c r="A1330" s="131"/>
      <c r="B1330" s="131"/>
      <c r="C1330" s="130"/>
      <c r="D1330" s="132"/>
      <c r="E1330" s="132"/>
      <c r="F1330" s="132"/>
      <c r="G1330" s="132"/>
      <c r="H1330" s="132"/>
      <c r="I1330" s="76"/>
      <c r="J1330" s="76"/>
      <c r="K1330" s="76"/>
      <c r="L1330" s="131"/>
      <c r="M1330" s="76"/>
    </row>
    <row r="1331" spans="1:13">
      <c r="A1331" s="131"/>
      <c r="B1331" s="131"/>
      <c r="C1331" s="130"/>
      <c r="D1331" s="132"/>
      <c r="E1331" s="132"/>
      <c r="F1331" s="132"/>
      <c r="G1331" s="132"/>
      <c r="H1331" s="132"/>
      <c r="I1331" s="76"/>
      <c r="J1331" s="76"/>
      <c r="K1331" s="76"/>
      <c r="L1331" s="131"/>
      <c r="M1331" s="76"/>
    </row>
    <row r="1332" spans="1:13">
      <c r="A1332" s="131"/>
      <c r="B1332" s="131"/>
      <c r="C1332" s="130"/>
      <c r="D1332" s="132"/>
      <c r="E1332" s="132"/>
      <c r="F1332" s="132"/>
      <c r="G1332" s="132"/>
      <c r="H1332" s="132"/>
      <c r="I1332" s="76"/>
      <c r="J1332" s="76"/>
      <c r="K1332" s="76"/>
      <c r="L1332" s="131"/>
      <c r="M1332" s="76"/>
    </row>
    <row r="1333" spans="1:13">
      <c r="A1333" s="131"/>
      <c r="B1333" s="131"/>
      <c r="C1333" s="130"/>
      <c r="D1333" s="132"/>
      <c r="E1333" s="132"/>
      <c r="F1333" s="132"/>
      <c r="G1333" s="132"/>
      <c r="H1333" s="132"/>
      <c r="I1333" s="76"/>
      <c r="J1333" s="76"/>
      <c r="K1333" s="76"/>
      <c r="L1333" s="131"/>
      <c r="M1333" s="76"/>
    </row>
    <row r="1334" spans="1:13">
      <c r="A1334" s="131"/>
      <c r="B1334" s="131"/>
      <c r="C1334" s="130"/>
      <c r="D1334" s="132"/>
      <c r="E1334" s="132"/>
      <c r="F1334" s="132"/>
      <c r="G1334" s="132"/>
      <c r="H1334" s="132"/>
      <c r="I1334" s="76"/>
      <c r="J1334" s="76"/>
      <c r="K1334" s="76"/>
      <c r="L1334" s="131"/>
      <c r="M1334" s="76"/>
    </row>
    <row r="1335" spans="1:13">
      <c r="A1335" s="131"/>
      <c r="B1335" s="131"/>
      <c r="C1335" s="130"/>
      <c r="D1335" s="132"/>
      <c r="E1335" s="132"/>
      <c r="F1335" s="132"/>
      <c r="G1335" s="132"/>
      <c r="H1335" s="132"/>
      <c r="I1335" s="76"/>
      <c r="J1335" s="76"/>
      <c r="K1335" s="76"/>
      <c r="L1335" s="131"/>
      <c r="M1335" s="76"/>
    </row>
    <row r="1336" spans="1:13">
      <c r="A1336" s="131"/>
      <c r="B1336" s="131"/>
      <c r="C1336" s="130"/>
      <c r="D1336" s="132"/>
      <c r="E1336" s="132"/>
      <c r="F1336" s="132"/>
      <c r="G1336" s="132"/>
      <c r="H1336" s="132"/>
      <c r="I1336" s="76"/>
      <c r="J1336" s="76"/>
      <c r="K1336" s="76"/>
      <c r="L1336" s="131"/>
      <c r="M1336" s="76"/>
    </row>
    <row r="1337" spans="1:13">
      <c r="A1337" s="131"/>
      <c r="B1337" s="131"/>
      <c r="C1337" s="130"/>
      <c r="D1337" s="132"/>
      <c r="E1337" s="132"/>
      <c r="F1337" s="132"/>
      <c r="G1337" s="132"/>
      <c r="H1337" s="132"/>
      <c r="I1337" s="76"/>
      <c r="J1337" s="76"/>
      <c r="K1337" s="76"/>
      <c r="L1337" s="131"/>
      <c r="M1337" s="76"/>
    </row>
    <row r="1338" spans="1:13">
      <c r="A1338" s="131"/>
      <c r="B1338" s="131"/>
      <c r="C1338" s="130"/>
      <c r="D1338" s="132"/>
      <c r="E1338" s="132"/>
      <c r="F1338" s="132"/>
      <c r="G1338" s="132"/>
      <c r="H1338" s="132"/>
      <c r="I1338" s="76"/>
      <c r="J1338" s="76"/>
      <c r="K1338" s="76"/>
      <c r="L1338" s="131"/>
      <c r="M1338" s="76"/>
    </row>
    <row r="1339" spans="1:13">
      <c r="A1339" s="131"/>
      <c r="B1339" s="131"/>
      <c r="C1339" s="130"/>
      <c r="D1339" s="132"/>
      <c r="E1339" s="132"/>
      <c r="F1339" s="132"/>
      <c r="G1339" s="132"/>
      <c r="H1339" s="132"/>
      <c r="I1339" s="76"/>
      <c r="J1339" s="76"/>
      <c r="K1339" s="76"/>
      <c r="L1339" s="131"/>
      <c r="M1339" s="76"/>
    </row>
    <row r="1340" spans="1:13">
      <c r="A1340" s="131"/>
      <c r="B1340" s="131"/>
      <c r="C1340" s="130"/>
      <c r="D1340" s="132"/>
      <c r="E1340" s="132"/>
      <c r="F1340" s="132"/>
      <c r="G1340" s="132"/>
      <c r="H1340" s="132"/>
      <c r="I1340" s="76"/>
      <c r="J1340" s="76"/>
      <c r="K1340" s="76"/>
      <c r="L1340" s="131"/>
      <c r="M1340" s="76"/>
    </row>
    <row r="1341" spans="1:13">
      <c r="A1341" s="131"/>
      <c r="B1341" s="131"/>
      <c r="C1341" s="130"/>
      <c r="D1341" s="132"/>
      <c r="E1341" s="132"/>
      <c r="F1341" s="132"/>
      <c r="G1341" s="132"/>
      <c r="H1341" s="132"/>
      <c r="I1341" s="76"/>
      <c r="J1341" s="76"/>
      <c r="K1341" s="76"/>
      <c r="L1341" s="131"/>
      <c r="M1341" s="76"/>
    </row>
    <row r="1342" spans="1:13">
      <c r="A1342" s="131"/>
      <c r="B1342" s="131"/>
      <c r="C1342" s="130"/>
      <c r="D1342" s="132"/>
      <c r="E1342" s="132"/>
      <c r="F1342" s="132"/>
      <c r="G1342" s="132"/>
      <c r="H1342" s="132"/>
      <c r="I1342" s="76"/>
      <c r="J1342" s="76"/>
      <c r="K1342" s="76"/>
      <c r="L1342" s="131"/>
      <c r="M1342" s="76"/>
    </row>
    <row r="1343" spans="1:13">
      <c r="A1343" s="131"/>
      <c r="B1343" s="131"/>
      <c r="C1343" s="130"/>
      <c r="D1343" s="132"/>
      <c r="E1343" s="132"/>
      <c r="F1343" s="132"/>
      <c r="G1343" s="132"/>
      <c r="H1343" s="132"/>
      <c r="I1343" s="76"/>
      <c r="J1343" s="76"/>
      <c r="K1343" s="76"/>
      <c r="L1343" s="131"/>
      <c r="M1343" s="76"/>
    </row>
    <row r="1344" spans="1:13">
      <c r="A1344" s="131"/>
      <c r="B1344" s="131"/>
      <c r="C1344" s="130"/>
      <c r="D1344" s="132"/>
      <c r="E1344" s="132"/>
      <c r="F1344" s="132"/>
      <c r="G1344" s="132"/>
      <c r="H1344" s="132"/>
      <c r="I1344" s="76"/>
      <c r="J1344" s="76"/>
      <c r="K1344" s="76"/>
      <c r="L1344" s="131"/>
      <c r="M1344" s="76"/>
    </row>
    <row r="1345" spans="1:13">
      <c r="A1345" s="131"/>
      <c r="B1345" s="131"/>
      <c r="C1345" s="130"/>
      <c r="D1345" s="132"/>
      <c r="E1345" s="132"/>
      <c r="F1345" s="132"/>
      <c r="G1345" s="132"/>
      <c r="H1345" s="132"/>
      <c r="I1345" s="76"/>
      <c r="J1345" s="76"/>
      <c r="K1345" s="76"/>
      <c r="L1345" s="131"/>
      <c r="M1345" s="76"/>
    </row>
    <row r="1346" spans="1:13">
      <c r="A1346" s="131"/>
      <c r="B1346" s="131"/>
      <c r="C1346" s="130"/>
      <c r="D1346" s="132"/>
      <c r="E1346" s="132"/>
      <c r="F1346" s="132"/>
      <c r="G1346" s="132"/>
      <c r="H1346" s="132"/>
      <c r="I1346" s="76"/>
      <c r="J1346" s="76"/>
      <c r="K1346" s="76"/>
      <c r="L1346" s="131"/>
      <c r="M1346" s="76"/>
    </row>
    <row r="1347" spans="1:13">
      <c r="A1347" s="131"/>
      <c r="B1347" s="131"/>
      <c r="C1347" s="130"/>
      <c r="D1347" s="132"/>
      <c r="E1347" s="132"/>
      <c r="F1347" s="132"/>
      <c r="G1347" s="132"/>
      <c r="H1347" s="132"/>
      <c r="I1347" s="76"/>
      <c r="J1347" s="76"/>
      <c r="K1347" s="76"/>
      <c r="L1347" s="131"/>
      <c r="M1347" s="76"/>
    </row>
    <row r="1348" spans="1:13">
      <c r="A1348" s="131"/>
      <c r="B1348" s="131"/>
      <c r="C1348" s="130"/>
      <c r="D1348" s="132"/>
      <c r="E1348" s="132"/>
      <c r="F1348" s="132"/>
      <c r="G1348" s="132"/>
      <c r="H1348" s="132"/>
      <c r="I1348" s="76"/>
      <c r="J1348" s="76"/>
      <c r="K1348" s="76"/>
      <c r="L1348" s="131"/>
      <c r="M1348" s="76"/>
    </row>
    <row r="1349" spans="1:13">
      <c r="A1349" s="131"/>
      <c r="B1349" s="131"/>
      <c r="C1349" s="130"/>
      <c r="D1349" s="132"/>
      <c r="E1349" s="132"/>
      <c r="F1349" s="132"/>
      <c r="G1349" s="132"/>
      <c r="H1349" s="132"/>
      <c r="I1349" s="76"/>
      <c r="J1349" s="76"/>
      <c r="K1349" s="76"/>
      <c r="L1349" s="131"/>
      <c r="M1349" s="76"/>
    </row>
    <row r="1350" spans="1:13">
      <c r="A1350" s="131"/>
      <c r="B1350" s="131"/>
      <c r="C1350" s="130"/>
      <c r="D1350" s="132"/>
      <c r="E1350" s="132"/>
      <c r="F1350" s="132"/>
      <c r="G1350" s="132"/>
      <c r="H1350" s="132"/>
      <c r="I1350" s="76"/>
      <c r="J1350" s="76"/>
      <c r="K1350" s="76"/>
      <c r="L1350" s="131"/>
      <c r="M1350" s="76"/>
    </row>
    <row r="1351" spans="1:13">
      <c r="A1351" s="131"/>
      <c r="B1351" s="131"/>
      <c r="C1351" s="130"/>
      <c r="D1351" s="132"/>
      <c r="E1351" s="132"/>
      <c r="F1351" s="132"/>
      <c r="G1351" s="132"/>
      <c r="H1351" s="132"/>
      <c r="I1351" s="76"/>
      <c r="J1351" s="76"/>
      <c r="K1351" s="76"/>
      <c r="L1351" s="131"/>
      <c r="M1351" s="76"/>
    </row>
    <row r="1352" spans="1:13">
      <c r="A1352" s="131"/>
      <c r="B1352" s="131"/>
      <c r="C1352" s="130"/>
      <c r="D1352" s="132"/>
      <c r="E1352" s="132"/>
      <c r="F1352" s="132"/>
      <c r="G1352" s="132"/>
      <c r="H1352" s="132"/>
      <c r="I1352" s="76"/>
      <c r="J1352" s="76"/>
      <c r="K1352" s="76"/>
      <c r="L1352" s="131"/>
      <c r="M1352" s="76"/>
    </row>
    <row r="1353" spans="1:13">
      <c r="A1353" s="131"/>
      <c r="B1353" s="131"/>
      <c r="C1353" s="130"/>
      <c r="D1353" s="132"/>
      <c r="E1353" s="132"/>
      <c r="F1353" s="132"/>
      <c r="G1353" s="132"/>
      <c r="H1353" s="132"/>
      <c r="I1353" s="76"/>
      <c r="J1353" s="76"/>
      <c r="K1353" s="76"/>
      <c r="L1353" s="131"/>
      <c r="M1353" s="76"/>
    </row>
    <row r="1354" spans="1:13">
      <c r="A1354" s="131"/>
      <c r="B1354" s="131"/>
      <c r="C1354" s="130"/>
      <c r="D1354" s="132"/>
      <c r="E1354" s="132"/>
      <c r="F1354" s="132"/>
      <c r="G1354" s="132"/>
      <c r="H1354" s="132"/>
      <c r="I1354" s="76"/>
      <c r="J1354" s="76"/>
      <c r="K1354" s="76"/>
      <c r="L1354" s="131"/>
      <c r="M1354" s="76"/>
    </row>
    <row r="1355" spans="1:13">
      <c r="A1355" s="131"/>
      <c r="B1355" s="131"/>
      <c r="C1355" s="130"/>
      <c r="D1355" s="132"/>
      <c r="E1355" s="132"/>
      <c r="F1355" s="132"/>
      <c r="G1355" s="132"/>
      <c r="H1355" s="132"/>
      <c r="I1355" s="76"/>
      <c r="J1355" s="76"/>
      <c r="K1355" s="76"/>
      <c r="L1355" s="131"/>
      <c r="M1355" s="76"/>
    </row>
    <row r="1356" spans="1:13">
      <c r="A1356" s="131"/>
      <c r="B1356" s="131"/>
      <c r="C1356" s="130"/>
      <c r="D1356" s="132"/>
      <c r="E1356" s="132"/>
      <c r="F1356" s="132"/>
      <c r="G1356" s="132"/>
      <c r="H1356" s="132"/>
      <c r="I1356" s="76"/>
      <c r="J1356" s="76"/>
      <c r="K1356" s="76"/>
      <c r="L1356" s="131"/>
      <c r="M1356" s="76"/>
    </row>
    <row r="1357" spans="1:13">
      <c r="A1357" s="131"/>
      <c r="B1357" s="131"/>
      <c r="C1357" s="130"/>
      <c r="D1357" s="132"/>
      <c r="E1357" s="132"/>
      <c r="F1357" s="132"/>
      <c r="G1357" s="132"/>
      <c r="H1357" s="132"/>
      <c r="I1357" s="76"/>
      <c r="J1357" s="76"/>
      <c r="K1357" s="76"/>
      <c r="L1357" s="131"/>
      <c r="M1357" s="76"/>
    </row>
    <row r="1358" spans="1:13">
      <c r="A1358" s="131"/>
      <c r="B1358" s="131"/>
      <c r="C1358" s="130"/>
      <c r="D1358" s="132"/>
      <c r="E1358" s="132"/>
      <c r="F1358" s="132"/>
      <c r="G1358" s="132"/>
      <c r="H1358" s="132"/>
      <c r="I1358" s="76"/>
      <c r="J1358" s="76"/>
      <c r="K1358" s="76"/>
      <c r="L1358" s="131"/>
      <c r="M1358" s="76"/>
    </row>
    <row r="1359" spans="1:13">
      <c r="A1359" s="131"/>
      <c r="B1359" s="131"/>
      <c r="C1359" s="130"/>
      <c r="D1359" s="132"/>
      <c r="E1359" s="132"/>
      <c r="F1359" s="132"/>
      <c r="G1359" s="132"/>
      <c r="H1359" s="132"/>
      <c r="I1359" s="76"/>
      <c r="J1359" s="76"/>
      <c r="K1359" s="76"/>
      <c r="L1359" s="131"/>
      <c r="M1359" s="76"/>
    </row>
    <row r="1360" spans="1:13">
      <c r="A1360" s="131"/>
      <c r="B1360" s="131"/>
      <c r="C1360" s="130"/>
      <c r="D1360" s="132"/>
      <c r="E1360" s="132"/>
      <c r="F1360" s="132"/>
      <c r="G1360" s="132"/>
      <c r="H1360" s="132"/>
      <c r="I1360" s="76"/>
      <c r="J1360" s="76"/>
      <c r="K1360" s="76"/>
      <c r="L1360" s="131"/>
      <c r="M1360" s="76"/>
    </row>
    <row r="1361" spans="1:13">
      <c r="A1361" s="131"/>
      <c r="B1361" s="131"/>
      <c r="C1361" s="130"/>
      <c r="D1361" s="132"/>
      <c r="E1361" s="132"/>
      <c r="F1361" s="132"/>
      <c r="G1361" s="132"/>
      <c r="H1361" s="132"/>
      <c r="I1361" s="76"/>
      <c r="J1361" s="76"/>
      <c r="K1361" s="76"/>
      <c r="L1361" s="131"/>
      <c r="M1361" s="76"/>
    </row>
    <row r="1362" spans="1:13">
      <c r="A1362" s="131"/>
      <c r="B1362" s="131"/>
      <c r="C1362" s="130"/>
      <c r="D1362" s="132"/>
      <c r="E1362" s="132"/>
      <c r="F1362" s="132"/>
      <c r="G1362" s="132"/>
      <c r="H1362" s="132"/>
      <c r="I1362" s="76"/>
      <c r="J1362" s="76"/>
      <c r="K1362" s="76"/>
      <c r="L1362" s="131"/>
      <c r="M1362" s="76"/>
    </row>
    <row r="1363" spans="1:13">
      <c r="A1363" s="131"/>
      <c r="B1363" s="131"/>
      <c r="C1363" s="130"/>
      <c r="D1363" s="132"/>
      <c r="E1363" s="132"/>
      <c r="F1363" s="132"/>
      <c r="G1363" s="132"/>
      <c r="H1363" s="132"/>
      <c r="I1363" s="76"/>
      <c r="J1363" s="76"/>
      <c r="K1363" s="76"/>
      <c r="L1363" s="131"/>
      <c r="M1363" s="76"/>
    </row>
    <row r="1364" spans="1:13">
      <c r="A1364" s="131"/>
      <c r="B1364" s="131"/>
      <c r="C1364" s="130"/>
      <c r="D1364" s="132"/>
      <c r="E1364" s="132"/>
      <c r="F1364" s="132"/>
      <c r="G1364" s="132"/>
      <c r="H1364" s="132"/>
      <c r="I1364" s="76"/>
      <c r="J1364" s="76"/>
      <c r="K1364" s="76"/>
      <c r="L1364" s="131"/>
      <c r="M1364" s="76"/>
    </row>
    <row r="1365" spans="1:13">
      <c r="A1365" s="131"/>
      <c r="B1365" s="131"/>
      <c r="C1365" s="130"/>
      <c r="D1365" s="132"/>
      <c r="E1365" s="132"/>
      <c r="F1365" s="132"/>
      <c r="G1365" s="132"/>
      <c r="H1365" s="132"/>
      <c r="I1365" s="76"/>
      <c r="J1365" s="76"/>
      <c r="K1365" s="76"/>
      <c r="L1365" s="131"/>
      <c r="M1365" s="76"/>
    </row>
    <row r="1366" spans="1:13">
      <c r="A1366" s="131"/>
      <c r="B1366" s="131"/>
      <c r="C1366" s="130"/>
      <c r="D1366" s="132"/>
      <c r="E1366" s="132"/>
      <c r="F1366" s="132"/>
      <c r="G1366" s="132"/>
      <c r="H1366" s="132"/>
      <c r="I1366" s="76"/>
      <c r="J1366" s="76"/>
      <c r="K1366" s="76"/>
      <c r="L1366" s="131"/>
      <c r="M1366" s="76"/>
    </row>
    <row r="1367" spans="1:13">
      <c r="A1367" s="131"/>
      <c r="B1367" s="131"/>
      <c r="C1367" s="130"/>
      <c r="D1367" s="132"/>
      <c r="E1367" s="132"/>
      <c r="F1367" s="132"/>
      <c r="G1367" s="132"/>
      <c r="H1367" s="132"/>
      <c r="I1367" s="76"/>
      <c r="J1367" s="76"/>
      <c r="K1367" s="76"/>
      <c r="L1367" s="131"/>
      <c r="M1367" s="76"/>
    </row>
    <row r="1368" spans="1:13">
      <c r="A1368" s="131"/>
      <c r="B1368" s="131"/>
      <c r="C1368" s="130"/>
      <c r="D1368" s="132"/>
      <c r="E1368" s="132"/>
      <c r="F1368" s="132"/>
      <c r="G1368" s="132"/>
      <c r="H1368" s="132"/>
      <c r="I1368" s="76"/>
      <c r="J1368" s="76"/>
      <c r="K1368" s="76"/>
      <c r="L1368" s="131"/>
      <c r="M1368" s="76"/>
    </row>
    <row r="1369" spans="1:13">
      <c r="A1369" s="131"/>
      <c r="B1369" s="131"/>
      <c r="C1369" s="130"/>
      <c r="D1369" s="132"/>
      <c r="E1369" s="132"/>
      <c r="F1369" s="132"/>
      <c r="G1369" s="132"/>
      <c r="H1369" s="132"/>
      <c r="I1369" s="76"/>
      <c r="J1369" s="76"/>
      <c r="K1369" s="76"/>
      <c r="L1369" s="131"/>
      <c r="M1369" s="76"/>
    </row>
    <row r="1370" spans="1:13">
      <c r="A1370" s="131"/>
      <c r="B1370" s="131"/>
      <c r="C1370" s="130"/>
      <c r="D1370" s="132"/>
      <c r="E1370" s="132"/>
      <c r="F1370" s="132"/>
      <c r="G1370" s="132"/>
      <c r="H1370" s="132"/>
      <c r="I1370" s="76"/>
      <c r="J1370" s="76"/>
      <c r="K1370" s="76"/>
      <c r="L1370" s="131"/>
      <c r="M1370" s="76"/>
    </row>
    <row r="1371" spans="1:13">
      <c r="A1371" s="131"/>
      <c r="B1371" s="131"/>
      <c r="C1371" s="130"/>
      <c r="D1371" s="132"/>
      <c r="E1371" s="132"/>
      <c r="F1371" s="132"/>
      <c r="G1371" s="132"/>
      <c r="H1371" s="132"/>
      <c r="I1371" s="76"/>
      <c r="J1371" s="76"/>
      <c r="K1371" s="76"/>
      <c r="L1371" s="131"/>
      <c r="M1371" s="76"/>
    </row>
    <row r="1372" spans="1:13">
      <c r="A1372" s="131"/>
      <c r="B1372" s="131"/>
      <c r="C1372" s="130"/>
      <c r="D1372" s="132"/>
      <c r="E1372" s="132"/>
      <c r="F1372" s="132"/>
      <c r="G1372" s="132"/>
      <c r="H1372" s="132"/>
      <c r="I1372" s="76"/>
      <c r="J1372" s="76"/>
      <c r="K1372" s="76"/>
      <c r="L1372" s="131"/>
      <c r="M1372" s="76"/>
    </row>
    <row r="1373" spans="1:13">
      <c r="A1373" s="131"/>
      <c r="B1373" s="131"/>
      <c r="C1373" s="130"/>
      <c r="D1373" s="132"/>
      <c r="E1373" s="132"/>
      <c r="F1373" s="132"/>
      <c r="G1373" s="132"/>
      <c r="H1373" s="132"/>
      <c r="I1373" s="76"/>
      <c r="J1373" s="76"/>
      <c r="K1373" s="76"/>
      <c r="L1373" s="131"/>
      <c r="M1373" s="76"/>
    </row>
    <row r="1374" spans="1:13">
      <c r="A1374" s="131"/>
      <c r="B1374" s="131"/>
      <c r="C1374" s="130"/>
      <c r="D1374" s="132"/>
      <c r="E1374" s="132"/>
      <c r="F1374" s="132"/>
      <c r="G1374" s="132"/>
      <c r="H1374" s="132"/>
      <c r="I1374" s="76"/>
      <c r="J1374" s="76"/>
      <c r="K1374" s="76"/>
      <c r="L1374" s="131"/>
      <c r="M1374" s="76"/>
    </row>
    <row r="1375" spans="1:13">
      <c r="A1375" s="131"/>
      <c r="B1375" s="131"/>
      <c r="C1375" s="130"/>
      <c r="D1375" s="132"/>
      <c r="E1375" s="132"/>
      <c r="F1375" s="132"/>
      <c r="G1375" s="132"/>
      <c r="H1375" s="132"/>
      <c r="I1375" s="76"/>
      <c r="J1375" s="76"/>
      <c r="K1375" s="76"/>
      <c r="L1375" s="131"/>
      <c r="M1375" s="76"/>
    </row>
    <row r="1376" spans="1:13">
      <c r="A1376" s="131"/>
      <c r="B1376" s="131"/>
      <c r="C1376" s="130"/>
      <c r="D1376" s="132"/>
      <c r="E1376" s="132"/>
      <c r="F1376" s="132"/>
      <c r="G1376" s="132"/>
      <c r="H1376" s="132"/>
      <c r="I1376" s="76"/>
      <c r="J1376" s="76"/>
      <c r="K1376" s="76"/>
      <c r="L1376" s="131"/>
      <c r="M1376" s="76"/>
    </row>
    <row r="1377" spans="1:13">
      <c r="A1377" s="131"/>
      <c r="B1377" s="131"/>
      <c r="C1377" s="130"/>
      <c r="D1377" s="132"/>
      <c r="E1377" s="132"/>
      <c r="F1377" s="132"/>
      <c r="G1377" s="132"/>
      <c r="H1377" s="132"/>
      <c r="I1377" s="76"/>
      <c r="J1377" s="76"/>
      <c r="K1377" s="76"/>
      <c r="L1377" s="131"/>
      <c r="M1377" s="76"/>
    </row>
    <row r="1378" spans="1:13">
      <c r="A1378" s="131"/>
      <c r="B1378" s="131"/>
      <c r="C1378" s="130"/>
      <c r="D1378" s="132"/>
      <c r="E1378" s="132"/>
      <c r="F1378" s="132"/>
      <c r="G1378" s="132"/>
      <c r="H1378" s="132"/>
      <c r="I1378" s="76"/>
      <c r="J1378" s="76"/>
      <c r="K1378" s="76"/>
      <c r="L1378" s="131"/>
      <c r="M1378" s="76"/>
    </row>
    <row r="1379" spans="1:13">
      <c r="A1379" s="131"/>
      <c r="B1379" s="131"/>
      <c r="C1379" s="130"/>
      <c r="D1379" s="132"/>
      <c r="E1379" s="132"/>
      <c r="F1379" s="132"/>
      <c r="G1379" s="132"/>
      <c r="H1379" s="132"/>
      <c r="I1379" s="76"/>
      <c r="J1379" s="76"/>
      <c r="K1379" s="76"/>
      <c r="L1379" s="131"/>
      <c r="M1379" s="76"/>
    </row>
    <row r="1380" spans="1:13">
      <c r="A1380" s="131"/>
      <c r="B1380" s="131"/>
      <c r="C1380" s="130"/>
      <c r="D1380" s="132"/>
      <c r="E1380" s="132"/>
      <c r="F1380" s="132"/>
      <c r="G1380" s="132"/>
      <c r="H1380" s="132"/>
      <c r="I1380" s="76"/>
      <c r="J1380" s="76"/>
      <c r="K1380" s="76"/>
      <c r="L1380" s="131"/>
      <c r="M1380" s="76"/>
    </row>
    <row r="1381" spans="1:13">
      <c r="A1381" s="131"/>
      <c r="B1381" s="131"/>
      <c r="C1381" s="130"/>
      <c r="D1381" s="132"/>
      <c r="E1381" s="132"/>
      <c r="F1381" s="132"/>
      <c r="G1381" s="132"/>
      <c r="H1381" s="132"/>
      <c r="I1381" s="76"/>
      <c r="J1381" s="76"/>
      <c r="K1381" s="76"/>
      <c r="L1381" s="131"/>
      <c r="M1381" s="76"/>
    </row>
    <row r="1382" spans="1:13">
      <c r="A1382" s="131"/>
      <c r="B1382" s="131"/>
      <c r="C1382" s="130"/>
      <c r="D1382" s="132"/>
      <c r="E1382" s="132"/>
      <c r="F1382" s="132"/>
      <c r="G1382" s="132"/>
      <c r="H1382" s="132"/>
      <c r="I1382" s="76"/>
      <c r="J1382" s="76"/>
      <c r="K1382" s="76"/>
      <c r="L1382" s="131"/>
      <c r="M1382" s="76"/>
    </row>
    <row r="1383" spans="1:13">
      <c r="A1383" s="131"/>
      <c r="B1383" s="131"/>
      <c r="C1383" s="130"/>
      <c r="D1383" s="132"/>
      <c r="E1383" s="132"/>
      <c r="F1383" s="132"/>
      <c r="G1383" s="132"/>
      <c r="H1383" s="132"/>
      <c r="I1383" s="76"/>
      <c r="J1383" s="76"/>
      <c r="K1383" s="76"/>
      <c r="L1383" s="131"/>
      <c r="M1383" s="76"/>
    </row>
    <row r="1384" spans="1:13">
      <c r="A1384" s="131"/>
      <c r="B1384" s="131"/>
      <c r="C1384" s="130"/>
      <c r="D1384" s="132"/>
      <c r="E1384" s="132"/>
      <c r="F1384" s="132"/>
      <c r="G1384" s="132"/>
      <c r="H1384" s="132"/>
      <c r="I1384" s="76"/>
      <c r="J1384" s="76"/>
      <c r="K1384" s="76"/>
      <c r="L1384" s="131"/>
      <c r="M1384" s="76"/>
    </row>
    <row r="1385" spans="1:13">
      <c r="A1385" s="131"/>
      <c r="B1385" s="131"/>
      <c r="C1385" s="130"/>
      <c r="D1385" s="132"/>
      <c r="E1385" s="132"/>
      <c r="F1385" s="132"/>
      <c r="G1385" s="132"/>
      <c r="H1385" s="132"/>
      <c r="I1385" s="76"/>
      <c r="J1385" s="76"/>
      <c r="K1385" s="76"/>
      <c r="L1385" s="131"/>
      <c r="M1385" s="76"/>
    </row>
    <row r="1386" spans="1:13">
      <c r="A1386" s="131"/>
      <c r="B1386" s="131"/>
      <c r="C1386" s="130"/>
      <c r="D1386" s="132"/>
      <c r="E1386" s="132"/>
      <c r="F1386" s="132"/>
      <c r="G1386" s="132"/>
      <c r="H1386" s="132"/>
      <c r="I1386" s="76"/>
      <c r="J1386" s="76"/>
      <c r="K1386" s="76"/>
      <c r="L1386" s="131"/>
      <c r="M1386" s="76"/>
    </row>
    <row r="1387" spans="1:13">
      <c r="A1387" s="131"/>
      <c r="B1387" s="131"/>
      <c r="C1387" s="130"/>
      <c r="D1387" s="132"/>
      <c r="E1387" s="132"/>
      <c r="F1387" s="132"/>
      <c r="G1387" s="132"/>
      <c r="H1387" s="132"/>
      <c r="I1387" s="76"/>
      <c r="J1387" s="76"/>
      <c r="K1387" s="76"/>
      <c r="L1387" s="131"/>
      <c r="M1387" s="76"/>
    </row>
    <row r="1388" spans="1:13">
      <c r="A1388" s="131"/>
      <c r="B1388" s="131"/>
      <c r="C1388" s="130"/>
      <c r="D1388" s="132"/>
      <c r="E1388" s="132"/>
      <c r="F1388" s="132"/>
      <c r="G1388" s="132"/>
      <c r="H1388" s="132"/>
      <c r="I1388" s="76"/>
      <c r="J1388" s="76"/>
      <c r="K1388" s="76"/>
      <c r="L1388" s="131"/>
      <c r="M1388" s="76"/>
    </row>
    <row r="1389" spans="1:13">
      <c r="A1389" s="131"/>
      <c r="B1389" s="131"/>
      <c r="C1389" s="130"/>
      <c r="D1389" s="132"/>
      <c r="E1389" s="132"/>
      <c r="F1389" s="132"/>
      <c r="G1389" s="132"/>
      <c r="H1389" s="132"/>
      <c r="I1389" s="76"/>
      <c r="J1389" s="76"/>
      <c r="K1389" s="76"/>
      <c r="L1389" s="131"/>
      <c r="M1389" s="76"/>
    </row>
    <row r="1390" spans="1:13">
      <c r="A1390" s="131"/>
      <c r="B1390" s="131"/>
      <c r="C1390" s="130"/>
      <c r="D1390" s="132"/>
      <c r="E1390" s="132"/>
      <c r="F1390" s="132"/>
      <c r="G1390" s="132"/>
      <c r="H1390" s="132"/>
      <c r="I1390" s="76"/>
      <c r="J1390" s="76"/>
      <c r="K1390" s="76"/>
      <c r="L1390" s="131"/>
      <c r="M1390" s="76"/>
    </row>
    <row r="1391" spans="1:13">
      <c r="A1391" s="131"/>
      <c r="B1391" s="131"/>
      <c r="C1391" s="130"/>
      <c r="D1391" s="132"/>
      <c r="E1391" s="132"/>
      <c r="F1391" s="132"/>
      <c r="G1391" s="132"/>
      <c r="H1391" s="132"/>
      <c r="I1391" s="76"/>
      <c r="J1391" s="76"/>
      <c r="K1391" s="76"/>
      <c r="L1391" s="131"/>
      <c r="M1391" s="76"/>
    </row>
    <row r="1392" spans="1:13">
      <c r="A1392" s="131"/>
      <c r="B1392" s="131"/>
      <c r="C1392" s="130"/>
      <c r="D1392" s="132"/>
      <c r="E1392" s="132"/>
      <c r="F1392" s="132"/>
      <c r="G1392" s="132"/>
      <c r="H1392" s="132"/>
      <c r="I1392" s="76"/>
      <c r="J1392" s="76"/>
      <c r="K1392" s="76"/>
      <c r="L1392" s="131"/>
      <c r="M1392" s="76"/>
    </row>
    <row r="1393" spans="1:13">
      <c r="A1393" s="131"/>
      <c r="B1393" s="131"/>
      <c r="C1393" s="130"/>
      <c r="D1393" s="132"/>
      <c r="E1393" s="132"/>
      <c r="F1393" s="132"/>
      <c r="G1393" s="132"/>
      <c r="H1393" s="132"/>
      <c r="I1393" s="76"/>
      <c r="J1393" s="76"/>
      <c r="K1393" s="76"/>
      <c r="L1393" s="131"/>
      <c r="M1393" s="76"/>
    </row>
    <row r="1394" spans="1:13">
      <c r="A1394" s="131"/>
      <c r="B1394" s="131"/>
      <c r="C1394" s="130"/>
      <c r="D1394" s="132"/>
      <c r="E1394" s="132"/>
      <c r="F1394" s="132"/>
      <c r="G1394" s="132"/>
      <c r="H1394" s="132"/>
      <c r="I1394" s="76"/>
      <c r="J1394" s="76"/>
      <c r="K1394" s="76"/>
      <c r="L1394" s="131"/>
      <c r="M1394" s="76"/>
    </row>
    <row r="1395" spans="1:13">
      <c r="A1395" s="131"/>
      <c r="B1395" s="131"/>
      <c r="C1395" s="130"/>
      <c r="D1395" s="132"/>
      <c r="E1395" s="132"/>
      <c r="F1395" s="132"/>
      <c r="G1395" s="132"/>
      <c r="H1395" s="132"/>
      <c r="I1395" s="76"/>
      <c r="J1395" s="76"/>
      <c r="K1395" s="76"/>
      <c r="L1395" s="131"/>
      <c r="M1395" s="76"/>
    </row>
    <row r="1396" spans="1:13">
      <c r="A1396" s="131"/>
      <c r="B1396" s="131"/>
      <c r="C1396" s="130"/>
      <c r="D1396" s="132"/>
      <c r="E1396" s="132"/>
      <c r="F1396" s="132"/>
      <c r="G1396" s="132"/>
      <c r="H1396" s="132"/>
      <c r="I1396" s="76"/>
      <c r="J1396" s="76"/>
      <c r="K1396" s="76"/>
      <c r="L1396" s="131"/>
      <c r="M1396" s="76"/>
    </row>
    <row r="1397" spans="1:13">
      <c r="A1397" s="131"/>
      <c r="B1397" s="131"/>
      <c r="C1397" s="130"/>
      <c r="D1397" s="132"/>
      <c r="E1397" s="132"/>
      <c r="F1397" s="132"/>
      <c r="G1397" s="132"/>
      <c r="H1397" s="132"/>
      <c r="I1397" s="76"/>
      <c r="J1397" s="76"/>
      <c r="K1397" s="76"/>
      <c r="L1397" s="131"/>
      <c r="M1397" s="76"/>
    </row>
    <row r="1398" spans="1:13">
      <c r="A1398" s="131"/>
      <c r="B1398" s="131"/>
      <c r="C1398" s="130"/>
      <c r="D1398" s="132"/>
      <c r="E1398" s="132"/>
      <c r="F1398" s="132"/>
      <c r="G1398" s="132"/>
      <c r="H1398" s="132"/>
      <c r="I1398" s="76"/>
      <c r="J1398" s="76"/>
      <c r="K1398" s="76"/>
      <c r="L1398" s="131"/>
      <c r="M1398" s="76"/>
    </row>
    <row r="1399" spans="1:13">
      <c r="A1399" s="131"/>
      <c r="B1399" s="131"/>
      <c r="C1399" s="130"/>
      <c r="D1399" s="132"/>
      <c r="E1399" s="132"/>
      <c r="F1399" s="132"/>
      <c r="G1399" s="132"/>
      <c r="H1399" s="132"/>
      <c r="I1399" s="76"/>
      <c r="J1399" s="76"/>
      <c r="K1399" s="76"/>
      <c r="L1399" s="131"/>
      <c r="M1399" s="76"/>
    </row>
    <row r="1400" spans="1:13">
      <c r="A1400" s="131"/>
      <c r="B1400" s="131"/>
      <c r="C1400" s="130"/>
      <c r="D1400" s="132"/>
      <c r="E1400" s="132"/>
      <c r="F1400" s="132"/>
      <c r="G1400" s="132"/>
      <c r="H1400" s="132"/>
      <c r="I1400" s="76"/>
      <c r="J1400" s="76"/>
      <c r="K1400" s="76"/>
      <c r="L1400" s="131"/>
      <c r="M1400" s="76"/>
    </row>
    <row r="1401" spans="1:13">
      <c r="A1401" s="131"/>
      <c r="B1401" s="131"/>
      <c r="C1401" s="130"/>
      <c r="D1401" s="132"/>
      <c r="E1401" s="132"/>
      <c r="F1401" s="132"/>
      <c r="G1401" s="132"/>
      <c r="H1401" s="132"/>
      <c r="I1401" s="76"/>
      <c r="J1401" s="76"/>
      <c r="K1401" s="76"/>
      <c r="L1401" s="131"/>
      <c r="M1401" s="76"/>
    </row>
    <row r="1402" spans="1:13">
      <c r="A1402" s="131"/>
      <c r="B1402" s="131"/>
      <c r="C1402" s="130"/>
      <c r="D1402" s="132"/>
      <c r="E1402" s="132"/>
      <c r="F1402" s="132"/>
      <c r="G1402" s="132"/>
      <c r="H1402" s="132"/>
      <c r="I1402" s="76"/>
      <c r="J1402" s="76"/>
      <c r="K1402" s="76"/>
      <c r="L1402" s="131"/>
      <c r="M1402" s="76"/>
    </row>
    <row r="1403" spans="1:13">
      <c r="A1403" s="131"/>
      <c r="B1403" s="131"/>
      <c r="C1403" s="130"/>
      <c r="D1403" s="132"/>
      <c r="E1403" s="132"/>
      <c r="F1403" s="132"/>
      <c r="G1403" s="132"/>
      <c r="H1403" s="132"/>
      <c r="I1403" s="76"/>
      <c r="J1403" s="76"/>
      <c r="K1403" s="76"/>
      <c r="L1403" s="131"/>
      <c r="M1403" s="76"/>
    </row>
    <row r="1404" spans="1:13">
      <c r="A1404" s="131"/>
      <c r="B1404" s="131"/>
      <c r="C1404" s="130"/>
      <c r="D1404" s="132"/>
      <c r="E1404" s="132"/>
      <c r="F1404" s="132"/>
      <c r="G1404" s="132"/>
      <c r="H1404" s="132"/>
      <c r="I1404" s="76"/>
      <c r="J1404" s="76"/>
      <c r="K1404" s="76"/>
      <c r="L1404" s="131"/>
      <c r="M1404" s="76"/>
    </row>
    <row r="1405" spans="1:13">
      <c r="A1405" s="131"/>
      <c r="B1405" s="131"/>
      <c r="C1405" s="130"/>
      <c r="D1405" s="132"/>
      <c r="E1405" s="132"/>
      <c r="F1405" s="132"/>
      <c r="G1405" s="132"/>
      <c r="H1405" s="132"/>
      <c r="I1405" s="76"/>
      <c r="J1405" s="76"/>
      <c r="K1405" s="76"/>
      <c r="L1405" s="131"/>
      <c r="M1405" s="76"/>
    </row>
    <row r="1406" spans="1:13">
      <c r="A1406" s="131"/>
      <c r="B1406" s="131"/>
      <c r="C1406" s="130"/>
      <c r="D1406" s="132"/>
      <c r="E1406" s="132"/>
      <c r="F1406" s="132"/>
      <c r="G1406" s="132"/>
      <c r="H1406" s="132"/>
      <c r="I1406" s="76"/>
      <c r="J1406" s="76"/>
      <c r="K1406" s="76"/>
      <c r="L1406" s="131"/>
      <c r="M1406" s="76"/>
    </row>
    <row r="1407" spans="1:13">
      <c r="A1407" s="131"/>
      <c r="B1407" s="131"/>
      <c r="C1407" s="130"/>
      <c r="D1407" s="132"/>
      <c r="E1407" s="132"/>
      <c r="F1407" s="132"/>
      <c r="G1407" s="132"/>
      <c r="H1407" s="132"/>
      <c r="I1407" s="76"/>
      <c r="J1407" s="76"/>
      <c r="K1407" s="76"/>
      <c r="L1407" s="131"/>
      <c r="M1407" s="76"/>
    </row>
    <row r="1408" spans="1:13">
      <c r="A1408" s="131"/>
      <c r="B1408" s="131"/>
      <c r="C1408" s="130"/>
      <c r="D1408" s="132"/>
      <c r="E1408" s="132"/>
      <c r="F1408" s="132"/>
      <c r="G1408" s="132"/>
      <c r="H1408" s="132"/>
      <c r="I1408" s="76"/>
      <c r="J1408" s="76"/>
      <c r="K1408" s="76"/>
      <c r="L1408" s="131"/>
      <c r="M1408" s="76"/>
    </row>
    <row r="1409" spans="1:13">
      <c r="A1409" s="131"/>
      <c r="B1409" s="131"/>
      <c r="C1409" s="130"/>
      <c r="D1409" s="132"/>
      <c r="E1409" s="132"/>
      <c r="F1409" s="132"/>
      <c r="G1409" s="132"/>
      <c r="H1409" s="132"/>
      <c r="I1409" s="76"/>
      <c r="J1409" s="76"/>
      <c r="K1409" s="76"/>
      <c r="L1409" s="131"/>
      <c r="M1409" s="76"/>
    </row>
    <row r="1410" spans="1:13">
      <c r="A1410" s="131"/>
      <c r="B1410" s="131"/>
      <c r="C1410" s="130"/>
      <c r="D1410" s="132"/>
      <c r="E1410" s="132"/>
      <c r="F1410" s="132"/>
      <c r="G1410" s="132"/>
      <c r="H1410" s="132"/>
      <c r="I1410" s="76"/>
      <c r="J1410" s="76"/>
      <c r="K1410" s="76"/>
      <c r="L1410" s="131"/>
      <c r="M1410" s="76"/>
    </row>
    <row r="1411" spans="1:13">
      <c r="A1411" s="131"/>
      <c r="B1411" s="131"/>
      <c r="C1411" s="130"/>
      <c r="D1411" s="132"/>
      <c r="E1411" s="132"/>
      <c r="F1411" s="132"/>
      <c r="G1411" s="132"/>
      <c r="H1411" s="132"/>
      <c r="I1411" s="76"/>
      <c r="J1411" s="76"/>
      <c r="K1411" s="76"/>
      <c r="L1411" s="131"/>
      <c r="M1411" s="76"/>
    </row>
    <row r="1412" spans="1:13">
      <c r="A1412" s="131"/>
      <c r="B1412" s="131"/>
      <c r="C1412" s="130"/>
      <c r="D1412" s="132"/>
      <c r="E1412" s="132"/>
      <c r="F1412" s="132"/>
      <c r="G1412" s="132"/>
      <c r="H1412" s="132"/>
      <c r="I1412" s="76"/>
      <c r="J1412" s="76"/>
      <c r="K1412" s="76"/>
      <c r="L1412" s="131"/>
      <c r="M1412" s="76"/>
    </row>
    <row r="1413" spans="1:13">
      <c r="A1413" s="131"/>
      <c r="B1413" s="131"/>
      <c r="C1413" s="130"/>
      <c r="D1413" s="132"/>
      <c r="E1413" s="132"/>
      <c r="F1413" s="132"/>
      <c r="G1413" s="132"/>
      <c r="H1413" s="132"/>
      <c r="I1413" s="76"/>
      <c r="J1413" s="76"/>
      <c r="K1413" s="76"/>
      <c r="L1413" s="131"/>
      <c r="M1413" s="76"/>
    </row>
    <row r="1414" spans="1:13">
      <c r="A1414" s="131"/>
      <c r="B1414" s="131"/>
      <c r="C1414" s="130"/>
      <c r="D1414" s="132"/>
      <c r="E1414" s="132"/>
      <c r="F1414" s="132"/>
      <c r="G1414" s="132"/>
      <c r="H1414" s="132"/>
      <c r="I1414" s="76"/>
      <c r="J1414" s="76"/>
      <c r="K1414" s="76"/>
      <c r="L1414" s="131"/>
      <c r="M1414" s="76"/>
    </row>
    <row r="1415" spans="1:13">
      <c r="A1415" s="131"/>
      <c r="B1415" s="131"/>
      <c r="C1415" s="130"/>
      <c r="D1415" s="132"/>
      <c r="E1415" s="132"/>
      <c r="F1415" s="132"/>
      <c r="G1415" s="132"/>
      <c r="H1415" s="132"/>
      <c r="I1415" s="76"/>
      <c r="J1415" s="76"/>
      <c r="K1415" s="76"/>
      <c r="L1415" s="131"/>
      <c r="M1415" s="76"/>
    </row>
    <row r="1416" spans="1:13">
      <c r="A1416" s="131"/>
      <c r="B1416" s="131"/>
      <c r="C1416" s="130"/>
      <c r="D1416" s="132"/>
      <c r="E1416" s="132"/>
      <c r="F1416" s="132"/>
      <c r="G1416" s="132"/>
      <c r="H1416" s="132"/>
      <c r="I1416" s="76"/>
      <c r="J1416" s="76"/>
      <c r="K1416" s="76"/>
      <c r="L1416" s="131"/>
      <c r="M1416" s="76"/>
    </row>
    <row r="1417" spans="1:13">
      <c r="A1417" s="131"/>
      <c r="B1417" s="131"/>
      <c r="C1417" s="130"/>
      <c r="D1417" s="132"/>
      <c r="E1417" s="132"/>
      <c r="F1417" s="132"/>
      <c r="G1417" s="132"/>
      <c r="H1417" s="132"/>
      <c r="I1417" s="76"/>
      <c r="J1417" s="76"/>
      <c r="K1417" s="76"/>
      <c r="L1417" s="131"/>
      <c r="M1417" s="76"/>
    </row>
    <row r="1418" spans="1:13">
      <c r="A1418" s="131"/>
      <c r="B1418" s="131"/>
      <c r="C1418" s="130"/>
      <c r="D1418" s="132"/>
      <c r="E1418" s="132"/>
      <c r="F1418" s="132"/>
      <c r="G1418" s="132"/>
      <c r="H1418" s="132"/>
      <c r="I1418" s="76"/>
      <c r="J1418" s="76"/>
      <c r="K1418" s="76"/>
      <c r="L1418" s="131"/>
      <c r="M1418" s="76"/>
    </row>
    <row r="1419" spans="1:13">
      <c r="A1419" s="131"/>
      <c r="B1419" s="131"/>
      <c r="C1419" s="130"/>
      <c r="D1419" s="132"/>
      <c r="E1419" s="132"/>
      <c r="F1419" s="132"/>
      <c r="G1419" s="132"/>
      <c r="H1419" s="132"/>
      <c r="I1419" s="76"/>
      <c r="J1419" s="76"/>
      <c r="K1419" s="76"/>
      <c r="L1419" s="131"/>
      <c r="M1419" s="76"/>
    </row>
    <row r="1420" spans="1:13">
      <c r="A1420" s="131"/>
      <c r="B1420" s="131"/>
      <c r="C1420" s="130"/>
      <c r="D1420" s="132"/>
      <c r="E1420" s="132"/>
      <c r="F1420" s="132"/>
      <c r="G1420" s="132"/>
      <c r="H1420" s="132"/>
      <c r="I1420" s="76"/>
      <c r="J1420" s="76"/>
      <c r="K1420" s="76"/>
      <c r="L1420" s="131"/>
      <c r="M1420" s="76"/>
    </row>
    <row r="1421" spans="1:13">
      <c r="A1421" s="131"/>
      <c r="B1421" s="131"/>
      <c r="C1421" s="130"/>
      <c r="D1421" s="132"/>
      <c r="E1421" s="132"/>
      <c r="F1421" s="132"/>
      <c r="G1421" s="132"/>
      <c r="H1421" s="132"/>
      <c r="I1421" s="76"/>
      <c r="J1421" s="76"/>
      <c r="K1421" s="76"/>
      <c r="L1421" s="131"/>
      <c r="M1421" s="76"/>
    </row>
    <row r="1422" spans="1:13">
      <c r="A1422" s="131"/>
      <c r="B1422" s="131"/>
      <c r="C1422" s="130"/>
      <c r="D1422" s="132"/>
      <c r="E1422" s="132"/>
      <c r="F1422" s="132"/>
      <c r="G1422" s="132"/>
      <c r="H1422" s="132"/>
      <c r="I1422" s="76"/>
      <c r="J1422" s="76"/>
      <c r="K1422" s="76"/>
      <c r="L1422" s="131"/>
      <c r="M1422" s="76"/>
    </row>
    <row r="1423" spans="1:13">
      <c r="A1423" s="131"/>
      <c r="B1423" s="131"/>
      <c r="C1423" s="130"/>
      <c r="D1423" s="132"/>
      <c r="E1423" s="132"/>
      <c r="F1423" s="132"/>
      <c r="G1423" s="132"/>
      <c r="H1423" s="132"/>
      <c r="I1423" s="76"/>
      <c r="J1423" s="76"/>
      <c r="K1423" s="76"/>
      <c r="L1423" s="131"/>
      <c r="M1423" s="76"/>
    </row>
    <row r="1424" spans="1:13">
      <c r="A1424" s="131"/>
      <c r="B1424" s="131"/>
      <c r="C1424" s="130"/>
      <c r="D1424" s="132"/>
      <c r="E1424" s="132"/>
      <c r="F1424" s="132"/>
      <c r="G1424" s="132"/>
      <c r="H1424" s="132"/>
      <c r="I1424" s="76"/>
      <c r="J1424" s="76"/>
      <c r="K1424" s="76"/>
      <c r="L1424" s="131"/>
      <c r="M1424" s="76"/>
    </row>
    <row r="1425" spans="1:13">
      <c r="A1425" s="131"/>
      <c r="B1425" s="131"/>
      <c r="C1425" s="130"/>
      <c r="D1425" s="132"/>
      <c r="E1425" s="132"/>
      <c r="F1425" s="132"/>
      <c r="G1425" s="132"/>
      <c r="H1425" s="132"/>
      <c r="I1425" s="76"/>
      <c r="J1425" s="76"/>
      <c r="K1425" s="76"/>
      <c r="L1425" s="131"/>
      <c r="M1425" s="76"/>
    </row>
    <row r="1426" spans="1:13">
      <c r="A1426" s="131"/>
      <c r="B1426" s="131"/>
      <c r="C1426" s="130"/>
      <c r="D1426" s="132"/>
      <c r="E1426" s="132"/>
      <c r="F1426" s="132"/>
      <c r="G1426" s="132"/>
      <c r="H1426" s="132"/>
      <c r="I1426" s="76"/>
      <c r="J1426" s="76"/>
      <c r="K1426" s="76"/>
      <c r="L1426" s="131"/>
      <c r="M1426" s="76"/>
    </row>
    <row r="1427" spans="1:13">
      <c r="A1427" s="131"/>
      <c r="B1427" s="131"/>
      <c r="C1427" s="130"/>
      <c r="D1427" s="132"/>
      <c r="E1427" s="132"/>
      <c r="F1427" s="132"/>
      <c r="G1427" s="132"/>
      <c r="H1427" s="132"/>
      <c r="I1427" s="76"/>
      <c r="J1427" s="76"/>
      <c r="K1427" s="76"/>
      <c r="L1427" s="131"/>
      <c r="M1427" s="76"/>
    </row>
    <row r="1428" spans="1:13">
      <c r="A1428" s="131"/>
      <c r="B1428" s="131"/>
      <c r="C1428" s="130"/>
      <c r="D1428" s="132"/>
      <c r="E1428" s="132"/>
      <c r="F1428" s="132"/>
      <c r="G1428" s="132"/>
      <c r="H1428" s="132"/>
      <c r="I1428" s="76"/>
      <c r="J1428" s="76"/>
      <c r="K1428" s="76"/>
      <c r="L1428" s="131"/>
      <c r="M1428" s="76"/>
    </row>
    <row r="1429" spans="1:13">
      <c r="A1429" s="131"/>
      <c r="B1429" s="131"/>
      <c r="C1429" s="130"/>
      <c r="D1429" s="132"/>
      <c r="E1429" s="132"/>
      <c r="F1429" s="132"/>
      <c r="G1429" s="132"/>
      <c r="H1429" s="132"/>
      <c r="I1429" s="76"/>
      <c r="J1429" s="76"/>
      <c r="K1429" s="76"/>
      <c r="L1429" s="131"/>
      <c r="M1429" s="76"/>
    </row>
    <row r="1430" spans="1:13">
      <c r="A1430" s="131"/>
      <c r="B1430" s="131"/>
      <c r="C1430" s="130"/>
      <c r="D1430" s="132"/>
      <c r="E1430" s="132"/>
      <c r="F1430" s="132"/>
      <c r="G1430" s="132"/>
      <c r="H1430" s="132"/>
      <c r="I1430" s="76"/>
      <c r="J1430" s="76"/>
      <c r="K1430" s="76"/>
      <c r="L1430" s="131"/>
      <c r="M1430" s="76"/>
    </row>
    <row r="1431" spans="1:13">
      <c r="A1431" s="131"/>
      <c r="B1431" s="131"/>
      <c r="C1431" s="130"/>
      <c r="D1431" s="132"/>
      <c r="E1431" s="132"/>
      <c r="F1431" s="132"/>
      <c r="G1431" s="132"/>
      <c r="H1431" s="132"/>
      <c r="I1431" s="76"/>
      <c r="J1431" s="76"/>
      <c r="K1431" s="76"/>
      <c r="L1431" s="131"/>
      <c r="M1431" s="76"/>
    </row>
    <row r="1432" spans="1:13">
      <c r="A1432" s="131"/>
      <c r="B1432" s="131"/>
      <c r="C1432" s="130"/>
      <c r="D1432" s="132"/>
      <c r="E1432" s="132"/>
      <c r="F1432" s="132"/>
      <c r="G1432" s="132"/>
      <c r="H1432" s="132"/>
      <c r="I1432" s="76"/>
      <c r="J1432" s="76"/>
      <c r="K1432" s="76"/>
      <c r="L1432" s="131"/>
      <c r="M1432" s="76"/>
    </row>
    <row r="1433" spans="1:13">
      <c r="A1433" s="131"/>
      <c r="B1433" s="131"/>
      <c r="C1433" s="130"/>
      <c r="D1433" s="132"/>
      <c r="E1433" s="132"/>
      <c r="F1433" s="132"/>
      <c r="G1433" s="132"/>
      <c r="H1433" s="132"/>
      <c r="I1433" s="76"/>
      <c r="J1433" s="76"/>
      <c r="K1433" s="76"/>
      <c r="L1433" s="131"/>
      <c r="M1433" s="76"/>
    </row>
    <row r="1434" spans="1:13">
      <c r="A1434" s="131"/>
      <c r="B1434" s="131"/>
      <c r="C1434" s="130"/>
      <c r="D1434" s="132"/>
      <c r="E1434" s="132"/>
      <c r="F1434" s="132"/>
      <c r="G1434" s="132"/>
      <c r="H1434" s="132"/>
      <c r="I1434" s="76"/>
      <c r="J1434" s="76"/>
      <c r="K1434" s="76"/>
      <c r="L1434" s="131"/>
      <c r="M1434" s="76"/>
    </row>
    <row r="1435" spans="1:13">
      <c r="A1435" s="131"/>
      <c r="B1435" s="131"/>
      <c r="C1435" s="130"/>
      <c r="D1435" s="132"/>
      <c r="E1435" s="132"/>
      <c r="F1435" s="132"/>
      <c r="G1435" s="132"/>
      <c r="H1435" s="132"/>
      <c r="I1435" s="76"/>
      <c r="J1435" s="76"/>
      <c r="K1435" s="76"/>
      <c r="L1435" s="131"/>
      <c r="M1435" s="76"/>
    </row>
    <row r="1436" spans="1:13">
      <c r="A1436" s="131"/>
      <c r="B1436" s="131"/>
      <c r="C1436" s="130"/>
      <c r="D1436" s="132"/>
      <c r="E1436" s="132"/>
      <c r="F1436" s="132"/>
      <c r="G1436" s="132"/>
      <c r="H1436" s="132"/>
      <c r="I1436" s="76"/>
      <c r="J1436" s="76"/>
      <c r="K1436" s="76"/>
      <c r="L1436" s="131"/>
      <c r="M1436" s="76"/>
    </row>
    <row r="1437" spans="1:13">
      <c r="A1437" s="131"/>
      <c r="B1437" s="131"/>
      <c r="C1437" s="130"/>
      <c r="D1437" s="132"/>
      <c r="E1437" s="132"/>
      <c r="F1437" s="132"/>
      <c r="G1437" s="132"/>
      <c r="H1437" s="132"/>
      <c r="I1437" s="76"/>
      <c r="J1437" s="76"/>
      <c r="K1437" s="76"/>
      <c r="L1437" s="131"/>
      <c r="M1437" s="76"/>
    </row>
    <row r="1438" spans="1:13">
      <c r="A1438" s="131"/>
      <c r="B1438" s="131"/>
      <c r="C1438" s="130"/>
      <c r="D1438" s="132"/>
      <c r="E1438" s="132"/>
      <c r="F1438" s="132"/>
      <c r="G1438" s="132"/>
      <c r="H1438" s="132"/>
      <c r="I1438" s="76"/>
      <c r="J1438" s="76"/>
      <c r="K1438" s="76"/>
      <c r="L1438" s="131"/>
      <c r="M1438" s="76"/>
    </row>
    <row r="1439" spans="1:13">
      <c r="A1439" s="131"/>
      <c r="B1439" s="131"/>
      <c r="C1439" s="130"/>
      <c r="D1439" s="132"/>
      <c r="E1439" s="132"/>
      <c r="F1439" s="132"/>
      <c r="G1439" s="132"/>
      <c r="H1439" s="132"/>
      <c r="I1439" s="76"/>
      <c r="J1439" s="76"/>
      <c r="K1439" s="76"/>
      <c r="L1439" s="131"/>
      <c r="M1439" s="76"/>
    </row>
    <row r="1440" spans="1:13">
      <c r="A1440" s="131"/>
      <c r="B1440" s="131"/>
      <c r="C1440" s="130"/>
      <c r="D1440" s="132"/>
      <c r="E1440" s="132"/>
      <c r="F1440" s="132"/>
      <c r="G1440" s="132"/>
      <c r="H1440" s="132"/>
      <c r="I1440" s="76"/>
      <c r="J1440" s="76"/>
      <c r="K1440" s="76"/>
      <c r="L1440" s="131"/>
      <c r="M1440" s="76"/>
    </row>
    <row r="1441" spans="1:13">
      <c r="A1441" s="131"/>
      <c r="B1441" s="131"/>
      <c r="C1441" s="130"/>
      <c r="D1441" s="132"/>
      <c r="E1441" s="132"/>
      <c r="F1441" s="132"/>
      <c r="G1441" s="132"/>
      <c r="H1441" s="132"/>
      <c r="I1441" s="76"/>
      <c r="J1441" s="76"/>
      <c r="K1441" s="76"/>
      <c r="L1441" s="131"/>
      <c r="M1441" s="76"/>
    </row>
    <row r="1442" spans="1:13">
      <c r="A1442" s="131"/>
      <c r="B1442" s="131"/>
      <c r="C1442" s="130"/>
      <c r="D1442" s="132"/>
      <c r="E1442" s="132"/>
      <c r="F1442" s="132"/>
      <c r="G1442" s="132"/>
      <c r="H1442" s="132"/>
      <c r="I1442" s="76"/>
      <c r="J1442" s="76"/>
      <c r="K1442" s="76"/>
      <c r="L1442" s="131"/>
      <c r="M1442" s="76"/>
    </row>
    <row r="1443" spans="1:13">
      <c r="A1443" s="131"/>
      <c r="B1443" s="131"/>
      <c r="C1443" s="130"/>
      <c r="D1443" s="132"/>
      <c r="E1443" s="132"/>
      <c r="F1443" s="132"/>
      <c r="G1443" s="132"/>
      <c r="H1443" s="132"/>
      <c r="I1443" s="76"/>
      <c r="J1443" s="76"/>
      <c r="K1443" s="76"/>
      <c r="L1443" s="131"/>
      <c r="M1443" s="76"/>
    </row>
    <row r="1444" spans="1:13">
      <c r="A1444" s="131"/>
      <c r="B1444" s="131"/>
      <c r="C1444" s="130"/>
      <c r="D1444" s="132"/>
      <c r="E1444" s="132"/>
      <c r="F1444" s="132"/>
      <c r="G1444" s="132"/>
      <c r="H1444" s="132"/>
      <c r="I1444" s="76"/>
      <c r="J1444" s="76"/>
      <c r="K1444" s="76"/>
      <c r="L1444" s="131"/>
      <c r="M1444" s="76"/>
    </row>
    <row r="1445" spans="1:13">
      <c r="A1445" s="131"/>
      <c r="B1445" s="131"/>
      <c r="C1445" s="130"/>
      <c r="D1445" s="132"/>
      <c r="E1445" s="132"/>
      <c r="F1445" s="132"/>
      <c r="G1445" s="132"/>
      <c r="H1445" s="132"/>
      <c r="I1445" s="76"/>
      <c r="J1445" s="76"/>
      <c r="K1445" s="76"/>
      <c r="L1445" s="131"/>
      <c r="M1445" s="76"/>
    </row>
    <row r="1446" spans="1:13">
      <c r="A1446" s="131"/>
      <c r="B1446" s="131"/>
      <c r="C1446" s="130"/>
      <c r="D1446" s="132"/>
      <c r="E1446" s="132"/>
      <c r="F1446" s="132"/>
      <c r="G1446" s="132"/>
      <c r="H1446" s="132"/>
      <c r="I1446" s="76"/>
      <c r="J1446" s="76"/>
      <c r="K1446" s="76"/>
      <c r="L1446" s="131"/>
      <c r="M1446" s="76"/>
    </row>
    <row r="1447" spans="1:13">
      <c r="A1447" s="131"/>
      <c r="B1447" s="131"/>
      <c r="C1447" s="130"/>
      <c r="D1447" s="132"/>
      <c r="E1447" s="132"/>
      <c r="F1447" s="132"/>
      <c r="G1447" s="132"/>
      <c r="H1447" s="132"/>
      <c r="I1447" s="76"/>
      <c r="J1447" s="76"/>
      <c r="K1447" s="76"/>
      <c r="L1447" s="131"/>
      <c r="M1447" s="76"/>
    </row>
    <row r="1448" spans="1:13">
      <c r="A1448" s="131"/>
      <c r="B1448" s="131"/>
      <c r="C1448" s="130"/>
      <c r="D1448" s="132"/>
      <c r="E1448" s="132"/>
      <c r="F1448" s="132"/>
      <c r="G1448" s="132"/>
      <c r="H1448" s="132"/>
      <c r="I1448" s="76"/>
      <c r="J1448" s="76"/>
      <c r="K1448" s="76"/>
      <c r="L1448" s="131"/>
      <c r="M1448" s="76"/>
    </row>
    <row r="1449" spans="1:13">
      <c r="A1449" s="131"/>
      <c r="B1449" s="131"/>
      <c r="C1449" s="130"/>
      <c r="D1449" s="132"/>
      <c r="E1449" s="132"/>
      <c r="F1449" s="132"/>
      <c r="G1449" s="132"/>
      <c r="H1449" s="132"/>
      <c r="I1449" s="76"/>
      <c r="J1449" s="76"/>
      <c r="K1449" s="76"/>
      <c r="L1449" s="131"/>
      <c r="M1449" s="76"/>
    </row>
    <row r="1450" spans="1:13">
      <c r="A1450" s="131"/>
      <c r="B1450" s="131"/>
      <c r="C1450" s="130"/>
      <c r="D1450" s="132"/>
      <c r="E1450" s="132"/>
      <c r="F1450" s="132"/>
      <c r="G1450" s="132"/>
      <c r="H1450" s="132"/>
      <c r="I1450" s="76"/>
      <c r="J1450" s="76"/>
      <c r="K1450" s="76"/>
      <c r="L1450" s="131"/>
      <c r="M1450" s="76"/>
    </row>
    <row r="1451" spans="1:13">
      <c r="A1451" s="131"/>
      <c r="B1451" s="131"/>
      <c r="C1451" s="130"/>
      <c r="D1451" s="132"/>
      <c r="E1451" s="132"/>
      <c r="F1451" s="132"/>
      <c r="G1451" s="132"/>
      <c r="H1451" s="132"/>
      <c r="I1451" s="76"/>
      <c r="J1451" s="76"/>
      <c r="K1451" s="76"/>
      <c r="L1451" s="131"/>
      <c r="M1451" s="76"/>
    </row>
    <row r="1452" spans="1:13">
      <c r="A1452" s="131"/>
      <c r="B1452" s="131"/>
      <c r="C1452" s="130"/>
      <c r="D1452" s="132"/>
      <c r="E1452" s="132"/>
      <c r="F1452" s="132"/>
      <c r="G1452" s="132"/>
      <c r="H1452" s="132"/>
      <c r="I1452" s="76"/>
      <c r="J1452" s="76"/>
      <c r="K1452" s="76"/>
      <c r="L1452" s="131"/>
      <c r="M1452" s="76"/>
    </row>
    <row r="1453" spans="1:13">
      <c r="A1453" s="131"/>
      <c r="B1453" s="131"/>
      <c r="C1453" s="130"/>
      <c r="D1453" s="132"/>
      <c r="E1453" s="132"/>
      <c r="F1453" s="132"/>
      <c r="G1453" s="132"/>
      <c r="H1453" s="132"/>
      <c r="I1453" s="76"/>
      <c r="J1453" s="76"/>
      <c r="K1453" s="76"/>
      <c r="L1453" s="131"/>
      <c r="M1453" s="76"/>
    </row>
    <row r="1454" spans="1:13">
      <c r="A1454" s="131"/>
      <c r="B1454" s="131"/>
      <c r="C1454" s="130"/>
      <c r="D1454" s="132"/>
      <c r="E1454" s="132"/>
      <c r="F1454" s="132"/>
      <c r="G1454" s="132"/>
      <c r="H1454" s="132"/>
      <c r="I1454" s="76"/>
      <c r="J1454" s="76"/>
      <c r="K1454" s="76"/>
      <c r="L1454" s="131"/>
      <c r="M1454" s="76"/>
    </row>
    <row r="1455" spans="1:13">
      <c r="A1455" s="131"/>
      <c r="B1455" s="131"/>
      <c r="C1455" s="130"/>
      <c r="D1455" s="132"/>
      <c r="E1455" s="132"/>
      <c r="F1455" s="132"/>
      <c r="G1455" s="132"/>
      <c r="H1455" s="132"/>
      <c r="I1455" s="76"/>
      <c r="J1455" s="76"/>
      <c r="K1455" s="76"/>
      <c r="L1455" s="131"/>
      <c r="M1455" s="76"/>
    </row>
    <row r="1456" spans="1:13">
      <c r="A1456" s="131"/>
      <c r="B1456" s="131"/>
      <c r="C1456" s="130"/>
      <c r="D1456" s="132"/>
      <c r="E1456" s="132"/>
      <c r="F1456" s="132"/>
      <c r="G1456" s="132"/>
      <c r="H1456" s="132"/>
      <c r="I1456" s="76"/>
      <c r="J1456" s="76"/>
      <c r="K1456" s="76"/>
      <c r="L1456" s="131"/>
      <c r="M1456" s="76"/>
    </row>
    <row r="1457" spans="1:13">
      <c r="A1457" s="131"/>
      <c r="B1457" s="131"/>
      <c r="C1457" s="130"/>
      <c r="D1457" s="132"/>
      <c r="E1457" s="132"/>
      <c r="F1457" s="132"/>
      <c r="G1457" s="132"/>
      <c r="H1457" s="132"/>
      <c r="I1457" s="76"/>
      <c r="J1457" s="76"/>
      <c r="K1457" s="76"/>
      <c r="L1457" s="131"/>
      <c r="M1457" s="76"/>
    </row>
    <row r="1458" spans="1:13">
      <c r="A1458" s="131"/>
      <c r="B1458" s="131"/>
      <c r="C1458" s="130"/>
      <c r="D1458" s="132"/>
      <c r="E1458" s="132"/>
      <c r="F1458" s="132"/>
      <c r="G1458" s="132"/>
      <c r="H1458" s="132"/>
      <c r="I1458" s="76"/>
      <c r="J1458" s="76"/>
      <c r="K1458" s="76"/>
      <c r="L1458" s="131"/>
      <c r="M1458" s="76"/>
    </row>
    <row r="1459" spans="1:13">
      <c r="A1459" s="131"/>
      <c r="B1459" s="131"/>
      <c r="C1459" s="130"/>
      <c r="D1459" s="132"/>
      <c r="E1459" s="132"/>
      <c r="F1459" s="132"/>
      <c r="G1459" s="132"/>
      <c r="H1459" s="132"/>
      <c r="I1459" s="76"/>
      <c r="J1459" s="76"/>
      <c r="K1459" s="76"/>
      <c r="L1459" s="131"/>
      <c r="M1459" s="76"/>
    </row>
    <row r="1460" spans="1:13">
      <c r="A1460" s="131"/>
      <c r="B1460" s="131"/>
      <c r="C1460" s="130"/>
      <c r="D1460" s="132"/>
      <c r="E1460" s="132"/>
      <c r="F1460" s="132"/>
      <c r="G1460" s="132"/>
      <c r="H1460" s="132"/>
      <c r="I1460" s="76"/>
      <c r="J1460" s="76"/>
      <c r="K1460" s="76"/>
      <c r="L1460" s="131"/>
      <c r="M1460" s="76"/>
    </row>
    <row r="1461" spans="1:13">
      <c r="A1461" s="131"/>
      <c r="B1461" s="131"/>
      <c r="C1461" s="130"/>
      <c r="D1461" s="132"/>
      <c r="E1461" s="132"/>
      <c r="F1461" s="132"/>
      <c r="G1461" s="132"/>
      <c r="H1461" s="132"/>
      <c r="I1461" s="76"/>
      <c r="J1461" s="76"/>
      <c r="K1461" s="76"/>
      <c r="L1461" s="131"/>
      <c r="M1461" s="76"/>
    </row>
    <row r="1462" spans="1:13">
      <c r="A1462" s="131"/>
      <c r="B1462" s="131"/>
      <c r="C1462" s="130"/>
      <c r="D1462" s="132"/>
      <c r="E1462" s="132"/>
      <c r="F1462" s="132"/>
      <c r="G1462" s="132"/>
      <c r="H1462" s="132"/>
      <c r="I1462" s="76"/>
      <c r="J1462" s="76"/>
      <c r="K1462" s="76"/>
      <c r="L1462" s="131"/>
      <c r="M1462" s="76"/>
    </row>
    <row r="1463" spans="1:13">
      <c r="A1463" s="131"/>
      <c r="B1463" s="131"/>
      <c r="C1463" s="130"/>
      <c r="D1463" s="132"/>
      <c r="E1463" s="132"/>
      <c r="F1463" s="132"/>
      <c r="G1463" s="132"/>
      <c r="H1463" s="132"/>
      <c r="I1463" s="76"/>
      <c r="J1463" s="76"/>
      <c r="K1463" s="76"/>
      <c r="L1463" s="131"/>
      <c r="M1463" s="76"/>
    </row>
    <row r="1464" spans="1:13">
      <c r="A1464" s="131"/>
      <c r="B1464" s="131"/>
      <c r="C1464" s="130"/>
      <c r="D1464" s="132"/>
      <c r="E1464" s="132"/>
      <c r="F1464" s="132"/>
      <c r="G1464" s="132"/>
      <c r="H1464" s="132"/>
      <c r="I1464" s="76"/>
      <c r="J1464" s="76"/>
      <c r="K1464" s="76"/>
      <c r="L1464" s="131"/>
      <c r="M1464" s="76"/>
    </row>
    <row r="1465" spans="1:13">
      <c r="A1465" s="131"/>
      <c r="B1465" s="131"/>
      <c r="C1465" s="130"/>
      <c r="D1465" s="132"/>
      <c r="E1465" s="132"/>
      <c r="F1465" s="132"/>
      <c r="G1465" s="132"/>
      <c r="H1465" s="132"/>
      <c r="I1465" s="76"/>
      <c r="J1465" s="76"/>
      <c r="K1465" s="76"/>
      <c r="L1465" s="131"/>
      <c r="M1465" s="76"/>
    </row>
    <row r="1466" spans="1:13">
      <c r="A1466" s="131"/>
      <c r="B1466" s="131"/>
      <c r="C1466" s="130"/>
      <c r="D1466" s="132"/>
      <c r="E1466" s="132"/>
      <c r="F1466" s="132"/>
      <c r="G1466" s="132"/>
      <c r="H1466" s="132"/>
      <c r="I1466" s="76"/>
      <c r="J1466" s="76"/>
      <c r="K1466" s="76"/>
      <c r="L1466" s="131"/>
      <c r="M1466" s="76"/>
    </row>
    <row r="1467" spans="1:13">
      <c r="A1467" s="131"/>
      <c r="B1467" s="131"/>
      <c r="C1467" s="130"/>
      <c r="D1467" s="132"/>
      <c r="E1467" s="132"/>
      <c r="F1467" s="132"/>
      <c r="G1467" s="132"/>
      <c r="H1467" s="132"/>
      <c r="I1467" s="76"/>
      <c r="J1467" s="76"/>
      <c r="K1467" s="76"/>
      <c r="L1467" s="131"/>
      <c r="M1467" s="76"/>
    </row>
    <row r="1468" spans="1:13">
      <c r="A1468" s="131"/>
      <c r="B1468" s="131"/>
      <c r="C1468" s="130"/>
      <c r="D1468" s="132"/>
      <c r="E1468" s="132"/>
      <c r="F1468" s="132"/>
      <c r="G1468" s="132"/>
      <c r="H1468" s="132"/>
      <c r="I1468" s="76"/>
      <c r="J1468" s="76"/>
      <c r="K1468" s="76"/>
      <c r="L1468" s="131"/>
      <c r="M1468" s="76"/>
    </row>
    <row r="1469" spans="1:13">
      <c r="A1469" s="131"/>
      <c r="B1469" s="131"/>
      <c r="C1469" s="130"/>
      <c r="D1469" s="132"/>
      <c r="E1469" s="132"/>
      <c r="F1469" s="132"/>
      <c r="G1469" s="132"/>
      <c r="H1469" s="132"/>
      <c r="I1469" s="76"/>
      <c r="J1469" s="76"/>
      <c r="K1469" s="76"/>
      <c r="L1469" s="131"/>
      <c r="M1469" s="76"/>
    </row>
    <row r="1470" spans="1:13">
      <c r="A1470" s="131"/>
      <c r="B1470" s="131"/>
      <c r="C1470" s="130"/>
      <c r="D1470" s="132"/>
      <c r="E1470" s="132"/>
      <c r="F1470" s="132"/>
      <c r="G1470" s="132"/>
      <c r="H1470" s="132"/>
      <c r="I1470" s="76"/>
      <c r="J1470" s="76"/>
      <c r="K1470" s="76"/>
      <c r="L1470" s="131"/>
      <c r="M1470" s="76"/>
    </row>
    <row r="1471" spans="1:13">
      <c r="A1471" s="131"/>
      <c r="B1471" s="131"/>
      <c r="C1471" s="130"/>
      <c r="D1471" s="132"/>
      <c r="E1471" s="132"/>
      <c r="F1471" s="132"/>
      <c r="G1471" s="132"/>
      <c r="H1471" s="132"/>
      <c r="I1471" s="76"/>
      <c r="J1471" s="76"/>
      <c r="K1471" s="76"/>
      <c r="L1471" s="131"/>
      <c r="M1471" s="76"/>
    </row>
    <row r="1472" spans="1:13">
      <c r="A1472" s="131"/>
      <c r="B1472" s="131"/>
      <c r="C1472" s="130"/>
      <c r="D1472" s="132"/>
      <c r="E1472" s="132"/>
      <c r="F1472" s="132"/>
      <c r="G1472" s="132"/>
      <c r="H1472" s="132"/>
      <c r="I1472" s="76"/>
      <c r="J1472" s="76"/>
      <c r="K1472" s="76"/>
      <c r="L1472" s="131"/>
      <c r="M1472" s="76"/>
    </row>
    <row r="1473" spans="1:13">
      <c r="A1473" s="131"/>
      <c r="B1473" s="131"/>
      <c r="C1473" s="130"/>
      <c r="D1473" s="132"/>
      <c r="E1473" s="132"/>
      <c r="F1473" s="132"/>
      <c r="G1473" s="132"/>
      <c r="H1473" s="132"/>
      <c r="I1473" s="76"/>
      <c r="J1473" s="76"/>
      <c r="K1473" s="76"/>
      <c r="L1473" s="131"/>
      <c r="M1473" s="76"/>
    </row>
    <row r="1474" spans="1:13">
      <c r="A1474" s="131"/>
      <c r="B1474" s="131"/>
      <c r="C1474" s="130"/>
      <c r="D1474" s="132"/>
      <c r="E1474" s="132"/>
      <c r="F1474" s="132"/>
      <c r="G1474" s="132"/>
      <c r="H1474" s="132"/>
      <c r="I1474" s="76"/>
      <c r="J1474" s="76"/>
      <c r="K1474" s="76"/>
      <c r="L1474" s="131"/>
      <c r="M1474" s="76"/>
    </row>
    <row r="1475" spans="1:13">
      <c r="A1475" s="131"/>
      <c r="B1475" s="131"/>
      <c r="C1475" s="130"/>
      <c r="D1475" s="132"/>
      <c r="E1475" s="132"/>
      <c r="F1475" s="132"/>
      <c r="G1475" s="132"/>
      <c r="H1475" s="132"/>
      <c r="I1475" s="76"/>
      <c r="J1475" s="76"/>
      <c r="K1475" s="76"/>
      <c r="L1475" s="131"/>
      <c r="M1475" s="76"/>
    </row>
    <row r="1476" spans="1:13">
      <c r="A1476" s="131"/>
      <c r="B1476" s="131"/>
      <c r="C1476" s="130"/>
      <c r="D1476" s="132"/>
      <c r="E1476" s="132"/>
      <c r="F1476" s="132"/>
      <c r="G1476" s="132"/>
      <c r="H1476" s="132"/>
      <c r="I1476" s="76"/>
      <c r="J1476" s="76"/>
      <c r="K1476" s="76"/>
      <c r="L1476" s="131"/>
      <c r="M1476" s="76"/>
    </row>
    <row r="1477" spans="1:13">
      <c r="A1477" s="131"/>
      <c r="B1477" s="131"/>
      <c r="C1477" s="130"/>
      <c r="D1477" s="132"/>
      <c r="E1477" s="132"/>
      <c r="F1477" s="132"/>
      <c r="G1477" s="132"/>
      <c r="H1477" s="132"/>
      <c r="I1477" s="76"/>
      <c r="J1477" s="76"/>
      <c r="K1477" s="76"/>
      <c r="L1477" s="131"/>
      <c r="M1477" s="76"/>
    </row>
    <row r="1478" spans="1:13">
      <c r="A1478" s="131"/>
      <c r="B1478" s="131"/>
      <c r="C1478" s="130"/>
      <c r="D1478" s="132"/>
      <c r="E1478" s="132"/>
      <c r="F1478" s="132"/>
      <c r="G1478" s="132"/>
      <c r="H1478" s="132"/>
      <c r="I1478" s="76"/>
      <c r="J1478" s="76"/>
      <c r="K1478" s="76"/>
      <c r="L1478" s="131"/>
      <c r="M1478" s="76"/>
    </row>
    <row r="1479" spans="1:13">
      <c r="A1479" s="131"/>
      <c r="B1479" s="131"/>
      <c r="C1479" s="130"/>
      <c r="D1479" s="132"/>
      <c r="E1479" s="132"/>
      <c r="F1479" s="132"/>
      <c r="G1479" s="132"/>
      <c r="H1479" s="132"/>
      <c r="I1479" s="76"/>
      <c r="J1479" s="76"/>
      <c r="K1479" s="76"/>
      <c r="L1479" s="131"/>
      <c r="M1479" s="76"/>
    </row>
    <row r="1480" spans="1:13">
      <c r="A1480" s="131"/>
      <c r="B1480" s="131"/>
      <c r="C1480" s="130"/>
      <c r="D1480" s="132"/>
      <c r="E1480" s="132"/>
      <c r="F1480" s="132"/>
      <c r="G1480" s="132"/>
      <c r="H1480" s="132"/>
      <c r="I1480" s="76"/>
      <c r="J1480" s="76"/>
      <c r="K1480" s="76"/>
      <c r="L1480" s="131"/>
      <c r="M1480" s="76"/>
    </row>
    <row r="1481" spans="1:13">
      <c r="A1481" s="131"/>
      <c r="B1481" s="131"/>
      <c r="C1481" s="130"/>
      <c r="D1481" s="132"/>
      <c r="E1481" s="132"/>
      <c r="F1481" s="132"/>
      <c r="G1481" s="132"/>
      <c r="H1481" s="132"/>
      <c r="I1481" s="76"/>
      <c r="J1481" s="76"/>
      <c r="K1481" s="76"/>
      <c r="L1481" s="131"/>
      <c r="M1481" s="76"/>
    </row>
    <row r="1482" spans="1:13">
      <c r="A1482" s="131"/>
      <c r="B1482" s="131"/>
      <c r="C1482" s="130"/>
      <c r="D1482" s="132"/>
      <c r="E1482" s="132"/>
      <c r="F1482" s="132"/>
      <c r="G1482" s="132"/>
      <c r="H1482" s="132"/>
      <c r="I1482" s="76"/>
      <c r="J1482" s="76"/>
      <c r="K1482" s="76"/>
      <c r="L1482" s="131"/>
      <c r="M1482" s="76"/>
    </row>
    <row r="1483" spans="1:13">
      <c r="A1483" s="131"/>
      <c r="B1483" s="131"/>
      <c r="C1483" s="130"/>
      <c r="D1483" s="132"/>
      <c r="E1483" s="132"/>
      <c r="F1483" s="132"/>
      <c r="G1483" s="132"/>
      <c r="H1483" s="132"/>
      <c r="I1483" s="76"/>
      <c r="J1483" s="76"/>
      <c r="K1483" s="76"/>
      <c r="L1483" s="131"/>
      <c r="M1483" s="76"/>
    </row>
    <row r="1484" spans="1:13">
      <c r="A1484" s="131"/>
      <c r="B1484" s="131"/>
      <c r="C1484" s="130"/>
      <c r="D1484" s="132"/>
      <c r="E1484" s="132"/>
      <c r="F1484" s="132"/>
      <c r="G1484" s="132"/>
      <c r="H1484" s="132"/>
      <c r="I1484" s="76"/>
      <c r="J1484" s="76"/>
      <c r="K1484" s="76"/>
      <c r="L1484" s="131"/>
      <c r="M1484" s="76"/>
    </row>
    <row r="1485" spans="1:13">
      <c r="A1485" s="131"/>
      <c r="B1485" s="131"/>
      <c r="C1485" s="130"/>
      <c r="D1485" s="132"/>
      <c r="E1485" s="132"/>
      <c r="F1485" s="132"/>
      <c r="G1485" s="132"/>
      <c r="H1485" s="132"/>
      <c r="I1485" s="76"/>
      <c r="J1485" s="76"/>
      <c r="K1485" s="76"/>
      <c r="L1485" s="131"/>
      <c r="M1485" s="76"/>
    </row>
    <row r="1486" spans="1:13">
      <c r="A1486" s="131"/>
      <c r="B1486" s="131"/>
      <c r="C1486" s="130"/>
      <c r="D1486" s="132"/>
      <c r="E1486" s="132"/>
      <c r="F1486" s="132"/>
      <c r="G1486" s="132"/>
      <c r="H1486" s="132"/>
      <c r="I1486" s="76"/>
      <c r="J1486" s="76"/>
      <c r="K1486" s="76"/>
      <c r="L1486" s="131"/>
      <c r="M1486" s="76"/>
    </row>
    <row r="1487" spans="1:13">
      <c r="A1487" s="131"/>
      <c r="B1487" s="131"/>
      <c r="C1487" s="130"/>
      <c r="D1487" s="132"/>
      <c r="E1487" s="132"/>
      <c r="F1487" s="132"/>
      <c r="G1487" s="132"/>
      <c r="H1487" s="132"/>
      <c r="I1487" s="76"/>
      <c r="J1487" s="76"/>
      <c r="K1487" s="76"/>
      <c r="L1487" s="131"/>
      <c r="M1487" s="76"/>
    </row>
    <row r="1488" spans="1:13">
      <c r="A1488" s="131"/>
      <c r="B1488" s="131"/>
      <c r="C1488" s="130"/>
      <c r="D1488" s="132"/>
      <c r="E1488" s="132"/>
      <c r="F1488" s="132"/>
      <c r="G1488" s="132"/>
      <c r="H1488" s="132"/>
      <c r="I1488" s="76"/>
      <c r="J1488" s="76"/>
      <c r="K1488" s="76"/>
      <c r="L1488" s="131"/>
      <c r="M1488" s="76"/>
    </row>
    <row r="1489" spans="1:13">
      <c r="A1489" s="131"/>
      <c r="B1489" s="131"/>
      <c r="C1489" s="130"/>
      <c r="D1489" s="132"/>
      <c r="E1489" s="132"/>
      <c r="F1489" s="132"/>
      <c r="G1489" s="132"/>
      <c r="H1489" s="132"/>
      <c r="I1489" s="76"/>
      <c r="J1489" s="76"/>
      <c r="K1489" s="76"/>
      <c r="L1489" s="131"/>
      <c r="M1489" s="76"/>
    </row>
    <row r="1490" spans="1:13">
      <c r="A1490" s="131"/>
      <c r="B1490" s="131"/>
      <c r="C1490" s="130"/>
      <c r="D1490" s="132"/>
      <c r="E1490" s="132"/>
      <c r="F1490" s="132"/>
      <c r="G1490" s="132"/>
      <c r="H1490" s="132"/>
      <c r="I1490" s="76"/>
      <c r="J1490" s="76"/>
      <c r="K1490" s="76"/>
      <c r="L1490" s="131"/>
      <c r="M1490" s="76"/>
    </row>
    <row r="1491" spans="1:13">
      <c r="A1491" s="131"/>
      <c r="B1491" s="131"/>
      <c r="C1491" s="130"/>
      <c r="D1491" s="132"/>
      <c r="E1491" s="132"/>
      <c r="F1491" s="132"/>
      <c r="G1491" s="132"/>
      <c r="H1491" s="132"/>
      <c r="I1491" s="76"/>
      <c r="J1491" s="76"/>
      <c r="K1491" s="76"/>
      <c r="L1491" s="131"/>
      <c r="M1491" s="76"/>
    </row>
    <row r="1492" spans="1:13">
      <c r="A1492" s="131"/>
      <c r="B1492" s="131"/>
      <c r="C1492" s="130"/>
      <c r="D1492" s="132"/>
      <c r="E1492" s="132"/>
      <c r="F1492" s="132"/>
      <c r="G1492" s="132"/>
      <c r="H1492" s="132"/>
      <c r="I1492" s="76"/>
      <c r="J1492" s="76"/>
      <c r="K1492" s="76"/>
      <c r="L1492" s="131"/>
      <c r="M1492" s="76"/>
    </row>
    <row r="1493" spans="1:13">
      <c r="A1493" s="131"/>
      <c r="B1493" s="131"/>
      <c r="C1493" s="130"/>
      <c r="D1493" s="132"/>
      <c r="E1493" s="132"/>
      <c r="F1493" s="132"/>
      <c r="G1493" s="132"/>
      <c r="H1493" s="132"/>
      <c r="I1493" s="76"/>
      <c r="J1493" s="76"/>
      <c r="K1493" s="76"/>
      <c r="L1493" s="131"/>
      <c r="M1493" s="76"/>
    </row>
    <row r="1494" spans="1:13">
      <c r="A1494" s="131"/>
      <c r="B1494" s="131"/>
      <c r="C1494" s="130"/>
      <c r="D1494" s="132"/>
      <c r="E1494" s="132"/>
      <c r="F1494" s="132"/>
      <c r="G1494" s="132"/>
      <c r="H1494" s="132"/>
      <c r="I1494" s="76"/>
      <c r="J1494" s="76"/>
      <c r="K1494" s="76"/>
      <c r="L1494" s="131"/>
      <c r="M1494" s="76"/>
    </row>
    <row r="1495" spans="1:13">
      <c r="A1495" s="131"/>
      <c r="B1495" s="131"/>
      <c r="C1495" s="130"/>
      <c r="D1495" s="132"/>
      <c r="E1495" s="132"/>
      <c r="F1495" s="132"/>
      <c r="G1495" s="132"/>
      <c r="H1495" s="132"/>
      <c r="I1495" s="76"/>
      <c r="J1495" s="76"/>
      <c r="K1495" s="76"/>
      <c r="L1495" s="131"/>
      <c r="M1495" s="76"/>
    </row>
    <row r="1496" spans="1:13">
      <c r="A1496" s="131"/>
      <c r="B1496" s="131"/>
      <c r="C1496" s="130"/>
      <c r="D1496" s="132"/>
      <c r="E1496" s="132"/>
      <c r="F1496" s="132"/>
      <c r="G1496" s="132"/>
      <c r="H1496" s="132"/>
      <c r="I1496" s="76"/>
      <c r="J1496" s="76"/>
      <c r="K1496" s="76"/>
      <c r="L1496" s="131"/>
      <c r="M1496" s="76"/>
    </row>
    <row r="1497" spans="1:13">
      <c r="A1497" s="131"/>
      <c r="B1497" s="131"/>
      <c r="C1497" s="130"/>
      <c r="D1497" s="132"/>
      <c r="E1497" s="132"/>
      <c r="F1497" s="132"/>
      <c r="G1497" s="132"/>
      <c r="H1497" s="132"/>
      <c r="I1497" s="76"/>
      <c r="J1497" s="76"/>
      <c r="K1497" s="76"/>
      <c r="L1497" s="131"/>
      <c r="M1497" s="76"/>
    </row>
    <row r="1498" spans="1:13">
      <c r="A1498" s="131"/>
      <c r="B1498" s="131"/>
      <c r="C1498" s="130"/>
      <c r="D1498" s="132"/>
      <c r="E1498" s="132"/>
      <c r="F1498" s="132"/>
      <c r="G1498" s="132"/>
      <c r="H1498" s="132"/>
      <c r="I1498" s="76"/>
      <c r="J1498" s="76"/>
      <c r="K1498" s="76"/>
      <c r="L1498" s="131"/>
      <c r="M1498" s="76"/>
    </row>
    <row r="1499" spans="1:13">
      <c r="A1499" s="131"/>
      <c r="B1499" s="131"/>
      <c r="C1499" s="130"/>
      <c r="D1499" s="132"/>
      <c r="E1499" s="132"/>
      <c r="F1499" s="132"/>
      <c r="G1499" s="132"/>
      <c r="H1499" s="132"/>
      <c r="I1499" s="76"/>
      <c r="J1499" s="76"/>
      <c r="K1499" s="76"/>
      <c r="L1499" s="131"/>
      <c r="M1499" s="76"/>
    </row>
    <row r="1500" spans="1:13">
      <c r="A1500" s="131"/>
      <c r="B1500" s="131"/>
      <c r="C1500" s="130"/>
      <c r="D1500" s="132"/>
      <c r="E1500" s="132"/>
      <c r="F1500" s="132"/>
      <c r="G1500" s="132"/>
      <c r="H1500" s="132"/>
      <c r="I1500" s="76"/>
      <c r="J1500" s="76"/>
      <c r="K1500" s="76"/>
      <c r="L1500" s="131"/>
      <c r="M1500" s="76"/>
    </row>
    <row r="1501" spans="1:13">
      <c r="A1501" s="131"/>
      <c r="B1501" s="131"/>
      <c r="C1501" s="130"/>
      <c r="D1501" s="132"/>
      <c r="E1501" s="132"/>
      <c r="F1501" s="132"/>
      <c r="G1501" s="132"/>
      <c r="H1501" s="132"/>
      <c r="I1501" s="76"/>
      <c r="J1501" s="76"/>
      <c r="K1501" s="76"/>
      <c r="L1501" s="131"/>
      <c r="M1501" s="76"/>
    </row>
    <row r="1502" spans="1:13">
      <c r="A1502" s="131"/>
      <c r="B1502" s="131"/>
      <c r="C1502" s="130"/>
      <c r="D1502" s="132"/>
      <c r="E1502" s="132"/>
      <c r="F1502" s="132"/>
      <c r="G1502" s="132"/>
      <c r="H1502" s="132"/>
      <c r="I1502" s="76"/>
      <c r="J1502" s="76"/>
      <c r="K1502" s="76"/>
      <c r="L1502" s="131"/>
      <c r="M1502" s="76"/>
    </row>
    <row r="1503" spans="1:13">
      <c r="A1503" s="131"/>
      <c r="B1503" s="131"/>
      <c r="C1503" s="130"/>
      <c r="D1503" s="132"/>
      <c r="E1503" s="132"/>
      <c r="F1503" s="132"/>
      <c r="G1503" s="132"/>
      <c r="H1503" s="132"/>
      <c r="I1503" s="76"/>
      <c r="J1503" s="76"/>
      <c r="K1503" s="76"/>
      <c r="L1503" s="131"/>
      <c r="M1503" s="76"/>
    </row>
    <row r="1504" spans="1:13">
      <c r="A1504" s="131"/>
      <c r="B1504" s="131"/>
      <c r="C1504" s="130"/>
      <c r="D1504" s="132"/>
      <c r="E1504" s="132"/>
      <c r="F1504" s="132"/>
      <c r="G1504" s="132"/>
      <c r="H1504" s="132"/>
      <c r="I1504" s="76"/>
      <c r="J1504" s="76"/>
      <c r="K1504" s="76"/>
      <c r="L1504" s="131"/>
      <c r="M1504" s="76"/>
    </row>
    <row r="1505" spans="1:13">
      <c r="A1505" s="131"/>
      <c r="B1505" s="131"/>
      <c r="C1505" s="130"/>
      <c r="D1505" s="132"/>
      <c r="E1505" s="132"/>
      <c r="F1505" s="132"/>
      <c r="G1505" s="132"/>
      <c r="H1505" s="132"/>
      <c r="I1505" s="76"/>
      <c r="J1505" s="76"/>
      <c r="K1505" s="76"/>
      <c r="L1505" s="131"/>
      <c r="M1505" s="76"/>
    </row>
    <row r="1506" spans="1:13">
      <c r="A1506" s="131"/>
      <c r="B1506" s="131"/>
      <c r="C1506" s="130"/>
      <c r="D1506" s="132"/>
      <c r="E1506" s="132"/>
      <c r="F1506" s="132"/>
      <c r="G1506" s="132"/>
      <c r="H1506" s="132"/>
      <c r="I1506" s="76"/>
      <c r="J1506" s="76"/>
      <c r="K1506" s="76"/>
      <c r="L1506" s="131"/>
      <c r="M1506" s="76"/>
    </row>
    <row r="1507" spans="1:13">
      <c r="A1507" s="131"/>
      <c r="B1507" s="131"/>
      <c r="C1507" s="130"/>
      <c r="D1507" s="132"/>
      <c r="E1507" s="132"/>
      <c r="F1507" s="132"/>
      <c r="G1507" s="132"/>
      <c r="H1507" s="132"/>
      <c r="I1507" s="76"/>
      <c r="J1507" s="76"/>
      <c r="K1507" s="76"/>
      <c r="L1507" s="131"/>
      <c r="M1507" s="76"/>
    </row>
    <row r="1508" spans="1:13">
      <c r="A1508" s="131"/>
      <c r="B1508" s="131"/>
      <c r="C1508" s="130"/>
      <c r="D1508" s="132"/>
      <c r="E1508" s="132"/>
      <c r="F1508" s="132"/>
      <c r="G1508" s="132"/>
      <c r="H1508" s="132"/>
      <c r="I1508" s="76"/>
      <c r="J1508" s="76"/>
      <c r="K1508" s="76"/>
      <c r="L1508" s="131"/>
      <c r="M1508" s="76"/>
    </row>
    <row r="1509" spans="1:13">
      <c r="A1509" s="131"/>
      <c r="B1509" s="131"/>
      <c r="C1509" s="130"/>
      <c r="D1509" s="132"/>
      <c r="E1509" s="132"/>
      <c r="F1509" s="132"/>
      <c r="G1509" s="132"/>
      <c r="H1509" s="132"/>
      <c r="I1509" s="76"/>
      <c r="J1509" s="76"/>
      <c r="K1509" s="76"/>
      <c r="L1509" s="131"/>
      <c r="M1509" s="76"/>
    </row>
    <row r="1510" spans="1:13">
      <c r="A1510" s="131"/>
      <c r="B1510" s="131"/>
      <c r="C1510" s="130"/>
      <c r="D1510" s="132"/>
      <c r="E1510" s="132"/>
      <c r="F1510" s="132"/>
      <c r="G1510" s="132"/>
      <c r="H1510" s="132"/>
      <c r="I1510" s="76"/>
      <c r="J1510" s="76"/>
      <c r="K1510" s="76"/>
      <c r="L1510" s="131"/>
      <c r="M1510" s="76"/>
    </row>
    <row r="1511" spans="1:13">
      <c r="A1511" s="131"/>
      <c r="B1511" s="131"/>
      <c r="C1511" s="130"/>
      <c r="D1511" s="132"/>
      <c r="E1511" s="132"/>
      <c r="F1511" s="132"/>
      <c r="G1511" s="132"/>
      <c r="H1511" s="132"/>
      <c r="I1511" s="76"/>
      <c r="J1511" s="76"/>
      <c r="K1511" s="76"/>
      <c r="L1511" s="131"/>
      <c r="M1511" s="76"/>
    </row>
    <row r="1512" spans="1:13">
      <c r="A1512" s="131"/>
      <c r="B1512" s="131"/>
      <c r="C1512" s="130"/>
      <c r="D1512" s="132"/>
      <c r="E1512" s="132"/>
      <c r="F1512" s="132"/>
      <c r="G1512" s="132"/>
      <c r="H1512" s="132"/>
      <c r="I1512" s="76"/>
      <c r="J1512" s="76"/>
      <c r="K1512" s="76"/>
      <c r="L1512" s="131"/>
      <c r="M1512" s="76"/>
    </row>
    <row r="1513" spans="1:13">
      <c r="A1513" s="131"/>
      <c r="B1513" s="131"/>
      <c r="C1513" s="130"/>
      <c r="D1513" s="132"/>
      <c r="E1513" s="132"/>
      <c r="F1513" s="132"/>
      <c r="G1513" s="132"/>
      <c r="H1513" s="132"/>
      <c r="I1513" s="76"/>
      <c r="J1513" s="76"/>
      <c r="K1513" s="76"/>
      <c r="L1513" s="131"/>
      <c r="M1513" s="76"/>
    </row>
    <row r="1514" spans="1:13">
      <c r="A1514" s="131"/>
      <c r="B1514" s="131"/>
      <c r="C1514" s="130"/>
      <c r="D1514" s="132"/>
      <c r="E1514" s="132"/>
      <c r="F1514" s="132"/>
      <c r="G1514" s="132"/>
      <c r="H1514" s="132"/>
      <c r="I1514" s="76"/>
      <c r="J1514" s="76"/>
      <c r="K1514" s="76"/>
      <c r="L1514" s="131"/>
      <c r="M1514" s="76"/>
    </row>
    <row r="1515" spans="1:13">
      <c r="A1515" s="131"/>
      <c r="B1515" s="131"/>
      <c r="C1515" s="130"/>
      <c r="D1515" s="132"/>
      <c r="E1515" s="132"/>
      <c r="F1515" s="132"/>
      <c r="G1515" s="132"/>
      <c r="H1515" s="132"/>
      <c r="I1515" s="76"/>
      <c r="J1515" s="76"/>
      <c r="K1515" s="76"/>
      <c r="L1515" s="131"/>
      <c r="M1515" s="76"/>
    </row>
    <row r="1516" spans="1:13">
      <c r="A1516" s="131"/>
      <c r="B1516" s="131"/>
      <c r="C1516" s="130"/>
      <c r="D1516" s="132"/>
      <c r="E1516" s="132"/>
      <c r="F1516" s="132"/>
      <c r="G1516" s="132"/>
      <c r="H1516" s="132"/>
      <c r="I1516" s="76"/>
      <c r="J1516" s="76"/>
      <c r="K1516" s="76"/>
      <c r="L1516" s="131"/>
      <c r="M1516" s="76"/>
    </row>
    <row r="1517" spans="1:13">
      <c r="A1517" s="131"/>
      <c r="B1517" s="131"/>
      <c r="C1517" s="130"/>
      <c r="D1517" s="132"/>
      <c r="E1517" s="132"/>
      <c r="F1517" s="132"/>
      <c r="G1517" s="132"/>
      <c r="H1517" s="132"/>
      <c r="I1517" s="76"/>
      <c r="J1517" s="76"/>
      <c r="K1517" s="76"/>
      <c r="L1517" s="131"/>
      <c r="M1517" s="76"/>
    </row>
    <row r="1518" spans="1:13">
      <c r="A1518" s="131"/>
      <c r="B1518" s="131"/>
      <c r="C1518" s="130"/>
      <c r="D1518" s="132"/>
      <c r="E1518" s="132"/>
      <c r="F1518" s="132"/>
      <c r="G1518" s="132"/>
      <c r="H1518" s="132"/>
      <c r="I1518" s="76"/>
      <c r="J1518" s="76"/>
      <c r="K1518" s="76"/>
      <c r="L1518" s="131"/>
      <c r="M1518" s="76"/>
    </row>
    <row r="1519" spans="1:13">
      <c r="A1519" s="131"/>
      <c r="B1519" s="131"/>
      <c r="C1519" s="130"/>
      <c r="D1519" s="132"/>
      <c r="E1519" s="132"/>
      <c r="F1519" s="132"/>
      <c r="G1519" s="132"/>
      <c r="H1519" s="132"/>
      <c r="I1519" s="76"/>
      <c r="J1519" s="76"/>
      <c r="K1519" s="76"/>
      <c r="L1519" s="131"/>
      <c r="M1519" s="76"/>
    </row>
    <row r="1520" spans="1:13">
      <c r="A1520" s="131"/>
      <c r="B1520" s="131"/>
      <c r="C1520" s="130"/>
      <c r="D1520" s="132"/>
      <c r="E1520" s="132"/>
      <c r="F1520" s="132"/>
      <c r="G1520" s="132"/>
      <c r="H1520" s="132"/>
      <c r="I1520" s="76"/>
      <c r="J1520" s="76"/>
      <c r="K1520" s="76"/>
      <c r="L1520" s="131"/>
      <c r="M1520" s="76"/>
    </row>
    <row r="1521" spans="1:13">
      <c r="A1521" s="131"/>
      <c r="B1521" s="131"/>
      <c r="C1521" s="130"/>
      <c r="D1521" s="132"/>
      <c r="E1521" s="132"/>
      <c r="F1521" s="132"/>
      <c r="G1521" s="132"/>
      <c r="H1521" s="132"/>
      <c r="I1521" s="76"/>
      <c r="J1521" s="76"/>
      <c r="K1521" s="76"/>
      <c r="L1521" s="131"/>
      <c r="M1521" s="76"/>
    </row>
    <row r="1522" spans="1:13">
      <c r="A1522" s="131"/>
      <c r="B1522" s="131"/>
      <c r="C1522" s="130"/>
      <c r="D1522" s="132"/>
      <c r="E1522" s="132"/>
      <c r="F1522" s="132"/>
      <c r="G1522" s="132"/>
      <c r="H1522" s="132"/>
      <c r="I1522" s="76"/>
      <c r="J1522" s="76"/>
      <c r="K1522" s="76"/>
      <c r="L1522" s="131"/>
      <c r="M1522" s="76"/>
    </row>
    <row r="1523" spans="1:13">
      <c r="A1523" s="131"/>
      <c r="B1523" s="131"/>
      <c r="C1523" s="130"/>
      <c r="D1523" s="132"/>
      <c r="E1523" s="132"/>
      <c r="F1523" s="132"/>
      <c r="G1523" s="132"/>
      <c r="H1523" s="132"/>
      <c r="I1523" s="76"/>
      <c r="J1523" s="76"/>
      <c r="K1523" s="76"/>
      <c r="L1523" s="131"/>
      <c r="M1523" s="76"/>
    </row>
    <row r="1524" spans="1:13">
      <c r="A1524" s="131"/>
      <c r="B1524" s="131"/>
      <c r="C1524" s="130"/>
      <c r="D1524" s="132"/>
      <c r="E1524" s="132"/>
      <c r="F1524" s="132"/>
      <c r="G1524" s="132"/>
      <c r="H1524" s="132"/>
      <c r="I1524" s="76"/>
      <c r="J1524" s="76"/>
      <c r="K1524" s="76"/>
      <c r="L1524" s="131"/>
      <c r="M1524" s="76"/>
    </row>
    <row r="1525" spans="1:13">
      <c r="A1525" s="131"/>
      <c r="B1525" s="131"/>
      <c r="C1525" s="130"/>
      <c r="D1525" s="132"/>
      <c r="E1525" s="132"/>
      <c r="F1525" s="132"/>
      <c r="G1525" s="132"/>
      <c r="H1525" s="132"/>
      <c r="I1525" s="76"/>
      <c r="J1525" s="76"/>
      <c r="K1525" s="76"/>
      <c r="L1525" s="131"/>
      <c r="M1525" s="76"/>
    </row>
    <row r="1526" spans="1:13">
      <c r="A1526" s="131"/>
      <c r="B1526" s="131"/>
      <c r="C1526" s="130"/>
      <c r="D1526" s="132"/>
      <c r="E1526" s="132"/>
      <c r="F1526" s="132"/>
      <c r="G1526" s="132"/>
      <c r="H1526" s="132"/>
      <c r="I1526" s="76"/>
      <c r="J1526" s="76"/>
      <c r="K1526" s="76"/>
      <c r="L1526" s="131"/>
      <c r="M1526" s="76"/>
    </row>
    <row r="1527" spans="1:13">
      <c r="A1527" s="131"/>
      <c r="B1527" s="131"/>
      <c r="C1527" s="130"/>
      <c r="D1527" s="132"/>
      <c r="E1527" s="132"/>
      <c r="F1527" s="132"/>
      <c r="G1527" s="132"/>
      <c r="H1527" s="132"/>
      <c r="I1527" s="76"/>
      <c r="J1527" s="76"/>
      <c r="K1527" s="76"/>
      <c r="L1527" s="131"/>
      <c r="M1527" s="76"/>
    </row>
    <row r="1528" spans="1:13">
      <c r="A1528" s="131"/>
      <c r="B1528" s="131"/>
      <c r="C1528" s="130"/>
      <c r="D1528" s="132"/>
      <c r="E1528" s="132"/>
      <c r="F1528" s="132"/>
      <c r="G1528" s="132"/>
      <c r="H1528" s="132"/>
      <c r="I1528" s="76"/>
      <c r="J1528" s="76"/>
      <c r="K1528" s="76"/>
      <c r="L1528" s="131"/>
      <c r="M1528" s="76"/>
    </row>
    <row r="1529" spans="1:13">
      <c r="A1529" s="131"/>
      <c r="B1529" s="131"/>
      <c r="C1529" s="130"/>
      <c r="D1529" s="132"/>
      <c r="E1529" s="132"/>
      <c r="F1529" s="132"/>
      <c r="G1529" s="132"/>
      <c r="H1529" s="132"/>
      <c r="I1529" s="76"/>
      <c r="J1529" s="76"/>
      <c r="K1529" s="76"/>
      <c r="L1529" s="131"/>
      <c r="M1529" s="76"/>
    </row>
    <row r="1530" spans="1:13">
      <c r="A1530" s="131"/>
      <c r="B1530" s="131"/>
      <c r="C1530" s="130"/>
      <c r="D1530" s="132"/>
      <c r="E1530" s="132"/>
      <c r="F1530" s="132"/>
      <c r="G1530" s="132"/>
      <c r="H1530" s="132"/>
      <c r="I1530" s="76"/>
      <c r="J1530" s="76"/>
      <c r="K1530" s="76"/>
      <c r="L1530" s="131"/>
      <c r="M1530" s="76"/>
    </row>
    <row r="1531" spans="1:13">
      <c r="A1531" s="131"/>
      <c r="B1531" s="131"/>
      <c r="C1531" s="130"/>
      <c r="D1531" s="132"/>
      <c r="E1531" s="132"/>
      <c r="F1531" s="132"/>
      <c r="G1531" s="132"/>
      <c r="H1531" s="132"/>
      <c r="I1531" s="76"/>
      <c r="J1531" s="76"/>
      <c r="K1531" s="76"/>
      <c r="L1531" s="131"/>
      <c r="M1531" s="76"/>
    </row>
    <row r="1532" spans="1:13">
      <c r="A1532" s="131"/>
      <c r="B1532" s="131"/>
      <c r="C1532" s="130"/>
      <c r="D1532" s="132"/>
      <c r="E1532" s="132"/>
      <c r="F1532" s="132"/>
      <c r="G1532" s="132"/>
      <c r="H1532" s="132"/>
      <c r="I1532" s="76"/>
      <c r="J1532" s="76"/>
      <c r="K1532" s="76"/>
      <c r="L1532" s="131"/>
      <c r="M1532" s="76"/>
    </row>
    <row r="1533" spans="1:13">
      <c r="A1533" s="131"/>
      <c r="B1533" s="131"/>
      <c r="C1533" s="130"/>
      <c r="D1533" s="132"/>
      <c r="E1533" s="132"/>
      <c r="F1533" s="132"/>
      <c r="G1533" s="132"/>
      <c r="H1533" s="132"/>
      <c r="I1533" s="76"/>
      <c r="J1533" s="76"/>
      <c r="K1533" s="76"/>
      <c r="L1533" s="131"/>
      <c r="M1533" s="76"/>
    </row>
    <row r="1534" spans="1:13">
      <c r="A1534" s="131"/>
      <c r="B1534" s="131"/>
      <c r="C1534" s="130"/>
      <c r="D1534" s="132"/>
      <c r="E1534" s="132"/>
      <c r="F1534" s="132"/>
      <c r="G1534" s="132"/>
      <c r="H1534" s="132"/>
      <c r="I1534" s="76"/>
      <c r="J1534" s="76"/>
      <c r="K1534" s="76"/>
      <c r="L1534" s="131"/>
      <c r="M1534" s="76"/>
    </row>
    <row r="1535" spans="1:13">
      <c r="A1535" s="131"/>
      <c r="B1535" s="131"/>
      <c r="C1535" s="130"/>
      <c r="D1535" s="132"/>
      <c r="E1535" s="132"/>
      <c r="F1535" s="132"/>
      <c r="G1535" s="132"/>
      <c r="H1535" s="132"/>
      <c r="I1535" s="76"/>
      <c r="J1535" s="76"/>
      <c r="K1535" s="76"/>
      <c r="L1535" s="131"/>
      <c r="M1535" s="76"/>
    </row>
    <row r="1536" spans="1:13">
      <c r="A1536" s="131"/>
      <c r="B1536" s="131"/>
      <c r="C1536" s="130"/>
      <c r="D1536" s="132"/>
      <c r="E1536" s="132"/>
      <c r="F1536" s="132"/>
      <c r="G1536" s="132"/>
      <c r="H1536" s="132"/>
      <c r="I1536" s="76"/>
      <c r="J1536" s="76"/>
      <c r="K1536" s="76"/>
      <c r="L1536" s="131"/>
      <c r="M1536" s="76"/>
    </row>
    <row r="1537" spans="1:13">
      <c r="A1537" s="131"/>
      <c r="B1537" s="131"/>
      <c r="C1537" s="130"/>
      <c r="D1537" s="132"/>
      <c r="E1537" s="132"/>
      <c r="F1537" s="132"/>
      <c r="G1537" s="132"/>
      <c r="H1537" s="132"/>
      <c r="I1537" s="76"/>
      <c r="J1537" s="76"/>
      <c r="K1537" s="76"/>
      <c r="L1537" s="131"/>
      <c r="M1537" s="76"/>
    </row>
    <row r="1538" spans="1:13">
      <c r="A1538" s="131"/>
      <c r="B1538" s="131"/>
      <c r="C1538" s="130"/>
      <c r="D1538" s="132"/>
      <c r="E1538" s="132"/>
      <c r="F1538" s="132"/>
      <c r="G1538" s="132"/>
      <c r="H1538" s="132"/>
      <c r="I1538" s="76"/>
      <c r="J1538" s="76"/>
      <c r="K1538" s="76"/>
      <c r="L1538" s="131"/>
      <c r="M1538" s="76"/>
    </row>
    <row r="1539" spans="1:13">
      <c r="A1539" s="131"/>
      <c r="B1539" s="131"/>
      <c r="C1539" s="130"/>
      <c r="D1539" s="132"/>
      <c r="E1539" s="132"/>
      <c r="F1539" s="132"/>
      <c r="G1539" s="132"/>
      <c r="H1539" s="132"/>
      <c r="I1539" s="76"/>
      <c r="J1539" s="76"/>
      <c r="K1539" s="76"/>
      <c r="L1539" s="131"/>
      <c r="M1539" s="76"/>
    </row>
    <row r="1540" spans="1:13">
      <c r="A1540" s="131"/>
      <c r="B1540" s="131"/>
      <c r="C1540" s="130"/>
      <c r="D1540" s="132"/>
      <c r="E1540" s="132"/>
      <c r="F1540" s="132"/>
      <c r="G1540" s="132"/>
      <c r="H1540" s="132"/>
      <c r="I1540" s="76"/>
      <c r="J1540" s="76"/>
      <c r="K1540" s="76"/>
      <c r="L1540" s="131"/>
      <c r="M1540" s="76"/>
    </row>
    <row r="1541" spans="1:13">
      <c r="A1541" s="131"/>
      <c r="B1541" s="131"/>
      <c r="C1541" s="130"/>
      <c r="D1541" s="132"/>
      <c r="E1541" s="132"/>
      <c r="F1541" s="132"/>
      <c r="G1541" s="132"/>
      <c r="H1541" s="132"/>
      <c r="I1541" s="76"/>
      <c r="J1541" s="76"/>
      <c r="K1541" s="76"/>
      <c r="L1541" s="131"/>
      <c r="M1541" s="76"/>
    </row>
    <row r="1542" spans="1:13">
      <c r="A1542" s="131"/>
      <c r="B1542" s="131"/>
      <c r="C1542" s="130"/>
      <c r="D1542" s="132"/>
      <c r="E1542" s="132"/>
      <c r="F1542" s="132"/>
      <c r="G1542" s="132"/>
      <c r="H1542" s="132"/>
      <c r="I1542" s="76"/>
      <c r="J1542" s="76"/>
      <c r="K1542" s="76"/>
      <c r="L1542" s="131"/>
      <c r="M1542" s="76"/>
    </row>
    <row r="1543" spans="1:13">
      <c r="A1543" s="131"/>
      <c r="B1543" s="131"/>
      <c r="C1543" s="130"/>
      <c r="D1543" s="132"/>
      <c r="E1543" s="132"/>
      <c r="F1543" s="132"/>
      <c r="G1543" s="132"/>
      <c r="H1543" s="132"/>
      <c r="I1543" s="76"/>
      <c r="J1543" s="76"/>
      <c r="K1543" s="76"/>
      <c r="L1543" s="131"/>
      <c r="M1543" s="76"/>
    </row>
    <row r="1544" spans="1:13">
      <c r="A1544" s="131"/>
      <c r="B1544" s="131"/>
      <c r="C1544" s="130"/>
      <c r="D1544" s="132"/>
      <c r="E1544" s="132"/>
      <c r="F1544" s="132"/>
      <c r="G1544" s="132"/>
      <c r="H1544" s="132"/>
      <c r="I1544" s="76"/>
      <c r="J1544" s="76"/>
      <c r="K1544" s="76"/>
      <c r="L1544" s="131"/>
      <c r="M1544" s="76"/>
    </row>
    <row r="1545" spans="1:13">
      <c r="A1545" s="131"/>
      <c r="B1545" s="131"/>
      <c r="C1545" s="130"/>
      <c r="D1545" s="132"/>
      <c r="E1545" s="132"/>
      <c r="F1545" s="132"/>
      <c r="G1545" s="132"/>
      <c r="H1545" s="132"/>
      <c r="I1545" s="76"/>
      <c r="J1545" s="76"/>
      <c r="K1545" s="76"/>
      <c r="L1545" s="131"/>
      <c r="M1545" s="76"/>
    </row>
    <row r="1546" spans="1:13">
      <c r="A1546" s="131"/>
      <c r="B1546" s="131"/>
      <c r="C1546" s="130"/>
      <c r="D1546" s="132"/>
      <c r="E1546" s="132"/>
      <c r="F1546" s="132"/>
      <c r="G1546" s="132"/>
      <c r="H1546" s="132"/>
      <c r="I1546" s="76"/>
      <c r="J1546" s="76"/>
      <c r="K1546" s="76"/>
      <c r="L1546" s="131"/>
      <c r="M1546" s="76"/>
    </row>
    <row r="1547" spans="1:13">
      <c r="A1547" s="131"/>
      <c r="B1547" s="131"/>
      <c r="C1547" s="130"/>
      <c r="D1547" s="132"/>
      <c r="E1547" s="132"/>
      <c r="F1547" s="132"/>
      <c r="G1547" s="132"/>
      <c r="H1547" s="132"/>
      <c r="I1547" s="76"/>
      <c r="J1547" s="76"/>
      <c r="K1547" s="76"/>
      <c r="L1547" s="131"/>
      <c r="M1547" s="76"/>
    </row>
    <row r="1548" spans="1:13">
      <c r="A1548" s="131"/>
      <c r="B1548" s="131"/>
      <c r="C1548" s="130"/>
      <c r="D1548" s="132"/>
      <c r="E1548" s="132"/>
      <c r="F1548" s="132"/>
      <c r="G1548" s="132"/>
      <c r="H1548" s="132"/>
      <c r="I1548" s="76"/>
      <c r="J1548" s="76"/>
      <c r="K1548" s="76"/>
      <c r="L1548" s="131"/>
      <c r="M1548" s="76"/>
    </row>
    <row r="1549" spans="1:13">
      <c r="A1549" s="131"/>
      <c r="B1549" s="131"/>
      <c r="C1549" s="130"/>
      <c r="D1549" s="132"/>
      <c r="E1549" s="132"/>
      <c r="F1549" s="132"/>
      <c r="G1549" s="132"/>
      <c r="H1549" s="132"/>
      <c r="I1549" s="76"/>
      <c r="J1549" s="76"/>
      <c r="K1549" s="76"/>
      <c r="L1549" s="131"/>
      <c r="M1549" s="76"/>
    </row>
    <row r="1550" spans="1:13">
      <c r="A1550" s="131"/>
      <c r="B1550" s="131"/>
      <c r="C1550" s="130"/>
      <c r="D1550" s="132"/>
      <c r="E1550" s="132"/>
      <c r="F1550" s="132"/>
      <c r="G1550" s="132"/>
      <c r="H1550" s="132"/>
      <c r="I1550" s="76"/>
      <c r="J1550" s="76"/>
      <c r="K1550" s="76"/>
      <c r="L1550" s="131"/>
      <c r="M1550" s="76"/>
    </row>
    <row r="1551" spans="1:13">
      <c r="A1551" s="131"/>
      <c r="B1551" s="131"/>
      <c r="C1551" s="130"/>
      <c r="D1551" s="132"/>
      <c r="E1551" s="132"/>
      <c r="F1551" s="132"/>
      <c r="G1551" s="132"/>
      <c r="H1551" s="132"/>
      <c r="I1551" s="76"/>
      <c r="J1551" s="76"/>
      <c r="K1551" s="76"/>
      <c r="L1551" s="131"/>
      <c r="M1551" s="76"/>
    </row>
    <row r="1552" spans="1:13">
      <c r="A1552" s="131"/>
      <c r="B1552" s="131"/>
      <c r="C1552" s="130"/>
      <c r="D1552" s="132"/>
      <c r="E1552" s="132"/>
      <c r="F1552" s="132"/>
      <c r="G1552" s="132"/>
      <c r="H1552" s="132"/>
      <c r="I1552" s="76"/>
      <c r="J1552" s="76"/>
      <c r="K1552" s="76"/>
      <c r="L1552" s="131"/>
      <c r="M1552" s="76"/>
    </row>
    <row r="1553" spans="1:13">
      <c r="A1553" s="131"/>
      <c r="B1553" s="131"/>
      <c r="C1553" s="130"/>
      <c r="D1553" s="132"/>
      <c r="E1553" s="132"/>
      <c r="F1553" s="132"/>
      <c r="G1553" s="132"/>
      <c r="H1553" s="132"/>
      <c r="I1553" s="76"/>
      <c r="J1553" s="76"/>
      <c r="K1553" s="76"/>
      <c r="L1553" s="131"/>
      <c r="M1553" s="76"/>
    </row>
    <row r="1554" spans="1:13">
      <c r="A1554" s="131"/>
      <c r="B1554" s="131"/>
      <c r="C1554" s="130"/>
      <c r="D1554" s="132"/>
      <c r="E1554" s="132"/>
      <c r="F1554" s="132"/>
      <c r="G1554" s="132"/>
      <c r="H1554" s="132"/>
      <c r="I1554" s="76"/>
      <c r="J1554" s="76"/>
      <c r="K1554" s="76"/>
      <c r="L1554" s="131"/>
      <c r="M1554" s="76"/>
    </row>
    <row r="1555" spans="1:13">
      <c r="A1555" s="131"/>
      <c r="B1555" s="131"/>
      <c r="C1555" s="130"/>
      <c r="D1555" s="132"/>
      <c r="E1555" s="132"/>
      <c r="F1555" s="132"/>
      <c r="G1555" s="132"/>
      <c r="H1555" s="132"/>
      <c r="I1555" s="76"/>
      <c r="J1555" s="76"/>
      <c r="K1555" s="76"/>
      <c r="L1555" s="131"/>
      <c r="M1555" s="76"/>
    </row>
    <row r="1556" spans="1:13">
      <c r="A1556" s="131"/>
      <c r="B1556" s="131"/>
      <c r="C1556" s="130"/>
      <c r="D1556" s="132"/>
      <c r="E1556" s="132"/>
      <c r="F1556" s="132"/>
      <c r="G1556" s="132"/>
      <c r="H1556" s="132"/>
      <c r="I1556" s="76"/>
      <c r="J1556" s="76"/>
      <c r="K1556" s="76"/>
      <c r="L1556" s="131"/>
      <c r="M1556" s="76"/>
    </row>
    <row r="1557" spans="1:13">
      <c r="A1557" s="131"/>
      <c r="B1557" s="131"/>
      <c r="C1557" s="130"/>
      <c r="D1557" s="132"/>
      <c r="E1557" s="132"/>
      <c r="F1557" s="132"/>
      <c r="G1557" s="132"/>
      <c r="H1557" s="132"/>
      <c r="I1557" s="76"/>
      <c r="J1557" s="76"/>
      <c r="K1557" s="76"/>
      <c r="L1557" s="131"/>
      <c r="M1557" s="76"/>
    </row>
    <row r="1558" spans="1:13">
      <c r="A1558" s="131"/>
      <c r="B1558" s="131"/>
      <c r="C1558" s="130"/>
      <c r="D1558" s="132"/>
      <c r="E1558" s="132"/>
      <c r="F1558" s="132"/>
      <c r="G1558" s="132"/>
      <c r="H1558" s="132"/>
      <c r="I1558" s="76"/>
      <c r="J1558" s="76"/>
      <c r="K1558" s="76"/>
      <c r="L1558" s="131"/>
      <c r="M1558" s="76"/>
    </row>
    <row r="1559" spans="1:13">
      <c r="A1559" s="131"/>
      <c r="B1559" s="131"/>
      <c r="C1559" s="130"/>
      <c r="D1559" s="132"/>
      <c r="E1559" s="132"/>
      <c r="F1559" s="132"/>
      <c r="G1559" s="132"/>
      <c r="H1559" s="132"/>
      <c r="I1559" s="76"/>
      <c r="J1559" s="76"/>
      <c r="K1559" s="76"/>
      <c r="L1559" s="131"/>
      <c r="M1559" s="76"/>
    </row>
    <row r="1560" spans="1:13">
      <c r="A1560" s="131"/>
      <c r="B1560" s="131"/>
      <c r="C1560" s="130"/>
      <c r="D1560" s="132"/>
      <c r="E1560" s="132"/>
      <c r="F1560" s="132"/>
      <c r="G1560" s="132"/>
      <c r="H1560" s="132"/>
      <c r="I1560" s="76"/>
      <c r="J1560" s="76"/>
      <c r="K1560" s="76"/>
      <c r="L1560" s="131"/>
      <c r="M1560" s="76"/>
    </row>
    <row r="1561" spans="1:13">
      <c r="A1561" s="131"/>
      <c r="B1561" s="131"/>
      <c r="C1561" s="130"/>
      <c r="D1561" s="132"/>
      <c r="E1561" s="132"/>
      <c r="F1561" s="132"/>
      <c r="G1561" s="132"/>
      <c r="H1561" s="132"/>
      <c r="I1561" s="76"/>
      <c r="J1561" s="76"/>
      <c r="K1561" s="76"/>
      <c r="L1561" s="131"/>
      <c r="M1561" s="76"/>
    </row>
    <row r="1562" spans="1:13">
      <c r="A1562" s="131"/>
      <c r="B1562" s="131"/>
      <c r="C1562" s="130"/>
      <c r="D1562" s="132"/>
      <c r="E1562" s="132"/>
      <c r="F1562" s="132"/>
      <c r="G1562" s="132"/>
      <c r="H1562" s="132"/>
      <c r="I1562" s="76"/>
      <c r="J1562" s="76"/>
      <c r="K1562" s="76"/>
      <c r="L1562" s="131"/>
      <c r="M1562" s="76"/>
    </row>
    <row r="1563" spans="1:13">
      <c r="A1563" s="131"/>
      <c r="B1563" s="131"/>
      <c r="C1563" s="130"/>
      <c r="D1563" s="132"/>
      <c r="E1563" s="132"/>
      <c r="F1563" s="132"/>
      <c r="G1563" s="132"/>
      <c r="H1563" s="132"/>
      <c r="I1563" s="76"/>
      <c r="J1563" s="76"/>
      <c r="K1563" s="76"/>
      <c r="L1563" s="131"/>
      <c r="M1563" s="76"/>
    </row>
    <row r="1564" spans="1:13">
      <c r="A1564" s="131"/>
      <c r="B1564" s="131"/>
      <c r="C1564" s="130"/>
      <c r="D1564" s="132"/>
      <c r="E1564" s="132"/>
      <c r="F1564" s="132"/>
      <c r="G1564" s="132"/>
      <c r="H1564" s="132"/>
      <c r="I1564" s="76"/>
      <c r="J1564" s="76"/>
      <c r="K1564" s="76"/>
      <c r="L1564" s="131"/>
      <c r="M1564" s="76"/>
    </row>
    <row r="1565" spans="1:13">
      <c r="A1565" s="131"/>
      <c r="B1565" s="131"/>
      <c r="C1565" s="130"/>
      <c r="D1565" s="132"/>
      <c r="E1565" s="132"/>
      <c r="F1565" s="132"/>
      <c r="G1565" s="132"/>
      <c r="H1565" s="132"/>
      <c r="I1565" s="76"/>
      <c r="J1565" s="76"/>
      <c r="K1565" s="76"/>
      <c r="L1565" s="131"/>
      <c r="M1565" s="76"/>
    </row>
    <row r="1566" spans="1:13">
      <c r="A1566" s="131"/>
      <c r="B1566" s="131"/>
      <c r="C1566" s="130"/>
      <c r="D1566" s="132"/>
      <c r="E1566" s="132"/>
      <c r="F1566" s="132"/>
      <c r="G1566" s="132"/>
      <c r="H1566" s="132"/>
      <c r="I1566" s="76"/>
      <c r="J1566" s="76"/>
      <c r="K1566" s="76"/>
      <c r="L1566" s="131"/>
      <c r="M1566" s="76"/>
    </row>
    <row r="1567" spans="1:13">
      <c r="A1567" s="131"/>
      <c r="B1567" s="131"/>
      <c r="C1567" s="130"/>
      <c r="D1567" s="132"/>
      <c r="E1567" s="132"/>
      <c r="F1567" s="132"/>
      <c r="G1567" s="132"/>
      <c r="H1567" s="132"/>
      <c r="I1567" s="76"/>
      <c r="J1567" s="76"/>
      <c r="K1567" s="76"/>
      <c r="L1567" s="131"/>
      <c r="M1567" s="76"/>
    </row>
    <row r="1568" spans="1:13">
      <c r="A1568" s="131"/>
      <c r="B1568" s="131"/>
      <c r="C1568" s="130"/>
      <c r="D1568" s="132"/>
      <c r="E1568" s="132"/>
      <c r="F1568" s="132"/>
      <c r="G1568" s="132"/>
      <c r="H1568" s="132"/>
      <c r="I1568" s="76"/>
      <c r="J1568" s="76"/>
      <c r="K1568" s="76"/>
      <c r="L1568" s="131"/>
      <c r="M1568" s="76"/>
    </row>
    <row r="1569" spans="1:13">
      <c r="A1569" s="131"/>
      <c r="B1569" s="131"/>
      <c r="C1569" s="130"/>
      <c r="D1569" s="132"/>
      <c r="E1569" s="132"/>
      <c r="F1569" s="132"/>
      <c r="G1569" s="132"/>
      <c r="H1569" s="132"/>
      <c r="I1569" s="76"/>
      <c r="J1569" s="76"/>
      <c r="K1569" s="76"/>
      <c r="L1569" s="131"/>
      <c r="M1569" s="76"/>
    </row>
    <row r="1570" spans="1:13">
      <c r="A1570" s="131"/>
      <c r="B1570" s="131"/>
      <c r="C1570" s="130"/>
      <c r="D1570" s="132"/>
      <c r="E1570" s="132"/>
      <c r="F1570" s="132"/>
      <c r="G1570" s="132"/>
      <c r="H1570" s="132"/>
      <c r="I1570" s="76"/>
      <c r="J1570" s="76"/>
      <c r="K1570" s="76"/>
      <c r="L1570" s="131"/>
      <c r="M1570" s="76"/>
    </row>
    <row r="1571" spans="1:13">
      <c r="A1571" s="131"/>
      <c r="B1571" s="131"/>
      <c r="C1571" s="130"/>
      <c r="D1571" s="132"/>
      <c r="E1571" s="132"/>
      <c r="F1571" s="132"/>
      <c r="G1571" s="132"/>
      <c r="H1571" s="132"/>
      <c r="I1571" s="76"/>
      <c r="J1571" s="76"/>
      <c r="K1571" s="76"/>
      <c r="L1571" s="131"/>
      <c r="M1571" s="76"/>
    </row>
    <row r="1572" spans="1:13">
      <c r="A1572" s="131"/>
      <c r="B1572" s="131"/>
      <c r="C1572" s="130"/>
      <c r="D1572" s="132"/>
      <c r="E1572" s="132"/>
      <c r="F1572" s="132"/>
      <c r="G1572" s="132"/>
      <c r="H1572" s="132"/>
      <c r="I1572" s="76"/>
      <c r="J1572" s="76"/>
      <c r="K1572" s="76"/>
      <c r="L1572" s="131"/>
      <c r="M1572" s="76"/>
    </row>
    <row r="1573" spans="1:13">
      <c r="A1573" s="131"/>
      <c r="B1573" s="131"/>
      <c r="C1573" s="130"/>
      <c r="D1573" s="132"/>
      <c r="E1573" s="132"/>
      <c r="F1573" s="132"/>
      <c r="G1573" s="132"/>
      <c r="H1573" s="132"/>
      <c r="I1573" s="76"/>
      <c r="J1573" s="76"/>
      <c r="K1573" s="76"/>
      <c r="L1573" s="131"/>
      <c r="M1573" s="76"/>
    </row>
    <row r="1574" spans="1:13">
      <c r="A1574" s="131"/>
      <c r="B1574" s="131"/>
      <c r="C1574" s="130"/>
      <c r="D1574" s="132"/>
      <c r="E1574" s="132"/>
      <c r="F1574" s="132"/>
      <c r="G1574" s="132"/>
      <c r="H1574" s="132"/>
      <c r="I1574" s="76"/>
      <c r="J1574" s="76"/>
      <c r="K1574" s="76"/>
      <c r="L1574" s="131"/>
      <c r="M1574" s="76"/>
    </row>
    <row r="1575" spans="1:13">
      <c r="A1575" s="131"/>
      <c r="B1575" s="131"/>
      <c r="C1575" s="130"/>
      <c r="D1575" s="132"/>
      <c r="E1575" s="132"/>
      <c r="F1575" s="132"/>
      <c r="G1575" s="132"/>
      <c r="H1575" s="132"/>
      <c r="I1575" s="76"/>
      <c r="J1575" s="76"/>
      <c r="K1575" s="76"/>
      <c r="L1575" s="131"/>
      <c r="M1575" s="76"/>
    </row>
    <row r="1576" spans="1:13">
      <c r="A1576" s="131"/>
      <c r="B1576" s="131"/>
      <c r="C1576" s="130"/>
      <c r="D1576" s="132"/>
      <c r="E1576" s="132"/>
      <c r="F1576" s="132"/>
      <c r="G1576" s="132"/>
      <c r="H1576" s="132"/>
      <c r="I1576" s="76"/>
      <c r="J1576" s="76"/>
      <c r="K1576" s="76"/>
      <c r="L1576" s="131"/>
      <c r="M1576" s="76"/>
    </row>
    <row r="1577" spans="1:13">
      <c r="A1577" s="131"/>
      <c r="B1577" s="131"/>
      <c r="C1577" s="130"/>
      <c r="D1577" s="132"/>
      <c r="E1577" s="132"/>
      <c r="F1577" s="132"/>
      <c r="G1577" s="132"/>
      <c r="H1577" s="132"/>
      <c r="I1577" s="76"/>
      <c r="J1577" s="76"/>
      <c r="K1577" s="76"/>
      <c r="L1577" s="131"/>
      <c r="M1577" s="76"/>
    </row>
    <row r="1578" spans="1:13">
      <c r="A1578" s="131"/>
      <c r="B1578" s="131"/>
      <c r="C1578" s="130"/>
      <c r="D1578" s="132"/>
      <c r="E1578" s="132"/>
      <c r="F1578" s="132"/>
      <c r="G1578" s="132"/>
      <c r="H1578" s="132"/>
      <c r="I1578" s="76"/>
      <c r="J1578" s="76"/>
      <c r="K1578" s="76"/>
      <c r="L1578" s="131"/>
      <c r="M1578" s="76"/>
    </row>
    <row r="1579" spans="1:13">
      <c r="A1579" s="131"/>
      <c r="B1579" s="131"/>
      <c r="C1579" s="130"/>
      <c r="D1579" s="132"/>
      <c r="E1579" s="132"/>
      <c r="F1579" s="132"/>
      <c r="G1579" s="132"/>
      <c r="H1579" s="132"/>
      <c r="I1579" s="76"/>
      <c r="J1579" s="76"/>
      <c r="K1579" s="76"/>
      <c r="L1579" s="131"/>
      <c r="M1579" s="76"/>
    </row>
    <row r="1580" spans="1:13">
      <c r="A1580" s="131"/>
      <c r="B1580" s="131"/>
      <c r="C1580" s="130"/>
      <c r="D1580" s="132"/>
      <c r="E1580" s="132"/>
      <c r="F1580" s="132"/>
      <c r="G1580" s="132"/>
      <c r="H1580" s="132"/>
      <c r="I1580" s="76"/>
      <c r="J1580" s="76"/>
      <c r="K1580" s="76"/>
      <c r="L1580" s="131"/>
      <c r="M1580" s="76"/>
    </row>
    <row r="1581" spans="1:13">
      <c r="A1581" s="131"/>
      <c r="B1581" s="131"/>
      <c r="C1581" s="130"/>
      <c r="D1581" s="132"/>
      <c r="E1581" s="132"/>
      <c r="F1581" s="132"/>
      <c r="G1581" s="132"/>
      <c r="H1581" s="132"/>
      <c r="I1581" s="76"/>
      <c r="J1581" s="76"/>
      <c r="K1581" s="76"/>
      <c r="L1581" s="131"/>
      <c r="M1581" s="76"/>
    </row>
    <row r="1582" spans="1:13">
      <c r="A1582" s="131"/>
      <c r="B1582" s="131"/>
      <c r="C1582" s="130"/>
      <c r="D1582" s="132"/>
      <c r="E1582" s="132"/>
      <c r="F1582" s="132"/>
      <c r="G1582" s="132"/>
      <c r="H1582" s="132"/>
      <c r="I1582" s="76"/>
      <c r="J1582" s="76"/>
      <c r="K1582" s="76"/>
      <c r="L1582" s="131"/>
      <c r="M1582" s="76"/>
    </row>
    <row r="1583" spans="1:13">
      <c r="A1583" s="131"/>
      <c r="B1583" s="131"/>
      <c r="C1583" s="130"/>
      <c r="D1583" s="132"/>
      <c r="E1583" s="132"/>
      <c r="F1583" s="132"/>
      <c r="G1583" s="132"/>
      <c r="H1583" s="132"/>
      <c r="I1583" s="76"/>
      <c r="J1583" s="76"/>
      <c r="K1583" s="76"/>
      <c r="L1583" s="131"/>
      <c r="M1583" s="76"/>
    </row>
    <row r="1584" spans="1:13">
      <c r="A1584" s="131"/>
      <c r="B1584" s="131"/>
      <c r="C1584" s="130"/>
      <c r="D1584" s="132"/>
      <c r="E1584" s="132"/>
      <c r="F1584" s="132"/>
      <c r="G1584" s="132"/>
      <c r="H1584" s="132"/>
      <c r="I1584" s="76"/>
      <c r="J1584" s="76"/>
      <c r="K1584" s="76"/>
      <c r="L1584" s="131"/>
      <c r="M1584" s="76"/>
    </row>
    <row r="1585" spans="1:13">
      <c r="A1585" s="131"/>
      <c r="B1585" s="131"/>
      <c r="C1585" s="130"/>
      <c r="D1585" s="132"/>
      <c r="E1585" s="132"/>
      <c r="F1585" s="132"/>
      <c r="G1585" s="132"/>
      <c r="H1585" s="132"/>
      <c r="I1585" s="76"/>
      <c r="J1585" s="76"/>
      <c r="K1585" s="76"/>
      <c r="L1585" s="131"/>
      <c r="M1585" s="76"/>
    </row>
    <row r="1586" spans="1:13">
      <c r="A1586" s="131"/>
      <c r="B1586" s="131"/>
      <c r="C1586" s="130"/>
      <c r="D1586" s="132"/>
      <c r="E1586" s="132"/>
      <c r="F1586" s="132"/>
      <c r="G1586" s="132"/>
      <c r="H1586" s="132"/>
      <c r="I1586" s="76"/>
      <c r="J1586" s="76"/>
      <c r="K1586" s="76"/>
      <c r="L1586" s="131"/>
      <c r="M1586" s="76"/>
    </row>
    <row r="1587" spans="1:13">
      <c r="A1587" s="131"/>
      <c r="B1587" s="131"/>
      <c r="C1587" s="130"/>
      <c r="D1587" s="132"/>
      <c r="E1587" s="132"/>
      <c r="F1587" s="132"/>
      <c r="G1587" s="132"/>
      <c r="H1587" s="132"/>
      <c r="I1587" s="76"/>
      <c r="J1587" s="76"/>
      <c r="K1587" s="76"/>
      <c r="L1587" s="131"/>
      <c r="M1587" s="76"/>
    </row>
    <row r="1588" spans="1:13">
      <c r="A1588" s="131"/>
      <c r="B1588" s="131"/>
      <c r="C1588" s="130"/>
      <c r="D1588" s="132"/>
      <c r="E1588" s="132"/>
      <c r="F1588" s="132"/>
      <c r="G1588" s="132"/>
      <c r="H1588" s="132"/>
      <c r="I1588" s="76"/>
      <c r="J1588" s="76"/>
      <c r="K1588" s="76"/>
      <c r="L1588" s="131"/>
      <c r="M1588" s="76"/>
    </row>
    <row r="1589" spans="1:13">
      <c r="A1589" s="131"/>
      <c r="B1589" s="131"/>
      <c r="C1589" s="130"/>
      <c r="D1589" s="132"/>
      <c r="E1589" s="132"/>
      <c r="F1589" s="132"/>
      <c r="G1589" s="132"/>
      <c r="H1589" s="132"/>
      <c r="I1589" s="76"/>
      <c r="J1589" s="76"/>
      <c r="K1589" s="76"/>
      <c r="L1589" s="131"/>
      <c r="M1589" s="76"/>
    </row>
    <row r="1590" spans="1:13">
      <c r="A1590" s="131"/>
      <c r="B1590" s="131"/>
      <c r="C1590" s="130"/>
      <c r="D1590" s="132"/>
      <c r="E1590" s="132"/>
      <c r="F1590" s="132"/>
      <c r="G1590" s="132"/>
      <c r="H1590" s="132"/>
      <c r="I1590" s="76"/>
      <c r="J1590" s="76"/>
      <c r="K1590" s="76"/>
      <c r="L1590" s="131"/>
      <c r="M1590" s="76"/>
    </row>
    <row r="1591" spans="1:13">
      <c r="A1591" s="131"/>
      <c r="B1591" s="131"/>
      <c r="C1591" s="130"/>
      <c r="D1591" s="132"/>
      <c r="E1591" s="132"/>
      <c r="F1591" s="132"/>
      <c r="G1591" s="132"/>
      <c r="H1591" s="132"/>
      <c r="I1591" s="76"/>
      <c r="J1591" s="76"/>
      <c r="K1591" s="76"/>
      <c r="L1591" s="131"/>
      <c r="M1591" s="76"/>
    </row>
    <row r="1592" spans="1:13">
      <c r="A1592" s="131"/>
      <c r="B1592" s="131"/>
      <c r="C1592" s="130"/>
      <c r="D1592" s="132"/>
      <c r="E1592" s="132"/>
      <c r="F1592" s="132"/>
      <c r="G1592" s="132"/>
      <c r="H1592" s="132"/>
      <c r="I1592" s="76"/>
      <c r="J1592" s="76"/>
      <c r="K1592" s="76"/>
      <c r="L1592" s="131"/>
      <c r="M1592" s="76"/>
    </row>
    <row r="1593" spans="1:13">
      <c r="A1593" s="131"/>
      <c r="B1593" s="131"/>
      <c r="C1593" s="130"/>
      <c r="D1593" s="132"/>
      <c r="E1593" s="132"/>
      <c r="F1593" s="132"/>
      <c r="G1593" s="132"/>
      <c r="H1593" s="132"/>
      <c r="I1593" s="76"/>
      <c r="J1593" s="76"/>
      <c r="K1593" s="76"/>
      <c r="L1593" s="131"/>
      <c r="M1593" s="76"/>
    </row>
    <row r="1594" spans="1:13">
      <c r="A1594" s="131"/>
      <c r="B1594" s="131"/>
      <c r="C1594" s="130"/>
      <c r="D1594" s="132"/>
      <c r="E1594" s="132"/>
      <c r="F1594" s="132"/>
      <c r="G1594" s="132"/>
      <c r="H1594" s="132"/>
      <c r="I1594" s="76"/>
      <c r="J1594" s="76"/>
      <c r="K1594" s="76"/>
      <c r="L1594" s="131"/>
      <c r="M1594" s="76"/>
    </row>
    <row r="1595" spans="1:13">
      <c r="A1595" s="131"/>
      <c r="B1595" s="131"/>
      <c r="C1595" s="130"/>
      <c r="D1595" s="132"/>
      <c r="E1595" s="132"/>
      <c r="F1595" s="132"/>
      <c r="G1595" s="132"/>
      <c r="H1595" s="132"/>
      <c r="I1595" s="76"/>
      <c r="J1595" s="76"/>
      <c r="K1595" s="76"/>
      <c r="L1595" s="131"/>
      <c r="M1595" s="76"/>
    </row>
    <row r="1596" spans="1:13">
      <c r="A1596" s="131"/>
      <c r="B1596" s="131"/>
      <c r="C1596" s="130"/>
      <c r="D1596" s="132"/>
      <c r="E1596" s="132"/>
      <c r="F1596" s="132"/>
      <c r="G1596" s="132"/>
      <c r="H1596" s="132"/>
      <c r="I1596" s="76"/>
      <c r="J1596" s="76"/>
      <c r="K1596" s="76"/>
      <c r="L1596" s="131"/>
      <c r="M1596" s="76"/>
    </row>
    <row r="1597" spans="1:13">
      <c r="A1597" s="131"/>
      <c r="B1597" s="131"/>
      <c r="C1597" s="130"/>
      <c r="D1597" s="132"/>
      <c r="E1597" s="132"/>
      <c r="F1597" s="132"/>
      <c r="G1597" s="132"/>
      <c r="H1597" s="132"/>
      <c r="I1597" s="76"/>
      <c r="J1597" s="76"/>
      <c r="K1597" s="76"/>
      <c r="L1597" s="131"/>
      <c r="M1597" s="76"/>
    </row>
    <row r="1598" spans="1:13">
      <c r="A1598" s="131"/>
      <c r="B1598" s="131"/>
      <c r="C1598" s="130"/>
      <c r="D1598" s="132"/>
      <c r="E1598" s="132"/>
      <c r="F1598" s="132"/>
      <c r="G1598" s="132"/>
      <c r="H1598" s="132"/>
      <c r="I1598" s="76"/>
      <c r="J1598" s="76"/>
      <c r="K1598" s="76"/>
      <c r="L1598" s="131"/>
      <c r="M1598" s="76"/>
    </row>
    <row r="1599" spans="1:13">
      <c r="A1599" s="131"/>
      <c r="B1599" s="131"/>
      <c r="C1599" s="130"/>
      <c r="D1599" s="132"/>
      <c r="E1599" s="132"/>
      <c r="F1599" s="132"/>
      <c r="G1599" s="132"/>
      <c r="H1599" s="132"/>
      <c r="I1599" s="76"/>
      <c r="J1599" s="76"/>
      <c r="K1599" s="76"/>
      <c r="L1599" s="131"/>
      <c r="M1599" s="76"/>
    </row>
    <row r="1600" spans="1:13">
      <c r="A1600" s="131"/>
      <c r="B1600" s="131"/>
      <c r="C1600" s="130"/>
      <c r="D1600" s="132"/>
      <c r="E1600" s="132"/>
      <c r="F1600" s="132"/>
      <c r="G1600" s="132"/>
      <c r="H1600" s="132"/>
      <c r="I1600" s="76"/>
      <c r="J1600" s="76"/>
      <c r="K1600" s="76"/>
      <c r="L1600" s="131"/>
      <c r="M1600" s="76"/>
    </row>
    <row r="1601" spans="1:13">
      <c r="A1601" s="131"/>
      <c r="B1601" s="131"/>
      <c r="C1601" s="130"/>
      <c r="D1601" s="132"/>
      <c r="E1601" s="132"/>
      <c r="F1601" s="132"/>
      <c r="G1601" s="132"/>
      <c r="H1601" s="132"/>
      <c r="I1601" s="76"/>
      <c r="J1601" s="76"/>
      <c r="K1601" s="76"/>
      <c r="L1601" s="131"/>
      <c r="M1601" s="76"/>
    </row>
    <row r="1602" spans="1:13">
      <c r="A1602" s="131"/>
      <c r="B1602" s="131"/>
      <c r="C1602" s="130"/>
      <c r="D1602" s="132"/>
      <c r="E1602" s="132"/>
      <c r="F1602" s="132"/>
      <c r="G1602" s="132"/>
      <c r="H1602" s="132"/>
      <c r="I1602" s="76"/>
      <c r="J1602" s="76"/>
      <c r="K1602" s="76"/>
      <c r="L1602" s="131"/>
      <c r="M1602" s="76"/>
    </row>
    <row r="1603" spans="1:13">
      <c r="A1603" s="131"/>
      <c r="B1603" s="131"/>
      <c r="C1603" s="130"/>
      <c r="D1603" s="132"/>
      <c r="E1603" s="132"/>
      <c r="F1603" s="132"/>
      <c r="G1603" s="132"/>
      <c r="H1603" s="132"/>
      <c r="I1603" s="76"/>
      <c r="J1603" s="76"/>
      <c r="K1603" s="76"/>
      <c r="L1603" s="131"/>
      <c r="M1603" s="76"/>
    </row>
    <row r="1604" spans="1:13">
      <c r="A1604" s="131"/>
      <c r="B1604" s="131"/>
      <c r="C1604" s="130"/>
      <c r="D1604" s="132"/>
      <c r="E1604" s="132"/>
      <c r="F1604" s="132"/>
      <c r="G1604" s="132"/>
      <c r="H1604" s="132"/>
      <c r="I1604" s="76"/>
      <c r="J1604" s="76"/>
      <c r="K1604" s="76"/>
      <c r="L1604" s="131"/>
      <c r="M1604" s="76"/>
    </row>
    <row r="1605" spans="1:13">
      <c r="A1605" s="131"/>
      <c r="B1605" s="131"/>
      <c r="C1605" s="130"/>
      <c r="D1605" s="132"/>
      <c r="E1605" s="132"/>
      <c r="F1605" s="132"/>
      <c r="G1605" s="132"/>
      <c r="H1605" s="132"/>
      <c r="I1605" s="76"/>
      <c r="J1605" s="76"/>
      <c r="K1605" s="76"/>
      <c r="L1605" s="131"/>
      <c r="M1605" s="76"/>
    </row>
    <row r="1606" spans="1:13">
      <c r="A1606" s="131"/>
      <c r="B1606" s="131"/>
      <c r="C1606" s="130"/>
      <c r="D1606" s="132"/>
      <c r="E1606" s="132"/>
      <c r="F1606" s="132"/>
      <c r="G1606" s="132"/>
      <c r="H1606" s="132"/>
      <c r="I1606" s="76"/>
      <c r="J1606" s="76"/>
      <c r="K1606" s="76"/>
      <c r="L1606" s="131"/>
      <c r="M1606" s="76"/>
    </row>
    <row r="1607" spans="1:13">
      <c r="A1607" s="131"/>
      <c r="B1607" s="131"/>
      <c r="C1607" s="130"/>
      <c r="D1607" s="132"/>
      <c r="E1607" s="132"/>
      <c r="F1607" s="132"/>
      <c r="G1607" s="132"/>
      <c r="H1607" s="132"/>
      <c r="I1607" s="76"/>
      <c r="J1607" s="76"/>
      <c r="K1607" s="76"/>
      <c r="L1607" s="131"/>
      <c r="M1607" s="76"/>
    </row>
    <row r="1608" spans="1:13">
      <c r="A1608" s="131"/>
      <c r="B1608" s="131"/>
      <c r="C1608" s="130"/>
      <c r="D1608" s="132"/>
      <c r="E1608" s="132"/>
      <c r="F1608" s="132"/>
      <c r="G1608" s="132"/>
      <c r="H1608" s="132"/>
      <c r="I1608" s="76"/>
      <c r="J1608" s="76"/>
      <c r="K1608" s="76"/>
      <c r="L1608" s="131"/>
      <c r="M1608" s="76"/>
    </row>
    <row r="1609" spans="1:13">
      <c r="A1609" s="131"/>
      <c r="B1609" s="131"/>
      <c r="C1609" s="130"/>
      <c r="D1609" s="132"/>
      <c r="E1609" s="132"/>
      <c r="F1609" s="132"/>
      <c r="G1609" s="132"/>
      <c r="H1609" s="132"/>
      <c r="I1609" s="76"/>
      <c r="J1609" s="76"/>
      <c r="K1609" s="76"/>
      <c r="L1609" s="131"/>
      <c r="M1609" s="76"/>
    </row>
    <row r="1610" spans="1:13">
      <c r="A1610" s="131"/>
      <c r="B1610" s="131"/>
      <c r="C1610" s="130"/>
      <c r="D1610" s="132"/>
      <c r="E1610" s="132"/>
      <c r="F1610" s="132"/>
      <c r="G1610" s="132"/>
      <c r="H1610" s="132"/>
      <c r="I1610" s="76"/>
      <c r="J1610" s="76"/>
      <c r="K1610" s="76"/>
      <c r="L1610" s="131"/>
      <c r="M1610" s="76"/>
    </row>
    <row r="1611" spans="1:13">
      <c r="A1611" s="131"/>
      <c r="B1611" s="131"/>
      <c r="C1611" s="130"/>
      <c r="D1611" s="132"/>
      <c r="E1611" s="132"/>
      <c r="F1611" s="132"/>
      <c r="G1611" s="132"/>
      <c r="H1611" s="132"/>
      <c r="I1611" s="76"/>
      <c r="J1611" s="76"/>
      <c r="K1611" s="76"/>
      <c r="L1611" s="131"/>
      <c r="M1611" s="76"/>
    </row>
    <row r="1612" spans="1:13">
      <c r="A1612" s="131"/>
      <c r="B1612" s="131"/>
      <c r="C1612" s="130"/>
      <c r="D1612" s="132"/>
      <c r="E1612" s="132"/>
      <c r="F1612" s="132"/>
      <c r="G1612" s="132"/>
      <c r="H1612" s="132"/>
      <c r="I1612" s="76"/>
      <c r="J1612" s="76"/>
      <c r="K1612" s="76"/>
      <c r="L1612" s="131"/>
      <c r="M1612" s="76"/>
    </row>
    <row r="1613" spans="1:13">
      <c r="A1613" s="131"/>
      <c r="B1613" s="131"/>
      <c r="C1613" s="130"/>
      <c r="D1613" s="132"/>
      <c r="E1613" s="132"/>
      <c r="F1613" s="132"/>
      <c r="G1613" s="132"/>
      <c r="H1613" s="132"/>
      <c r="I1613" s="76"/>
      <c r="J1613" s="76"/>
      <c r="K1613" s="76"/>
      <c r="L1613" s="131"/>
      <c r="M1613" s="76"/>
    </row>
    <row r="1614" spans="1:13">
      <c r="A1614" s="131"/>
      <c r="B1614" s="131"/>
      <c r="C1614" s="130"/>
      <c r="D1614" s="132"/>
      <c r="E1614" s="132"/>
      <c r="F1614" s="132"/>
      <c r="G1614" s="132"/>
      <c r="H1614" s="132"/>
      <c r="I1614" s="76"/>
      <c r="J1614" s="76"/>
      <c r="K1614" s="76"/>
      <c r="L1614" s="131"/>
      <c r="M1614" s="76"/>
    </row>
    <row r="1615" spans="1:13">
      <c r="A1615" s="131"/>
      <c r="B1615" s="131"/>
      <c r="C1615" s="130"/>
      <c r="D1615" s="132"/>
      <c r="E1615" s="132"/>
      <c r="F1615" s="132"/>
      <c r="G1615" s="132"/>
      <c r="H1615" s="132"/>
      <c r="I1615" s="76"/>
      <c r="J1615" s="76"/>
      <c r="K1615" s="76"/>
      <c r="L1615" s="131"/>
      <c r="M1615" s="76"/>
    </row>
    <row r="1616" spans="1:13">
      <c r="A1616" s="131"/>
      <c r="B1616" s="131"/>
      <c r="C1616" s="130"/>
      <c r="D1616" s="132"/>
      <c r="E1616" s="132"/>
      <c r="F1616" s="132"/>
      <c r="G1616" s="132"/>
      <c r="H1616" s="132"/>
      <c r="I1616" s="76"/>
      <c r="J1616" s="76"/>
      <c r="K1616" s="76"/>
      <c r="L1616" s="131"/>
      <c r="M1616" s="76"/>
    </row>
    <row r="1617" spans="1:13">
      <c r="A1617" s="131"/>
      <c r="B1617" s="131"/>
      <c r="C1617" s="130"/>
      <c r="D1617" s="132"/>
      <c r="E1617" s="132"/>
      <c r="F1617" s="132"/>
      <c r="G1617" s="132"/>
      <c r="H1617" s="132"/>
      <c r="I1617" s="76"/>
      <c r="J1617" s="76"/>
      <c r="K1617" s="76"/>
      <c r="L1617" s="131"/>
      <c r="M1617" s="76"/>
    </row>
    <row r="1618" spans="1:13">
      <c r="A1618" s="131"/>
      <c r="B1618" s="131"/>
      <c r="C1618" s="130"/>
      <c r="D1618" s="132"/>
      <c r="E1618" s="132"/>
      <c r="F1618" s="132"/>
      <c r="G1618" s="132"/>
      <c r="H1618" s="132"/>
      <c r="I1618" s="76"/>
      <c r="J1618" s="76"/>
      <c r="K1618" s="76"/>
      <c r="L1618" s="131"/>
      <c r="M1618" s="76"/>
    </row>
    <row r="1619" spans="1:13">
      <c r="A1619" s="131"/>
      <c r="B1619" s="131"/>
      <c r="C1619" s="130"/>
      <c r="D1619" s="132"/>
      <c r="E1619" s="132"/>
      <c r="F1619" s="132"/>
      <c r="G1619" s="132"/>
      <c r="H1619" s="132"/>
      <c r="I1619" s="76"/>
      <c r="J1619" s="76"/>
      <c r="K1619" s="76"/>
      <c r="L1619" s="131"/>
      <c r="M1619" s="76"/>
    </row>
    <row r="1620" spans="1:13">
      <c r="A1620" s="131"/>
      <c r="B1620" s="131"/>
      <c r="C1620" s="130"/>
      <c r="D1620" s="132"/>
      <c r="E1620" s="132"/>
      <c r="F1620" s="132"/>
      <c r="G1620" s="132"/>
      <c r="H1620" s="132"/>
      <c r="I1620" s="76"/>
      <c r="J1620" s="76"/>
      <c r="K1620" s="76"/>
      <c r="L1620" s="131"/>
      <c r="M1620" s="76"/>
    </row>
    <row r="1621" spans="1:13">
      <c r="A1621" s="131"/>
      <c r="B1621" s="131"/>
      <c r="C1621" s="130"/>
      <c r="D1621" s="132"/>
      <c r="E1621" s="132"/>
      <c r="F1621" s="132"/>
      <c r="G1621" s="132"/>
      <c r="H1621" s="132"/>
      <c r="I1621" s="76"/>
      <c r="J1621" s="76"/>
      <c r="K1621" s="76"/>
      <c r="L1621" s="131"/>
      <c r="M1621" s="76"/>
    </row>
    <row r="1622" spans="1:13">
      <c r="A1622" s="131"/>
      <c r="B1622" s="131"/>
      <c r="C1622" s="130"/>
      <c r="D1622" s="132"/>
      <c r="E1622" s="132"/>
      <c r="F1622" s="132"/>
      <c r="G1622" s="132"/>
      <c r="H1622" s="132"/>
      <c r="I1622" s="76"/>
      <c r="J1622" s="76"/>
      <c r="K1622" s="76"/>
      <c r="L1622" s="131"/>
      <c r="M1622" s="76"/>
    </row>
    <row r="1623" spans="1:13">
      <c r="A1623" s="131"/>
      <c r="B1623" s="131"/>
      <c r="C1623" s="130"/>
      <c r="D1623" s="132"/>
      <c r="E1623" s="132"/>
      <c r="F1623" s="132"/>
      <c r="G1623" s="132"/>
      <c r="H1623" s="132"/>
      <c r="I1623" s="76"/>
      <c r="J1623" s="76"/>
      <c r="K1623" s="76"/>
      <c r="L1623" s="131"/>
      <c r="M1623" s="76"/>
    </row>
    <row r="1624" spans="1:13">
      <c r="A1624" s="131"/>
      <c r="B1624" s="131"/>
      <c r="C1624" s="130"/>
      <c r="D1624" s="132"/>
      <c r="E1624" s="132"/>
      <c r="F1624" s="132"/>
      <c r="G1624" s="132"/>
      <c r="H1624" s="132"/>
      <c r="I1624" s="76"/>
      <c r="J1624" s="76"/>
      <c r="K1624" s="76"/>
      <c r="L1624" s="131"/>
      <c r="M1624" s="76"/>
    </row>
    <row r="1625" spans="1:13">
      <c r="A1625" s="131"/>
      <c r="B1625" s="131"/>
      <c r="C1625" s="130"/>
      <c r="D1625" s="132"/>
      <c r="E1625" s="132"/>
      <c r="F1625" s="132"/>
      <c r="G1625" s="132"/>
      <c r="H1625" s="132"/>
      <c r="I1625" s="76"/>
      <c r="J1625" s="76"/>
      <c r="K1625" s="76"/>
      <c r="L1625" s="131"/>
      <c r="M1625" s="76"/>
    </row>
    <row r="1626" spans="1:13">
      <c r="A1626" s="131"/>
      <c r="B1626" s="131"/>
      <c r="C1626" s="130"/>
      <c r="D1626" s="132"/>
      <c r="E1626" s="132"/>
      <c r="F1626" s="132"/>
      <c r="G1626" s="132"/>
      <c r="H1626" s="132"/>
      <c r="I1626" s="76"/>
      <c r="J1626" s="76"/>
      <c r="K1626" s="76"/>
      <c r="L1626" s="131"/>
      <c r="M1626" s="76"/>
    </row>
    <row r="1627" spans="1:13">
      <c r="A1627" s="131"/>
      <c r="B1627" s="131"/>
      <c r="C1627" s="130"/>
      <c r="D1627" s="132"/>
      <c r="E1627" s="132"/>
      <c r="F1627" s="132"/>
      <c r="G1627" s="132"/>
      <c r="H1627" s="132"/>
      <c r="I1627" s="76"/>
      <c r="J1627" s="76"/>
      <c r="K1627" s="76"/>
      <c r="L1627" s="131"/>
      <c r="M1627" s="76"/>
    </row>
    <row r="1628" spans="1:13">
      <c r="A1628" s="131"/>
      <c r="B1628" s="131"/>
      <c r="C1628" s="130"/>
      <c r="D1628" s="132"/>
      <c r="E1628" s="132"/>
      <c r="F1628" s="132"/>
      <c r="G1628" s="132"/>
      <c r="H1628" s="132"/>
      <c r="I1628" s="76"/>
      <c r="J1628" s="76"/>
      <c r="K1628" s="76"/>
      <c r="L1628" s="131"/>
      <c r="M1628" s="76"/>
    </row>
    <row r="1629" spans="1:13">
      <c r="A1629" s="131"/>
      <c r="B1629" s="131"/>
      <c r="C1629" s="130"/>
      <c r="D1629" s="132"/>
      <c r="E1629" s="132"/>
      <c r="F1629" s="132"/>
      <c r="G1629" s="132"/>
      <c r="H1629" s="132"/>
      <c r="I1629" s="76"/>
      <c r="J1629" s="76"/>
      <c r="K1629" s="76"/>
      <c r="L1629" s="131"/>
      <c r="M1629" s="76"/>
    </row>
    <row r="1630" spans="1:13">
      <c r="A1630" s="131"/>
      <c r="B1630" s="131"/>
      <c r="C1630" s="130"/>
      <c r="D1630" s="132"/>
      <c r="E1630" s="132"/>
      <c r="F1630" s="132"/>
      <c r="G1630" s="132"/>
      <c r="H1630" s="132"/>
      <c r="I1630" s="76"/>
      <c r="J1630" s="76"/>
      <c r="K1630" s="76"/>
      <c r="L1630" s="131"/>
      <c r="M1630" s="76"/>
    </row>
    <row r="1631" spans="1:13">
      <c r="A1631" s="131"/>
      <c r="B1631" s="131"/>
      <c r="C1631" s="130"/>
      <c r="D1631" s="132"/>
      <c r="E1631" s="132"/>
      <c r="F1631" s="132"/>
      <c r="G1631" s="132"/>
      <c r="H1631" s="132"/>
      <c r="I1631" s="76"/>
      <c r="J1631" s="76"/>
      <c r="K1631" s="76"/>
      <c r="L1631" s="131"/>
      <c r="M1631" s="76"/>
    </row>
    <row r="1632" spans="1:13">
      <c r="A1632" s="131"/>
      <c r="B1632" s="131"/>
      <c r="C1632" s="130"/>
      <c r="D1632" s="132"/>
      <c r="E1632" s="132"/>
      <c r="F1632" s="132"/>
      <c r="G1632" s="132"/>
      <c r="H1632" s="132"/>
      <c r="I1632" s="76"/>
      <c r="J1632" s="76"/>
      <c r="K1632" s="76"/>
      <c r="L1632" s="131"/>
      <c r="M1632" s="76"/>
    </row>
    <row r="1633" spans="1:13">
      <c r="A1633" s="131"/>
      <c r="B1633" s="131"/>
      <c r="C1633" s="130"/>
      <c r="D1633" s="132"/>
      <c r="E1633" s="132"/>
      <c r="F1633" s="132"/>
      <c r="G1633" s="132"/>
      <c r="H1633" s="132"/>
      <c r="I1633" s="76"/>
      <c r="J1633" s="76"/>
      <c r="K1633" s="76"/>
      <c r="L1633" s="131"/>
      <c r="M1633" s="76"/>
    </row>
    <row r="1634" spans="1:13">
      <c r="A1634" s="131"/>
      <c r="B1634" s="131"/>
      <c r="C1634" s="130"/>
      <c r="D1634" s="132"/>
      <c r="E1634" s="132"/>
      <c r="F1634" s="132"/>
      <c r="G1634" s="132"/>
      <c r="H1634" s="132"/>
      <c r="I1634" s="76"/>
      <c r="J1634" s="76"/>
      <c r="K1634" s="76"/>
      <c r="L1634" s="131"/>
      <c r="M1634" s="76"/>
    </row>
    <row r="1635" spans="1:13">
      <c r="A1635" s="131"/>
      <c r="B1635" s="131"/>
      <c r="C1635" s="130"/>
      <c r="D1635" s="132"/>
      <c r="E1635" s="132"/>
      <c r="F1635" s="132"/>
      <c r="G1635" s="132"/>
      <c r="H1635" s="132"/>
      <c r="I1635" s="76"/>
      <c r="J1635" s="76"/>
      <c r="K1635" s="76"/>
      <c r="L1635" s="131"/>
      <c r="M1635" s="76"/>
    </row>
    <row r="1636" spans="1:13">
      <c r="A1636" s="131"/>
      <c r="B1636" s="131"/>
      <c r="C1636" s="130"/>
      <c r="D1636" s="132"/>
      <c r="E1636" s="132"/>
      <c r="F1636" s="132"/>
      <c r="G1636" s="132"/>
      <c r="H1636" s="132"/>
      <c r="I1636" s="76"/>
      <c r="J1636" s="76"/>
      <c r="K1636" s="76"/>
      <c r="L1636" s="131"/>
      <c r="M1636" s="76"/>
    </row>
    <row r="1637" spans="1:13">
      <c r="A1637" s="131"/>
      <c r="B1637" s="131"/>
      <c r="C1637" s="130"/>
      <c r="D1637" s="132"/>
      <c r="E1637" s="132"/>
      <c r="F1637" s="132"/>
      <c r="G1637" s="132"/>
      <c r="H1637" s="132"/>
      <c r="I1637" s="76"/>
      <c r="J1637" s="76"/>
      <c r="K1637" s="76"/>
      <c r="L1637" s="131"/>
      <c r="M1637" s="76"/>
    </row>
    <row r="1638" spans="1:13">
      <c r="A1638" s="131"/>
      <c r="B1638" s="131"/>
      <c r="C1638" s="130"/>
      <c r="D1638" s="132"/>
      <c r="E1638" s="132"/>
      <c r="F1638" s="132"/>
      <c r="G1638" s="132"/>
      <c r="H1638" s="132"/>
      <c r="I1638" s="76"/>
      <c r="J1638" s="76"/>
      <c r="K1638" s="76"/>
      <c r="L1638" s="131"/>
      <c r="M1638" s="76"/>
    </row>
    <row r="1639" spans="1:13">
      <c r="A1639" s="131"/>
      <c r="B1639" s="131"/>
      <c r="C1639" s="130"/>
      <c r="D1639" s="132"/>
      <c r="E1639" s="132"/>
      <c r="F1639" s="132"/>
      <c r="G1639" s="132"/>
      <c r="H1639" s="132"/>
      <c r="I1639" s="76"/>
      <c r="J1639" s="76"/>
      <c r="K1639" s="76"/>
      <c r="L1639" s="131"/>
      <c r="M1639" s="76"/>
    </row>
    <row r="1640" spans="1:13">
      <c r="A1640" s="131"/>
      <c r="B1640" s="131"/>
      <c r="C1640" s="130"/>
      <c r="D1640" s="132"/>
      <c r="E1640" s="132"/>
      <c r="F1640" s="132"/>
      <c r="G1640" s="132"/>
      <c r="H1640" s="132"/>
      <c r="I1640" s="76"/>
      <c r="J1640" s="76"/>
      <c r="K1640" s="76"/>
      <c r="L1640" s="131"/>
      <c r="M1640" s="76"/>
    </row>
    <row r="1641" spans="1:13">
      <c r="A1641" s="131"/>
      <c r="B1641" s="131"/>
      <c r="C1641" s="130"/>
      <c r="D1641" s="132"/>
      <c r="E1641" s="132"/>
      <c r="F1641" s="132"/>
      <c r="G1641" s="132"/>
      <c r="H1641" s="132"/>
      <c r="I1641" s="76"/>
      <c r="J1641" s="76"/>
      <c r="K1641" s="76"/>
      <c r="L1641" s="131"/>
      <c r="M1641" s="76"/>
    </row>
    <row r="1642" spans="1:13">
      <c r="A1642" s="131"/>
      <c r="B1642" s="131"/>
      <c r="C1642" s="130"/>
      <c r="D1642" s="132"/>
      <c r="E1642" s="132"/>
      <c r="F1642" s="132"/>
      <c r="G1642" s="132"/>
      <c r="H1642" s="132"/>
      <c r="I1642" s="76"/>
      <c r="J1642" s="76"/>
      <c r="K1642" s="76"/>
      <c r="L1642" s="131"/>
      <c r="M1642" s="76"/>
    </row>
    <row r="1643" spans="1:13">
      <c r="A1643" s="131"/>
      <c r="B1643" s="131"/>
      <c r="C1643" s="130"/>
      <c r="D1643" s="132"/>
      <c r="E1643" s="132"/>
      <c r="F1643" s="132"/>
      <c r="G1643" s="132"/>
      <c r="H1643" s="132"/>
      <c r="I1643" s="76"/>
      <c r="J1643" s="76"/>
      <c r="K1643" s="76"/>
      <c r="L1643" s="131"/>
      <c r="M1643" s="76"/>
    </row>
    <row r="1644" spans="1:13">
      <c r="A1644" s="131"/>
      <c r="B1644" s="131"/>
      <c r="C1644" s="130"/>
      <c r="D1644" s="132"/>
      <c r="E1644" s="132"/>
      <c r="F1644" s="132"/>
      <c r="G1644" s="132"/>
      <c r="H1644" s="132"/>
      <c r="I1644" s="76"/>
      <c r="J1644" s="76"/>
      <c r="K1644" s="76"/>
      <c r="L1644" s="131"/>
      <c r="M1644" s="76"/>
    </row>
    <row r="1645" spans="1:13">
      <c r="A1645" s="131"/>
      <c r="B1645" s="131"/>
      <c r="C1645" s="130"/>
      <c r="D1645" s="132"/>
      <c r="E1645" s="132"/>
      <c r="F1645" s="132"/>
      <c r="G1645" s="132"/>
      <c r="H1645" s="132"/>
      <c r="I1645" s="76"/>
      <c r="J1645" s="76"/>
      <c r="K1645" s="76"/>
      <c r="L1645" s="131"/>
      <c r="M1645" s="76"/>
    </row>
    <row r="1646" spans="1:13">
      <c r="A1646" s="131"/>
      <c r="B1646" s="131"/>
      <c r="C1646" s="130"/>
      <c r="D1646" s="132"/>
      <c r="E1646" s="132"/>
      <c r="F1646" s="132"/>
      <c r="G1646" s="132"/>
      <c r="H1646" s="132"/>
      <c r="I1646" s="76"/>
      <c r="J1646" s="76"/>
      <c r="K1646" s="76"/>
      <c r="L1646" s="131"/>
      <c r="M1646" s="76"/>
    </row>
    <row r="1647" spans="1:13">
      <c r="A1647" s="131"/>
      <c r="B1647" s="131"/>
      <c r="C1647" s="130"/>
      <c r="D1647" s="132"/>
      <c r="E1647" s="132"/>
      <c r="F1647" s="132"/>
      <c r="G1647" s="132"/>
      <c r="H1647" s="132"/>
      <c r="I1647" s="76"/>
      <c r="J1647" s="76"/>
      <c r="K1647" s="76"/>
      <c r="L1647" s="131"/>
      <c r="M1647" s="76"/>
    </row>
    <row r="1648" spans="1:13">
      <c r="A1648" s="131"/>
      <c r="B1648" s="131"/>
      <c r="C1648" s="130"/>
      <c r="D1648" s="132"/>
      <c r="E1648" s="132"/>
      <c r="F1648" s="132"/>
      <c r="G1648" s="132"/>
      <c r="H1648" s="132"/>
      <c r="I1648" s="76"/>
      <c r="J1648" s="76"/>
      <c r="K1648" s="76"/>
      <c r="L1648" s="131"/>
      <c r="M1648" s="76"/>
    </row>
    <row r="1649" spans="1:13">
      <c r="A1649" s="131"/>
      <c r="B1649" s="131"/>
      <c r="C1649" s="130"/>
      <c r="D1649" s="132"/>
      <c r="E1649" s="132"/>
      <c r="F1649" s="132"/>
      <c r="G1649" s="132"/>
      <c r="H1649" s="132"/>
      <c r="I1649" s="76"/>
      <c r="J1649" s="76"/>
      <c r="K1649" s="76"/>
      <c r="L1649" s="131"/>
      <c r="M1649" s="76"/>
    </row>
    <row r="1650" spans="1:13">
      <c r="A1650" s="131"/>
      <c r="B1650" s="131"/>
      <c r="C1650" s="130"/>
      <c r="D1650" s="132"/>
      <c r="E1650" s="132"/>
      <c r="F1650" s="132"/>
      <c r="G1650" s="132"/>
      <c r="H1650" s="132"/>
      <c r="I1650" s="76"/>
      <c r="J1650" s="76"/>
      <c r="K1650" s="76"/>
      <c r="L1650" s="131"/>
      <c r="M1650" s="76"/>
    </row>
    <row r="1651" spans="1:13">
      <c r="A1651" s="131"/>
      <c r="B1651" s="131"/>
      <c r="C1651" s="130"/>
      <c r="D1651" s="132"/>
      <c r="E1651" s="132"/>
      <c r="F1651" s="132"/>
      <c r="G1651" s="132"/>
      <c r="H1651" s="132"/>
      <c r="I1651" s="76"/>
      <c r="J1651" s="76"/>
      <c r="K1651" s="76"/>
      <c r="L1651" s="131"/>
      <c r="M1651" s="76"/>
    </row>
    <row r="1652" spans="1:13">
      <c r="A1652" s="131"/>
      <c r="B1652" s="131"/>
      <c r="C1652" s="130"/>
      <c r="D1652" s="132"/>
      <c r="E1652" s="132"/>
      <c r="F1652" s="132"/>
      <c r="G1652" s="132"/>
      <c r="H1652" s="132"/>
      <c r="I1652" s="76"/>
      <c r="J1652" s="76"/>
      <c r="K1652" s="76"/>
      <c r="L1652" s="131"/>
      <c r="M1652" s="76"/>
    </row>
    <row r="1653" spans="1:13">
      <c r="A1653" s="131"/>
      <c r="B1653" s="131"/>
      <c r="C1653" s="130"/>
      <c r="D1653" s="132"/>
      <c r="E1653" s="132"/>
      <c r="F1653" s="132"/>
      <c r="G1653" s="132"/>
      <c r="H1653" s="132"/>
      <c r="I1653" s="76"/>
      <c r="J1653" s="76"/>
      <c r="K1653" s="76"/>
      <c r="L1653" s="131"/>
      <c r="M1653" s="76"/>
    </row>
    <row r="1654" spans="1:13">
      <c r="A1654" s="131"/>
      <c r="B1654" s="131"/>
      <c r="C1654" s="130"/>
      <c r="D1654" s="132"/>
      <c r="E1654" s="132"/>
      <c r="F1654" s="132"/>
      <c r="G1654" s="132"/>
      <c r="H1654" s="132"/>
      <c r="I1654" s="76"/>
      <c r="J1654" s="76"/>
      <c r="K1654" s="76"/>
      <c r="L1654" s="131"/>
      <c r="M1654" s="76"/>
    </row>
    <row r="1655" spans="1:13">
      <c r="A1655" s="131"/>
      <c r="B1655" s="131"/>
      <c r="C1655" s="130"/>
      <c r="D1655" s="132"/>
      <c r="E1655" s="132"/>
      <c r="F1655" s="132"/>
      <c r="G1655" s="132"/>
      <c r="H1655" s="132"/>
      <c r="I1655" s="76"/>
      <c r="J1655" s="76"/>
      <c r="K1655" s="76"/>
      <c r="L1655" s="131"/>
      <c r="M1655" s="76"/>
    </row>
    <row r="1656" spans="1:13">
      <c r="A1656" s="131"/>
      <c r="B1656" s="131"/>
      <c r="C1656" s="130"/>
      <c r="D1656" s="132"/>
      <c r="E1656" s="132"/>
      <c r="F1656" s="132"/>
      <c r="G1656" s="132"/>
      <c r="H1656" s="132"/>
      <c r="I1656" s="76"/>
      <c r="J1656" s="76"/>
      <c r="K1656" s="76"/>
      <c r="L1656" s="131"/>
      <c r="M1656" s="76"/>
    </row>
    <row r="1657" spans="1:13">
      <c r="A1657" s="131"/>
      <c r="B1657" s="131"/>
      <c r="C1657" s="130"/>
      <c r="D1657" s="132"/>
      <c r="E1657" s="132"/>
      <c r="F1657" s="132"/>
      <c r="G1657" s="132"/>
      <c r="H1657" s="132"/>
      <c r="I1657" s="76"/>
      <c r="J1657" s="76"/>
      <c r="K1657" s="76"/>
      <c r="L1657" s="131"/>
      <c r="M1657" s="76"/>
    </row>
    <row r="1658" spans="1:13">
      <c r="A1658" s="131"/>
      <c r="B1658" s="131"/>
      <c r="C1658" s="130"/>
      <c r="D1658" s="132"/>
      <c r="E1658" s="132"/>
      <c r="F1658" s="132"/>
      <c r="G1658" s="132"/>
      <c r="H1658" s="132"/>
      <c r="I1658" s="76"/>
      <c r="J1658" s="76"/>
      <c r="K1658" s="76"/>
      <c r="L1658" s="131"/>
      <c r="M1658" s="76"/>
    </row>
    <row r="1659" spans="1:13">
      <c r="A1659" s="131"/>
      <c r="B1659" s="131"/>
      <c r="C1659" s="130"/>
      <c r="D1659" s="132"/>
      <c r="E1659" s="132"/>
      <c r="F1659" s="132"/>
      <c r="G1659" s="132"/>
      <c r="H1659" s="132"/>
      <c r="I1659" s="76"/>
      <c r="J1659" s="76"/>
      <c r="K1659" s="76"/>
      <c r="L1659" s="131"/>
      <c r="M1659" s="76"/>
    </row>
    <row r="1660" spans="1:13">
      <c r="A1660" s="131"/>
      <c r="B1660" s="131"/>
      <c r="C1660" s="130"/>
      <c r="D1660" s="132"/>
      <c r="E1660" s="132"/>
      <c r="F1660" s="132"/>
      <c r="G1660" s="132"/>
      <c r="H1660" s="132"/>
      <c r="I1660" s="76"/>
      <c r="J1660" s="76"/>
      <c r="K1660" s="76"/>
      <c r="L1660" s="131"/>
      <c r="M1660" s="76"/>
    </row>
    <row r="1661" spans="1:13">
      <c r="A1661" s="131"/>
      <c r="B1661" s="131"/>
      <c r="C1661" s="130"/>
      <c r="D1661" s="132"/>
      <c r="E1661" s="132"/>
      <c r="F1661" s="132"/>
      <c r="G1661" s="132"/>
      <c r="H1661" s="132"/>
      <c r="I1661" s="76"/>
      <c r="J1661" s="76"/>
      <c r="K1661" s="76"/>
      <c r="L1661" s="131"/>
      <c r="M1661" s="76"/>
    </row>
    <row r="1662" spans="1:13">
      <c r="A1662" s="131"/>
      <c r="B1662" s="131"/>
      <c r="C1662" s="130"/>
      <c r="D1662" s="132"/>
      <c r="E1662" s="132"/>
      <c r="F1662" s="132"/>
      <c r="G1662" s="132"/>
      <c r="H1662" s="132"/>
      <c r="I1662" s="76"/>
      <c r="J1662" s="76"/>
      <c r="K1662" s="76"/>
      <c r="L1662" s="131"/>
      <c r="M1662" s="76"/>
    </row>
    <row r="1663" spans="1:13">
      <c r="A1663" s="131"/>
      <c r="B1663" s="131"/>
      <c r="C1663" s="130"/>
      <c r="D1663" s="132"/>
      <c r="E1663" s="132"/>
      <c r="F1663" s="132"/>
      <c r="G1663" s="132"/>
      <c r="H1663" s="132"/>
      <c r="I1663" s="76"/>
      <c r="J1663" s="76"/>
      <c r="K1663" s="76"/>
      <c r="L1663" s="131"/>
      <c r="M1663" s="76"/>
    </row>
    <row r="1664" spans="1:13">
      <c r="A1664" s="131"/>
      <c r="B1664" s="131"/>
      <c r="C1664" s="130"/>
      <c r="D1664" s="132"/>
      <c r="E1664" s="132"/>
      <c r="F1664" s="132"/>
      <c r="G1664" s="132"/>
      <c r="H1664" s="132"/>
      <c r="I1664" s="76"/>
      <c r="J1664" s="76"/>
      <c r="K1664" s="76"/>
      <c r="L1664" s="131"/>
      <c r="M1664" s="76"/>
    </row>
    <row r="1665" spans="1:13">
      <c r="A1665" s="131"/>
      <c r="B1665" s="131"/>
      <c r="C1665" s="130"/>
      <c r="D1665" s="132"/>
      <c r="E1665" s="132"/>
      <c r="F1665" s="132"/>
      <c r="G1665" s="132"/>
      <c r="H1665" s="132"/>
      <c r="I1665" s="76"/>
      <c r="J1665" s="76"/>
      <c r="K1665" s="76"/>
      <c r="L1665" s="131"/>
      <c r="M1665" s="76"/>
    </row>
    <row r="1666" spans="1:13">
      <c r="A1666" s="131"/>
      <c r="B1666" s="131"/>
      <c r="C1666" s="130"/>
      <c r="D1666" s="132"/>
      <c r="E1666" s="132"/>
      <c r="F1666" s="132"/>
      <c r="G1666" s="132"/>
      <c r="H1666" s="132"/>
      <c r="I1666" s="76"/>
      <c r="J1666" s="76"/>
      <c r="K1666" s="76"/>
      <c r="L1666" s="131"/>
      <c r="M1666" s="76"/>
    </row>
    <row r="1667" spans="1:13">
      <c r="A1667" s="131"/>
      <c r="B1667" s="131"/>
      <c r="C1667" s="130"/>
      <c r="D1667" s="132"/>
      <c r="E1667" s="132"/>
      <c r="F1667" s="132"/>
      <c r="G1667" s="132"/>
      <c r="H1667" s="132"/>
      <c r="I1667" s="76"/>
      <c r="J1667" s="76"/>
      <c r="K1667" s="76"/>
      <c r="L1667" s="131"/>
      <c r="M1667" s="76"/>
    </row>
    <row r="1668" spans="1:13">
      <c r="A1668" s="131"/>
      <c r="B1668" s="131"/>
      <c r="C1668" s="130"/>
      <c r="D1668" s="132"/>
      <c r="E1668" s="132"/>
      <c r="F1668" s="132"/>
      <c r="G1668" s="132"/>
      <c r="H1668" s="132"/>
      <c r="I1668" s="76"/>
      <c r="J1668" s="76"/>
      <c r="K1668" s="76"/>
      <c r="L1668" s="131"/>
      <c r="M1668" s="76"/>
    </row>
    <row r="1669" spans="1:13">
      <c r="A1669" s="131"/>
      <c r="B1669" s="131"/>
      <c r="C1669" s="130"/>
      <c r="D1669" s="132"/>
      <c r="E1669" s="132"/>
      <c r="F1669" s="132"/>
      <c r="G1669" s="132"/>
      <c r="H1669" s="132"/>
      <c r="I1669" s="76"/>
      <c r="J1669" s="76"/>
      <c r="K1669" s="76"/>
      <c r="L1669" s="131"/>
      <c r="M1669" s="76"/>
    </row>
    <row r="1670" spans="1:13">
      <c r="A1670" s="131"/>
      <c r="B1670" s="131"/>
      <c r="C1670" s="130"/>
      <c r="D1670" s="132"/>
      <c r="E1670" s="132"/>
      <c r="F1670" s="132"/>
      <c r="G1670" s="132"/>
      <c r="H1670" s="132"/>
      <c r="I1670" s="76"/>
      <c r="J1670" s="76"/>
      <c r="K1670" s="76"/>
      <c r="L1670" s="131"/>
      <c r="M1670" s="76"/>
    </row>
    <row r="1671" spans="1:13">
      <c r="A1671" s="131"/>
      <c r="B1671" s="131"/>
      <c r="C1671" s="130"/>
      <c r="D1671" s="132"/>
      <c r="E1671" s="132"/>
      <c r="F1671" s="132"/>
      <c r="G1671" s="132"/>
      <c r="H1671" s="132"/>
      <c r="I1671" s="76"/>
      <c r="J1671" s="76"/>
      <c r="K1671" s="76"/>
      <c r="L1671" s="131"/>
      <c r="M1671" s="76"/>
    </row>
    <row r="1672" spans="1:13">
      <c r="A1672" s="131"/>
      <c r="B1672" s="131"/>
      <c r="C1672" s="130"/>
      <c r="D1672" s="132"/>
      <c r="E1672" s="132"/>
      <c r="F1672" s="132"/>
      <c r="G1672" s="132"/>
      <c r="H1672" s="132"/>
      <c r="I1672" s="76"/>
      <c r="J1672" s="76"/>
      <c r="K1672" s="76"/>
      <c r="L1672" s="131"/>
      <c r="M1672" s="76"/>
    </row>
    <row r="1673" spans="1:13">
      <c r="A1673" s="131"/>
      <c r="B1673" s="131"/>
      <c r="C1673" s="130"/>
      <c r="D1673" s="132"/>
      <c r="E1673" s="132"/>
      <c r="F1673" s="132"/>
      <c r="G1673" s="132"/>
      <c r="H1673" s="132"/>
      <c r="I1673" s="76"/>
      <c r="J1673" s="76"/>
      <c r="K1673" s="76"/>
      <c r="L1673" s="131"/>
      <c r="M1673" s="76"/>
    </row>
    <row r="1674" spans="1:13">
      <c r="A1674" s="131"/>
      <c r="B1674" s="131"/>
      <c r="C1674" s="130"/>
      <c r="D1674" s="132"/>
      <c r="E1674" s="132"/>
      <c r="F1674" s="132"/>
      <c r="G1674" s="132"/>
      <c r="H1674" s="132"/>
      <c r="I1674" s="76"/>
      <c r="J1674" s="76"/>
      <c r="K1674" s="76"/>
      <c r="L1674" s="131"/>
      <c r="M1674" s="76"/>
    </row>
    <row r="1675" spans="1:13">
      <c r="A1675" s="131"/>
      <c r="B1675" s="131"/>
      <c r="C1675" s="130"/>
      <c r="D1675" s="132"/>
      <c r="E1675" s="132"/>
      <c r="F1675" s="132"/>
      <c r="G1675" s="132"/>
      <c r="H1675" s="132"/>
      <c r="I1675" s="76"/>
      <c r="J1675" s="76"/>
      <c r="K1675" s="76"/>
      <c r="L1675" s="131"/>
      <c r="M1675" s="76"/>
    </row>
    <row r="1676" spans="1:13">
      <c r="A1676" s="131"/>
      <c r="B1676" s="131"/>
      <c r="C1676" s="130"/>
      <c r="D1676" s="132"/>
      <c r="E1676" s="132"/>
      <c r="F1676" s="132"/>
      <c r="G1676" s="132"/>
      <c r="H1676" s="132"/>
      <c r="I1676" s="76"/>
      <c r="J1676" s="76"/>
      <c r="K1676" s="76"/>
      <c r="L1676" s="131"/>
      <c r="M1676" s="76"/>
    </row>
    <row r="1677" spans="1:13">
      <c r="A1677" s="131"/>
      <c r="B1677" s="131"/>
      <c r="C1677" s="130"/>
      <c r="D1677" s="132"/>
      <c r="E1677" s="132"/>
      <c r="F1677" s="132"/>
      <c r="G1677" s="132"/>
      <c r="H1677" s="132"/>
      <c r="I1677" s="76"/>
      <c r="J1677" s="76"/>
      <c r="K1677" s="76"/>
      <c r="L1677" s="131"/>
      <c r="M1677" s="76"/>
    </row>
    <row r="1678" spans="1:13">
      <c r="A1678" s="131"/>
      <c r="B1678" s="131"/>
      <c r="C1678" s="130"/>
      <c r="D1678" s="132"/>
      <c r="E1678" s="132"/>
      <c r="F1678" s="132"/>
      <c r="G1678" s="132"/>
      <c r="H1678" s="132"/>
      <c r="I1678" s="76"/>
      <c r="J1678" s="76"/>
      <c r="K1678" s="76"/>
      <c r="L1678" s="131"/>
      <c r="M1678" s="76"/>
    </row>
    <row r="1679" spans="1:13">
      <c r="A1679" s="131"/>
      <c r="B1679" s="131"/>
      <c r="C1679" s="130"/>
      <c r="D1679" s="132"/>
      <c r="E1679" s="132"/>
      <c r="F1679" s="132"/>
      <c r="G1679" s="132"/>
      <c r="H1679" s="132"/>
      <c r="I1679" s="76"/>
      <c r="J1679" s="76"/>
      <c r="K1679" s="76"/>
      <c r="L1679" s="131"/>
      <c r="M1679" s="76"/>
    </row>
    <row r="1680" spans="1:13">
      <c r="A1680" s="131"/>
      <c r="B1680" s="131"/>
      <c r="C1680" s="130"/>
      <c r="D1680" s="132"/>
      <c r="E1680" s="132"/>
      <c r="F1680" s="132"/>
      <c r="G1680" s="132"/>
      <c r="H1680" s="132"/>
      <c r="I1680" s="76"/>
      <c r="J1680" s="76"/>
      <c r="K1680" s="76"/>
      <c r="L1680" s="131"/>
      <c r="M1680" s="76"/>
    </row>
    <row r="1681" spans="1:13">
      <c r="A1681" s="131"/>
      <c r="B1681" s="131"/>
      <c r="C1681" s="130"/>
      <c r="D1681" s="132"/>
      <c r="E1681" s="132"/>
      <c r="F1681" s="132"/>
      <c r="G1681" s="132"/>
      <c r="H1681" s="132"/>
      <c r="I1681" s="76"/>
      <c r="J1681" s="76"/>
      <c r="K1681" s="76"/>
      <c r="L1681" s="131"/>
      <c r="M1681" s="76"/>
    </row>
    <row r="1682" spans="1:13">
      <c r="A1682" s="131"/>
      <c r="B1682" s="131"/>
      <c r="C1682" s="130"/>
      <c r="D1682" s="132"/>
      <c r="E1682" s="132"/>
      <c r="F1682" s="132"/>
      <c r="G1682" s="132"/>
      <c r="H1682" s="132"/>
      <c r="I1682" s="76"/>
      <c r="J1682" s="76"/>
      <c r="K1682" s="76"/>
      <c r="L1682" s="131"/>
      <c r="M1682" s="76"/>
    </row>
    <row r="1683" spans="1:13">
      <c r="A1683" s="131"/>
      <c r="B1683" s="131"/>
      <c r="C1683" s="130"/>
      <c r="D1683" s="132"/>
      <c r="E1683" s="132"/>
      <c r="F1683" s="132"/>
      <c r="G1683" s="132"/>
      <c r="H1683" s="132"/>
      <c r="I1683" s="76"/>
      <c r="J1683" s="76"/>
      <c r="K1683" s="76"/>
      <c r="L1683" s="131"/>
      <c r="M1683" s="76"/>
    </row>
    <row r="1684" spans="1:13">
      <c r="A1684" s="131"/>
      <c r="B1684" s="131"/>
      <c r="C1684" s="130"/>
      <c r="D1684" s="132"/>
      <c r="E1684" s="132"/>
      <c r="F1684" s="132"/>
      <c r="G1684" s="132"/>
      <c r="H1684" s="132"/>
      <c r="I1684" s="76"/>
      <c r="J1684" s="76"/>
      <c r="K1684" s="76"/>
      <c r="L1684" s="131"/>
      <c r="M1684" s="76"/>
    </row>
    <row r="1685" spans="1:13">
      <c r="A1685" s="131"/>
      <c r="B1685" s="131"/>
      <c r="C1685" s="130"/>
      <c r="D1685" s="132"/>
      <c r="E1685" s="132"/>
      <c r="F1685" s="132"/>
      <c r="G1685" s="132"/>
      <c r="H1685" s="132"/>
      <c r="I1685" s="76"/>
      <c r="J1685" s="76"/>
      <c r="K1685" s="76"/>
      <c r="L1685" s="131"/>
      <c r="M1685" s="76"/>
    </row>
    <row r="1686" spans="1:13">
      <c r="A1686" s="131"/>
      <c r="B1686" s="131"/>
      <c r="C1686" s="130"/>
      <c r="D1686" s="132"/>
      <c r="E1686" s="132"/>
      <c r="F1686" s="132"/>
      <c r="G1686" s="132"/>
      <c r="H1686" s="132"/>
      <c r="I1686" s="76"/>
      <c r="J1686" s="76"/>
      <c r="K1686" s="76"/>
      <c r="L1686" s="131"/>
      <c r="M1686" s="76"/>
    </row>
    <row r="1687" spans="1:13">
      <c r="A1687" s="131"/>
      <c r="B1687" s="131"/>
      <c r="C1687" s="130"/>
      <c r="D1687" s="132"/>
      <c r="E1687" s="132"/>
      <c r="F1687" s="132"/>
      <c r="G1687" s="132"/>
      <c r="H1687" s="132"/>
      <c r="I1687" s="76"/>
      <c r="J1687" s="76"/>
      <c r="K1687" s="76"/>
      <c r="L1687" s="131"/>
      <c r="M1687" s="76"/>
    </row>
    <row r="1688" spans="1:13">
      <c r="A1688" s="131"/>
      <c r="B1688" s="131"/>
      <c r="C1688" s="130"/>
      <c r="D1688" s="132"/>
      <c r="E1688" s="132"/>
      <c r="F1688" s="132"/>
      <c r="G1688" s="132"/>
      <c r="H1688" s="132"/>
      <c r="I1688" s="76"/>
      <c r="J1688" s="76"/>
      <c r="K1688" s="76"/>
      <c r="L1688" s="131"/>
      <c r="M1688" s="76"/>
    </row>
    <row r="1689" spans="1:13">
      <c r="A1689" s="131"/>
      <c r="B1689" s="131"/>
      <c r="C1689" s="130"/>
      <c r="D1689" s="132"/>
      <c r="E1689" s="132"/>
      <c r="F1689" s="132"/>
      <c r="G1689" s="132"/>
      <c r="H1689" s="132"/>
      <c r="I1689" s="76"/>
      <c r="J1689" s="76"/>
      <c r="K1689" s="76"/>
      <c r="L1689" s="131"/>
      <c r="M1689" s="76"/>
    </row>
    <row r="1690" spans="1:13">
      <c r="A1690" s="131"/>
      <c r="B1690" s="131"/>
      <c r="C1690" s="130"/>
      <c r="D1690" s="132"/>
      <c r="E1690" s="132"/>
      <c r="F1690" s="132"/>
      <c r="G1690" s="132"/>
      <c r="H1690" s="132"/>
      <c r="I1690" s="76"/>
      <c r="J1690" s="76"/>
      <c r="K1690" s="76"/>
      <c r="L1690" s="131"/>
      <c r="M1690" s="76"/>
    </row>
    <row r="1691" spans="1:13">
      <c r="A1691" s="131"/>
      <c r="B1691" s="131"/>
      <c r="C1691" s="130"/>
      <c r="D1691" s="132"/>
      <c r="E1691" s="132"/>
      <c r="F1691" s="132"/>
      <c r="G1691" s="132"/>
      <c r="H1691" s="132"/>
      <c r="I1691" s="76"/>
      <c r="J1691" s="76"/>
      <c r="K1691" s="76"/>
      <c r="L1691" s="131"/>
      <c r="M1691" s="76"/>
    </row>
    <row r="1692" spans="1:13">
      <c r="A1692" s="131"/>
      <c r="B1692" s="131"/>
      <c r="C1692" s="130"/>
      <c r="D1692" s="132"/>
      <c r="E1692" s="132"/>
      <c r="F1692" s="132"/>
      <c r="G1692" s="132"/>
      <c r="H1692" s="132"/>
      <c r="I1692" s="76"/>
      <c r="J1692" s="76"/>
      <c r="K1692" s="76"/>
      <c r="L1692" s="131"/>
      <c r="M1692" s="76"/>
    </row>
    <row r="1693" spans="1:13">
      <c r="A1693" s="131"/>
      <c r="B1693" s="131"/>
      <c r="C1693" s="130"/>
      <c r="D1693" s="132"/>
      <c r="E1693" s="132"/>
      <c r="F1693" s="132"/>
      <c r="G1693" s="132"/>
      <c r="H1693" s="132"/>
      <c r="I1693" s="76"/>
      <c r="J1693" s="76"/>
      <c r="K1693" s="76"/>
      <c r="L1693" s="131"/>
      <c r="M1693" s="76"/>
    </row>
    <row r="1694" spans="1:13">
      <c r="A1694" s="131"/>
      <c r="B1694" s="131"/>
      <c r="C1694" s="130"/>
      <c r="D1694" s="132"/>
      <c r="E1694" s="132"/>
      <c r="F1694" s="132"/>
      <c r="G1694" s="132"/>
      <c r="H1694" s="132"/>
      <c r="I1694" s="76"/>
      <c r="J1694" s="76"/>
      <c r="K1694" s="76"/>
      <c r="L1694" s="131"/>
      <c r="M1694" s="76"/>
    </row>
    <row r="1695" spans="1:13">
      <c r="A1695" s="131"/>
      <c r="B1695" s="131"/>
      <c r="C1695" s="130"/>
      <c r="D1695" s="132"/>
      <c r="E1695" s="132"/>
      <c r="F1695" s="132"/>
      <c r="G1695" s="132"/>
      <c r="H1695" s="132"/>
      <c r="I1695" s="76"/>
      <c r="J1695" s="76"/>
      <c r="K1695" s="76"/>
      <c r="L1695" s="131"/>
      <c r="M1695" s="76"/>
    </row>
    <row r="1696" spans="1:13">
      <c r="A1696" s="131"/>
      <c r="B1696" s="131"/>
      <c r="C1696" s="130"/>
      <c r="D1696" s="132"/>
      <c r="E1696" s="132"/>
      <c r="F1696" s="132"/>
      <c r="G1696" s="132"/>
      <c r="H1696" s="132"/>
      <c r="I1696" s="76"/>
      <c r="J1696" s="76"/>
      <c r="K1696" s="76"/>
      <c r="L1696" s="131"/>
      <c r="M1696" s="76"/>
    </row>
    <row r="1697" spans="1:13">
      <c r="A1697" s="131"/>
      <c r="B1697" s="131"/>
      <c r="C1697" s="130"/>
      <c r="D1697" s="132"/>
      <c r="E1697" s="132"/>
      <c r="F1697" s="132"/>
      <c r="G1697" s="132"/>
      <c r="H1697" s="132"/>
      <c r="I1697" s="76"/>
      <c r="J1697" s="76"/>
      <c r="K1697" s="76"/>
      <c r="L1697" s="131"/>
      <c r="M1697" s="76"/>
    </row>
    <row r="1698" spans="1:13">
      <c r="A1698" s="131"/>
      <c r="B1698" s="131"/>
      <c r="C1698" s="130"/>
      <c r="D1698" s="132"/>
      <c r="E1698" s="132"/>
      <c r="F1698" s="132"/>
      <c r="G1698" s="132"/>
      <c r="H1698" s="132"/>
      <c r="I1698" s="76"/>
      <c r="J1698" s="76"/>
      <c r="K1698" s="76"/>
      <c r="L1698" s="131"/>
      <c r="M1698" s="76"/>
    </row>
    <row r="1699" spans="1:13">
      <c r="A1699" s="131"/>
      <c r="B1699" s="131"/>
      <c r="C1699" s="130"/>
      <c r="D1699" s="132"/>
      <c r="E1699" s="132"/>
      <c r="F1699" s="132"/>
      <c r="G1699" s="132"/>
      <c r="H1699" s="132"/>
      <c r="I1699" s="76"/>
      <c r="J1699" s="76"/>
      <c r="K1699" s="76"/>
      <c r="L1699" s="131"/>
      <c r="M1699" s="76"/>
    </row>
    <row r="1700" spans="1:13">
      <c r="A1700" s="131"/>
      <c r="B1700" s="131"/>
      <c r="C1700" s="130"/>
      <c r="D1700" s="132"/>
      <c r="E1700" s="132"/>
      <c r="F1700" s="132"/>
      <c r="G1700" s="132"/>
      <c r="H1700" s="132"/>
      <c r="I1700" s="76"/>
      <c r="J1700" s="76"/>
      <c r="K1700" s="76"/>
      <c r="L1700" s="131"/>
      <c r="M1700" s="76"/>
    </row>
    <row r="1701" spans="1:13">
      <c r="A1701" s="131"/>
      <c r="B1701" s="131"/>
      <c r="C1701" s="130"/>
      <c r="D1701" s="132"/>
      <c r="E1701" s="132"/>
      <c r="F1701" s="132"/>
      <c r="G1701" s="132"/>
      <c r="H1701" s="132"/>
      <c r="I1701" s="76"/>
      <c r="J1701" s="76"/>
      <c r="K1701" s="76"/>
      <c r="L1701" s="131"/>
      <c r="M1701" s="76"/>
    </row>
    <row r="1702" spans="1:13">
      <c r="A1702" s="131"/>
      <c r="B1702" s="131"/>
      <c r="C1702" s="130"/>
      <c r="D1702" s="132"/>
      <c r="E1702" s="132"/>
      <c r="F1702" s="132"/>
      <c r="G1702" s="132"/>
      <c r="H1702" s="132"/>
      <c r="I1702" s="76"/>
      <c r="J1702" s="76"/>
      <c r="K1702" s="76"/>
      <c r="L1702" s="131"/>
      <c r="M1702" s="76"/>
    </row>
    <row r="1703" spans="1:13">
      <c r="A1703" s="131"/>
      <c r="B1703" s="131"/>
      <c r="C1703" s="130"/>
      <c r="D1703" s="132"/>
      <c r="E1703" s="132"/>
      <c r="F1703" s="132"/>
      <c r="G1703" s="132"/>
      <c r="H1703" s="132"/>
      <c r="I1703" s="76"/>
      <c r="J1703" s="76"/>
      <c r="K1703" s="76"/>
      <c r="L1703" s="131"/>
      <c r="M1703" s="76"/>
    </row>
    <row r="1704" spans="1:13">
      <c r="A1704" s="131"/>
      <c r="B1704" s="131"/>
      <c r="C1704" s="130"/>
      <c r="D1704" s="132"/>
      <c r="E1704" s="132"/>
      <c r="F1704" s="132"/>
      <c r="G1704" s="132"/>
      <c r="H1704" s="132"/>
      <c r="I1704" s="76"/>
      <c r="J1704" s="76"/>
      <c r="K1704" s="76"/>
      <c r="L1704" s="131"/>
      <c r="M1704" s="76"/>
    </row>
    <row r="1705" spans="1:13">
      <c r="A1705" s="131"/>
      <c r="B1705" s="131"/>
      <c r="C1705" s="130"/>
      <c r="D1705" s="132"/>
      <c r="E1705" s="132"/>
      <c r="F1705" s="132"/>
      <c r="G1705" s="132"/>
      <c r="H1705" s="132"/>
      <c r="I1705" s="76"/>
      <c r="J1705" s="76"/>
      <c r="K1705" s="76"/>
      <c r="L1705" s="131"/>
      <c r="M1705" s="76"/>
    </row>
    <row r="1706" spans="1:13">
      <c r="A1706" s="131"/>
      <c r="B1706" s="131"/>
      <c r="C1706" s="130"/>
      <c r="D1706" s="132"/>
      <c r="E1706" s="132"/>
      <c r="F1706" s="132"/>
      <c r="G1706" s="132"/>
      <c r="H1706" s="132"/>
      <c r="I1706" s="76"/>
      <c r="J1706" s="76"/>
      <c r="K1706" s="76"/>
      <c r="L1706" s="131"/>
      <c r="M1706" s="76"/>
    </row>
    <row r="1707" spans="1:13">
      <c r="A1707" s="131"/>
      <c r="B1707" s="131"/>
      <c r="C1707" s="130"/>
      <c r="D1707" s="132"/>
      <c r="E1707" s="132"/>
      <c r="F1707" s="132"/>
      <c r="G1707" s="132"/>
      <c r="H1707" s="132"/>
      <c r="I1707" s="76"/>
      <c r="J1707" s="76"/>
      <c r="K1707" s="76"/>
      <c r="L1707" s="131"/>
      <c r="M1707" s="76"/>
    </row>
    <row r="1708" spans="1:13">
      <c r="A1708" s="131"/>
      <c r="B1708" s="131"/>
      <c r="C1708" s="130"/>
      <c r="D1708" s="132"/>
      <c r="E1708" s="132"/>
      <c r="F1708" s="132"/>
      <c r="G1708" s="132"/>
      <c r="H1708" s="132"/>
      <c r="I1708" s="76"/>
      <c r="J1708" s="76"/>
      <c r="K1708" s="76"/>
      <c r="L1708" s="131"/>
      <c r="M1708" s="76"/>
    </row>
    <row r="1709" spans="1:13">
      <c r="A1709" s="131"/>
      <c r="B1709" s="131"/>
      <c r="C1709" s="130"/>
      <c r="D1709" s="132"/>
      <c r="E1709" s="132"/>
      <c r="F1709" s="132"/>
      <c r="G1709" s="132"/>
      <c r="H1709" s="132"/>
      <c r="I1709" s="76"/>
      <c r="J1709" s="76"/>
      <c r="K1709" s="76"/>
      <c r="L1709" s="131"/>
      <c r="M1709" s="76"/>
    </row>
    <row r="1710" spans="1:13">
      <c r="A1710" s="131"/>
      <c r="B1710" s="131"/>
      <c r="C1710" s="130"/>
      <c r="D1710" s="132"/>
      <c r="E1710" s="132"/>
      <c r="F1710" s="132"/>
      <c r="G1710" s="132"/>
      <c r="H1710" s="132"/>
      <c r="I1710" s="76"/>
      <c r="J1710" s="76"/>
      <c r="K1710" s="76"/>
      <c r="L1710" s="131"/>
      <c r="M1710" s="76"/>
    </row>
    <row r="1711" spans="1:13">
      <c r="A1711" s="131"/>
      <c r="B1711" s="131"/>
      <c r="C1711" s="130"/>
      <c r="D1711" s="132"/>
      <c r="E1711" s="132"/>
      <c r="F1711" s="132"/>
      <c r="G1711" s="132"/>
      <c r="H1711" s="132"/>
      <c r="I1711" s="76"/>
      <c r="J1711" s="76"/>
      <c r="K1711" s="76"/>
      <c r="L1711" s="131"/>
      <c r="M1711" s="76"/>
    </row>
    <row r="1712" spans="1:13">
      <c r="A1712" s="131"/>
      <c r="B1712" s="131"/>
      <c r="C1712" s="130"/>
      <c r="D1712" s="132"/>
      <c r="E1712" s="132"/>
      <c r="F1712" s="132"/>
      <c r="G1712" s="132"/>
      <c r="H1712" s="132"/>
      <c r="I1712" s="76"/>
      <c r="J1712" s="76"/>
      <c r="K1712" s="76"/>
      <c r="L1712" s="131"/>
      <c r="M1712" s="76"/>
    </row>
    <row r="1713" spans="1:13">
      <c r="A1713" s="131"/>
      <c r="B1713" s="131"/>
      <c r="C1713" s="130"/>
      <c r="D1713" s="132"/>
      <c r="E1713" s="132"/>
      <c r="F1713" s="132"/>
      <c r="G1713" s="132"/>
      <c r="H1713" s="132"/>
      <c r="I1713" s="76"/>
      <c r="J1713" s="76"/>
      <c r="K1713" s="76"/>
      <c r="L1713" s="131"/>
      <c r="M1713" s="76"/>
    </row>
    <row r="1714" spans="1:13">
      <c r="A1714" s="131"/>
      <c r="B1714" s="131"/>
      <c r="C1714" s="130"/>
      <c r="D1714" s="132"/>
      <c r="E1714" s="132"/>
      <c r="F1714" s="132"/>
      <c r="G1714" s="132"/>
      <c r="H1714" s="132"/>
      <c r="I1714" s="76"/>
      <c r="J1714" s="76"/>
      <c r="K1714" s="76"/>
      <c r="L1714" s="131"/>
      <c r="M1714" s="76"/>
    </row>
    <row r="1715" spans="1:13">
      <c r="A1715" s="131"/>
      <c r="B1715" s="131"/>
      <c r="C1715" s="130"/>
      <c r="D1715" s="132"/>
      <c r="E1715" s="132"/>
      <c r="F1715" s="132"/>
      <c r="G1715" s="132"/>
      <c r="H1715" s="132"/>
      <c r="I1715" s="76"/>
      <c r="J1715" s="76"/>
      <c r="K1715" s="76"/>
      <c r="L1715" s="131"/>
      <c r="M1715" s="76"/>
    </row>
    <row r="1716" spans="1:13">
      <c r="A1716" s="131"/>
      <c r="B1716" s="131"/>
      <c r="C1716" s="130"/>
      <c r="D1716" s="132"/>
      <c r="E1716" s="132"/>
      <c r="F1716" s="132"/>
      <c r="G1716" s="132"/>
      <c r="H1716" s="132"/>
      <c r="I1716" s="76"/>
      <c r="J1716" s="76"/>
      <c r="K1716" s="76"/>
      <c r="L1716" s="131"/>
      <c r="M1716" s="76"/>
    </row>
    <row r="1717" spans="1:13">
      <c r="A1717" s="131"/>
      <c r="B1717" s="131"/>
      <c r="C1717" s="130"/>
      <c r="D1717" s="132"/>
      <c r="E1717" s="132"/>
      <c r="F1717" s="132"/>
      <c r="G1717" s="132"/>
      <c r="H1717" s="132"/>
      <c r="I1717" s="76"/>
      <c r="J1717" s="76"/>
      <c r="K1717" s="76"/>
      <c r="L1717" s="131"/>
      <c r="M1717" s="76"/>
    </row>
    <row r="1718" spans="1:13">
      <c r="A1718" s="131"/>
      <c r="B1718" s="131"/>
      <c r="C1718" s="130"/>
      <c r="D1718" s="132"/>
      <c r="E1718" s="132"/>
      <c r="F1718" s="132"/>
      <c r="G1718" s="132"/>
      <c r="H1718" s="132"/>
      <c r="I1718" s="76"/>
      <c r="J1718" s="76"/>
      <c r="K1718" s="76"/>
      <c r="L1718" s="131"/>
      <c r="M1718" s="76"/>
    </row>
    <row r="1719" spans="1:13">
      <c r="A1719" s="131"/>
      <c r="B1719" s="131"/>
      <c r="C1719" s="130"/>
      <c r="D1719" s="132"/>
      <c r="E1719" s="132"/>
      <c r="F1719" s="132"/>
      <c r="G1719" s="132"/>
      <c r="H1719" s="132"/>
      <c r="I1719" s="76"/>
      <c r="J1719" s="76"/>
      <c r="K1719" s="76"/>
      <c r="L1719" s="131"/>
      <c r="M1719" s="76"/>
    </row>
    <row r="1720" spans="1:13">
      <c r="A1720" s="131"/>
      <c r="B1720" s="131"/>
      <c r="C1720" s="130"/>
      <c r="D1720" s="132"/>
      <c r="E1720" s="132"/>
      <c r="F1720" s="132"/>
      <c r="G1720" s="132"/>
      <c r="H1720" s="132"/>
      <c r="I1720" s="76"/>
      <c r="J1720" s="76"/>
      <c r="K1720" s="76"/>
      <c r="L1720" s="131"/>
      <c r="M1720" s="76"/>
    </row>
    <row r="1721" spans="1:13">
      <c r="A1721" s="131"/>
      <c r="B1721" s="131"/>
      <c r="C1721" s="130"/>
      <c r="D1721" s="132"/>
      <c r="E1721" s="132"/>
      <c r="F1721" s="132"/>
      <c r="G1721" s="132"/>
      <c r="H1721" s="132"/>
      <c r="I1721" s="76"/>
      <c r="J1721" s="76"/>
      <c r="K1721" s="76"/>
      <c r="L1721" s="131"/>
      <c r="M1721" s="76"/>
    </row>
    <row r="1722" spans="1:13">
      <c r="A1722" s="131"/>
      <c r="B1722" s="131"/>
      <c r="C1722" s="130"/>
      <c r="D1722" s="132"/>
      <c r="E1722" s="132"/>
      <c r="F1722" s="132"/>
      <c r="G1722" s="132"/>
      <c r="H1722" s="132"/>
      <c r="I1722" s="76"/>
      <c r="J1722" s="76"/>
      <c r="K1722" s="76"/>
      <c r="L1722" s="131"/>
      <c r="M1722" s="76"/>
    </row>
    <row r="1723" spans="1:13">
      <c r="A1723" s="131"/>
      <c r="B1723" s="131"/>
      <c r="C1723" s="130"/>
      <c r="D1723" s="132"/>
      <c r="E1723" s="132"/>
      <c r="F1723" s="132"/>
      <c r="G1723" s="132"/>
      <c r="H1723" s="132"/>
      <c r="I1723" s="76"/>
      <c r="J1723" s="76"/>
      <c r="K1723" s="76"/>
      <c r="L1723" s="131"/>
      <c r="M1723" s="76"/>
    </row>
    <row r="1724" spans="1:13">
      <c r="A1724" s="131"/>
      <c r="B1724" s="131"/>
      <c r="C1724" s="130"/>
      <c r="D1724" s="132"/>
      <c r="E1724" s="132"/>
      <c r="F1724" s="132"/>
      <c r="G1724" s="132"/>
      <c r="H1724" s="132"/>
      <c r="I1724" s="76"/>
      <c r="J1724" s="76"/>
      <c r="K1724" s="76"/>
      <c r="L1724" s="131"/>
      <c r="M1724" s="76"/>
    </row>
    <row r="1725" spans="1:13">
      <c r="A1725" s="131"/>
      <c r="B1725" s="131"/>
      <c r="C1725" s="130"/>
      <c r="D1725" s="132"/>
      <c r="E1725" s="132"/>
      <c r="F1725" s="132"/>
      <c r="G1725" s="132"/>
      <c r="H1725" s="132"/>
      <c r="I1725" s="76"/>
      <c r="J1725" s="76"/>
      <c r="K1725" s="76"/>
      <c r="L1725" s="131"/>
      <c r="M1725" s="76"/>
    </row>
    <row r="1726" spans="1:13">
      <c r="A1726" s="131"/>
      <c r="B1726" s="131"/>
      <c r="C1726" s="130"/>
      <c r="D1726" s="132"/>
      <c r="E1726" s="132"/>
      <c r="F1726" s="132"/>
      <c r="G1726" s="132"/>
      <c r="H1726" s="132"/>
      <c r="I1726" s="76"/>
      <c r="J1726" s="76"/>
      <c r="K1726" s="76"/>
      <c r="L1726" s="131"/>
      <c r="M1726" s="76"/>
    </row>
    <row r="1727" spans="1:13">
      <c r="A1727" s="131"/>
      <c r="B1727" s="131"/>
      <c r="C1727" s="130"/>
      <c r="D1727" s="132"/>
      <c r="E1727" s="132"/>
      <c r="F1727" s="132"/>
      <c r="G1727" s="132"/>
      <c r="H1727" s="132"/>
      <c r="I1727" s="76"/>
      <c r="J1727" s="76"/>
      <c r="K1727" s="76"/>
      <c r="L1727" s="131"/>
      <c r="M1727" s="76"/>
    </row>
    <row r="1728" spans="1:13">
      <c r="A1728" s="131"/>
      <c r="B1728" s="131"/>
      <c r="C1728" s="130"/>
      <c r="D1728" s="132"/>
      <c r="E1728" s="132"/>
      <c r="F1728" s="132"/>
      <c r="G1728" s="132"/>
      <c r="H1728" s="132"/>
      <c r="I1728" s="76"/>
      <c r="J1728" s="76"/>
      <c r="K1728" s="76"/>
      <c r="L1728" s="131"/>
      <c r="M1728" s="76"/>
    </row>
    <row r="1729" spans="1:13">
      <c r="A1729" s="131"/>
      <c r="B1729" s="131"/>
      <c r="C1729" s="130"/>
      <c r="D1729" s="132"/>
      <c r="E1729" s="132"/>
      <c r="F1729" s="132"/>
      <c r="G1729" s="132"/>
      <c r="H1729" s="132"/>
      <c r="I1729" s="76"/>
      <c r="J1729" s="76"/>
      <c r="K1729" s="76"/>
      <c r="L1729" s="131"/>
      <c r="M1729" s="76"/>
    </row>
    <row r="1730" spans="1:13">
      <c r="A1730" s="131"/>
      <c r="B1730" s="131"/>
      <c r="C1730" s="130"/>
      <c r="D1730" s="132"/>
      <c r="E1730" s="132"/>
      <c r="F1730" s="132"/>
      <c r="G1730" s="132"/>
      <c r="H1730" s="132"/>
      <c r="I1730" s="76"/>
      <c r="J1730" s="76"/>
      <c r="K1730" s="76"/>
      <c r="L1730" s="131"/>
      <c r="M1730" s="76"/>
    </row>
    <row r="1731" spans="1:13">
      <c r="A1731" s="131"/>
      <c r="B1731" s="131"/>
      <c r="C1731" s="130"/>
      <c r="D1731" s="132"/>
      <c r="E1731" s="132"/>
      <c r="F1731" s="132"/>
      <c r="G1731" s="132"/>
      <c r="H1731" s="132"/>
      <c r="I1731" s="76"/>
      <c r="J1731" s="76"/>
      <c r="K1731" s="76"/>
      <c r="L1731" s="131"/>
      <c r="M1731" s="76"/>
    </row>
    <row r="1732" spans="1:13">
      <c r="A1732" s="131"/>
      <c r="B1732" s="131"/>
      <c r="C1732" s="130"/>
      <c r="D1732" s="132"/>
      <c r="E1732" s="132"/>
      <c r="F1732" s="132"/>
      <c r="G1732" s="132"/>
      <c r="H1732" s="132"/>
      <c r="I1732" s="76"/>
      <c r="J1732" s="76"/>
      <c r="K1732" s="76"/>
      <c r="L1732" s="131"/>
      <c r="M1732" s="76"/>
    </row>
    <row r="1733" spans="1:13">
      <c r="A1733" s="131"/>
      <c r="B1733" s="131"/>
      <c r="C1733" s="130"/>
      <c r="D1733" s="132"/>
      <c r="E1733" s="132"/>
      <c r="F1733" s="132"/>
      <c r="G1733" s="132"/>
      <c r="H1733" s="132"/>
      <c r="I1733" s="76"/>
      <c r="J1733" s="76"/>
      <c r="K1733" s="76"/>
      <c r="L1733" s="131"/>
      <c r="M1733" s="76"/>
    </row>
    <row r="1734" spans="1:13">
      <c r="A1734" s="131"/>
      <c r="B1734" s="131"/>
      <c r="C1734" s="130"/>
      <c r="D1734" s="132"/>
      <c r="E1734" s="132"/>
      <c r="F1734" s="132"/>
      <c r="G1734" s="132"/>
      <c r="H1734" s="132"/>
      <c r="I1734" s="76"/>
      <c r="J1734" s="76"/>
      <c r="K1734" s="76"/>
      <c r="L1734" s="131"/>
      <c r="M1734" s="76"/>
    </row>
    <row r="1735" spans="1:13">
      <c r="A1735" s="131"/>
      <c r="B1735" s="131"/>
      <c r="C1735" s="130"/>
      <c r="D1735" s="132"/>
      <c r="E1735" s="132"/>
      <c r="F1735" s="132"/>
      <c r="G1735" s="132"/>
      <c r="H1735" s="132"/>
      <c r="I1735" s="76"/>
      <c r="J1735" s="76"/>
      <c r="K1735" s="76"/>
      <c r="L1735" s="131"/>
      <c r="M1735" s="76"/>
    </row>
    <row r="1736" spans="1:13">
      <c r="A1736" s="131"/>
      <c r="B1736" s="131"/>
      <c r="C1736" s="130"/>
      <c r="D1736" s="132"/>
      <c r="E1736" s="132"/>
      <c r="F1736" s="132"/>
      <c r="G1736" s="132"/>
      <c r="H1736" s="132"/>
      <c r="I1736" s="76"/>
      <c r="J1736" s="76"/>
      <c r="K1736" s="76"/>
      <c r="L1736" s="131"/>
      <c r="M1736" s="76"/>
    </row>
    <row r="1737" spans="1:13">
      <c r="A1737" s="131"/>
      <c r="B1737" s="131"/>
      <c r="C1737" s="130"/>
      <c r="D1737" s="132"/>
      <c r="E1737" s="132"/>
      <c r="F1737" s="132"/>
      <c r="G1737" s="132"/>
      <c r="H1737" s="132"/>
      <c r="I1737" s="76"/>
      <c r="J1737" s="76"/>
      <c r="K1737" s="76"/>
      <c r="L1737" s="131"/>
      <c r="M1737" s="76"/>
    </row>
    <row r="1738" spans="1:13">
      <c r="A1738" s="131"/>
      <c r="B1738" s="131"/>
      <c r="C1738" s="130"/>
      <c r="D1738" s="132"/>
      <c r="E1738" s="132"/>
      <c r="F1738" s="132"/>
      <c r="G1738" s="132"/>
      <c r="H1738" s="132"/>
      <c r="I1738" s="76"/>
      <c r="J1738" s="76"/>
      <c r="K1738" s="76"/>
      <c r="L1738" s="131"/>
      <c r="M1738" s="76"/>
    </row>
    <row r="1739" spans="1:13">
      <c r="A1739" s="131"/>
      <c r="B1739" s="131"/>
      <c r="C1739" s="130"/>
      <c r="D1739" s="132"/>
      <c r="E1739" s="132"/>
      <c r="F1739" s="132"/>
      <c r="G1739" s="132"/>
      <c r="H1739" s="132"/>
      <c r="I1739" s="76"/>
      <c r="J1739" s="76"/>
      <c r="K1739" s="76"/>
      <c r="L1739" s="131"/>
      <c r="M1739" s="76"/>
    </row>
    <row r="1740" spans="1:13">
      <c r="A1740" s="131"/>
      <c r="B1740" s="131"/>
      <c r="C1740" s="130"/>
      <c r="D1740" s="132"/>
      <c r="E1740" s="132"/>
      <c r="F1740" s="132"/>
      <c r="G1740" s="132"/>
      <c r="H1740" s="132"/>
      <c r="I1740" s="76"/>
      <c r="J1740" s="76"/>
      <c r="K1740" s="76"/>
      <c r="L1740" s="131"/>
      <c r="M1740" s="76"/>
    </row>
    <row r="1741" spans="1:13">
      <c r="A1741" s="131"/>
      <c r="B1741" s="131"/>
      <c r="C1741" s="130"/>
      <c r="D1741" s="132"/>
      <c r="E1741" s="132"/>
      <c r="F1741" s="132"/>
      <c r="G1741" s="132"/>
      <c r="H1741" s="132"/>
      <c r="I1741" s="76"/>
      <c r="J1741" s="76"/>
      <c r="K1741" s="76"/>
      <c r="L1741" s="131"/>
      <c r="M1741" s="76"/>
    </row>
    <row r="1742" spans="1:13">
      <c r="A1742" s="131"/>
      <c r="B1742" s="131"/>
      <c r="C1742" s="130"/>
      <c r="D1742" s="132"/>
      <c r="E1742" s="132"/>
      <c r="F1742" s="132"/>
      <c r="G1742" s="132"/>
      <c r="H1742" s="132"/>
      <c r="I1742" s="76"/>
      <c r="J1742" s="76"/>
      <c r="K1742" s="76"/>
      <c r="L1742" s="131"/>
      <c r="M1742" s="76"/>
    </row>
    <row r="1743" spans="1:13">
      <c r="A1743" s="131"/>
      <c r="B1743" s="131"/>
      <c r="C1743" s="130"/>
      <c r="D1743" s="132"/>
      <c r="E1743" s="132"/>
      <c r="F1743" s="132"/>
      <c r="G1743" s="132"/>
      <c r="H1743" s="132"/>
      <c r="I1743" s="76"/>
      <c r="J1743" s="76"/>
      <c r="K1743" s="76"/>
      <c r="L1743" s="131"/>
      <c r="M1743" s="76"/>
    </row>
    <row r="1744" spans="1:13">
      <c r="A1744" s="131"/>
      <c r="B1744" s="131"/>
      <c r="C1744" s="130"/>
      <c r="D1744" s="132"/>
      <c r="E1744" s="132"/>
      <c r="F1744" s="132"/>
      <c r="G1744" s="132"/>
      <c r="H1744" s="132"/>
      <c r="I1744" s="76"/>
      <c r="J1744" s="76"/>
      <c r="K1744" s="76"/>
      <c r="L1744" s="131"/>
      <c r="M1744" s="76"/>
    </row>
    <row r="1745" spans="1:13">
      <c r="A1745" s="131"/>
      <c r="B1745" s="131"/>
      <c r="C1745" s="130"/>
      <c r="D1745" s="132"/>
      <c r="E1745" s="132"/>
      <c r="F1745" s="132"/>
      <c r="G1745" s="132"/>
      <c r="H1745" s="132"/>
      <c r="I1745" s="76"/>
      <c r="J1745" s="76"/>
      <c r="K1745" s="76"/>
      <c r="L1745" s="131"/>
      <c r="M1745" s="76"/>
    </row>
    <row r="1746" spans="1:13">
      <c r="A1746" s="131"/>
      <c r="B1746" s="131"/>
      <c r="C1746" s="130"/>
      <c r="D1746" s="132"/>
      <c r="E1746" s="132"/>
      <c r="F1746" s="132"/>
      <c r="G1746" s="132"/>
      <c r="H1746" s="132"/>
      <c r="I1746" s="76"/>
      <c r="J1746" s="76"/>
      <c r="K1746" s="76"/>
      <c r="L1746" s="131"/>
      <c r="M1746" s="76"/>
    </row>
    <row r="1747" spans="1:13">
      <c r="A1747" s="131"/>
      <c r="B1747" s="131"/>
      <c r="C1747" s="130"/>
      <c r="D1747" s="132"/>
      <c r="E1747" s="132"/>
      <c r="F1747" s="132"/>
      <c r="G1747" s="132"/>
      <c r="H1747" s="132"/>
      <c r="I1747" s="76"/>
      <c r="J1747" s="76"/>
      <c r="K1747" s="76"/>
      <c r="L1747" s="131"/>
      <c r="M1747" s="76"/>
    </row>
    <row r="1748" spans="1:13">
      <c r="A1748" s="131"/>
      <c r="B1748" s="131"/>
      <c r="C1748" s="130"/>
      <c r="D1748" s="132"/>
      <c r="E1748" s="132"/>
      <c r="F1748" s="132"/>
      <c r="G1748" s="132"/>
      <c r="H1748" s="132"/>
      <c r="I1748" s="76"/>
      <c r="J1748" s="76"/>
      <c r="K1748" s="76"/>
      <c r="L1748" s="131"/>
      <c r="M1748" s="76"/>
    </row>
    <row r="1749" spans="1:13">
      <c r="A1749" s="131"/>
      <c r="B1749" s="131"/>
      <c r="C1749" s="130"/>
      <c r="D1749" s="132"/>
      <c r="E1749" s="132"/>
      <c r="F1749" s="132"/>
      <c r="G1749" s="132"/>
      <c r="H1749" s="132"/>
      <c r="I1749" s="76"/>
      <c r="J1749" s="76"/>
      <c r="K1749" s="76"/>
      <c r="L1749" s="131"/>
      <c r="M1749" s="76"/>
    </row>
    <row r="1750" spans="1:13">
      <c r="A1750" s="131"/>
      <c r="B1750" s="131"/>
      <c r="C1750" s="130"/>
      <c r="D1750" s="132"/>
      <c r="E1750" s="132"/>
      <c r="F1750" s="132"/>
      <c r="G1750" s="132"/>
      <c r="H1750" s="132"/>
      <c r="I1750" s="76"/>
      <c r="J1750" s="76"/>
      <c r="K1750" s="76"/>
      <c r="L1750" s="131"/>
      <c r="M1750" s="76"/>
    </row>
    <row r="1751" spans="1:13">
      <c r="A1751" s="131"/>
      <c r="B1751" s="131"/>
      <c r="C1751" s="130"/>
      <c r="D1751" s="132"/>
      <c r="E1751" s="132"/>
      <c r="F1751" s="132"/>
      <c r="G1751" s="132"/>
      <c r="H1751" s="132"/>
      <c r="I1751" s="76"/>
      <c r="J1751" s="76"/>
      <c r="K1751" s="76"/>
      <c r="L1751" s="131"/>
      <c r="M1751" s="76"/>
    </row>
    <row r="1752" spans="1:13">
      <c r="A1752" s="131"/>
      <c r="B1752" s="131"/>
      <c r="C1752" s="130"/>
      <c r="D1752" s="132"/>
      <c r="E1752" s="132"/>
      <c r="F1752" s="132"/>
      <c r="G1752" s="132"/>
      <c r="H1752" s="132"/>
      <c r="I1752" s="76"/>
      <c r="J1752" s="76"/>
      <c r="K1752" s="76"/>
      <c r="L1752" s="131"/>
      <c r="M1752" s="76"/>
    </row>
    <row r="1753" spans="1:13">
      <c r="A1753" s="131"/>
      <c r="B1753" s="131"/>
      <c r="C1753" s="130"/>
      <c r="D1753" s="132"/>
      <c r="E1753" s="132"/>
      <c r="F1753" s="132"/>
      <c r="G1753" s="132"/>
      <c r="H1753" s="132"/>
      <c r="I1753" s="76"/>
      <c r="J1753" s="76"/>
      <c r="K1753" s="76"/>
      <c r="L1753" s="131"/>
      <c r="M1753" s="76"/>
    </row>
    <row r="1754" spans="1:13">
      <c r="A1754" s="131"/>
      <c r="B1754" s="131"/>
      <c r="C1754" s="130"/>
      <c r="D1754" s="132"/>
      <c r="E1754" s="132"/>
      <c r="F1754" s="132"/>
      <c r="G1754" s="132"/>
      <c r="H1754" s="132"/>
      <c r="I1754" s="76"/>
      <c r="J1754" s="76"/>
      <c r="K1754" s="76"/>
      <c r="L1754" s="131"/>
      <c r="M1754" s="76"/>
    </row>
    <row r="1755" spans="1:13">
      <c r="A1755" s="131"/>
      <c r="B1755" s="131"/>
      <c r="C1755" s="130"/>
      <c r="D1755" s="132"/>
      <c r="E1755" s="132"/>
      <c r="F1755" s="132"/>
      <c r="G1755" s="132"/>
      <c r="H1755" s="132"/>
      <c r="I1755" s="76"/>
      <c r="J1755" s="76"/>
      <c r="K1755" s="76"/>
      <c r="L1755" s="131"/>
      <c r="M1755" s="76"/>
    </row>
    <row r="1756" spans="1:13">
      <c r="A1756" s="131"/>
      <c r="B1756" s="131"/>
      <c r="C1756" s="130"/>
      <c r="D1756" s="132"/>
      <c r="E1756" s="132"/>
      <c r="F1756" s="132"/>
      <c r="G1756" s="132"/>
      <c r="H1756" s="132"/>
      <c r="I1756" s="76"/>
      <c r="J1756" s="76"/>
      <c r="K1756" s="76"/>
      <c r="L1756" s="131"/>
      <c r="M1756" s="76"/>
    </row>
    <row r="1757" spans="1:13">
      <c r="A1757" s="131"/>
      <c r="B1757" s="131"/>
      <c r="C1757" s="130"/>
      <c r="D1757" s="132"/>
      <c r="E1757" s="132"/>
      <c r="F1757" s="132"/>
      <c r="G1757" s="132"/>
      <c r="H1757" s="132"/>
      <c r="I1757" s="76"/>
      <c r="J1757" s="76"/>
      <c r="K1757" s="76"/>
      <c r="L1757" s="131"/>
      <c r="M1757" s="76"/>
    </row>
    <row r="1758" spans="1:13">
      <c r="A1758" s="131"/>
      <c r="B1758" s="131"/>
      <c r="C1758" s="130"/>
      <c r="D1758" s="132"/>
      <c r="E1758" s="132"/>
      <c r="F1758" s="132"/>
      <c r="G1758" s="132"/>
      <c r="H1758" s="132"/>
      <c r="I1758" s="76"/>
      <c r="J1758" s="76"/>
      <c r="K1758" s="76"/>
      <c r="L1758" s="131"/>
      <c r="M1758" s="76"/>
    </row>
    <row r="1759" spans="1:13">
      <c r="A1759" s="131"/>
      <c r="B1759" s="131"/>
      <c r="C1759" s="130"/>
      <c r="D1759" s="132"/>
      <c r="E1759" s="132"/>
      <c r="F1759" s="132"/>
      <c r="G1759" s="132"/>
      <c r="H1759" s="132"/>
      <c r="I1759" s="76"/>
      <c r="J1759" s="76"/>
      <c r="K1759" s="76"/>
      <c r="L1759" s="131"/>
      <c r="M1759" s="76"/>
    </row>
    <row r="1760" spans="1:13">
      <c r="A1760" s="131"/>
      <c r="B1760" s="131"/>
      <c r="C1760" s="130"/>
      <c r="D1760" s="132"/>
      <c r="E1760" s="132"/>
      <c r="F1760" s="132"/>
      <c r="G1760" s="132"/>
      <c r="H1760" s="132"/>
      <c r="I1760" s="76"/>
      <c r="J1760" s="76"/>
      <c r="K1760" s="76"/>
      <c r="L1760" s="131"/>
      <c r="M1760" s="76"/>
    </row>
    <row r="1761" spans="1:13">
      <c r="A1761" s="131"/>
      <c r="B1761" s="131"/>
      <c r="C1761" s="130"/>
      <c r="D1761" s="132"/>
      <c r="E1761" s="132"/>
      <c r="F1761" s="132"/>
      <c r="G1761" s="132"/>
      <c r="H1761" s="132"/>
      <c r="I1761" s="76"/>
      <c r="J1761" s="76"/>
      <c r="K1761" s="76"/>
      <c r="L1761" s="131"/>
      <c r="M1761" s="76"/>
    </row>
    <row r="1762" spans="1:13">
      <c r="A1762" s="131"/>
      <c r="B1762" s="131"/>
      <c r="C1762" s="130"/>
      <c r="D1762" s="132"/>
      <c r="E1762" s="132"/>
      <c r="F1762" s="132"/>
      <c r="G1762" s="132"/>
      <c r="H1762" s="132"/>
      <c r="I1762" s="76"/>
      <c r="J1762" s="76"/>
      <c r="K1762" s="76"/>
      <c r="L1762" s="131"/>
      <c r="M1762" s="76"/>
    </row>
    <row r="1763" spans="1:13">
      <c r="A1763" s="131"/>
      <c r="B1763" s="131"/>
      <c r="C1763" s="130"/>
      <c r="D1763" s="132"/>
      <c r="E1763" s="132"/>
      <c r="F1763" s="132"/>
      <c r="G1763" s="132"/>
      <c r="H1763" s="132"/>
      <c r="I1763" s="76"/>
      <c r="J1763" s="76"/>
      <c r="K1763" s="76"/>
      <c r="L1763" s="131"/>
      <c r="M1763" s="76"/>
    </row>
    <row r="1764" spans="1:13">
      <c r="A1764" s="131"/>
      <c r="B1764" s="131"/>
      <c r="C1764" s="130"/>
      <c r="D1764" s="132"/>
      <c r="E1764" s="132"/>
      <c r="F1764" s="132"/>
      <c r="G1764" s="132"/>
      <c r="H1764" s="132"/>
      <c r="I1764" s="76"/>
      <c r="J1764" s="76"/>
      <c r="K1764" s="76"/>
      <c r="L1764" s="131"/>
      <c r="M1764" s="76"/>
    </row>
    <row r="1765" spans="1:13" ht="15.75">
      <c r="A1765" s="131"/>
      <c r="B1765" s="131"/>
      <c r="C1765" s="129"/>
      <c r="D1765" s="132"/>
      <c r="E1765" s="132"/>
      <c r="F1765" s="132"/>
      <c r="G1765" s="132"/>
      <c r="H1765" s="132"/>
      <c r="I1765" s="76"/>
      <c r="J1765" s="76"/>
      <c r="K1765" s="76"/>
      <c r="L1765" s="131"/>
      <c r="M1765" s="76"/>
    </row>
    <row r="1766" spans="1:13" ht="15.75">
      <c r="A1766" s="131"/>
      <c r="B1766" s="131"/>
      <c r="C1766" s="129"/>
      <c r="D1766" s="132"/>
      <c r="E1766" s="132"/>
      <c r="F1766" s="132"/>
      <c r="G1766" s="132"/>
      <c r="H1766" s="132"/>
      <c r="I1766" s="76"/>
      <c r="J1766" s="76"/>
      <c r="K1766" s="76"/>
      <c r="L1766" s="131"/>
      <c r="M1766" s="76"/>
    </row>
    <row r="1767" spans="1:13" ht="15.75">
      <c r="A1767" s="131"/>
      <c r="B1767" s="31"/>
      <c r="C1767" s="129"/>
      <c r="D1767" s="132"/>
      <c r="E1767" s="132"/>
      <c r="F1767" s="132"/>
      <c r="G1767" s="132"/>
      <c r="H1767" s="132"/>
      <c r="I1767" s="76"/>
      <c r="J1767" s="76"/>
      <c r="K1767" s="76"/>
      <c r="L1767" s="131"/>
      <c r="M1767" s="76"/>
    </row>
    <row r="1768" spans="1:13" ht="15.75">
      <c r="A1768" s="131"/>
      <c r="B1768" s="31"/>
      <c r="C1768" s="129"/>
      <c r="D1768" s="132"/>
      <c r="E1768" s="132"/>
      <c r="F1768" s="132"/>
      <c r="G1768" s="132"/>
      <c r="H1768" s="132"/>
      <c r="I1768" s="76"/>
      <c r="J1768" s="76"/>
      <c r="K1768" s="76"/>
      <c r="L1768" s="131"/>
      <c r="M1768" s="76"/>
    </row>
    <row r="1769" spans="1:13" ht="15.75">
      <c r="A1769" s="131"/>
      <c r="B1769" s="31"/>
      <c r="C1769" s="129"/>
      <c r="D1769" s="132"/>
      <c r="E1769" s="132"/>
      <c r="F1769" s="132"/>
      <c r="G1769" s="132"/>
      <c r="H1769" s="132"/>
      <c r="I1769" s="76"/>
      <c r="J1769" s="76"/>
      <c r="K1769" s="76"/>
      <c r="L1769" s="131"/>
      <c r="M1769" s="76"/>
    </row>
    <row r="1770" spans="1:13" ht="15.75">
      <c r="A1770" s="131"/>
      <c r="B1770" s="31"/>
      <c r="C1770" s="129"/>
      <c r="D1770" s="132"/>
      <c r="E1770" s="132"/>
      <c r="F1770" s="132"/>
      <c r="G1770" s="132"/>
      <c r="H1770" s="132"/>
      <c r="I1770" s="76"/>
      <c r="J1770" s="76"/>
      <c r="K1770" s="76"/>
      <c r="L1770" s="131"/>
      <c r="M1770" s="76"/>
    </row>
    <row r="1771" spans="1:13">
      <c r="A1771" s="131"/>
      <c r="L1771" s="131"/>
      <c r="M1771" s="76"/>
    </row>
    <row r="1772" spans="1:13">
      <c r="A1772" s="131"/>
      <c r="L1772" s="131"/>
      <c r="M1772" s="76"/>
    </row>
    <row r="1773" spans="1:13">
      <c r="A1773" s="131"/>
      <c r="L1773" s="131"/>
      <c r="M1773" s="76"/>
    </row>
    <row r="1774" spans="1:13">
      <c r="A1774" s="131"/>
      <c r="L1774" s="131"/>
      <c r="M1774" s="76"/>
    </row>
    <row r="1775" spans="1:13">
      <c r="A1775" s="131"/>
      <c r="L1775" s="131"/>
      <c r="M1775" s="76"/>
    </row>
    <row r="1776" spans="1:13">
      <c r="A1776" s="131"/>
      <c r="L1776" s="131"/>
      <c r="M1776" s="76"/>
    </row>
    <row r="1777" spans="1:13">
      <c r="A1777" s="131"/>
      <c r="L1777" s="131"/>
      <c r="M1777" s="76"/>
    </row>
    <row r="1778" spans="1:13">
      <c r="A1778" s="131"/>
      <c r="L1778" s="131"/>
      <c r="M1778" s="76"/>
    </row>
    <row r="1779" spans="1:13">
      <c r="A1779" s="131"/>
      <c r="L1779" s="131"/>
      <c r="M1779" s="76"/>
    </row>
    <row r="1780" spans="1:13">
      <c r="A1780" s="131"/>
      <c r="L1780" s="131"/>
      <c r="M1780" s="76"/>
    </row>
    <row r="1781" spans="1:13">
      <c r="A1781" s="131"/>
      <c r="L1781" s="131"/>
      <c r="M1781" s="76"/>
    </row>
    <row r="1782" spans="1:13" ht="15.75">
      <c r="A1782" s="31"/>
      <c r="L1782" s="31"/>
      <c r="M1782" s="76"/>
    </row>
    <row r="1783" spans="1:13" ht="15.75">
      <c r="A1783" s="31"/>
      <c r="L1783" s="31"/>
      <c r="M1783" s="76"/>
    </row>
    <row r="1784" spans="1:13" ht="15.75">
      <c r="A1784" s="31"/>
      <c r="L1784" s="31"/>
      <c r="M1784" s="76"/>
    </row>
    <row r="1785" spans="1:13" ht="15.75">
      <c r="A1785" s="31"/>
      <c r="L1785" s="31"/>
      <c r="M1785" s="76"/>
    </row>
  </sheetData>
  <mergeCells count="13">
    <mergeCell ref="C5:I5"/>
    <mergeCell ref="B7:B8"/>
    <mergeCell ref="C7:D8"/>
    <mergeCell ref="C9:D9"/>
    <mergeCell ref="E7:I7"/>
    <mergeCell ref="E70:I70"/>
    <mergeCell ref="E133:I133"/>
    <mergeCell ref="C135:D135"/>
    <mergeCell ref="B70:B71"/>
    <mergeCell ref="C70:D71"/>
    <mergeCell ref="C72:D72"/>
    <mergeCell ref="B133:B134"/>
    <mergeCell ref="C133:D134"/>
  </mergeCells>
  <phoneticPr fontId="0" type="noConversion"/>
  <hyperlinks>
    <hyperlink ref="C1" location="Spis!B29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60" fitToHeight="0" orientation="portrait" r:id="rId1"/>
  <headerFooter alignWithMargins="0">
    <oddFooter>&amp;LModuł planu inwestycyjnego&amp;C&amp;P/&amp;N&amp;R&amp;A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53</vt:i4>
      </vt:variant>
    </vt:vector>
  </HeadingPairs>
  <TitlesOfParts>
    <vt:vector size="84" baseType="lpstr">
      <vt:lpstr>Wstęp</vt:lpstr>
      <vt:lpstr>Spis</vt:lpstr>
      <vt:lpstr>Tab.G1.1-4</vt:lpstr>
      <vt:lpstr>Tab.G2.1-3</vt:lpstr>
      <vt:lpstr>Tab.G2.1E-6E</vt:lpstr>
      <vt:lpstr>Tab.G3.1-5</vt:lpstr>
      <vt:lpstr>Tab.G3.1E-5E</vt:lpstr>
      <vt:lpstr>Tab.G4.1-3</vt:lpstr>
      <vt:lpstr>Tab.G5.1-3</vt:lpstr>
      <vt:lpstr>Tab.G5.1E-3E</vt:lpstr>
      <vt:lpstr>Tab.G6</vt:lpstr>
      <vt:lpstr>Tab.G6.1-3</vt:lpstr>
      <vt:lpstr>Tab.G7</vt:lpstr>
      <vt:lpstr>Tab.G7E</vt:lpstr>
      <vt:lpstr>Tab.G8</vt:lpstr>
      <vt:lpstr>Tab.G8E</vt:lpstr>
      <vt:lpstr>Tab.G9</vt:lpstr>
      <vt:lpstr>Tab.G9E</vt:lpstr>
      <vt:lpstr>Tab.G10</vt:lpstr>
      <vt:lpstr>Tab.G10E</vt:lpstr>
      <vt:lpstr>Tab.G11</vt:lpstr>
      <vt:lpstr>Tab.G11E</vt:lpstr>
      <vt:lpstr>Tab.G12</vt:lpstr>
      <vt:lpstr>Tab.G13</vt:lpstr>
      <vt:lpstr>Tab.G13E</vt:lpstr>
      <vt:lpstr>Tab.G14</vt:lpstr>
      <vt:lpstr>Tab.G14E</vt:lpstr>
      <vt:lpstr>Tab.G15</vt:lpstr>
      <vt:lpstr>Tab.G16</vt:lpstr>
      <vt:lpstr>Tab.G18</vt:lpstr>
      <vt:lpstr>Tab.G16E</vt:lpstr>
      <vt:lpstr>Tab.G10!CeleInwestycjePozostałe</vt:lpstr>
      <vt:lpstr>Tab.G10E!CeleInwestycjePozostałe</vt:lpstr>
      <vt:lpstr>Tab.G11!CeleInwestycjePozostałe</vt:lpstr>
      <vt:lpstr>Tab.G11E!CeleInwestycjePozostałe</vt:lpstr>
      <vt:lpstr>Tab.G12!CeleInwestycjePozostałe</vt:lpstr>
      <vt:lpstr>Tab.G13!CeleInwestycjePozostałe</vt:lpstr>
      <vt:lpstr>Tab.G13E!CeleInwestycjePozostałe</vt:lpstr>
      <vt:lpstr>Tab.G7!CeleInwestycjePozostałe</vt:lpstr>
      <vt:lpstr>Tab.G7E!CeleInwestycjePozostałe</vt:lpstr>
      <vt:lpstr>Tab.G8!CeleInwestycjePozostałe</vt:lpstr>
      <vt:lpstr>Tab.G8E!CeleInwestycjePozostałe</vt:lpstr>
      <vt:lpstr>Tab.G9!CeleInwestycjePozostałe</vt:lpstr>
      <vt:lpstr>Tab.G9E!CeleInwestycjePozostałe</vt:lpstr>
      <vt:lpstr>Spis!Obszar_wydruku</vt:lpstr>
      <vt:lpstr>'Tab.G1.1-4'!Obszar_wydruku</vt:lpstr>
      <vt:lpstr>Tab.G10!Obszar_wydruku</vt:lpstr>
      <vt:lpstr>Tab.G10E!Obszar_wydruku</vt:lpstr>
      <vt:lpstr>Tab.G11!Obszar_wydruku</vt:lpstr>
      <vt:lpstr>Tab.G11E!Obszar_wydruku</vt:lpstr>
      <vt:lpstr>Tab.G12!Obszar_wydruku</vt:lpstr>
      <vt:lpstr>Tab.G13!Obszar_wydruku</vt:lpstr>
      <vt:lpstr>Tab.G13E!Obszar_wydruku</vt:lpstr>
      <vt:lpstr>Tab.G14!Obszar_wydruku</vt:lpstr>
      <vt:lpstr>Tab.G14E!Obszar_wydruku</vt:lpstr>
      <vt:lpstr>Tab.G15!Obszar_wydruku</vt:lpstr>
      <vt:lpstr>Tab.G16!Obszar_wydruku</vt:lpstr>
      <vt:lpstr>Tab.G16E!Obszar_wydruku</vt:lpstr>
      <vt:lpstr>'Tab.G3.1-5'!Obszar_wydruku</vt:lpstr>
      <vt:lpstr>'Tab.G3.1E-5E'!Obszar_wydruku</vt:lpstr>
      <vt:lpstr>'Tab.G4.1-3'!Obszar_wydruku</vt:lpstr>
      <vt:lpstr>'Tab.G5.1-3'!Obszar_wydruku</vt:lpstr>
      <vt:lpstr>'Tab.G5.1E-3E'!Obszar_wydruku</vt:lpstr>
      <vt:lpstr>Tab.G6!Obszar_wydruku</vt:lpstr>
      <vt:lpstr>Tab.G7!Obszar_wydruku</vt:lpstr>
      <vt:lpstr>Tab.G7E!Obszar_wydruku</vt:lpstr>
      <vt:lpstr>Tab.G8!Obszar_wydruku</vt:lpstr>
      <vt:lpstr>Tab.G8E!Obszar_wydruku</vt:lpstr>
      <vt:lpstr>Tab.G9!Obszar_wydruku</vt:lpstr>
      <vt:lpstr>Tab.G9E!Obszar_wydruku</vt:lpstr>
      <vt:lpstr>Wstęp!Obszar_wydruku</vt:lpstr>
      <vt:lpstr>Tab.G10!Tytuły_wydruku</vt:lpstr>
      <vt:lpstr>Tab.G10E!Tytuły_wydruku</vt:lpstr>
      <vt:lpstr>Tab.G11!Tytuły_wydruku</vt:lpstr>
      <vt:lpstr>Tab.G11E!Tytuły_wydruku</vt:lpstr>
      <vt:lpstr>Tab.G12!Tytuły_wydruku</vt:lpstr>
      <vt:lpstr>Tab.G13!Tytuły_wydruku</vt:lpstr>
      <vt:lpstr>Tab.G13E!Tytuły_wydruku</vt:lpstr>
      <vt:lpstr>Tab.G7!Tytuły_wydruku</vt:lpstr>
      <vt:lpstr>Tab.G7E!Tytuły_wydruku</vt:lpstr>
      <vt:lpstr>Tab.G8!Tytuły_wydruku</vt:lpstr>
      <vt:lpstr>Tab.G8E!Tytuły_wydruku</vt:lpstr>
      <vt:lpstr>Tab.G9!Tytuły_wydruku</vt:lpstr>
      <vt:lpstr>Tab.G9E!Tytuły_wydruku</vt:lpstr>
    </vt:vector>
  </TitlesOfParts>
  <Company>URE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Moduł planu inwestycyjnego</dc:title>
  <dc:subject>Plan rozwoju dużych OSD</dc:subject>
  <dc:creator>Robert</dc:creator>
  <cp:lastModifiedBy>Tułowiecki Robert</cp:lastModifiedBy>
  <cp:lastPrinted>2009-08-07T14:45:53Z</cp:lastPrinted>
  <dcterms:created xsi:type="dcterms:W3CDTF">1999-03-05T12:48:48Z</dcterms:created>
  <dcterms:modified xsi:type="dcterms:W3CDTF">2022-07-12T11:50:58Z</dcterms:modified>
</cp:coreProperties>
</file>